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sempra.sharepoint.com/sites/cpa-rpr/SCG EE Policy Program/EE Policy Team - working files/2028-2035 EE Business Plan Application (due 3-16-26)/EE BPA PACKAGE/BPA Workbook (includes Metrics and Indicators)/"/>
    </mc:Choice>
  </mc:AlternateContent>
  <xr:revisionPtr revIDLastSave="6138" documentId="8_{87BD4D3C-9F96-4F0C-B2F2-9D2CB8BF5C2F}" xr6:coauthVersionLast="47" xr6:coauthVersionMax="47" xr10:uidLastSave="{9029BC3D-C507-4D8E-9E55-2528BACD4A15}"/>
  <bookViews>
    <workbookView xWindow="-28920" yWindow="-120" windowWidth="29040" windowHeight="15720" tabRatio="883" xr2:uid="{187FCEDB-5A87-4730-AEC4-C28C449445E2}"/>
  </bookViews>
  <sheets>
    <sheet name="Read Me" sheetId="84" r:id="rId1"/>
    <sheet name="Function Definitions" sheetId="24" r:id="rId2"/>
    <sheet name="0 Validations" sheetId="59" r:id="rId3"/>
    <sheet name="1 Participant Bill Impacts " sheetId="88" r:id="rId4"/>
    <sheet name="2 Rates Rev- IOU Only" sheetId="92" r:id="rId5"/>
    <sheet name="3.1 Funding Category" sheetId="91" r:id="rId6"/>
    <sheet name="3.2 Funding CCA_REN only" sheetId="94" r:id="rId7"/>
    <sheet name="4.1 Program Budget 2028-2031" sheetId="76" r:id="rId8"/>
    <sheet name="4.2 Sector Seg Budget 2032-2035" sheetId="63" r:id="rId9"/>
    <sheet name="4.3 TSB and C&amp;S Targets" sheetId="95" r:id="rId10"/>
    <sheet name="6 Statewide Programs" sheetId="66" r:id="rId11"/>
    <sheet name="7 PA PY Budget" sheetId="86" r:id="rId12"/>
    <sheet name="Budget Filing Data" sheetId="70" r:id="rId13"/>
    <sheet name="8 Cap &amp; Target" sheetId="85" r:id="rId14"/>
    <sheet name="9 Portfolio FTE and Budget" sheetId="25" r:id="rId15"/>
    <sheet name="10 Indicators &amp; Metrics" sheetId="99" r:id="rId16"/>
    <sheet name="11 Program Card" sheetId="7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123Graph_A" hidden="1">'[1]All road-work file'!#REF!</definedName>
    <definedName name="__123Graph_X" hidden="1">'[1]All road-work file'!#REF!</definedName>
    <definedName name="_AMO_UniqueIdentifier" hidden="1">"'7f26e32b-2cc9-4f43-881e-47427f0e1ea5'"</definedName>
    <definedName name="_Fill" hidden="1">[2]IWWABST!#REF!</definedName>
    <definedName name="_xlnm._FilterDatabase" localSheetId="15" hidden="1">'10 Indicators &amp; Metrics'!$B$10:$AD$354</definedName>
    <definedName name="_xlnm._FilterDatabase" localSheetId="5" hidden="1">'3.1 Funding Category'!$B$10:$H$99</definedName>
    <definedName name="_xlnm._FilterDatabase" localSheetId="7" hidden="1">'4.1 Program Budget 2028-2031'!$B$10:$AF$283</definedName>
    <definedName name="_xlnm._FilterDatabase" localSheetId="8" hidden="1">'4.2 Sector Seg Budget 2032-2035'!$B$10:$P$106</definedName>
    <definedName name="_xlnm._FilterDatabase" localSheetId="9" hidden="1">'4.3 TSB and C&amp;S Targets'!$B$11:$P$22</definedName>
    <definedName name="_xlnm._FilterDatabase" localSheetId="10" hidden="1">'6 Statewide Programs'!$10:$11</definedName>
    <definedName name="_xlnm._FilterDatabase" localSheetId="14" hidden="1">'9 Portfolio FTE and Budget'!$B$10:$H$57</definedName>
    <definedName name="_xlnm._FilterDatabase" localSheetId="12" hidden="1">'Budget Filing Data'!$B$9:$AX$281</definedName>
    <definedName name="_Key1" hidden="1">#REF!</definedName>
    <definedName name="_Key2" hidden="1">#REF!</definedName>
    <definedName name="_MatMult_A" hidden="1">#REF!</definedName>
    <definedName name="_MatMult_AxB" hidden="1">#REF!</definedName>
    <definedName name="_MatMult_B" hidden="1">#REF!</definedName>
    <definedName name="_Order1" hidden="1">255</definedName>
    <definedName name="_Order2" hidden="1">255</definedName>
    <definedName name="_Regression_Int" hidden="1">1</definedName>
    <definedName name="_Sort" hidden="1">#REF!</definedName>
    <definedName name="ACTION_FRACTION">'[3]BEARS Worksheet'!$T$85</definedName>
    <definedName name="Cost_Scenario">'[4]Lists for Data Validation'!$O$3</definedName>
    <definedName name="County">[5]CleanData!$Z$2</definedName>
    <definedName name="Countylookup">[6]Finance!$A:$AF</definedName>
    <definedName name="Discount_Rate">'[4]Project Level Details'!$I$22</definedName>
    <definedName name="Elec_EndUse">'[7]01-2) End-Use Share'!$A$2:$I$67</definedName>
    <definedName name="Elec_GWh">'[7]01-4) Electricity (GWh)'!$A$3:$AE$1851</definedName>
    <definedName name="Elec_GWh_17">'[7]02-3) Elec Graph (17 NAICS)'!$A$74:$C$91</definedName>
    <definedName name="Elec_GWh_28">'[7]02-2) Elec Graph (28 NAICS)'!$A$85:$C$113</definedName>
    <definedName name="Elec_GWh_46">'[7]02-1) Elec Graph (46 NAICS)'!$A$103:$C$149</definedName>
    <definedName name="ELEC_Par_17">'[7]02-3) Elec Graph (17 NAICS)'!$W$74:$Z$91</definedName>
    <definedName name="ELEC_Par_28">'[7]02-2) Elec Graph (28 NAICS)'!$W$85:$Z$113</definedName>
    <definedName name="ELEC_Par_46">'[7]02-1) Elec Graph (46 NAICS)'!$W$103:$Z$149</definedName>
    <definedName name="ELEC_Par_EI_17">'[7]02-3) Elec Graph (17 NAICS)'!$AF$74:$AI$91</definedName>
    <definedName name="ELEC_Par_EI_28">'[7]02-2) Elec Graph (28 NAICS)'!$AF$85:$AI$113</definedName>
    <definedName name="ELEC_Par_EI_46">'[7]02-1) Elec Graph (46 NAICS)'!$AF$103:$AI$149</definedName>
    <definedName name="Electric" localSheetId="10">#REF!</definedName>
    <definedName name="Electric">#REF!</definedName>
    <definedName name="Electric_only" localSheetId="10">#REF!</definedName>
    <definedName name="Electric_only">#REF!</definedName>
    <definedName name="Electricity_Escalation_Rate">[4]Assumptions!$E$7</definedName>
    <definedName name="Gas_EndUse">'[7]01-2) End-Use Share'!$K$2:$S$67</definedName>
    <definedName name="Gas_MMTherm">'[7]01-5) Gas (MMTherm)'!$A$3:$AE$1587</definedName>
    <definedName name="Gas_MMTherm_17">'[7]03-3) Gas Graph (17 NAICS)'!$A$74:$C$91</definedName>
    <definedName name="Gas_MMTherm_28">'[7]03-2) Gas Graph (28 NAICS)'!$A$85:$C$113</definedName>
    <definedName name="Gas_MMTherm_46">'[7]03-1) Gas Graph (46 NAICS)'!$A$103:$C$149</definedName>
    <definedName name="GAS_Par_17">'[7]03-3) Gas Graph (17 NAICS)'!$S$74:$V$91</definedName>
    <definedName name="GAS_Par_28">'[7]03-2) Gas Graph (28 NAICS)'!$S$85:$V$113</definedName>
    <definedName name="GAS_Par_46">'[7]03-1) Gas Graph (46 NAICS)'!$S$103:$V$149</definedName>
    <definedName name="GAS_Par_EI_17">'[7]03-3) Gas Graph (17 NAICS)'!$AB$74:$AE$91</definedName>
    <definedName name="GAS_Par_EI_28">'[7]03-2) Gas Graph (28 NAICS)'!$AB$85:$AE$113</definedName>
    <definedName name="GAS_Par_EI_46">'[7]03-1) Gas Graph (46 NAICS)'!$AB$103:$AE$149</definedName>
    <definedName name="Global_IEPR">#REF!</definedName>
    <definedName name="GraphB" hidden="1">'[1]All road-work file'!#REF!</definedName>
    <definedName name="Indy_GSP">'[7]01-3) GSP ($m)'!$A$3:$AW$1851</definedName>
    <definedName name="Interest_Rate">'[4]Project Level Details'!$I$21</definedName>
    <definedName name="Leverage">'[4]Lists for Data Validation'!$L$2</definedName>
    <definedName name="Loan_Term">'[4]Lists for Data Validation'!$P$2</definedName>
    <definedName name="Match_Elec_EndUse">'[7]01-2) End-Use Share'!$A$2:$I$2</definedName>
    <definedName name="Match_Elec_GWh">'[7]01-4) Electricity (GWh)'!$A$3:$AE$3</definedName>
    <definedName name="Match_Gas_EndUse">'[7]01-2) End-Use Share'!$K$2:$S$2</definedName>
    <definedName name="Match_Gas_MMTherm">'[7]01-5) Gas (MMTherm)'!$A$3:$AE$3</definedName>
    <definedName name="Match_Indy_GSP">'[7]01-3) GSP ($m)'!$A$3:$AW$3</definedName>
    <definedName name="MDATable1">'[8]MDA Table'!$C$2:$I$31</definedName>
    <definedName name="MDATable2">'[8]MDA Table'!$A$33:$J$157</definedName>
    <definedName name="Net_Project_Cost">'[4]Project Level Details'!$H$18</definedName>
    <definedName name="Nominal_Payback_Period">'[4]Payback Period Calculation'!$F$4:$F$29</definedName>
    <definedName name="NResSavTable">'[8]EE Report - 2017'!$B$3:$AS$16</definedName>
    <definedName name="P5_">[9]Sheet1!$E$27</definedName>
    <definedName name="PA_NAME" localSheetId="10">[10]README!$A$2</definedName>
    <definedName name="PA_NAME">#REF!</definedName>
    <definedName name="_xlnm.Print_Area" localSheetId="4">'2 Rates Rev- IOU Only'!#REF!</definedName>
    <definedName name="_xlnm.Print_Area" localSheetId="7">'4.1 Program Budget 2028-2031'!$B$5:$O$9</definedName>
    <definedName name="_xlnm.Print_Area" localSheetId="8">'4.2 Sector Seg Budget 2032-2035'!$B$5:$Z$9</definedName>
    <definedName name="_xlnm.Print_Area" localSheetId="9">'4.3 TSB and C&amp;S Targets'!$B$5:$Z$10</definedName>
    <definedName name="_xlnm.Print_Area" localSheetId="10">'6 Statewide Programs'!$B$5:$AN$45</definedName>
    <definedName name="_xlnm.Print_Area" localSheetId="11">'7 PA PY Budget'!$B$4:$AX$7</definedName>
    <definedName name="_xlnm.Print_Area" localSheetId="14">'9 Portfolio FTE and Budget'!$C$5:$H$57</definedName>
    <definedName name="_xlnm.Print_Area" localSheetId="1">'Function Definitions'!$B$5:$H$31</definedName>
    <definedName name="_xlnm.Print_Titles" localSheetId="7">'4.1 Program Budget 2028-2031'!$B:$C,'4.1 Program Budget 2028-2031'!$5:$8</definedName>
    <definedName name="_xlnm.Print_Titles" localSheetId="8">'4.2 Sector Seg Budget 2032-2035'!$B:$D,'4.2 Sector Seg Budget 2032-2035'!$5:$8</definedName>
    <definedName name="_xlnm.Print_Titles" localSheetId="9">'4.3 TSB and C&amp;S Targets'!$B:$D,'4.3 TSB and C&amp;S Targets'!$5:$6</definedName>
    <definedName name="ResSavTable1">'[8]EE Report - 2017'!$B$25:$AS$34</definedName>
    <definedName name="ResSavTable2">'[8]EE Report - 2017'!$A$25:$AS$34</definedName>
    <definedName name="RPT_YEAR" localSheetId="10">[10]README!$A$3</definedName>
    <definedName name="RPT_YEAR">#REF!</definedName>
    <definedName name="Savings_Degredation_Rate">[4]Assumptions!$E$11</definedName>
    <definedName name="SCGAggEnd" localSheetId="10">#REF!</definedName>
    <definedName name="SCGAggEnd">#REF!</definedName>
    <definedName name="SCGMktSector" localSheetId="10">#REF!</definedName>
    <definedName name="SCGMktSector">#REF!</definedName>
    <definedName name="SCGPgmSum" localSheetId="10">#REF!</definedName>
    <definedName name="SCGPgmSum">#REF!</definedName>
    <definedName name="sdgeAggEnd" localSheetId="10">#REF!</definedName>
    <definedName name="sdgeAggEnd">#REF!</definedName>
    <definedName name="sdgeMktSector" localSheetId="10">#REF!</definedName>
    <definedName name="sdgeMktSector">#REF!</definedName>
    <definedName name="SDGEPgmSum" localSheetId="10">#REF!</definedName>
    <definedName name="SDGEPgmSum">#REF!</definedName>
    <definedName name="SectorTab">[8]List!$D$3:$E$12</definedName>
    <definedName name="Therm_Conversion_Rate">[11]Instructions!$F$1</definedName>
    <definedName name="Therm_Conversion_Rate1">[12]Instructions!$F$1</definedName>
    <definedName name="Tot_MMBtu_17">'[7]04-3) Total Graph (17 NAICS)'!$A$74:$C$91</definedName>
    <definedName name="Tot_MMBtu_28">'[7]04-2) Total Graph (28 NAICS)'!$A$85:$C$113</definedName>
    <definedName name="Tot_MMBtu_46">'[7]04-1) Total Graph (46 NAICS)'!$A$103:$C$149</definedName>
    <definedName name="Total_Par_17">'[7]04-3) Total Graph (17 NAICS)'!$S$74:$V$91</definedName>
    <definedName name="Total_Par_28">'[7]04-2) Total Graph (28 NAICS)'!$S$85:$V$113</definedName>
    <definedName name="Total_Par_46">'[7]04-1) Total Graph (46 NAICS)'!$S$103:$V$149</definedName>
    <definedName name="Total_Par_EI_17">'[7]04-3) Total Graph (17 NAICS)'!$AB$74:$AE$91</definedName>
    <definedName name="Total_Par_EI_28">'[7]04-2) Total Graph (28 NAICS)'!$AB$85:$AE$113</definedName>
    <definedName name="Total_Par_EI_46">'[7]04-1) Total Graph (46 NAICS)'!$AB$103:$AE$149</definedName>
    <definedName name="UtilizeFinancing">'[4]Lists for Data Validation'!$N$2</definedName>
    <definedName name="wrn.Transport." localSheetId="4" hidden="1">{#N/A,#N/A,FALSE,"9.1A";#N/A,#N/A,FALSE,"9.1B";#N/A,#N/A,FALSE,"9.2A";#N/A,#N/A,FALSE,"9.2B";#N/A,#N/A,FALSE,"9.2C";#N/A,#N/A,FALSE,"9.3A";#N/A,#N/A,FALSE,"9.3B";#N/A,#N/A,FALSE,"9.3C";#N/A,#N/A,FALSE,"9.4";#N/A,#N/A,FALSE,"9.5A";#N/A,#N/A,FALSE,"9.5B"}</definedName>
    <definedName name="wrn.Transport." hidden="1">{#N/A,#N/A,FALSE,"9.1A";#N/A,#N/A,FALSE,"9.1B";#N/A,#N/A,FALSE,"9.2A";#N/A,#N/A,FALSE,"9.2B";#N/A,#N/A,FALSE,"9.2C";#N/A,#N/A,FALSE,"9.3A";#N/A,#N/A,FALSE,"9.3B";#N/A,#N/A,FALSE,"9.3C";#N/A,#N/A,FALSE,"9.4";#N/A,#N/A,FALSE,"9.5A";#N/A,#N/A,FALSE,"9.5B"}</definedName>
    <definedName name="wrn.Waste." localSheetId="4" hidden="1">{#N/A,#N/A,FALSE,"7.1A";#N/A,#N/A,FALSE,"7.1B";#N/A,#N/A,FALSE,"7.2A";#N/A,#N/A,FALSE,"7.2B";#N/A,#N/A,FALSE,"7.2C";#N/A,#N/A,FALSE,"7.3";#N/A,#N/A,FALSE,"7.4A";#N/A,#N/A,FALSE,"7.4B";#N/A,#N/A,FALSE,"7.5";#N/A,#N/A,FALSE,"7.6"}</definedName>
    <definedName name="wrn.Waste." hidden="1">{#N/A,#N/A,FALSE,"7.1A";#N/A,#N/A,FALSE,"7.1B";#N/A,#N/A,FALSE,"7.2A";#N/A,#N/A,FALSE,"7.2B";#N/A,#N/A,FALSE,"7.2C";#N/A,#N/A,FALSE,"7.3";#N/A,#N/A,FALSE,"7.4A";#N/A,#N/A,FALSE,"7.4B";#N/A,#N/A,FALSE,"7.5";#N/A,#N/A,FALSE,"7.6"}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0" i="70" l="1"/>
  <c r="AV10" i="70"/>
  <c r="AU10" i="70"/>
  <c r="AT10" i="70"/>
  <c r="AR10" i="70"/>
  <c r="AV11" i="70"/>
  <c r="AW11" i="70"/>
  <c r="F17" i="92"/>
  <c r="AX10" i="70"/>
  <c r="D17" i="92"/>
  <c r="H17" i="92" s="1"/>
  <c r="F10" i="86"/>
  <c r="G10" i="86"/>
  <c r="F105" i="85"/>
  <c r="F85" i="85"/>
  <c r="F65" i="85"/>
  <c r="F45" i="85"/>
  <c r="V11" i="76" l="1"/>
  <c r="T11" i="76"/>
  <c r="S11" i="76"/>
  <c r="S12" i="76"/>
  <c r="S13" i="76"/>
  <c r="S14" i="76"/>
  <c r="S15" i="76"/>
  <c r="S16" i="76"/>
  <c r="S17" i="76"/>
  <c r="S18" i="76"/>
  <c r="S19" i="76"/>
  <c r="S20" i="76"/>
  <c r="S21" i="76"/>
  <c r="S22" i="76"/>
  <c r="S23" i="76"/>
  <c r="S24" i="76"/>
  <c r="S25" i="76"/>
  <c r="S26" i="76"/>
  <c r="S27" i="76"/>
  <c r="S28" i="76"/>
  <c r="S29" i="76"/>
  <c r="S30" i="76"/>
  <c r="S31" i="76"/>
  <c r="S32" i="76"/>
  <c r="S33" i="76"/>
  <c r="S34" i="76"/>
  <c r="S35" i="76"/>
  <c r="S36" i="76"/>
  <c r="S37" i="76"/>
  <c r="S38" i="76"/>
  <c r="S39" i="76"/>
  <c r="S40" i="76"/>
  <c r="S41" i="76"/>
  <c r="S42" i="76"/>
  <c r="S43" i="76"/>
  <c r="S44" i="76"/>
  <c r="S45" i="76"/>
  <c r="S46" i="76"/>
  <c r="S47" i="76"/>
  <c r="S48" i="76"/>
  <c r="S49" i="76"/>
  <c r="S50" i="76"/>
  <c r="S51" i="76"/>
  <c r="S52" i="76"/>
  <c r="S53" i="76"/>
  <c r="S54" i="76"/>
  <c r="S55" i="76"/>
  <c r="S56" i="76"/>
  <c r="S57" i="76"/>
  <c r="S58" i="76"/>
  <c r="S59" i="76"/>
  <c r="S60" i="76"/>
  <c r="S61" i="76"/>
  <c r="S62" i="76"/>
  <c r="S63" i="76"/>
  <c r="S64" i="76"/>
  <c r="S65" i="76"/>
  <c r="S66" i="76"/>
  <c r="S67" i="76"/>
  <c r="S68" i="76"/>
  <c r="S69" i="76"/>
  <c r="S70" i="76"/>
  <c r="S71" i="76"/>
  <c r="S72" i="76"/>
  <c r="S73" i="76"/>
  <c r="S74" i="76"/>
  <c r="S75" i="76"/>
  <c r="S76" i="76"/>
  <c r="S77" i="76"/>
  <c r="S78" i="76"/>
  <c r="S79" i="76"/>
  <c r="S80" i="76"/>
  <c r="S81" i="76"/>
  <c r="S82" i="76"/>
  <c r="S83" i="76"/>
  <c r="S84" i="76"/>
  <c r="S85" i="76"/>
  <c r="S86" i="76"/>
  <c r="S87" i="76"/>
  <c r="S88" i="76"/>
  <c r="S89" i="76"/>
  <c r="S90" i="76"/>
  <c r="S91" i="76"/>
  <c r="S92" i="76"/>
  <c r="S93" i="76"/>
  <c r="S94" i="76"/>
  <c r="S95" i="76"/>
  <c r="S96" i="76"/>
  <c r="S97" i="76"/>
  <c r="S98" i="76"/>
  <c r="S99" i="76"/>
  <c r="S100" i="76"/>
  <c r="S101" i="76"/>
  <c r="S102" i="76"/>
  <c r="S103" i="76"/>
  <c r="S104" i="76"/>
  <c r="S105" i="76"/>
  <c r="S106" i="76"/>
  <c r="S107" i="76"/>
  <c r="S108" i="76"/>
  <c r="S109" i="76"/>
  <c r="S110" i="76"/>
  <c r="S111" i="76"/>
  <c r="S112" i="76"/>
  <c r="S113" i="76"/>
  <c r="S114" i="76"/>
  <c r="S115" i="76"/>
  <c r="S116" i="76"/>
  <c r="S117" i="76"/>
  <c r="S118" i="76"/>
  <c r="S119" i="76"/>
  <c r="S120" i="76"/>
  <c r="S121" i="76"/>
  <c r="S122" i="76"/>
  <c r="S123" i="76"/>
  <c r="S124" i="76"/>
  <c r="S125" i="76"/>
  <c r="S126" i="76"/>
  <c r="S127" i="76"/>
  <c r="S128" i="76"/>
  <c r="S129" i="76"/>
  <c r="S130" i="76"/>
  <c r="S131" i="76"/>
  <c r="S132" i="76"/>
  <c r="S133" i="76"/>
  <c r="S134" i="76"/>
  <c r="S135" i="76"/>
  <c r="S136" i="76"/>
  <c r="S137" i="76"/>
  <c r="S138" i="76"/>
  <c r="S139" i="76"/>
  <c r="S140" i="76"/>
  <c r="S141" i="76"/>
  <c r="S142" i="76"/>
  <c r="S143" i="76"/>
  <c r="S144" i="76"/>
  <c r="S145" i="76"/>
  <c r="S146" i="76"/>
  <c r="S147" i="76"/>
  <c r="S148" i="76"/>
  <c r="S149" i="76"/>
  <c r="S150" i="76"/>
  <c r="S151" i="76"/>
  <c r="S152" i="76"/>
  <c r="S153" i="76"/>
  <c r="S154" i="76"/>
  <c r="S155" i="76"/>
  <c r="S156" i="76"/>
  <c r="S157" i="76"/>
  <c r="S158" i="76"/>
  <c r="S159" i="76"/>
  <c r="S160" i="76"/>
  <c r="S161" i="76"/>
  <c r="S162" i="76"/>
  <c r="S163" i="76"/>
  <c r="S164" i="76"/>
  <c r="S165" i="76"/>
  <c r="S166" i="76"/>
  <c r="S167" i="76"/>
  <c r="S168" i="76"/>
  <c r="S169" i="76"/>
  <c r="S170" i="76"/>
  <c r="S171" i="76"/>
  <c r="S172" i="76"/>
  <c r="S173" i="76"/>
  <c r="S174" i="76"/>
  <c r="S175" i="76"/>
  <c r="S176" i="76"/>
  <c r="S177" i="76"/>
  <c r="S178" i="76"/>
  <c r="S179" i="76"/>
  <c r="S180" i="76"/>
  <c r="S181" i="76"/>
  <c r="S182" i="76"/>
  <c r="S183" i="76"/>
  <c r="S184" i="76"/>
  <c r="S185" i="76"/>
  <c r="S186" i="76"/>
  <c r="S187" i="76"/>
  <c r="S188" i="76"/>
  <c r="S189" i="76"/>
  <c r="S190" i="76"/>
  <c r="S191" i="76"/>
  <c r="S192" i="76"/>
  <c r="S193" i="76"/>
  <c r="S194" i="76"/>
  <c r="S195" i="76"/>
  <c r="S196" i="76"/>
  <c r="S197" i="76"/>
  <c r="S198" i="76"/>
  <c r="S199" i="76"/>
  <c r="S200" i="76"/>
  <c r="S201" i="76"/>
  <c r="S202" i="76"/>
  <c r="S203" i="76"/>
  <c r="S204" i="76"/>
  <c r="S205" i="76"/>
  <c r="S206" i="76"/>
  <c r="S207" i="76"/>
  <c r="S208" i="76"/>
  <c r="S209" i="76"/>
  <c r="S210" i="76"/>
  <c r="S211" i="76"/>
  <c r="S212" i="76"/>
  <c r="S213" i="76"/>
  <c r="S214" i="76"/>
  <c r="S215" i="76"/>
  <c r="S216" i="76"/>
  <c r="S217" i="76"/>
  <c r="S218" i="76"/>
  <c r="S219" i="76"/>
  <c r="S220" i="76"/>
  <c r="S221" i="76"/>
  <c r="S222" i="76"/>
  <c r="S223" i="76"/>
  <c r="S224" i="76"/>
  <c r="S225" i="76"/>
  <c r="S226" i="76"/>
  <c r="S227" i="76"/>
  <c r="S228" i="76"/>
  <c r="S229" i="76"/>
  <c r="S230" i="76"/>
  <c r="S231" i="76"/>
  <c r="S232" i="76"/>
  <c r="S233" i="76"/>
  <c r="S234" i="76"/>
  <c r="S235" i="76"/>
  <c r="S236" i="76"/>
  <c r="S237" i="76"/>
  <c r="S238" i="76"/>
  <c r="S239" i="76"/>
  <c r="S240" i="76"/>
  <c r="S241" i="76"/>
  <c r="S242" i="76"/>
  <c r="S243" i="76"/>
  <c r="S244" i="76"/>
  <c r="S245" i="76"/>
  <c r="S246" i="76"/>
  <c r="S247" i="76"/>
  <c r="S248" i="76"/>
  <c r="S249" i="76"/>
  <c r="S250" i="76"/>
  <c r="S251" i="76"/>
  <c r="S252" i="76"/>
  <c r="S253" i="76"/>
  <c r="S254" i="76"/>
  <c r="S255" i="76"/>
  <c r="S256" i="76"/>
  <c r="S257" i="76"/>
  <c r="S258" i="76"/>
  <c r="S259" i="76"/>
  <c r="S260" i="76"/>
  <c r="S261" i="76"/>
  <c r="S262" i="76"/>
  <c r="S263" i="76"/>
  <c r="S264" i="76"/>
  <c r="S265" i="76"/>
  <c r="S266" i="76"/>
  <c r="S267" i="76"/>
  <c r="S268" i="76"/>
  <c r="S269" i="76"/>
  <c r="S270" i="76"/>
  <c r="S271" i="76"/>
  <c r="S272" i="76"/>
  <c r="S273" i="76"/>
  <c r="S274" i="76"/>
  <c r="S275" i="76"/>
  <c r="S276" i="76"/>
  <c r="S277" i="76"/>
  <c r="S278" i="76"/>
  <c r="S279" i="76"/>
  <c r="S280" i="76"/>
  <c r="S281" i="76"/>
  <c r="S282" i="76"/>
  <c r="N93" i="85" l="1"/>
  <c r="N73" i="85"/>
  <c r="L13" i="85"/>
  <c r="N53" i="85"/>
  <c r="H16" i="92"/>
  <c r="I16" i="92"/>
  <c r="M13" i="85" l="1"/>
  <c r="N33" i="85"/>
  <c r="N13" i="85"/>
  <c r="G25" i="59"/>
  <c r="D5" i="99"/>
  <c r="D6" i="99"/>
  <c r="T20" i="99"/>
  <c r="H18" i="86"/>
  <c r="AT12" i="70"/>
  <c r="AU12" i="70"/>
  <c r="AV12" i="70"/>
  <c r="AW12" i="70"/>
  <c r="AX12" i="70"/>
  <c r="AT13" i="70"/>
  <c r="AU13" i="70"/>
  <c r="AV13" i="70"/>
  <c r="AW13" i="70"/>
  <c r="AX13" i="70"/>
  <c r="AT14" i="70"/>
  <c r="AU14" i="70"/>
  <c r="AV14" i="70"/>
  <c r="AW14" i="70"/>
  <c r="AX14" i="70"/>
  <c r="AT15" i="70"/>
  <c r="AU15" i="70"/>
  <c r="AV15" i="70"/>
  <c r="AW15" i="70"/>
  <c r="AX15" i="70"/>
  <c r="AT16" i="70"/>
  <c r="AU16" i="70"/>
  <c r="AV16" i="70"/>
  <c r="AW16" i="70"/>
  <c r="AX16" i="70"/>
  <c r="AT17" i="70"/>
  <c r="AU17" i="70"/>
  <c r="AV17" i="70"/>
  <c r="AW17" i="70"/>
  <c r="AX17" i="70"/>
  <c r="AT18" i="70"/>
  <c r="AU18" i="70"/>
  <c r="AV18" i="70"/>
  <c r="AW18" i="70"/>
  <c r="AX18" i="70"/>
  <c r="AT19" i="70"/>
  <c r="AU19" i="70"/>
  <c r="AV19" i="70"/>
  <c r="AW19" i="70"/>
  <c r="AX19" i="70"/>
  <c r="AT20" i="70"/>
  <c r="AU20" i="70"/>
  <c r="AV20" i="70"/>
  <c r="AW20" i="70"/>
  <c r="AX20" i="70"/>
  <c r="AT21" i="70"/>
  <c r="AU21" i="70"/>
  <c r="AV21" i="70"/>
  <c r="AW21" i="70"/>
  <c r="AX21" i="70"/>
  <c r="AT22" i="70"/>
  <c r="AU22" i="70"/>
  <c r="AV22" i="70"/>
  <c r="AW22" i="70"/>
  <c r="AX22" i="70"/>
  <c r="AT23" i="70"/>
  <c r="AU23" i="70"/>
  <c r="AV23" i="70"/>
  <c r="AW23" i="70"/>
  <c r="AX23" i="70"/>
  <c r="AT24" i="70"/>
  <c r="AU24" i="70"/>
  <c r="AV24" i="70"/>
  <c r="AW24" i="70"/>
  <c r="AX24" i="70"/>
  <c r="AT25" i="70"/>
  <c r="AU25" i="70"/>
  <c r="AV25" i="70"/>
  <c r="AW25" i="70"/>
  <c r="AX25" i="70"/>
  <c r="AT26" i="70"/>
  <c r="AU26" i="70"/>
  <c r="AV26" i="70"/>
  <c r="AW26" i="70"/>
  <c r="AX26" i="70"/>
  <c r="AT27" i="70"/>
  <c r="AU27" i="70"/>
  <c r="AV27" i="70"/>
  <c r="AW27" i="70"/>
  <c r="AX27" i="70"/>
  <c r="AT28" i="70"/>
  <c r="AU28" i="70"/>
  <c r="AV28" i="70"/>
  <c r="AW28" i="70"/>
  <c r="AX28" i="70"/>
  <c r="AT29" i="70"/>
  <c r="AU29" i="70"/>
  <c r="AV29" i="70"/>
  <c r="AW29" i="70"/>
  <c r="AX29" i="70"/>
  <c r="AT30" i="70"/>
  <c r="AU30" i="70"/>
  <c r="AV30" i="70"/>
  <c r="AW30" i="70"/>
  <c r="AX30" i="70"/>
  <c r="AT31" i="70"/>
  <c r="AU31" i="70"/>
  <c r="AV31" i="70"/>
  <c r="AW31" i="70"/>
  <c r="AX31" i="70"/>
  <c r="AT32" i="70"/>
  <c r="AU32" i="70"/>
  <c r="AV32" i="70"/>
  <c r="AW32" i="70"/>
  <c r="AX32" i="70"/>
  <c r="AT33" i="70"/>
  <c r="AU33" i="70"/>
  <c r="AV33" i="70"/>
  <c r="AW33" i="70"/>
  <c r="AX33" i="70"/>
  <c r="AT34" i="70"/>
  <c r="AU34" i="70"/>
  <c r="AV34" i="70"/>
  <c r="AW34" i="70"/>
  <c r="AX34" i="70"/>
  <c r="AT35" i="70"/>
  <c r="AU35" i="70"/>
  <c r="AV35" i="70"/>
  <c r="AW35" i="70"/>
  <c r="AX35" i="70"/>
  <c r="AT36" i="70"/>
  <c r="AU36" i="70"/>
  <c r="AV36" i="70"/>
  <c r="AW36" i="70"/>
  <c r="AX36" i="70"/>
  <c r="AT37" i="70"/>
  <c r="AU37" i="70"/>
  <c r="AV37" i="70"/>
  <c r="AW37" i="70"/>
  <c r="AX37" i="70"/>
  <c r="AT38" i="70"/>
  <c r="AU38" i="70"/>
  <c r="AV38" i="70"/>
  <c r="AW38" i="70"/>
  <c r="AX38" i="70"/>
  <c r="AT39" i="70"/>
  <c r="AU39" i="70"/>
  <c r="AV39" i="70"/>
  <c r="AW39" i="70"/>
  <c r="AX39" i="70"/>
  <c r="AT40" i="70"/>
  <c r="AU40" i="70"/>
  <c r="AV40" i="70"/>
  <c r="AW40" i="70"/>
  <c r="AX40" i="70"/>
  <c r="AT41" i="70"/>
  <c r="AU41" i="70"/>
  <c r="AV41" i="70"/>
  <c r="AW41" i="70"/>
  <c r="AX41" i="70"/>
  <c r="AT42" i="70"/>
  <c r="AU42" i="70"/>
  <c r="AV42" i="70"/>
  <c r="AW42" i="70"/>
  <c r="AX42" i="70"/>
  <c r="AT43" i="70"/>
  <c r="AU43" i="70"/>
  <c r="AV43" i="70"/>
  <c r="AW43" i="70"/>
  <c r="AX43" i="70"/>
  <c r="AT44" i="70"/>
  <c r="AU44" i="70"/>
  <c r="AV44" i="70"/>
  <c r="AW44" i="70"/>
  <c r="AX44" i="70"/>
  <c r="AT45" i="70"/>
  <c r="AU45" i="70"/>
  <c r="AV45" i="70"/>
  <c r="AW45" i="70"/>
  <c r="AX45" i="70"/>
  <c r="AT46" i="70"/>
  <c r="AU46" i="70"/>
  <c r="AV46" i="70"/>
  <c r="AW46" i="70"/>
  <c r="AX46" i="70"/>
  <c r="AT47" i="70"/>
  <c r="AU47" i="70"/>
  <c r="AV47" i="70"/>
  <c r="AW47" i="70"/>
  <c r="AX47" i="70"/>
  <c r="AT48" i="70"/>
  <c r="AU48" i="70"/>
  <c r="AV48" i="70"/>
  <c r="AW48" i="70"/>
  <c r="AX48" i="70"/>
  <c r="AT49" i="70"/>
  <c r="AU49" i="70"/>
  <c r="AV49" i="70"/>
  <c r="AW49" i="70"/>
  <c r="AX49" i="70"/>
  <c r="AT50" i="70"/>
  <c r="AU50" i="70"/>
  <c r="AV50" i="70"/>
  <c r="AW50" i="70"/>
  <c r="AX50" i="70"/>
  <c r="AT51" i="70"/>
  <c r="AU51" i="70"/>
  <c r="AV51" i="70"/>
  <c r="AW51" i="70"/>
  <c r="AX51" i="70"/>
  <c r="AT52" i="70"/>
  <c r="AU52" i="70"/>
  <c r="AV52" i="70"/>
  <c r="AW52" i="70"/>
  <c r="AX52" i="70"/>
  <c r="AT53" i="70"/>
  <c r="AU53" i="70"/>
  <c r="AV53" i="70"/>
  <c r="AW53" i="70"/>
  <c r="AX53" i="70"/>
  <c r="AT54" i="70"/>
  <c r="AU54" i="70"/>
  <c r="AV54" i="70"/>
  <c r="AW54" i="70"/>
  <c r="AX54" i="70"/>
  <c r="AR54" i="70" s="1"/>
  <c r="AT55" i="70"/>
  <c r="AU55" i="70"/>
  <c r="AV55" i="70"/>
  <c r="AW55" i="70"/>
  <c r="AX55" i="70"/>
  <c r="AR55" i="70" s="1"/>
  <c r="AT56" i="70"/>
  <c r="AU56" i="70"/>
  <c r="AV56" i="70"/>
  <c r="AW56" i="70"/>
  <c r="AX56" i="70"/>
  <c r="AR56" i="70" s="1"/>
  <c r="AT57" i="70"/>
  <c r="AU57" i="70"/>
  <c r="AV57" i="70"/>
  <c r="AW57" i="70"/>
  <c r="AX57" i="70"/>
  <c r="AR57" i="70" s="1"/>
  <c r="AT58" i="70"/>
  <c r="AU58" i="70"/>
  <c r="AV58" i="70"/>
  <c r="AW58" i="70"/>
  <c r="AX58" i="70"/>
  <c r="AR58" i="70" s="1"/>
  <c r="AT59" i="70"/>
  <c r="AU59" i="70"/>
  <c r="AV59" i="70"/>
  <c r="AW59" i="70"/>
  <c r="AX59" i="70"/>
  <c r="AR59" i="70" s="1"/>
  <c r="AT60" i="70"/>
  <c r="AU60" i="70"/>
  <c r="AV60" i="70"/>
  <c r="AW60" i="70"/>
  <c r="AX60" i="70"/>
  <c r="AR60" i="70" s="1"/>
  <c r="AT61" i="70"/>
  <c r="AU61" i="70"/>
  <c r="AV61" i="70"/>
  <c r="AW61" i="70"/>
  <c r="AX61" i="70"/>
  <c r="AR61" i="70" s="1"/>
  <c r="AT62" i="70"/>
  <c r="AU62" i="70"/>
  <c r="AV62" i="70"/>
  <c r="AW62" i="70"/>
  <c r="AX62" i="70"/>
  <c r="AR62" i="70" s="1"/>
  <c r="AT63" i="70"/>
  <c r="AU63" i="70"/>
  <c r="AV63" i="70"/>
  <c r="AW63" i="70"/>
  <c r="AX63" i="70"/>
  <c r="AR63" i="70" s="1"/>
  <c r="AT64" i="70"/>
  <c r="AU64" i="70"/>
  <c r="AV64" i="70"/>
  <c r="AW64" i="70"/>
  <c r="AX64" i="70"/>
  <c r="AR64" i="70" s="1"/>
  <c r="AT65" i="70"/>
  <c r="AU65" i="70"/>
  <c r="AV65" i="70"/>
  <c r="AW65" i="70"/>
  <c r="AX65" i="70"/>
  <c r="AR65" i="70" s="1"/>
  <c r="AT66" i="70"/>
  <c r="AU66" i="70"/>
  <c r="AV66" i="70"/>
  <c r="AW66" i="70"/>
  <c r="AX66" i="70"/>
  <c r="AR66" i="70" s="1"/>
  <c r="AT67" i="70"/>
  <c r="AU67" i="70"/>
  <c r="AV67" i="70"/>
  <c r="AW67" i="70"/>
  <c r="AX67" i="70"/>
  <c r="AR67" i="70" s="1"/>
  <c r="AT68" i="70"/>
  <c r="AU68" i="70"/>
  <c r="AV68" i="70"/>
  <c r="AW68" i="70"/>
  <c r="AX68" i="70"/>
  <c r="AR68" i="70" s="1"/>
  <c r="AT69" i="70"/>
  <c r="AU69" i="70"/>
  <c r="AV69" i="70"/>
  <c r="AW69" i="70"/>
  <c r="AX69" i="70"/>
  <c r="AR69" i="70" s="1"/>
  <c r="AT70" i="70"/>
  <c r="AU70" i="70"/>
  <c r="AV70" i="70"/>
  <c r="AW70" i="70"/>
  <c r="AX70" i="70"/>
  <c r="AR70" i="70" s="1"/>
  <c r="AT71" i="70"/>
  <c r="AU71" i="70"/>
  <c r="AV71" i="70"/>
  <c r="AW71" i="70"/>
  <c r="AX71" i="70"/>
  <c r="AT72" i="70"/>
  <c r="AU72" i="70"/>
  <c r="AV72" i="70"/>
  <c r="AW72" i="70"/>
  <c r="AX72" i="70"/>
  <c r="AT73" i="70"/>
  <c r="AU73" i="70"/>
  <c r="AV73" i="70"/>
  <c r="AW73" i="70"/>
  <c r="AX73" i="70"/>
  <c r="AT74" i="70"/>
  <c r="AU74" i="70"/>
  <c r="AV74" i="70"/>
  <c r="AW74" i="70"/>
  <c r="AX74" i="70"/>
  <c r="AT75" i="70"/>
  <c r="AU75" i="70"/>
  <c r="AV75" i="70"/>
  <c r="AW75" i="70"/>
  <c r="AX75" i="70"/>
  <c r="AT76" i="70"/>
  <c r="AU76" i="70"/>
  <c r="AV76" i="70"/>
  <c r="AW76" i="70"/>
  <c r="AX76" i="70"/>
  <c r="AT77" i="70"/>
  <c r="AU77" i="70"/>
  <c r="AV77" i="70"/>
  <c r="AW77" i="70"/>
  <c r="AX77" i="70"/>
  <c r="AT78" i="70"/>
  <c r="AU78" i="70"/>
  <c r="AV78" i="70"/>
  <c r="AW78" i="70"/>
  <c r="AX78" i="70"/>
  <c r="AT79" i="70"/>
  <c r="AU79" i="70"/>
  <c r="AV79" i="70"/>
  <c r="AW79" i="70"/>
  <c r="AX79" i="70"/>
  <c r="AT80" i="70"/>
  <c r="AU80" i="70"/>
  <c r="AV80" i="70"/>
  <c r="AW80" i="70"/>
  <c r="AX80" i="70"/>
  <c r="AT81" i="70"/>
  <c r="AU81" i="70"/>
  <c r="AV81" i="70"/>
  <c r="AW81" i="70"/>
  <c r="AX81" i="70"/>
  <c r="AT82" i="70"/>
  <c r="AU82" i="70"/>
  <c r="AV82" i="70"/>
  <c r="AW82" i="70"/>
  <c r="AX82" i="70"/>
  <c r="AT83" i="70"/>
  <c r="AU83" i="70"/>
  <c r="AV83" i="70"/>
  <c r="AW83" i="70"/>
  <c r="AX83" i="70"/>
  <c r="AT84" i="70"/>
  <c r="AU84" i="70"/>
  <c r="AV84" i="70"/>
  <c r="AW84" i="70"/>
  <c r="AX84" i="70"/>
  <c r="AT85" i="70"/>
  <c r="AU85" i="70"/>
  <c r="AV85" i="70"/>
  <c r="AW85" i="70"/>
  <c r="AX85" i="70"/>
  <c r="AT86" i="70"/>
  <c r="AU86" i="70"/>
  <c r="AV86" i="70"/>
  <c r="AW86" i="70"/>
  <c r="AX86" i="70"/>
  <c r="AT87" i="70"/>
  <c r="AU87" i="70"/>
  <c r="AV87" i="70"/>
  <c r="AW87" i="70"/>
  <c r="AX87" i="70"/>
  <c r="AT88" i="70"/>
  <c r="AU88" i="70"/>
  <c r="AV88" i="70"/>
  <c r="AW88" i="70"/>
  <c r="AX88" i="70"/>
  <c r="AT89" i="70"/>
  <c r="AU89" i="70"/>
  <c r="AV89" i="70"/>
  <c r="AW89" i="70"/>
  <c r="AX89" i="70"/>
  <c r="AT90" i="70"/>
  <c r="AU90" i="70"/>
  <c r="AV90" i="70"/>
  <c r="AW90" i="70"/>
  <c r="AX90" i="70"/>
  <c r="AT91" i="70"/>
  <c r="AU91" i="70"/>
  <c r="AV91" i="70"/>
  <c r="AW91" i="70"/>
  <c r="AX91" i="70"/>
  <c r="AT92" i="70"/>
  <c r="AU92" i="70"/>
  <c r="AV92" i="70"/>
  <c r="AW92" i="70"/>
  <c r="AX92" i="70"/>
  <c r="AT93" i="70"/>
  <c r="AU93" i="70"/>
  <c r="AV93" i="70"/>
  <c r="AW93" i="70"/>
  <c r="AX93" i="70"/>
  <c r="AT94" i="70"/>
  <c r="AU94" i="70"/>
  <c r="AV94" i="70"/>
  <c r="AW94" i="70"/>
  <c r="AX94" i="70"/>
  <c r="AT95" i="70"/>
  <c r="AU95" i="70"/>
  <c r="AV95" i="70"/>
  <c r="AW95" i="70"/>
  <c r="AX95" i="70"/>
  <c r="AT96" i="70"/>
  <c r="AU96" i="70"/>
  <c r="AV96" i="70"/>
  <c r="AW96" i="70"/>
  <c r="AX96" i="70"/>
  <c r="AT97" i="70"/>
  <c r="AU97" i="70"/>
  <c r="AV97" i="70"/>
  <c r="AW97" i="70"/>
  <c r="AX97" i="70"/>
  <c r="AT98" i="70"/>
  <c r="AU98" i="70"/>
  <c r="AV98" i="70"/>
  <c r="AW98" i="70"/>
  <c r="AX98" i="70"/>
  <c r="AT99" i="70"/>
  <c r="AU99" i="70"/>
  <c r="AV99" i="70"/>
  <c r="AW99" i="70"/>
  <c r="AX99" i="70"/>
  <c r="AT100" i="70"/>
  <c r="AU100" i="70"/>
  <c r="AV100" i="70"/>
  <c r="AW100" i="70"/>
  <c r="AX100" i="70"/>
  <c r="AT101" i="70"/>
  <c r="AU101" i="70"/>
  <c r="AV101" i="70"/>
  <c r="AW101" i="70"/>
  <c r="AX101" i="70"/>
  <c r="AT102" i="70"/>
  <c r="AU102" i="70"/>
  <c r="AV102" i="70"/>
  <c r="AW102" i="70"/>
  <c r="AX102" i="70"/>
  <c r="AT103" i="70"/>
  <c r="AU103" i="70"/>
  <c r="AV103" i="70"/>
  <c r="AW103" i="70"/>
  <c r="AX103" i="70"/>
  <c r="AT104" i="70"/>
  <c r="AU104" i="70"/>
  <c r="AV104" i="70"/>
  <c r="AW104" i="70"/>
  <c r="AX104" i="70"/>
  <c r="AT105" i="70"/>
  <c r="AU105" i="70"/>
  <c r="AV105" i="70"/>
  <c r="AW105" i="70"/>
  <c r="AX105" i="70"/>
  <c r="AT106" i="70"/>
  <c r="AU106" i="70"/>
  <c r="AV106" i="70"/>
  <c r="AW106" i="70"/>
  <c r="AX106" i="70"/>
  <c r="AT107" i="70"/>
  <c r="AU107" i="70"/>
  <c r="AV107" i="70"/>
  <c r="AW107" i="70"/>
  <c r="AX107" i="70"/>
  <c r="AT108" i="70"/>
  <c r="AU108" i="70"/>
  <c r="AV108" i="70"/>
  <c r="AW108" i="70"/>
  <c r="AX108" i="70"/>
  <c r="AT109" i="70"/>
  <c r="AU109" i="70"/>
  <c r="AV109" i="70"/>
  <c r="AW109" i="70"/>
  <c r="AX109" i="70"/>
  <c r="AT110" i="70"/>
  <c r="AU110" i="70"/>
  <c r="AV110" i="70"/>
  <c r="AW110" i="70"/>
  <c r="AX110" i="70"/>
  <c r="AT111" i="70"/>
  <c r="AU111" i="70"/>
  <c r="AV111" i="70"/>
  <c r="AW111" i="70"/>
  <c r="AX111" i="70"/>
  <c r="AT112" i="70"/>
  <c r="AU112" i="70"/>
  <c r="AV112" i="70"/>
  <c r="AW112" i="70"/>
  <c r="AX112" i="70"/>
  <c r="AT113" i="70"/>
  <c r="AU113" i="70"/>
  <c r="AV113" i="70"/>
  <c r="AW113" i="70"/>
  <c r="AX113" i="70"/>
  <c r="AT114" i="70"/>
  <c r="AU114" i="70"/>
  <c r="AV114" i="70"/>
  <c r="AW114" i="70"/>
  <c r="AX114" i="70"/>
  <c r="AT115" i="70"/>
  <c r="AU115" i="70"/>
  <c r="AV115" i="70"/>
  <c r="AW115" i="70"/>
  <c r="AX115" i="70"/>
  <c r="AT116" i="70"/>
  <c r="AU116" i="70"/>
  <c r="AV116" i="70"/>
  <c r="AW116" i="70"/>
  <c r="AX116" i="70"/>
  <c r="AT117" i="70"/>
  <c r="AU117" i="70"/>
  <c r="AV117" i="70"/>
  <c r="AW117" i="70"/>
  <c r="AX117" i="70"/>
  <c r="AT118" i="70"/>
  <c r="AU118" i="70"/>
  <c r="AV118" i="70"/>
  <c r="AW118" i="70"/>
  <c r="AX118" i="70"/>
  <c r="AT119" i="70"/>
  <c r="AU119" i="70"/>
  <c r="AV119" i="70"/>
  <c r="AW119" i="70"/>
  <c r="AX119" i="70"/>
  <c r="AT120" i="70"/>
  <c r="AU120" i="70"/>
  <c r="AV120" i="70"/>
  <c r="AW120" i="70"/>
  <c r="AX120" i="70"/>
  <c r="AT121" i="70"/>
  <c r="AU121" i="70"/>
  <c r="AV121" i="70"/>
  <c r="AW121" i="70"/>
  <c r="AX121" i="70"/>
  <c r="AT122" i="70"/>
  <c r="AU122" i="70"/>
  <c r="AV122" i="70"/>
  <c r="AW122" i="70"/>
  <c r="AX122" i="70"/>
  <c r="AT123" i="70"/>
  <c r="AU123" i="70"/>
  <c r="AV123" i="70"/>
  <c r="AW123" i="70"/>
  <c r="AX123" i="70"/>
  <c r="AT124" i="70"/>
  <c r="AU124" i="70"/>
  <c r="AV124" i="70"/>
  <c r="AW124" i="70"/>
  <c r="AX124" i="70"/>
  <c r="AT125" i="70"/>
  <c r="AU125" i="70"/>
  <c r="AV125" i="70"/>
  <c r="AW125" i="70"/>
  <c r="AX125" i="70"/>
  <c r="AT126" i="70"/>
  <c r="AU126" i="70"/>
  <c r="AV126" i="70"/>
  <c r="AW126" i="70"/>
  <c r="AX126" i="70"/>
  <c r="AT127" i="70"/>
  <c r="AU127" i="70"/>
  <c r="AV127" i="70"/>
  <c r="AW127" i="70"/>
  <c r="AX127" i="70"/>
  <c r="AT128" i="70"/>
  <c r="AU128" i="70"/>
  <c r="AV128" i="70"/>
  <c r="AW128" i="70"/>
  <c r="AX128" i="70"/>
  <c r="AT129" i="70"/>
  <c r="AU129" i="70"/>
  <c r="AV129" i="70"/>
  <c r="AW129" i="70"/>
  <c r="AX129" i="70"/>
  <c r="AT130" i="70"/>
  <c r="AU130" i="70"/>
  <c r="AV130" i="70"/>
  <c r="AW130" i="70"/>
  <c r="AX130" i="70"/>
  <c r="AT131" i="70"/>
  <c r="AU131" i="70"/>
  <c r="AV131" i="70"/>
  <c r="AW131" i="70"/>
  <c r="AX131" i="70"/>
  <c r="AT132" i="70"/>
  <c r="AU132" i="70"/>
  <c r="AV132" i="70"/>
  <c r="AW132" i="70"/>
  <c r="AX132" i="70"/>
  <c r="AT133" i="70"/>
  <c r="AU133" i="70"/>
  <c r="AV133" i="70"/>
  <c r="AW133" i="70"/>
  <c r="AX133" i="70"/>
  <c r="AT134" i="70"/>
  <c r="AU134" i="70"/>
  <c r="AV134" i="70"/>
  <c r="AW134" i="70"/>
  <c r="AX134" i="70"/>
  <c r="AT135" i="70"/>
  <c r="AU135" i="70"/>
  <c r="AV135" i="70"/>
  <c r="AW135" i="70"/>
  <c r="AX135" i="70"/>
  <c r="AT136" i="70"/>
  <c r="AU136" i="70"/>
  <c r="AV136" i="70"/>
  <c r="AW136" i="70"/>
  <c r="AX136" i="70"/>
  <c r="AT137" i="70"/>
  <c r="AU137" i="70"/>
  <c r="AV137" i="70"/>
  <c r="AW137" i="70"/>
  <c r="AX137" i="70"/>
  <c r="AT138" i="70"/>
  <c r="AU138" i="70"/>
  <c r="AV138" i="70"/>
  <c r="AW138" i="70"/>
  <c r="AX138" i="70"/>
  <c r="AT139" i="70"/>
  <c r="AU139" i="70"/>
  <c r="AV139" i="70"/>
  <c r="AW139" i="70"/>
  <c r="AX139" i="70"/>
  <c r="AT140" i="70"/>
  <c r="AU140" i="70"/>
  <c r="AV140" i="70"/>
  <c r="AW140" i="70"/>
  <c r="AX140" i="70"/>
  <c r="AT141" i="70"/>
  <c r="AU141" i="70"/>
  <c r="AV141" i="70"/>
  <c r="AW141" i="70"/>
  <c r="AX141" i="70"/>
  <c r="AT142" i="70"/>
  <c r="AU142" i="70"/>
  <c r="AV142" i="70"/>
  <c r="AW142" i="70"/>
  <c r="AX142" i="70"/>
  <c r="AT143" i="70"/>
  <c r="AU143" i="70"/>
  <c r="AV143" i="70"/>
  <c r="AW143" i="70"/>
  <c r="AX143" i="70"/>
  <c r="AT144" i="70"/>
  <c r="AU144" i="70"/>
  <c r="AV144" i="70"/>
  <c r="AW144" i="70"/>
  <c r="AX144" i="70"/>
  <c r="AT145" i="70"/>
  <c r="AU145" i="70"/>
  <c r="AV145" i="70"/>
  <c r="AW145" i="70"/>
  <c r="AX145" i="70"/>
  <c r="AT146" i="70"/>
  <c r="AU146" i="70"/>
  <c r="AV146" i="70"/>
  <c r="AW146" i="70"/>
  <c r="AX146" i="70"/>
  <c r="AT147" i="70"/>
  <c r="AU147" i="70"/>
  <c r="AV147" i="70"/>
  <c r="AW147" i="70"/>
  <c r="AX147" i="70"/>
  <c r="AT148" i="70"/>
  <c r="AU148" i="70"/>
  <c r="AV148" i="70"/>
  <c r="AW148" i="70"/>
  <c r="AX148" i="70"/>
  <c r="AT149" i="70"/>
  <c r="AU149" i="70"/>
  <c r="AV149" i="70"/>
  <c r="AW149" i="70"/>
  <c r="AX149" i="70"/>
  <c r="AT150" i="70"/>
  <c r="AU150" i="70"/>
  <c r="AV150" i="70"/>
  <c r="AW150" i="70"/>
  <c r="AX150" i="70"/>
  <c r="AT151" i="70"/>
  <c r="AU151" i="70"/>
  <c r="AV151" i="70"/>
  <c r="AW151" i="70"/>
  <c r="AX151" i="70"/>
  <c r="AT152" i="70"/>
  <c r="AU152" i="70"/>
  <c r="AV152" i="70"/>
  <c r="AW152" i="70"/>
  <c r="AX152" i="70"/>
  <c r="AT153" i="70"/>
  <c r="AU153" i="70"/>
  <c r="AV153" i="70"/>
  <c r="AW153" i="70"/>
  <c r="AX153" i="70"/>
  <c r="AT154" i="70"/>
  <c r="AU154" i="70"/>
  <c r="AV154" i="70"/>
  <c r="AW154" i="70"/>
  <c r="AX154" i="70"/>
  <c r="AT155" i="70"/>
  <c r="AU155" i="70"/>
  <c r="AV155" i="70"/>
  <c r="AW155" i="70"/>
  <c r="AX155" i="70"/>
  <c r="AT156" i="70"/>
  <c r="AU156" i="70"/>
  <c r="AV156" i="70"/>
  <c r="AW156" i="70"/>
  <c r="AX156" i="70"/>
  <c r="AT157" i="70"/>
  <c r="AU157" i="70"/>
  <c r="AV157" i="70"/>
  <c r="AW157" i="70"/>
  <c r="AX157" i="70"/>
  <c r="AT158" i="70"/>
  <c r="AU158" i="70"/>
  <c r="AV158" i="70"/>
  <c r="AW158" i="70"/>
  <c r="AX158" i="70"/>
  <c r="AT159" i="70"/>
  <c r="AU159" i="70"/>
  <c r="AV159" i="70"/>
  <c r="AW159" i="70"/>
  <c r="AX159" i="70"/>
  <c r="AT160" i="70"/>
  <c r="AU160" i="70"/>
  <c r="AV160" i="70"/>
  <c r="AW160" i="70"/>
  <c r="AX160" i="70"/>
  <c r="AT161" i="70"/>
  <c r="AU161" i="70"/>
  <c r="AV161" i="70"/>
  <c r="AW161" i="70"/>
  <c r="AX161" i="70"/>
  <c r="AT162" i="70"/>
  <c r="AU162" i="70"/>
  <c r="AV162" i="70"/>
  <c r="AW162" i="70"/>
  <c r="AX162" i="70"/>
  <c r="AT163" i="70"/>
  <c r="AU163" i="70"/>
  <c r="AV163" i="70"/>
  <c r="AW163" i="70"/>
  <c r="AX163" i="70"/>
  <c r="AT164" i="70"/>
  <c r="AU164" i="70"/>
  <c r="AV164" i="70"/>
  <c r="AW164" i="70"/>
  <c r="AX164" i="70"/>
  <c r="AT165" i="70"/>
  <c r="AU165" i="70"/>
  <c r="AV165" i="70"/>
  <c r="AW165" i="70"/>
  <c r="AX165" i="70"/>
  <c r="AT166" i="70"/>
  <c r="AU166" i="70"/>
  <c r="AV166" i="70"/>
  <c r="AW166" i="70"/>
  <c r="AX166" i="70"/>
  <c r="AT167" i="70"/>
  <c r="AU167" i="70"/>
  <c r="AV167" i="70"/>
  <c r="AW167" i="70"/>
  <c r="AX167" i="70"/>
  <c r="AT168" i="70"/>
  <c r="AU168" i="70"/>
  <c r="AV168" i="70"/>
  <c r="AW168" i="70"/>
  <c r="AX168" i="70"/>
  <c r="AT169" i="70"/>
  <c r="AU169" i="70"/>
  <c r="AV169" i="70"/>
  <c r="AW169" i="70"/>
  <c r="AX169" i="70"/>
  <c r="AT170" i="70"/>
  <c r="AU170" i="70"/>
  <c r="AV170" i="70"/>
  <c r="AW170" i="70"/>
  <c r="AX170" i="70"/>
  <c r="AT171" i="70"/>
  <c r="AU171" i="70"/>
  <c r="AV171" i="70"/>
  <c r="AW171" i="70"/>
  <c r="AX171" i="70"/>
  <c r="AT172" i="70"/>
  <c r="AU172" i="70"/>
  <c r="AV172" i="70"/>
  <c r="AW172" i="70"/>
  <c r="AX172" i="70"/>
  <c r="AT173" i="70"/>
  <c r="AU173" i="70"/>
  <c r="AV173" i="70"/>
  <c r="AW173" i="70"/>
  <c r="AX173" i="70"/>
  <c r="AT174" i="70"/>
  <c r="AU174" i="70"/>
  <c r="AV174" i="70"/>
  <c r="AW174" i="70"/>
  <c r="AX174" i="70"/>
  <c r="AT175" i="70"/>
  <c r="AU175" i="70"/>
  <c r="AV175" i="70"/>
  <c r="AW175" i="70"/>
  <c r="AX175" i="70"/>
  <c r="AT176" i="70"/>
  <c r="AU176" i="70"/>
  <c r="AV176" i="70"/>
  <c r="AW176" i="70"/>
  <c r="AX176" i="70"/>
  <c r="AT177" i="70"/>
  <c r="AU177" i="70"/>
  <c r="AV177" i="70"/>
  <c r="AW177" i="70"/>
  <c r="AX177" i="70"/>
  <c r="AT178" i="70"/>
  <c r="AU178" i="70"/>
  <c r="AV178" i="70"/>
  <c r="AW178" i="70"/>
  <c r="AX178" i="70"/>
  <c r="AT179" i="70"/>
  <c r="AU179" i="70"/>
  <c r="AV179" i="70"/>
  <c r="AW179" i="70"/>
  <c r="AX179" i="70"/>
  <c r="AT180" i="70"/>
  <c r="AU180" i="70"/>
  <c r="AV180" i="70"/>
  <c r="AW180" i="70"/>
  <c r="AX180" i="70"/>
  <c r="AT181" i="70"/>
  <c r="AU181" i="70"/>
  <c r="AV181" i="70"/>
  <c r="AW181" i="70"/>
  <c r="AX181" i="70"/>
  <c r="AT182" i="70"/>
  <c r="AU182" i="70"/>
  <c r="AV182" i="70"/>
  <c r="AW182" i="70"/>
  <c r="AX182" i="70"/>
  <c r="AT183" i="70"/>
  <c r="AU183" i="70"/>
  <c r="AV183" i="70"/>
  <c r="AW183" i="70"/>
  <c r="AX183" i="70"/>
  <c r="AT184" i="70"/>
  <c r="AU184" i="70"/>
  <c r="AV184" i="70"/>
  <c r="AW184" i="70"/>
  <c r="AX184" i="70"/>
  <c r="AT185" i="70"/>
  <c r="AU185" i="70"/>
  <c r="AV185" i="70"/>
  <c r="AW185" i="70"/>
  <c r="AX185" i="70"/>
  <c r="AT186" i="70"/>
  <c r="AU186" i="70"/>
  <c r="AV186" i="70"/>
  <c r="AW186" i="70"/>
  <c r="AX186" i="70"/>
  <c r="AT187" i="70"/>
  <c r="AU187" i="70"/>
  <c r="AV187" i="70"/>
  <c r="AW187" i="70"/>
  <c r="AX187" i="70"/>
  <c r="AT188" i="70"/>
  <c r="AU188" i="70"/>
  <c r="AV188" i="70"/>
  <c r="AW188" i="70"/>
  <c r="AX188" i="70"/>
  <c r="AT189" i="70"/>
  <c r="AU189" i="70"/>
  <c r="AV189" i="70"/>
  <c r="AW189" i="70"/>
  <c r="AX189" i="70"/>
  <c r="AT190" i="70"/>
  <c r="AU190" i="70"/>
  <c r="AV190" i="70"/>
  <c r="AW190" i="70"/>
  <c r="AX190" i="70"/>
  <c r="AT191" i="70"/>
  <c r="AU191" i="70"/>
  <c r="AV191" i="70"/>
  <c r="AW191" i="70"/>
  <c r="AX191" i="70"/>
  <c r="AT192" i="70"/>
  <c r="AU192" i="70"/>
  <c r="AV192" i="70"/>
  <c r="AW192" i="70"/>
  <c r="AX192" i="70"/>
  <c r="AT193" i="70"/>
  <c r="AU193" i="70"/>
  <c r="AV193" i="70"/>
  <c r="AW193" i="70"/>
  <c r="AX193" i="70"/>
  <c r="AT194" i="70"/>
  <c r="AU194" i="70"/>
  <c r="AV194" i="70"/>
  <c r="AW194" i="70"/>
  <c r="AX194" i="70"/>
  <c r="AT195" i="70"/>
  <c r="AU195" i="70"/>
  <c r="AV195" i="70"/>
  <c r="AW195" i="70"/>
  <c r="AX195" i="70"/>
  <c r="AT196" i="70"/>
  <c r="AU196" i="70"/>
  <c r="AV196" i="70"/>
  <c r="AW196" i="70"/>
  <c r="AX196" i="70"/>
  <c r="AT197" i="70"/>
  <c r="AU197" i="70"/>
  <c r="AV197" i="70"/>
  <c r="AW197" i="70"/>
  <c r="AX197" i="70"/>
  <c r="AT198" i="70"/>
  <c r="AU198" i="70"/>
  <c r="AV198" i="70"/>
  <c r="AW198" i="70"/>
  <c r="AX198" i="70"/>
  <c r="AT199" i="70"/>
  <c r="AU199" i="70"/>
  <c r="AV199" i="70"/>
  <c r="AW199" i="70"/>
  <c r="AX199" i="70"/>
  <c r="AT200" i="70"/>
  <c r="AU200" i="70"/>
  <c r="AV200" i="70"/>
  <c r="AW200" i="70"/>
  <c r="AX200" i="70"/>
  <c r="AT201" i="70"/>
  <c r="AU201" i="70"/>
  <c r="AV201" i="70"/>
  <c r="AW201" i="70"/>
  <c r="AX201" i="70"/>
  <c r="AT202" i="70"/>
  <c r="AU202" i="70"/>
  <c r="AV202" i="70"/>
  <c r="AW202" i="70"/>
  <c r="AX202" i="70"/>
  <c r="AT203" i="70"/>
  <c r="AU203" i="70"/>
  <c r="AV203" i="70"/>
  <c r="AW203" i="70"/>
  <c r="AX203" i="70"/>
  <c r="AT204" i="70"/>
  <c r="AU204" i="70"/>
  <c r="AV204" i="70"/>
  <c r="AW204" i="70"/>
  <c r="AX204" i="70"/>
  <c r="AT205" i="70"/>
  <c r="AU205" i="70"/>
  <c r="AV205" i="70"/>
  <c r="AW205" i="70"/>
  <c r="AX205" i="70"/>
  <c r="AT206" i="70"/>
  <c r="AU206" i="70"/>
  <c r="AV206" i="70"/>
  <c r="AW206" i="70"/>
  <c r="AX206" i="70"/>
  <c r="AT207" i="70"/>
  <c r="AU207" i="70"/>
  <c r="AV207" i="70"/>
  <c r="AW207" i="70"/>
  <c r="AX207" i="70"/>
  <c r="AT208" i="70"/>
  <c r="AU208" i="70"/>
  <c r="AV208" i="70"/>
  <c r="AW208" i="70"/>
  <c r="AX208" i="70"/>
  <c r="AT209" i="70"/>
  <c r="AU209" i="70"/>
  <c r="AV209" i="70"/>
  <c r="AW209" i="70"/>
  <c r="AX209" i="70"/>
  <c r="AT210" i="70"/>
  <c r="AU210" i="70"/>
  <c r="AV210" i="70"/>
  <c r="AW210" i="70"/>
  <c r="AX210" i="70"/>
  <c r="AT211" i="70"/>
  <c r="AU211" i="70"/>
  <c r="AV211" i="70"/>
  <c r="AW211" i="70"/>
  <c r="AX211" i="70"/>
  <c r="AT212" i="70"/>
  <c r="AU212" i="70"/>
  <c r="AV212" i="70"/>
  <c r="AW212" i="70"/>
  <c r="AX212" i="70"/>
  <c r="AT213" i="70"/>
  <c r="AU213" i="70"/>
  <c r="AV213" i="70"/>
  <c r="AW213" i="70"/>
  <c r="AX213" i="70"/>
  <c r="AT214" i="70"/>
  <c r="AU214" i="70"/>
  <c r="AV214" i="70"/>
  <c r="AW214" i="70"/>
  <c r="AX214" i="70"/>
  <c r="AT215" i="70"/>
  <c r="AU215" i="70"/>
  <c r="AV215" i="70"/>
  <c r="AW215" i="70"/>
  <c r="AX215" i="70"/>
  <c r="AT216" i="70"/>
  <c r="AU216" i="70"/>
  <c r="AV216" i="70"/>
  <c r="AW216" i="70"/>
  <c r="AX216" i="70"/>
  <c r="AT217" i="70"/>
  <c r="AU217" i="70"/>
  <c r="AV217" i="70"/>
  <c r="AW217" i="70"/>
  <c r="AX217" i="70"/>
  <c r="AT218" i="70"/>
  <c r="AU218" i="70"/>
  <c r="AV218" i="70"/>
  <c r="AW218" i="70"/>
  <c r="AX218" i="70"/>
  <c r="AT219" i="70"/>
  <c r="AU219" i="70"/>
  <c r="AV219" i="70"/>
  <c r="AW219" i="70"/>
  <c r="AX219" i="70"/>
  <c r="AT220" i="70"/>
  <c r="AU220" i="70"/>
  <c r="AV220" i="70"/>
  <c r="AW220" i="70"/>
  <c r="AX220" i="70"/>
  <c r="AT221" i="70"/>
  <c r="AU221" i="70"/>
  <c r="AV221" i="70"/>
  <c r="AW221" i="70"/>
  <c r="AX221" i="70"/>
  <c r="AT222" i="70"/>
  <c r="AU222" i="70"/>
  <c r="AV222" i="70"/>
  <c r="AW222" i="70"/>
  <c r="AX222" i="70"/>
  <c r="AT223" i="70"/>
  <c r="AU223" i="70"/>
  <c r="AV223" i="70"/>
  <c r="AW223" i="70"/>
  <c r="AX223" i="70"/>
  <c r="AT224" i="70"/>
  <c r="AU224" i="70"/>
  <c r="AV224" i="70"/>
  <c r="AW224" i="70"/>
  <c r="AX224" i="70"/>
  <c r="AT225" i="70"/>
  <c r="AU225" i="70"/>
  <c r="AV225" i="70"/>
  <c r="AW225" i="70"/>
  <c r="AX225" i="70"/>
  <c r="AT226" i="70"/>
  <c r="AU226" i="70"/>
  <c r="AV226" i="70"/>
  <c r="AW226" i="70"/>
  <c r="AX226" i="70"/>
  <c r="AT227" i="70"/>
  <c r="AU227" i="70"/>
  <c r="AV227" i="70"/>
  <c r="AW227" i="70"/>
  <c r="AX227" i="70"/>
  <c r="AT228" i="70"/>
  <c r="AU228" i="70"/>
  <c r="AV228" i="70"/>
  <c r="AW228" i="70"/>
  <c r="AX228" i="70"/>
  <c r="AT229" i="70"/>
  <c r="AU229" i="70"/>
  <c r="AV229" i="70"/>
  <c r="AW229" i="70"/>
  <c r="AX229" i="70"/>
  <c r="AT230" i="70"/>
  <c r="AU230" i="70"/>
  <c r="AV230" i="70"/>
  <c r="AW230" i="70"/>
  <c r="AX230" i="70"/>
  <c r="AT231" i="70"/>
  <c r="AU231" i="70"/>
  <c r="AV231" i="70"/>
  <c r="AW231" i="70"/>
  <c r="AX231" i="70"/>
  <c r="AT232" i="70"/>
  <c r="AU232" i="70"/>
  <c r="AV232" i="70"/>
  <c r="AW232" i="70"/>
  <c r="AX232" i="70"/>
  <c r="AT233" i="70"/>
  <c r="AU233" i="70"/>
  <c r="AV233" i="70"/>
  <c r="AW233" i="70"/>
  <c r="AX233" i="70"/>
  <c r="AT234" i="70"/>
  <c r="AU234" i="70"/>
  <c r="AV234" i="70"/>
  <c r="AW234" i="70"/>
  <c r="AX234" i="70"/>
  <c r="AT235" i="70"/>
  <c r="AU235" i="70"/>
  <c r="AV235" i="70"/>
  <c r="AW235" i="70"/>
  <c r="AX235" i="70"/>
  <c r="AT236" i="70"/>
  <c r="AU236" i="70"/>
  <c r="AV236" i="70"/>
  <c r="AW236" i="70"/>
  <c r="AX236" i="70"/>
  <c r="AT237" i="70"/>
  <c r="AU237" i="70"/>
  <c r="AV237" i="70"/>
  <c r="AW237" i="70"/>
  <c r="AX237" i="70"/>
  <c r="AT238" i="70"/>
  <c r="AU238" i="70"/>
  <c r="AV238" i="70"/>
  <c r="AW238" i="70"/>
  <c r="AX238" i="70"/>
  <c r="AT239" i="70"/>
  <c r="AU239" i="70"/>
  <c r="AV239" i="70"/>
  <c r="AW239" i="70"/>
  <c r="AX239" i="70"/>
  <c r="AT240" i="70"/>
  <c r="AU240" i="70"/>
  <c r="AV240" i="70"/>
  <c r="AW240" i="70"/>
  <c r="AX240" i="70"/>
  <c r="AT241" i="70"/>
  <c r="AU241" i="70"/>
  <c r="AV241" i="70"/>
  <c r="AW241" i="70"/>
  <c r="AX241" i="70"/>
  <c r="AT242" i="70"/>
  <c r="AU242" i="70"/>
  <c r="AV242" i="70"/>
  <c r="AW242" i="70"/>
  <c r="AX242" i="70"/>
  <c r="AT243" i="70"/>
  <c r="AU243" i="70"/>
  <c r="AV243" i="70"/>
  <c r="AW243" i="70"/>
  <c r="AX243" i="70"/>
  <c r="AT244" i="70"/>
  <c r="AU244" i="70"/>
  <c r="AV244" i="70"/>
  <c r="AW244" i="70"/>
  <c r="AX244" i="70"/>
  <c r="AT245" i="70"/>
  <c r="AU245" i="70"/>
  <c r="AV245" i="70"/>
  <c r="AW245" i="70"/>
  <c r="AX245" i="70"/>
  <c r="AT246" i="70"/>
  <c r="AU246" i="70"/>
  <c r="AV246" i="70"/>
  <c r="AW246" i="70"/>
  <c r="AX246" i="70"/>
  <c r="AT247" i="70"/>
  <c r="AU247" i="70"/>
  <c r="AV247" i="70"/>
  <c r="AW247" i="70"/>
  <c r="AX247" i="70"/>
  <c r="AT248" i="70"/>
  <c r="AU248" i="70"/>
  <c r="AV248" i="70"/>
  <c r="AW248" i="70"/>
  <c r="AX248" i="70"/>
  <c r="AT249" i="70"/>
  <c r="AU249" i="70"/>
  <c r="AV249" i="70"/>
  <c r="AW249" i="70"/>
  <c r="AX249" i="70"/>
  <c r="AT250" i="70"/>
  <c r="AU250" i="70"/>
  <c r="AV250" i="70"/>
  <c r="AW250" i="70"/>
  <c r="AX250" i="70"/>
  <c r="AT251" i="70"/>
  <c r="AU251" i="70"/>
  <c r="AV251" i="70"/>
  <c r="AW251" i="70"/>
  <c r="AX251" i="70"/>
  <c r="AT252" i="70"/>
  <c r="AU252" i="70"/>
  <c r="AV252" i="70"/>
  <c r="AW252" i="70"/>
  <c r="AX252" i="70"/>
  <c r="AT253" i="70"/>
  <c r="AU253" i="70"/>
  <c r="AV253" i="70"/>
  <c r="AW253" i="70"/>
  <c r="AX253" i="70"/>
  <c r="AT254" i="70"/>
  <c r="AU254" i="70"/>
  <c r="AV254" i="70"/>
  <c r="AW254" i="70"/>
  <c r="AX254" i="70"/>
  <c r="AT255" i="70"/>
  <c r="AU255" i="70"/>
  <c r="AV255" i="70"/>
  <c r="AW255" i="70"/>
  <c r="AX255" i="70"/>
  <c r="AT256" i="70"/>
  <c r="AU256" i="70"/>
  <c r="AV256" i="70"/>
  <c r="AW256" i="70"/>
  <c r="AX256" i="70"/>
  <c r="AT257" i="70"/>
  <c r="AU257" i="70"/>
  <c r="AV257" i="70"/>
  <c r="AW257" i="70"/>
  <c r="AX257" i="70"/>
  <c r="AT258" i="70"/>
  <c r="AU258" i="70"/>
  <c r="AV258" i="70"/>
  <c r="AW258" i="70"/>
  <c r="AX258" i="70"/>
  <c r="AT259" i="70"/>
  <c r="AU259" i="70"/>
  <c r="AV259" i="70"/>
  <c r="AW259" i="70"/>
  <c r="AX259" i="70"/>
  <c r="AT260" i="70"/>
  <c r="AU260" i="70"/>
  <c r="AV260" i="70"/>
  <c r="AW260" i="70"/>
  <c r="AX260" i="70"/>
  <c r="AT261" i="70"/>
  <c r="AU261" i="70"/>
  <c r="AV261" i="70"/>
  <c r="AW261" i="70"/>
  <c r="AX261" i="70"/>
  <c r="AT262" i="70"/>
  <c r="AU262" i="70"/>
  <c r="AV262" i="70"/>
  <c r="AW262" i="70"/>
  <c r="AX262" i="70"/>
  <c r="AT263" i="70"/>
  <c r="AU263" i="70"/>
  <c r="AV263" i="70"/>
  <c r="AW263" i="70"/>
  <c r="AX263" i="70"/>
  <c r="AT264" i="70"/>
  <c r="AU264" i="70"/>
  <c r="AV264" i="70"/>
  <c r="AW264" i="70"/>
  <c r="AX264" i="70"/>
  <c r="AT265" i="70"/>
  <c r="AU265" i="70"/>
  <c r="AV265" i="70"/>
  <c r="AW265" i="70"/>
  <c r="AX265" i="70"/>
  <c r="AT266" i="70"/>
  <c r="AU266" i="70"/>
  <c r="AV266" i="70"/>
  <c r="AW266" i="70"/>
  <c r="AX266" i="70"/>
  <c r="AT267" i="70"/>
  <c r="AU267" i="70"/>
  <c r="AV267" i="70"/>
  <c r="AW267" i="70"/>
  <c r="AX267" i="70"/>
  <c r="AT268" i="70"/>
  <c r="AU268" i="70"/>
  <c r="AV268" i="70"/>
  <c r="AW268" i="70"/>
  <c r="AX268" i="70"/>
  <c r="AT269" i="70"/>
  <c r="AU269" i="70"/>
  <c r="AV269" i="70"/>
  <c r="AW269" i="70"/>
  <c r="AX269" i="70"/>
  <c r="AT270" i="70"/>
  <c r="AU270" i="70"/>
  <c r="AV270" i="70"/>
  <c r="AW270" i="70"/>
  <c r="AX270" i="70"/>
  <c r="AT271" i="70"/>
  <c r="AU271" i="70"/>
  <c r="AV271" i="70"/>
  <c r="AW271" i="70"/>
  <c r="AX271" i="70"/>
  <c r="AT272" i="70"/>
  <c r="AU272" i="70"/>
  <c r="AV272" i="70"/>
  <c r="AW272" i="70"/>
  <c r="AX272" i="70"/>
  <c r="AT273" i="70"/>
  <c r="AU273" i="70"/>
  <c r="AV273" i="70"/>
  <c r="AW273" i="70"/>
  <c r="AX273" i="70"/>
  <c r="AT274" i="70"/>
  <c r="AU274" i="70"/>
  <c r="AV274" i="70"/>
  <c r="AW274" i="70"/>
  <c r="AX274" i="70"/>
  <c r="AT275" i="70"/>
  <c r="AU275" i="70"/>
  <c r="AV275" i="70"/>
  <c r="AW275" i="70"/>
  <c r="AX275" i="70"/>
  <c r="AT276" i="70"/>
  <c r="AU276" i="70"/>
  <c r="AV276" i="70"/>
  <c r="AW276" i="70"/>
  <c r="AX276" i="70"/>
  <c r="AR276" i="70" s="1"/>
  <c r="AT277" i="70"/>
  <c r="AU277" i="70"/>
  <c r="AV277" i="70"/>
  <c r="AW277" i="70"/>
  <c r="AX277" i="70"/>
  <c r="AT278" i="70"/>
  <c r="AU278" i="70"/>
  <c r="AV278" i="70"/>
  <c r="AW278" i="70"/>
  <c r="AX278" i="70"/>
  <c r="AT279" i="70"/>
  <c r="AU279" i="70"/>
  <c r="AV279" i="70"/>
  <c r="AW279" i="70"/>
  <c r="AX279" i="70"/>
  <c r="AT280" i="70"/>
  <c r="AU280" i="70"/>
  <c r="AV280" i="70"/>
  <c r="AW280" i="70"/>
  <c r="AX280" i="70"/>
  <c r="AT281" i="70"/>
  <c r="AU281" i="70"/>
  <c r="AV281" i="70"/>
  <c r="AW281" i="70"/>
  <c r="AX281" i="70"/>
  <c r="N273" i="76"/>
  <c r="O273" i="76"/>
  <c r="P273" i="76"/>
  <c r="Q273" i="76"/>
  <c r="R273" i="76"/>
  <c r="T273" i="76"/>
  <c r="V273" i="76"/>
  <c r="W273" i="76"/>
  <c r="X273" i="76"/>
  <c r="Y273" i="76"/>
  <c r="Z273" i="76"/>
  <c r="AA273" i="76"/>
  <c r="AB273" i="76"/>
  <c r="AC273" i="76"/>
  <c r="AD273" i="76"/>
  <c r="AE273" i="76"/>
  <c r="N274" i="76"/>
  <c r="O274" i="76"/>
  <c r="P274" i="76"/>
  <c r="Q274" i="76"/>
  <c r="R274" i="76"/>
  <c r="T274" i="76"/>
  <c r="V274" i="76"/>
  <c r="W274" i="76"/>
  <c r="X274" i="76"/>
  <c r="Y274" i="76"/>
  <c r="Z274" i="76"/>
  <c r="AA274" i="76"/>
  <c r="AB274" i="76"/>
  <c r="AC274" i="76"/>
  <c r="AD274" i="76"/>
  <c r="AE274" i="76"/>
  <c r="N275" i="76"/>
  <c r="O275" i="76"/>
  <c r="P275" i="76"/>
  <c r="Q275" i="76"/>
  <c r="R275" i="76"/>
  <c r="T275" i="76"/>
  <c r="V275" i="76"/>
  <c r="W275" i="76"/>
  <c r="X275" i="76"/>
  <c r="Y275" i="76"/>
  <c r="Z275" i="76"/>
  <c r="AA275" i="76"/>
  <c r="AB275" i="76"/>
  <c r="AC275" i="76"/>
  <c r="AD275" i="76"/>
  <c r="AE275" i="76"/>
  <c r="N276" i="76"/>
  <c r="O276" i="76"/>
  <c r="P276" i="76"/>
  <c r="Q276" i="76"/>
  <c r="R276" i="76"/>
  <c r="T276" i="76"/>
  <c r="V276" i="76"/>
  <c r="W276" i="76"/>
  <c r="X276" i="76"/>
  <c r="Y276" i="76"/>
  <c r="Z276" i="76"/>
  <c r="AA276" i="76"/>
  <c r="AB276" i="76"/>
  <c r="AC276" i="76"/>
  <c r="AD276" i="76"/>
  <c r="AE276" i="76"/>
  <c r="N277" i="76"/>
  <c r="O277" i="76"/>
  <c r="P277" i="76"/>
  <c r="Q277" i="76"/>
  <c r="R277" i="76"/>
  <c r="T277" i="76"/>
  <c r="V277" i="76"/>
  <c r="W277" i="76"/>
  <c r="X277" i="76"/>
  <c r="Y277" i="76"/>
  <c r="Z277" i="76"/>
  <c r="AA277" i="76"/>
  <c r="AB277" i="76"/>
  <c r="AC277" i="76"/>
  <c r="AD277" i="76"/>
  <c r="AE277" i="76"/>
  <c r="N278" i="76"/>
  <c r="O278" i="76"/>
  <c r="P278" i="76"/>
  <c r="Q278" i="76"/>
  <c r="R278" i="76"/>
  <c r="T278" i="76"/>
  <c r="V278" i="76"/>
  <c r="W278" i="76"/>
  <c r="X278" i="76"/>
  <c r="Y278" i="76"/>
  <c r="Z278" i="76"/>
  <c r="AA278" i="76"/>
  <c r="AB278" i="76"/>
  <c r="AC278" i="76"/>
  <c r="AD278" i="76"/>
  <c r="AE278" i="76"/>
  <c r="N279" i="76"/>
  <c r="O279" i="76"/>
  <c r="P279" i="76"/>
  <c r="Q279" i="76"/>
  <c r="R279" i="76"/>
  <c r="T279" i="76"/>
  <c r="V279" i="76"/>
  <c r="W279" i="76"/>
  <c r="X279" i="76"/>
  <c r="Y279" i="76"/>
  <c r="Z279" i="76"/>
  <c r="AA279" i="76"/>
  <c r="AB279" i="76"/>
  <c r="AC279" i="76"/>
  <c r="AD279" i="76"/>
  <c r="AE279" i="76"/>
  <c r="N280" i="76"/>
  <c r="O280" i="76"/>
  <c r="P280" i="76"/>
  <c r="Q280" i="76"/>
  <c r="R280" i="76"/>
  <c r="T280" i="76"/>
  <c r="V280" i="76"/>
  <c r="W280" i="76"/>
  <c r="X280" i="76"/>
  <c r="Y280" i="76"/>
  <c r="Z280" i="76"/>
  <c r="AA280" i="76"/>
  <c r="AB280" i="76"/>
  <c r="AC280" i="76"/>
  <c r="AD280" i="76"/>
  <c r="AE280" i="76"/>
  <c r="N281" i="76"/>
  <c r="O281" i="76"/>
  <c r="P281" i="76"/>
  <c r="Q281" i="76"/>
  <c r="R281" i="76"/>
  <c r="T281" i="76"/>
  <c r="V281" i="76"/>
  <c r="W281" i="76"/>
  <c r="X281" i="76"/>
  <c r="Y281" i="76"/>
  <c r="Z281" i="76"/>
  <c r="AA281" i="76"/>
  <c r="AB281" i="76"/>
  <c r="AC281" i="76"/>
  <c r="AD281" i="76"/>
  <c r="AE281" i="76"/>
  <c r="N78" i="76"/>
  <c r="N146" i="76"/>
  <c r="D15" i="91"/>
  <c r="H101" i="86"/>
  <c r="H88" i="86"/>
  <c r="H75" i="86"/>
  <c r="H62" i="86"/>
  <c r="H49" i="86"/>
  <c r="G101" i="86"/>
  <c r="G88" i="86"/>
  <c r="G75" i="86"/>
  <c r="G62" i="86"/>
  <c r="G49" i="86"/>
  <c r="F101" i="86"/>
  <c r="F88" i="86"/>
  <c r="F75" i="86"/>
  <c r="F62" i="86"/>
  <c r="F49" i="86"/>
  <c r="U274" i="76" l="1"/>
  <c r="U278" i="76"/>
  <c r="U281" i="76"/>
  <c r="U279" i="76"/>
  <c r="U276" i="76"/>
  <c r="U273" i="76"/>
  <c r="U275" i="76"/>
  <c r="U277" i="76"/>
  <c r="D16" i="91"/>
  <c r="AR281" i="70"/>
  <c r="AS281" i="70"/>
  <c r="AR280" i="70"/>
  <c r="AS280" i="70"/>
  <c r="AR279" i="70"/>
  <c r="AS279" i="70"/>
  <c r="AR278" i="70"/>
  <c r="AS278" i="70"/>
  <c r="AR277" i="70"/>
  <c r="AS277" i="70"/>
  <c r="AS276" i="70"/>
  <c r="AR275" i="70"/>
  <c r="AS275" i="70"/>
  <c r="AR274" i="70"/>
  <c r="AS274" i="70"/>
  <c r="AR273" i="70"/>
  <c r="AS273" i="70"/>
  <c r="AR272" i="70"/>
  <c r="AS272" i="70"/>
  <c r="AR271" i="70"/>
  <c r="AS271" i="70"/>
  <c r="AR270" i="70"/>
  <c r="AS270" i="70"/>
  <c r="AR269" i="70"/>
  <c r="AS269" i="70"/>
  <c r="AR268" i="70"/>
  <c r="AS268" i="70"/>
  <c r="AR267" i="70"/>
  <c r="AS267" i="70"/>
  <c r="AR266" i="70"/>
  <c r="AS266" i="70"/>
  <c r="AR265" i="70"/>
  <c r="AS265" i="70"/>
  <c r="AR264" i="70"/>
  <c r="AS264" i="70"/>
  <c r="AR263" i="70"/>
  <c r="AS263" i="70"/>
  <c r="AR262" i="70"/>
  <c r="AS262" i="70"/>
  <c r="AR261" i="70"/>
  <c r="AS261" i="70"/>
  <c r="AR260" i="70"/>
  <c r="AS260" i="70"/>
  <c r="AR259" i="70"/>
  <c r="AS259" i="70"/>
  <c r="AR258" i="70"/>
  <c r="AS258" i="70"/>
  <c r="AR257" i="70"/>
  <c r="AS257" i="70"/>
  <c r="AR256" i="70"/>
  <c r="AS256" i="70"/>
  <c r="AR255" i="70"/>
  <c r="AS255" i="70"/>
  <c r="AR254" i="70"/>
  <c r="AS254" i="70"/>
  <c r="AR253" i="70"/>
  <c r="AS253" i="70"/>
  <c r="AR252" i="70"/>
  <c r="AS252" i="70"/>
  <c r="AR251" i="70"/>
  <c r="AS251" i="70"/>
  <c r="AR250" i="70"/>
  <c r="AS250" i="70"/>
  <c r="AR249" i="70"/>
  <c r="AS249" i="70"/>
  <c r="AR248" i="70"/>
  <c r="AS248" i="70"/>
  <c r="AR247" i="70"/>
  <c r="AS247" i="70"/>
  <c r="AR246" i="70"/>
  <c r="AS246" i="70"/>
  <c r="AR245" i="70"/>
  <c r="AS245" i="70"/>
  <c r="AR244" i="70"/>
  <c r="AS244" i="70"/>
  <c r="AR243" i="70"/>
  <c r="AS243" i="70"/>
  <c r="AR242" i="70"/>
  <c r="AS242" i="70"/>
  <c r="AR241" i="70"/>
  <c r="AS241" i="70"/>
  <c r="AR240" i="70"/>
  <c r="AS240" i="70"/>
  <c r="AR239" i="70"/>
  <c r="AS239" i="70"/>
  <c r="AR238" i="70"/>
  <c r="AS238" i="70"/>
  <c r="AR237" i="70"/>
  <c r="AS237" i="70"/>
  <c r="AR236" i="70"/>
  <c r="AS236" i="70"/>
  <c r="AR235" i="70"/>
  <c r="AS235" i="70"/>
  <c r="AR234" i="70"/>
  <c r="AS234" i="70"/>
  <c r="AR233" i="70"/>
  <c r="AS233" i="70"/>
  <c r="AR232" i="70"/>
  <c r="AS232" i="70"/>
  <c r="AR231" i="70"/>
  <c r="AS231" i="70"/>
  <c r="AR230" i="70"/>
  <c r="AS230" i="70"/>
  <c r="AR229" i="70"/>
  <c r="AS229" i="70"/>
  <c r="AR228" i="70"/>
  <c r="AS228" i="70"/>
  <c r="AR227" i="70"/>
  <c r="AS227" i="70"/>
  <c r="AR226" i="70"/>
  <c r="AS226" i="70"/>
  <c r="AR225" i="70"/>
  <c r="AS225" i="70"/>
  <c r="AR224" i="70"/>
  <c r="AS224" i="70"/>
  <c r="AR223" i="70"/>
  <c r="AS223" i="70"/>
  <c r="AR222" i="70"/>
  <c r="AS222" i="70"/>
  <c r="AR221" i="70"/>
  <c r="AS221" i="70"/>
  <c r="AR220" i="70"/>
  <c r="AS220" i="70"/>
  <c r="AR219" i="70"/>
  <c r="AS219" i="70"/>
  <c r="AR218" i="70"/>
  <c r="AS218" i="70"/>
  <c r="AR217" i="70"/>
  <c r="AS217" i="70"/>
  <c r="AR216" i="70"/>
  <c r="AS216" i="70"/>
  <c r="AR215" i="70"/>
  <c r="AS215" i="70"/>
  <c r="AR214" i="70"/>
  <c r="AS214" i="70"/>
  <c r="AR213" i="70"/>
  <c r="AS213" i="70"/>
  <c r="AR212" i="70"/>
  <c r="AS212" i="70"/>
  <c r="AR211" i="70"/>
  <c r="AS211" i="70"/>
  <c r="AR210" i="70"/>
  <c r="AS210" i="70"/>
  <c r="AR209" i="70"/>
  <c r="AS209" i="70"/>
  <c r="AR208" i="70"/>
  <c r="AS208" i="70"/>
  <c r="AR207" i="70"/>
  <c r="AS207" i="70"/>
  <c r="AR206" i="70"/>
  <c r="AS206" i="70"/>
  <c r="AR205" i="70"/>
  <c r="AS205" i="70"/>
  <c r="AR204" i="70"/>
  <c r="AS204" i="70"/>
  <c r="AR203" i="70"/>
  <c r="AS203" i="70"/>
  <c r="AR202" i="70"/>
  <c r="AS202" i="70"/>
  <c r="AR201" i="70"/>
  <c r="AS201" i="70"/>
  <c r="AR200" i="70"/>
  <c r="AS200" i="70"/>
  <c r="AR199" i="70"/>
  <c r="AS199" i="70"/>
  <c r="AR198" i="70"/>
  <c r="AS198" i="70"/>
  <c r="AR197" i="70"/>
  <c r="AS197" i="70"/>
  <c r="AR196" i="70"/>
  <c r="AS196" i="70"/>
  <c r="AR195" i="70"/>
  <c r="AS195" i="70"/>
  <c r="AR194" i="70"/>
  <c r="AS194" i="70"/>
  <c r="AR193" i="70"/>
  <c r="AS193" i="70"/>
  <c r="AR192" i="70"/>
  <c r="AS192" i="70"/>
  <c r="AR191" i="70"/>
  <c r="AS191" i="70"/>
  <c r="AR190" i="70"/>
  <c r="AS190" i="70"/>
  <c r="AR189" i="70"/>
  <c r="AS189" i="70"/>
  <c r="AR188" i="70"/>
  <c r="AS188" i="70"/>
  <c r="AR187" i="70"/>
  <c r="AS187" i="70"/>
  <c r="AR186" i="70"/>
  <c r="AS186" i="70"/>
  <c r="AR185" i="70"/>
  <c r="AS185" i="70"/>
  <c r="AR184" i="70"/>
  <c r="AS184" i="70"/>
  <c r="AR183" i="70"/>
  <c r="AS183" i="70"/>
  <c r="AR182" i="70"/>
  <c r="AS182" i="70"/>
  <c r="AR181" i="70"/>
  <c r="AS181" i="70"/>
  <c r="AR180" i="70"/>
  <c r="AS180" i="70"/>
  <c r="AR179" i="70"/>
  <c r="AS179" i="70"/>
  <c r="AR178" i="70"/>
  <c r="AS178" i="70"/>
  <c r="AR177" i="70"/>
  <c r="AS177" i="70"/>
  <c r="AR176" i="70"/>
  <c r="AS176" i="70"/>
  <c r="AR175" i="70"/>
  <c r="AS175" i="70"/>
  <c r="AR174" i="70"/>
  <c r="AS174" i="70"/>
  <c r="AR173" i="70"/>
  <c r="AS173" i="70"/>
  <c r="AR172" i="70"/>
  <c r="AS172" i="70"/>
  <c r="AR171" i="70"/>
  <c r="AS171" i="70"/>
  <c r="AR170" i="70"/>
  <c r="AS170" i="70"/>
  <c r="AR169" i="70"/>
  <c r="AS169" i="70"/>
  <c r="AR168" i="70"/>
  <c r="AS168" i="70"/>
  <c r="AR167" i="70"/>
  <c r="AS167" i="70"/>
  <c r="AR166" i="70"/>
  <c r="AS166" i="70"/>
  <c r="AR165" i="70"/>
  <c r="AS165" i="70"/>
  <c r="AR164" i="70"/>
  <c r="AS164" i="70"/>
  <c r="AR163" i="70"/>
  <c r="AS163" i="70"/>
  <c r="AR162" i="70"/>
  <c r="AS162" i="70"/>
  <c r="AR161" i="70"/>
  <c r="AS161" i="70"/>
  <c r="AR160" i="70"/>
  <c r="AS160" i="70"/>
  <c r="AR159" i="70"/>
  <c r="AS159" i="70"/>
  <c r="AR158" i="70"/>
  <c r="AS158" i="70"/>
  <c r="AR157" i="70"/>
  <c r="AS157" i="70"/>
  <c r="AR156" i="70"/>
  <c r="AS156" i="70"/>
  <c r="AR155" i="70"/>
  <c r="AS155" i="70"/>
  <c r="AR154" i="70"/>
  <c r="AS154" i="70"/>
  <c r="AR153" i="70"/>
  <c r="AS153" i="70"/>
  <c r="AR152" i="70"/>
  <c r="AS152" i="70"/>
  <c r="AR151" i="70"/>
  <c r="AS151" i="70"/>
  <c r="AR150" i="70"/>
  <c r="AS150" i="70"/>
  <c r="AR149" i="70"/>
  <c r="AS149" i="70"/>
  <c r="AR148" i="70"/>
  <c r="AS148" i="70"/>
  <c r="AR147" i="70"/>
  <c r="AS147" i="70"/>
  <c r="AR146" i="70"/>
  <c r="AS146" i="70"/>
  <c r="AR145" i="70"/>
  <c r="AS145" i="70"/>
  <c r="AR144" i="70"/>
  <c r="AS144" i="70"/>
  <c r="AR143" i="70"/>
  <c r="AS143" i="70"/>
  <c r="AR142" i="70"/>
  <c r="AS142" i="70"/>
  <c r="AR141" i="70"/>
  <c r="AS141" i="70"/>
  <c r="AR140" i="70"/>
  <c r="AS140" i="70"/>
  <c r="AR139" i="70"/>
  <c r="AS139" i="70"/>
  <c r="AR138" i="70"/>
  <c r="AS138" i="70"/>
  <c r="AR137" i="70"/>
  <c r="AS137" i="70"/>
  <c r="AR136" i="70"/>
  <c r="AS136" i="70"/>
  <c r="AR135" i="70"/>
  <c r="AS135" i="70"/>
  <c r="AR134" i="70"/>
  <c r="AS134" i="70"/>
  <c r="AR133" i="70"/>
  <c r="AS133" i="70"/>
  <c r="AR132" i="70"/>
  <c r="AS132" i="70"/>
  <c r="AR131" i="70"/>
  <c r="AS131" i="70"/>
  <c r="AR130" i="70"/>
  <c r="AS130" i="70"/>
  <c r="AR129" i="70"/>
  <c r="AS129" i="70"/>
  <c r="AR128" i="70"/>
  <c r="AS128" i="70"/>
  <c r="AR127" i="70"/>
  <c r="AS127" i="70"/>
  <c r="AR126" i="70"/>
  <c r="AS126" i="70"/>
  <c r="AR125" i="70"/>
  <c r="AS125" i="70"/>
  <c r="AR124" i="70"/>
  <c r="AS124" i="70"/>
  <c r="AR123" i="70"/>
  <c r="AS123" i="70"/>
  <c r="AR122" i="70"/>
  <c r="AS122" i="70"/>
  <c r="AR121" i="70"/>
  <c r="AS121" i="70"/>
  <c r="AR120" i="70"/>
  <c r="AS120" i="70"/>
  <c r="AR119" i="70"/>
  <c r="AS119" i="70"/>
  <c r="AR118" i="70"/>
  <c r="AS118" i="70"/>
  <c r="AR117" i="70"/>
  <c r="AS117" i="70"/>
  <c r="AR116" i="70"/>
  <c r="AS116" i="70"/>
  <c r="AR115" i="70"/>
  <c r="AS115" i="70"/>
  <c r="AR114" i="70"/>
  <c r="AS114" i="70"/>
  <c r="AR113" i="70"/>
  <c r="AS113" i="70"/>
  <c r="AR112" i="70"/>
  <c r="AS112" i="70"/>
  <c r="AR111" i="70"/>
  <c r="AS111" i="70"/>
  <c r="AR110" i="70"/>
  <c r="AS110" i="70"/>
  <c r="AR109" i="70"/>
  <c r="AS109" i="70"/>
  <c r="AR108" i="70"/>
  <c r="AS108" i="70"/>
  <c r="AR107" i="70"/>
  <c r="AS107" i="70"/>
  <c r="AR106" i="70"/>
  <c r="AS106" i="70"/>
  <c r="AR105" i="70"/>
  <c r="AS105" i="70"/>
  <c r="AR104" i="70"/>
  <c r="AS104" i="70"/>
  <c r="AR103" i="70"/>
  <c r="AS103" i="70"/>
  <c r="AR102" i="70"/>
  <c r="AS102" i="70"/>
  <c r="AR101" i="70"/>
  <c r="AS101" i="70"/>
  <c r="AR100" i="70"/>
  <c r="AS100" i="70"/>
  <c r="AR99" i="70"/>
  <c r="AS99" i="70"/>
  <c r="AR98" i="70"/>
  <c r="AS98" i="70"/>
  <c r="AR97" i="70"/>
  <c r="AS97" i="70"/>
  <c r="AR96" i="70"/>
  <c r="AS96" i="70"/>
  <c r="AR95" i="70"/>
  <c r="AS95" i="70"/>
  <c r="AR94" i="70"/>
  <c r="AS94" i="70"/>
  <c r="AR93" i="70"/>
  <c r="AS93" i="70"/>
  <c r="AR92" i="70"/>
  <c r="AS92" i="70"/>
  <c r="AR91" i="70"/>
  <c r="AS91" i="70"/>
  <c r="AR90" i="70"/>
  <c r="AS90" i="70"/>
  <c r="AR89" i="70"/>
  <c r="AS89" i="70"/>
  <c r="AR88" i="70"/>
  <c r="AS88" i="70"/>
  <c r="AR87" i="70"/>
  <c r="AS87" i="70"/>
  <c r="AR86" i="70"/>
  <c r="AS86" i="70"/>
  <c r="AR85" i="70"/>
  <c r="AS85" i="70"/>
  <c r="AR84" i="70"/>
  <c r="AS84" i="70"/>
  <c r="AR83" i="70"/>
  <c r="AS83" i="70"/>
  <c r="AR82" i="70"/>
  <c r="AS82" i="70"/>
  <c r="AR81" i="70"/>
  <c r="AS81" i="70"/>
  <c r="AR80" i="70"/>
  <c r="AS80" i="70"/>
  <c r="AR79" i="70"/>
  <c r="AS79" i="70"/>
  <c r="AR78" i="70"/>
  <c r="AS78" i="70"/>
  <c r="AR77" i="70"/>
  <c r="AS77" i="70"/>
  <c r="AR76" i="70"/>
  <c r="AS76" i="70"/>
  <c r="AR75" i="70"/>
  <c r="AS75" i="70"/>
  <c r="AR74" i="70"/>
  <c r="AS74" i="70"/>
  <c r="AR73" i="70"/>
  <c r="AS73" i="70"/>
  <c r="AR72" i="70"/>
  <c r="AS72" i="70"/>
  <c r="AR71" i="70"/>
  <c r="AS71" i="70"/>
  <c r="AS70" i="70"/>
  <c r="AS69" i="70"/>
  <c r="AS68" i="70"/>
  <c r="AS67" i="70"/>
  <c r="AS66" i="70"/>
  <c r="AS65" i="70"/>
  <c r="AS64" i="70"/>
  <c r="AS63" i="70"/>
  <c r="AS62" i="70"/>
  <c r="AS61" i="70"/>
  <c r="AS60" i="70"/>
  <c r="AS59" i="70"/>
  <c r="AS58" i="70"/>
  <c r="AS57" i="70"/>
  <c r="AS56" i="70"/>
  <c r="AS55" i="70"/>
  <c r="AS54" i="70"/>
  <c r="AR53" i="70"/>
  <c r="AS53" i="70"/>
  <c r="AR52" i="70"/>
  <c r="AS52" i="70"/>
  <c r="AR51" i="70"/>
  <c r="AS51" i="70"/>
  <c r="AR50" i="70"/>
  <c r="AS50" i="70"/>
  <c r="AR49" i="70"/>
  <c r="AS49" i="70"/>
  <c r="AR48" i="70"/>
  <c r="AS48" i="70"/>
  <c r="AR47" i="70"/>
  <c r="AS47" i="70"/>
  <c r="AR46" i="70"/>
  <c r="AS46" i="70"/>
  <c r="AR45" i="70"/>
  <c r="AS45" i="70"/>
  <c r="AR44" i="70"/>
  <c r="AS44" i="70"/>
  <c r="AR43" i="70"/>
  <c r="AS43" i="70"/>
  <c r="AR42" i="70"/>
  <c r="AS42" i="70"/>
  <c r="AR41" i="70"/>
  <c r="AS41" i="70"/>
  <c r="AR40" i="70"/>
  <c r="AS40" i="70"/>
  <c r="AR39" i="70"/>
  <c r="AS39" i="70"/>
  <c r="AR38" i="70"/>
  <c r="AS38" i="70"/>
  <c r="AR37" i="70"/>
  <c r="AS37" i="70"/>
  <c r="AR36" i="70"/>
  <c r="AS36" i="70"/>
  <c r="AR35" i="70"/>
  <c r="AS35" i="70"/>
  <c r="AR34" i="70"/>
  <c r="AS34" i="70"/>
  <c r="AR33" i="70"/>
  <c r="AS33" i="70"/>
  <c r="AR32" i="70"/>
  <c r="AS32" i="70"/>
  <c r="AR31" i="70"/>
  <c r="AS31" i="70"/>
  <c r="AR30" i="70"/>
  <c r="AS30" i="70"/>
  <c r="AR29" i="70"/>
  <c r="AS29" i="70"/>
  <c r="AR28" i="70"/>
  <c r="AS28" i="70"/>
  <c r="AR27" i="70"/>
  <c r="AS27" i="70"/>
  <c r="AR26" i="70"/>
  <c r="AS26" i="70"/>
  <c r="AR25" i="70"/>
  <c r="AS25" i="70"/>
  <c r="AR24" i="70"/>
  <c r="AS24" i="70"/>
  <c r="AR23" i="70"/>
  <c r="AS23" i="70"/>
  <c r="AR22" i="70"/>
  <c r="AS22" i="70"/>
  <c r="AR21" i="70"/>
  <c r="AS21" i="70"/>
  <c r="AR20" i="70"/>
  <c r="AS20" i="70"/>
  <c r="AR19" i="70"/>
  <c r="AS19" i="70"/>
  <c r="AR18" i="70"/>
  <c r="AS18" i="70"/>
  <c r="AR17" i="70"/>
  <c r="AS17" i="70"/>
  <c r="AR16" i="70"/>
  <c r="AS16" i="70"/>
  <c r="AR15" i="70"/>
  <c r="AS15" i="70"/>
  <c r="AR14" i="70"/>
  <c r="AS14" i="70"/>
  <c r="AR13" i="70"/>
  <c r="AS13" i="70"/>
  <c r="AR12" i="70"/>
  <c r="AS12" i="70"/>
  <c r="I73" i="86"/>
  <c r="H73" i="86"/>
  <c r="G73" i="86"/>
  <c r="F73" i="86"/>
  <c r="E73" i="86"/>
  <c r="J72" i="86"/>
  <c r="J71" i="86"/>
  <c r="I70" i="86"/>
  <c r="H70" i="86"/>
  <c r="G70" i="86"/>
  <c r="F70" i="86"/>
  <c r="E70" i="86"/>
  <c r="J69" i="86"/>
  <c r="J68" i="86"/>
  <c r="J67" i="86"/>
  <c r="J66" i="86"/>
  <c r="J65" i="86"/>
  <c r="J64" i="86"/>
  <c r="J63" i="86"/>
  <c r="I86" i="86"/>
  <c r="H86" i="86"/>
  <c r="G86" i="86"/>
  <c r="F86" i="86"/>
  <c r="E86" i="86"/>
  <c r="J85" i="86"/>
  <c r="J84" i="86"/>
  <c r="I83" i="86"/>
  <c r="H83" i="86"/>
  <c r="G83" i="86"/>
  <c r="F83" i="86"/>
  <c r="E83" i="86"/>
  <c r="J82" i="86"/>
  <c r="J81" i="86"/>
  <c r="J80" i="86"/>
  <c r="J79" i="86"/>
  <c r="J78" i="86"/>
  <c r="J77" i="86"/>
  <c r="J76" i="86"/>
  <c r="I99" i="86"/>
  <c r="H99" i="86"/>
  <c r="G99" i="86"/>
  <c r="F99" i="86"/>
  <c r="E99" i="86"/>
  <c r="J98" i="86"/>
  <c r="J97" i="86"/>
  <c r="I96" i="86"/>
  <c r="H96" i="86"/>
  <c r="G96" i="86"/>
  <c r="F96" i="86"/>
  <c r="E96" i="86"/>
  <c r="J95" i="86"/>
  <c r="J94" i="86"/>
  <c r="J93" i="86"/>
  <c r="J92" i="86"/>
  <c r="J91" i="86"/>
  <c r="J90" i="86"/>
  <c r="J89" i="86"/>
  <c r="I112" i="86"/>
  <c r="H112" i="86"/>
  <c r="G112" i="86"/>
  <c r="F112" i="86"/>
  <c r="E112" i="86"/>
  <c r="J111" i="86"/>
  <c r="J110" i="86"/>
  <c r="I109" i="86"/>
  <c r="H109" i="86"/>
  <c r="G109" i="86"/>
  <c r="F109" i="86"/>
  <c r="E109" i="86"/>
  <c r="J108" i="86"/>
  <c r="J107" i="86"/>
  <c r="J106" i="86"/>
  <c r="J105" i="86"/>
  <c r="J104" i="86"/>
  <c r="J103" i="86"/>
  <c r="J102" i="86"/>
  <c r="E62" i="86"/>
  <c r="J73" i="86" l="1"/>
  <c r="J109" i="86"/>
  <c r="F87" i="86"/>
  <c r="D17" i="91"/>
  <c r="D18" i="91"/>
  <c r="J70" i="86"/>
  <c r="J86" i="86"/>
  <c r="G87" i="86"/>
  <c r="J83" i="86"/>
  <c r="F100" i="86"/>
  <c r="H100" i="86"/>
  <c r="I113" i="86"/>
  <c r="J96" i="86"/>
  <c r="J99" i="86"/>
  <c r="H113" i="86"/>
  <c r="J112" i="86"/>
  <c r="I77" i="76" l="1"/>
  <c r="I145" i="76"/>
  <c r="I213" i="76"/>
  <c r="K25" i="59"/>
  <c r="E101" i="86"/>
  <c r="E75" i="86"/>
  <c r="E87" i="86" s="1"/>
  <c r="E88" i="86"/>
  <c r="E100" i="86" s="1"/>
  <c r="I21" i="86"/>
  <c r="I18" i="86"/>
  <c r="E108" i="85"/>
  <c r="G108" i="85" s="1"/>
  <c r="E88" i="85"/>
  <c r="G88" i="85" s="1"/>
  <c r="E68" i="85"/>
  <c r="G68" i="85" s="1"/>
  <c r="E103" i="85" l="1"/>
  <c r="G103" i="85" s="1"/>
  <c r="E102" i="85"/>
  <c r="G102" i="85" s="1"/>
  <c r="E83" i="85"/>
  <c r="G83" i="85" s="1"/>
  <c r="E82" i="85"/>
  <c r="G82" i="85" s="1"/>
  <c r="E63" i="85"/>
  <c r="G63" i="85" s="1"/>
  <c r="E62" i="85"/>
  <c r="G62" i="85" s="1"/>
  <c r="E43" i="85"/>
  <c r="E42" i="85"/>
  <c r="G22" i="76"/>
  <c r="G90" i="76"/>
  <c r="G158" i="76"/>
  <c r="G226" i="76"/>
  <c r="Q12" i="66"/>
  <c r="Q13" i="66"/>
  <c r="Q14" i="66"/>
  <c r="Q15" i="66"/>
  <c r="Q16" i="66"/>
  <c r="Q17" i="66"/>
  <c r="Q18" i="66"/>
  <c r="Q19" i="66"/>
  <c r="Q20" i="66"/>
  <c r="Q21" i="66"/>
  <c r="Q22" i="66"/>
  <c r="Q23" i="66"/>
  <c r="Q24" i="66"/>
  <c r="Q25" i="66"/>
  <c r="Q26" i="66"/>
  <c r="Q27" i="66"/>
  <c r="Q28" i="66"/>
  <c r="Q29" i="66"/>
  <c r="Q30" i="66"/>
  <c r="I13" i="76"/>
  <c r="J13" i="76"/>
  <c r="K13" i="76"/>
  <c r="L13" i="76"/>
  <c r="N13" i="76"/>
  <c r="O13" i="76"/>
  <c r="P13" i="76"/>
  <c r="Q13" i="76"/>
  <c r="R13" i="76"/>
  <c r="T13" i="76"/>
  <c r="V13" i="76"/>
  <c r="W13" i="76"/>
  <c r="X13" i="76"/>
  <c r="Y13" i="76"/>
  <c r="Z13" i="76"/>
  <c r="AA13" i="76"/>
  <c r="AB13" i="76"/>
  <c r="AC13" i="76"/>
  <c r="AD13" i="76"/>
  <c r="AE13" i="76"/>
  <c r="I14" i="76"/>
  <c r="J14" i="76"/>
  <c r="K14" i="76"/>
  <c r="L14" i="76"/>
  <c r="N14" i="76"/>
  <c r="O14" i="76"/>
  <c r="P14" i="76"/>
  <c r="Q14" i="76"/>
  <c r="R14" i="76"/>
  <c r="T14" i="76"/>
  <c r="V14" i="76"/>
  <c r="W14" i="76"/>
  <c r="X14" i="76"/>
  <c r="Y14" i="76"/>
  <c r="Z14" i="76"/>
  <c r="AA14" i="76"/>
  <c r="AB14" i="76"/>
  <c r="AC14" i="76"/>
  <c r="AD14" i="76"/>
  <c r="AE14" i="76"/>
  <c r="I15" i="76"/>
  <c r="J15" i="76"/>
  <c r="K15" i="76"/>
  <c r="L15" i="76"/>
  <c r="N15" i="76"/>
  <c r="O15" i="76"/>
  <c r="P15" i="76"/>
  <c r="Q15" i="76"/>
  <c r="R15" i="76"/>
  <c r="T15" i="76"/>
  <c r="V15" i="76"/>
  <c r="W15" i="76"/>
  <c r="X15" i="76"/>
  <c r="Y15" i="76"/>
  <c r="Z15" i="76"/>
  <c r="AA15" i="76"/>
  <c r="AB15" i="76"/>
  <c r="AC15" i="76"/>
  <c r="AD15" i="76"/>
  <c r="AE15" i="76"/>
  <c r="I16" i="76"/>
  <c r="J16" i="76"/>
  <c r="K16" i="76"/>
  <c r="L16" i="76"/>
  <c r="N16" i="76"/>
  <c r="O16" i="76"/>
  <c r="P16" i="76"/>
  <c r="Q16" i="76"/>
  <c r="R16" i="76"/>
  <c r="T16" i="76"/>
  <c r="V16" i="76"/>
  <c r="W16" i="76"/>
  <c r="X16" i="76"/>
  <c r="Y16" i="76"/>
  <c r="Z16" i="76"/>
  <c r="AA16" i="76"/>
  <c r="AB16" i="76"/>
  <c r="AC16" i="76"/>
  <c r="AD16" i="76"/>
  <c r="AE16" i="76"/>
  <c r="I17" i="76"/>
  <c r="J17" i="76"/>
  <c r="K17" i="76"/>
  <c r="L17" i="76"/>
  <c r="N17" i="76"/>
  <c r="O17" i="76"/>
  <c r="P17" i="76"/>
  <c r="Q17" i="76"/>
  <c r="R17" i="76"/>
  <c r="T17" i="76"/>
  <c r="V17" i="76"/>
  <c r="W17" i="76"/>
  <c r="X17" i="76"/>
  <c r="Y17" i="76"/>
  <c r="Z17" i="76"/>
  <c r="AA17" i="76"/>
  <c r="AB17" i="76"/>
  <c r="AC17" i="76"/>
  <c r="AD17" i="76"/>
  <c r="AE17" i="76"/>
  <c r="I18" i="76"/>
  <c r="J18" i="76"/>
  <c r="K18" i="76"/>
  <c r="L18" i="76"/>
  <c r="N18" i="76"/>
  <c r="O18" i="76"/>
  <c r="P18" i="76"/>
  <c r="Q18" i="76"/>
  <c r="R18" i="76"/>
  <c r="T18" i="76"/>
  <c r="V18" i="76"/>
  <c r="W18" i="76"/>
  <c r="X18" i="76"/>
  <c r="Y18" i="76"/>
  <c r="Z18" i="76"/>
  <c r="AA18" i="76"/>
  <c r="AB18" i="76"/>
  <c r="AC18" i="76"/>
  <c r="AD18" i="76"/>
  <c r="AE18" i="76"/>
  <c r="I19" i="76"/>
  <c r="J19" i="76"/>
  <c r="K19" i="76"/>
  <c r="L19" i="76"/>
  <c r="N19" i="76"/>
  <c r="O19" i="76"/>
  <c r="P19" i="76"/>
  <c r="Q19" i="76"/>
  <c r="R19" i="76"/>
  <c r="T19" i="76"/>
  <c r="V19" i="76"/>
  <c r="W19" i="76"/>
  <c r="X19" i="76"/>
  <c r="Y19" i="76"/>
  <c r="Z19" i="76"/>
  <c r="AA19" i="76"/>
  <c r="AB19" i="76"/>
  <c r="AC19" i="76"/>
  <c r="AD19" i="76"/>
  <c r="AE19" i="76"/>
  <c r="I20" i="76"/>
  <c r="J20" i="76"/>
  <c r="K20" i="76"/>
  <c r="L20" i="76"/>
  <c r="N20" i="76"/>
  <c r="O20" i="76"/>
  <c r="P20" i="76"/>
  <c r="Q20" i="76"/>
  <c r="R20" i="76"/>
  <c r="T20" i="76"/>
  <c r="V20" i="76"/>
  <c r="W20" i="76"/>
  <c r="X20" i="76"/>
  <c r="Y20" i="76"/>
  <c r="Z20" i="76"/>
  <c r="AA20" i="76"/>
  <c r="AB20" i="76"/>
  <c r="AC20" i="76"/>
  <c r="AD20" i="76"/>
  <c r="AE20" i="76"/>
  <c r="I21" i="76"/>
  <c r="J21" i="76"/>
  <c r="K21" i="76"/>
  <c r="L21" i="76"/>
  <c r="N21" i="76"/>
  <c r="O21" i="76"/>
  <c r="P21" i="76"/>
  <c r="Q21" i="76"/>
  <c r="R21" i="76"/>
  <c r="T21" i="76"/>
  <c r="V21" i="76"/>
  <c r="W21" i="76"/>
  <c r="X21" i="76"/>
  <c r="Y21" i="76"/>
  <c r="Z21" i="76"/>
  <c r="AA21" i="76"/>
  <c r="AB21" i="76"/>
  <c r="AC21" i="76"/>
  <c r="AD21" i="76"/>
  <c r="AE21" i="76"/>
  <c r="I22" i="76"/>
  <c r="J22" i="76"/>
  <c r="K22" i="76"/>
  <c r="L22" i="76"/>
  <c r="N22" i="76"/>
  <c r="O22" i="76"/>
  <c r="P22" i="76"/>
  <c r="Q22" i="76"/>
  <c r="R22" i="76"/>
  <c r="T22" i="76"/>
  <c r="V22" i="76"/>
  <c r="W22" i="76"/>
  <c r="X22" i="76"/>
  <c r="Y22" i="76"/>
  <c r="Z22" i="76"/>
  <c r="AA22" i="76"/>
  <c r="AB22" i="76"/>
  <c r="AC22" i="76"/>
  <c r="AD22" i="76"/>
  <c r="AE22" i="76"/>
  <c r="I23" i="76"/>
  <c r="J23" i="76"/>
  <c r="K23" i="76"/>
  <c r="L23" i="76"/>
  <c r="N23" i="76"/>
  <c r="O23" i="76"/>
  <c r="P23" i="76"/>
  <c r="Q23" i="76"/>
  <c r="R23" i="76"/>
  <c r="T23" i="76"/>
  <c r="V23" i="76"/>
  <c r="W23" i="76"/>
  <c r="X23" i="76"/>
  <c r="Y23" i="76"/>
  <c r="Z23" i="76"/>
  <c r="AA23" i="76"/>
  <c r="AB23" i="76"/>
  <c r="AC23" i="76"/>
  <c r="AD23" i="76"/>
  <c r="AE23" i="76"/>
  <c r="I24" i="76"/>
  <c r="J24" i="76"/>
  <c r="K24" i="76"/>
  <c r="L24" i="76"/>
  <c r="N24" i="76"/>
  <c r="O24" i="76"/>
  <c r="P24" i="76"/>
  <c r="Q24" i="76"/>
  <c r="R24" i="76"/>
  <c r="T24" i="76"/>
  <c r="V24" i="76"/>
  <c r="W24" i="76"/>
  <c r="X24" i="76"/>
  <c r="Y24" i="76"/>
  <c r="Z24" i="76"/>
  <c r="AA24" i="76"/>
  <c r="AB24" i="76"/>
  <c r="AC24" i="76"/>
  <c r="AD24" i="76"/>
  <c r="AE24" i="76"/>
  <c r="I25" i="76"/>
  <c r="J25" i="76"/>
  <c r="K25" i="76"/>
  <c r="L25" i="76"/>
  <c r="N25" i="76"/>
  <c r="O25" i="76"/>
  <c r="P25" i="76"/>
  <c r="Q25" i="76"/>
  <c r="R25" i="76"/>
  <c r="T25" i="76"/>
  <c r="V25" i="76"/>
  <c r="W25" i="76"/>
  <c r="X25" i="76"/>
  <c r="Y25" i="76"/>
  <c r="Z25" i="76"/>
  <c r="AA25" i="76"/>
  <c r="AB25" i="76"/>
  <c r="AC25" i="76"/>
  <c r="AD25" i="76"/>
  <c r="AE25" i="76"/>
  <c r="I26" i="76"/>
  <c r="J26" i="76"/>
  <c r="K26" i="76"/>
  <c r="L26" i="76"/>
  <c r="N26" i="76"/>
  <c r="O26" i="76"/>
  <c r="P26" i="76"/>
  <c r="Q26" i="76"/>
  <c r="R26" i="76"/>
  <c r="T26" i="76"/>
  <c r="V26" i="76"/>
  <c r="W26" i="76"/>
  <c r="X26" i="76"/>
  <c r="Y26" i="76"/>
  <c r="Z26" i="76"/>
  <c r="AA26" i="76"/>
  <c r="AB26" i="76"/>
  <c r="AC26" i="76"/>
  <c r="AD26" i="76"/>
  <c r="AE26" i="76"/>
  <c r="I27" i="76"/>
  <c r="J27" i="76"/>
  <c r="K27" i="76"/>
  <c r="L27" i="76"/>
  <c r="N27" i="76"/>
  <c r="O27" i="76"/>
  <c r="P27" i="76"/>
  <c r="Q27" i="76"/>
  <c r="R27" i="76"/>
  <c r="T27" i="76"/>
  <c r="V27" i="76"/>
  <c r="W27" i="76"/>
  <c r="X27" i="76"/>
  <c r="Y27" i="76"/>
  <c r="Z27" i="76"/>
  <c r="AA27" i="76"/>
  <c r="AB27" i="76"/>
  <c r="AC27" i="76"/>
  <c r="AD27" i="76"/>
  <c r="AE27" i="76"/>
  <c r="I28" i="76"/>
  <c r="J28" i="76"/>
  <c r="K28" i="76"/>
  <c r="L28" i="76"/>
  <c r="N28" i="76"/>
  <c r="O28" i="76"/>
  <c r="P28" i="76"/>
  <c r="Q28" i="76"/>
  <c r="R28" i="76"/>
  <c r="T28" i="76"/>
  <c r="V28" i="76"/>
  <c r="W28" i="76"/>
  <c r="X28" i="76"/>
  <c r="Y28" i="76"/>
  <c r="Z28" i="76"/>
  <c r="AA28" i="76"/>
  <c r="AB28" i="76"/>
  <c r="AC28" i="76"/>
  <c r="AD28" i="76"/>
  <c r="AE28" i="76"/>
  <c r="I29" i="76"/>
  <c r="J29" i="76"/>
  <c r="K29" i="76"/>
  <c r="L29" i="76"/>
  <c r="N29" i="76"/>
  <c r="O29" i="76"/>
  <c r="P29" i="76"/>
  <c r="Q29" i="76"/>
  <c r="R29" i="76"/>
  <c r="T29" i="76"/>
  <c r="V29" i="76"/>
  <c r="W29" i="76"/>
  <c r="X29" i="76"/>
  <c r="Y29" i="76"/>
  <c r="Z29" i="76"/>
  <c r="AA29" i="76"/>
  <c r="AB29" i="76"/>
  <c r="AC29" i="76"/>
  <c r="AD29" i="76"/>
  <c r="AE29" i="76"/>
  <c r="I30" i="76"/>
  <c r="J30" i="76"/>
  <c r="K30" i="76"/>
  <c r="L30" i="76"/>
  <c r="N30" i="76"/>
  <c r="O30" i="76"/>
  <c r="P30" i="76"/>
  <c r="Q30" i="76"/>
  <c r="R30" i="76"/>
  <c r="T30" i="76"/>
  <c r="V30" i="76"/>
  <c r="W30" i="76"/>
  <c r="X30" i="76"/>
  <c r="Y30" i="76"/>
  <c r="Z30" i="76"/>
  <c r="AA30" i="76"/>
  <c r="AB30" i="76"/>
  <c r="AC30" i="76"/>
  <c r="AD30" i="76"/>
  <c r="AE30" i="76"/>
  <c r="I31" i="76"/>
  <c r="J31" i="76"/>
  <c r="K31" i="76"/>
  <c r="L31" i="76"/>
  <c r="N31" i="76"/>
  <c r="O31" i="76"/>
  <c r="P31" i="76"/>
  <c r="Q31" i="76"/>
  <c r="R31" i="76"/>
  <c r="T31" i="76"/>
  <c r="V31" i="76"/>
  <c r="W31" i="76"/>
  <c r="X31" i="76"/>
  <c r="Y31" i="76"/>
  <c r="Z31" i="76"/>
  <c r="AA31" i="76"/>
  <c r="AB31" i="76"/>
  <c r="AC31" i="76"/>
  <c r="AD31" i="76"/>
  <c r="AE31" i="76"/>
  <c r="I32" i="76"/>
  <c r="J32" i="76"/>
  <c r="K32" i="76"/>
  <c r="L32" i="76"/>
  <c r="N32" i="76"/>
  <c r="O32" i="76"/>
  <c r="P32" i="76"/>
  <c r="Q32" i="76"/>
  <c r="R32" i="76"/>
  <c r="T32" i="76"/>
  <c r="V32" i="76"/>
  <c r="W32" i="76"/>
  <c r="X32" i="76"/>
  <c r="Y32" i="76"/>
  <c r="Z32" i="76"/>
  <c r="AA32" i="76"/>
  <c r="AB32" i="76"/>
  <c r="AC32" i="76"/>
  <c r="AD32" i="76"/>
  <c r="AE32" i="76"/>
  <c r="I33" i="76"/>
  <c r="J33" i="76"/>
  <c r="K33" i="76"/>
  <c r="L33" i="76"/>
  <c r="N33" i="76"/>
  <c r="O33" i="76"/>
  <c r="P33" i="76"/>
  <c r="Q33" i="76"/>
  <c r="R33" i="76"/>
  <c r="T33" i="76"/>
  <c r="V33" i="76"/>
  <c r="W33" i="76"/>
  <c r="X33" i="76"/>
  <c r="Y33" i="76"/>
  <c r="Z33" i="76"/>
  <c r="AA33" i="76"/>
  <c r="AB33" i="76"/>
  <c r="AC33" i="76"/>
  <c r="AD33" i="76"/>
  <c r="AE33" i="76"/>
  <c r="I34" i="76"/>
  <c r="J34" i="76"/>
  <c r="K34" i="76"/>
  <c r="L34" i="76"/>
  <c r="N34" i="76"/>
  <c r="O34" i="76"/>
  <c r="P34" i="76"/>
  <c r="Q34" i="76"/>
  <c r="R34" i="76"/>
  <c r="T34" i="76"/>
  <c r="V34" i="76"/>
  <c r="W34" i="76"/>
  <c r="X34" i="76"/>
  <c r="Y34" i="76"/>
  <c r="Z34" i="76"/>
  <c r="AA34" i="76"/>
  <c r="AB34" i="76"/>
  <c r="AC34" i="76"/>
  <c r="AD34" i="76"/>
  <c r="AE34" i="76"/>
  <c r="I35" i="76"/>
  <c r="J35" i="76"/>
  <c r="K35" i="76"/>
  <c r="L35" i="76"/>
  <c r="N35" i="76"/>
  <c r="O35" i="76"/>
  <c r="P35" i="76"/>
  <c r="Q35" i="76"/>
  <c r="R35" i="76"/>
  <c r="T35" i="76"/>
  <c r="V35" i="76"/>
  <c r="W35" i="76"/>
  <c r="X35" i="76"/>
  <c r="Y35" i="76"/>
  <c r="Z35" i="76"/>
  <c r="AA35" i="76"/>
  <c r="AB35" i="76"/>
  <c r="AC35" i="76"/>
  <c r="AD35" i="76"/>
  <c r="AE35" i="76"/>
  <c r="I36" i="76"/>
  <c r="J36" i="76"/>
  <c r="K36" i="76"/>
  <c r="L36" i="76"/>
  <c r="N36" i="76"/>
  <c r="O36" i="76"/>
  <c r="P36" i="76"/>
  <c r="Q36" i="76"/>
  <c r="R36" i="76"/>
  <c r="T36" i="76"/>
  <c r="V36" i="76"/>
  <c r="W36" i="76"/>
  <c r="X36" i="76"/>
  <c r="Y36" i="76"/>
  <c r="Z36" i="76"/>
  <c r="AA36" i="76"/>
  <c r="AB36" i="76"/>
  <c r="AC36" i="76"/>
  <c r="AD36" i="76"/>
  <c r="AE36" i="76"/>
  <c r="I37" i="76"/>
  <c r="J37" i="76"/>
  <c r="K37" i="76"/>
  <c r="L37" i="76"/>
  <c r="N37" i="76"/>
  <c r="O37" i="76"/>
  <c r="P37" i="76"/>
  <c r="Q37" i="76"/>
  <c r="R37" i="76"/>
  <c r="T37" i="76"/>
  <c r="V37" i="76"/>
  <c r="W37" i="76"/>
  <c r="X37" i="76"/>
  <c r="Y37" i="76"/>
  <c r="Z37" i="76"/>
  <c r="AA37" i="76"/>
  <c r="AB37" i="76"/>
  <c r="AC37" i="76"/>
  <c r="AD37" i="76"/>
  <c r="AE37" i="76"/>
  <c r="I38" i="76"/>
  <c r="J38" i="76"/>
  <c r="K38" i="76"/>
  <c r="L38" i="76"/>
  <c r="N38" i="76"/>
  <c r="O38" i="76"/>
  <c r="P38" i="76"/>
  <c r="Q38" i="76"/>
  <c r="R38" i="76"/>
  <c r="T38" i="76"/>
  <c r="V38" i="76"/>
  <c r="W38" i="76"/>
  <c r="X38" i="76"/>
  <c r="Y38" i="76"/>
  <c r="Z38" i="76"/>
  <c r="AA38" i="76"/>
  <c r="AB38" i="76"/>
  <c r="AC38" i="76"/>
  <c r="AD38" i="76"/>
  <c r="AE38" i="76"/>
  <c r="I39" i="76"/>
  <c r="J39" i="76"/>
  <c r="K39" i="76"/>
  <c r="L39" i="76"/>
  <c r="N39" i="76"/>
  <c r="O39" i="76"/>
  <c r="P39" i="76"/>
  <c r="Q39" i="76"/>
  <c r="R39" i="76"/>
  <c r="T39" i="76"/>
  <c r="V39" i="76"/>
  <c r="W39" i="76"/>
  <c r="X39" i="76"/>
  <c r="Y39" i="76"/>
  <c r="Z39" i="76"/>
  <c r="AA39" i="76"/>
  <c r="AB39" i="76"/>
  <c r="AC39" i="76"/>
  <c r="AD39" i="76"/>
  <c r="AE39" i="76"/>
  <c r="I40" i="76"/>
  <c r="J40" i="76"/>
  <c r="K40" i="76"/>
  <c r="L40" i="76"/>
  <c r="N40" i="76"/>
  <c r="O40" i="76"/>
  <c r="P40" i="76"/>
  <c r="Q40" i="76"/>
  <c r="R40" i="76"/>
  <c r="T40" i="76"/>
  <c r="V40" i="76"/>
  <c r="W40" i="76"/>
  <c r="X40" i="76"/>
  <c r="Y40" i="76"/>
  <c r="Z40" i="76"/>
  <c r="AA40" i="76"/>
  <c r="AB40" i="76"/>
  <c r="AC40" i="76"/>
  <c r="AD40" i="76"/>
  <c r="AE40" i="76"/>
  <c r="I41" i="76"/>
  <c r="J41" i="76"/>
  <c r="K41" i="76"/>
  <c r="L41" i="76"/>
  <c r="N41" i="76"/>
  <c r="O41" i="76"/>
  <c r="P41" i="76"/>
  <c r="Q41" i="76"/>
  <c r="R41" i="76"/>
  <c r="T41" i="76"/>
  <c r="V41" i="76"/>
  <c r="W41" i="76"/>
  <c r="X41" i="76"/>
  <c r="Y41" i="76"/>
  <c r="Z41" i="76"/>
  <c r="AA41" i="76"/>
  <c r="AB41" i="76"/>
  <c r="AC41" i="76"/>
  <c r="AD41" i="76"/>
  <c r="AE41" i="76"/>
  <c r="I42" i="76"/>
  <c r="J42" i="76"/>
  <c r="K42" i="76"/>
  <c r="L42" i="76"/>
  <c r="N42" i="76"/>
  <c r="O42" i="76"/>
  <c r="P42" i="76"/>
  <c r="Q42" i="76"/>
  <c r="R42" i="76"/>
  <c r="T42" i="76"/>
  <c r="V42" i="76"/>
  <c r="W42" i="76"/>
  <c r="X42" i="76"/>
  <c r="Y42" i="76"/>
  <c r="Z42" i="76"/>
  <c r="AA42" i="76"/>
  <c r="AB42" i="76"/>
  <c r="AC42" i="76"/>
  <c r="AD42" i="76"/>
  <c r="AE42" i="76"/>
  <c r="I43" i="76"/>
  <c r="J43" i="76"/>
  <c r="K43" i="76"/>
  <c r="L43" i="76"/>
  <c r="N43" i="76"/>
  <c r="O43" i="76"/>
  <c r="P43" i="76"/>
  <c r="Q43" i="76"/>
  <c r="R43" i="76"/>
  <c r="T43" i="76"/>
  <c r="V43" i="76"/>
  <c r="W43" i="76"/>
  <c r="X43" i="76"/>
  <c r="Y43" i="76"/>
  <c r="Z43" i="76"/>
  <c r="AA43" i="76"/>
  <c r="AB43" i="76"/>
  <c r="AC43" i="76"/>
  <c r="AD43" i="76"/>
  <c r="AE43" i="76"/>
  <c r="I44" i="76"/>
  <c r="J44" i="76"/>
  <c r="K44" i="76"/>
  <c r="L44" i="76"/>
  <c r="N44" i="76"/>
  <c r="O44" i="76"/>
  <c r="P44" i="76"/>
  <c r="Q44" i="76"/>
  <c r="R44" i="76"/>
  <c r="T44" i="76"/>
  <c r="V44" i="76"/>
  <c r="W44" i="76"/>
  <c r="X44" i="76"/>
  <c r="Y44" i="76"/>
  <c r="Z44" i="76"/>
  <c r="AA44" i="76"/>
  <c r="AB44" i="76"/>
  <c r="AC44" i="76"/>
  <c r="AD44" i="76"/>
  <c r="AE44" i="76"/>
  <c r="I45" i="76"/>
  <c r="J45" i="76"/>
  <c r="K45" i="76"/>
  <c r="L45" i="76"/>
  <c r="N45" i="76"/>
  <c r="O45" i="76"/>
  <c r="P45" i="76"/>
  <c r="Q45" i="76"/>
  <c r="R45" i="76"/>
  <c r="T45" i="76"/>
  <c r="V45" i="76"/>
  <c r="W45" i="76"/>
  <c r="X45" i="76"/>
  <c r="Y45" i="76"/>
  <c r="Z45" i="76"/>
  <c r="AA45" i="76"/>
  <c r="AB45" i="76"/>
  <c r="AC45" i="76"/>
  <c r="AD45" i="76"/>
  <c r="AE45" i="76"/>
  <c r="I46" i="76"/>
  <c r="J46" i="76"/>
  <c r="K46" i="76"/>
  <c r="L46" i="76"/>
  <c r="N46" i="76"/>
  <c r="O46" i="76"/>
  <c r="P46" i="76"/>
  <c r="Q46" i="76"/>
  <c r="R46" i="76"/>
  <c r="T46" i="76"/>
  <c r="V46" i="76"/>
  <c r="W46" i="76"/>
  <c r="X46" i="76"/>
  <c r="Y46" i="76"/>
  <c r="Z46" i="76"/>
  <c r="AA46" i="76"/>
  <c r="AB46" i="76"/>
  <c r="AC46" i="76"/>
  <c r="AD46" i="76"/>
  <c r="AE46" i="76"/>
  <c r="I47" i="76"/>
  <c r="J47" i="76"/>
  <c r="K47" i="76"/>
  <c r="L47" i="76"/>
  <c r="N47" i="76"/>
  <c r="O47" i="76"/>
  <c r="P47" i="76"/>
  <c r="Q47" i="76"/>
  <c r="R47" i="76"/>
  <c r="T47" i="76"/>
  <c r="V47" i="76"/>
  <c r="W47" i="76"/>
  <c r="X47" i="76"/>
  <c r="Y47" i="76"/>
  <c r="Z47" i="76"/>
  <c r="AA47" i="76"/>
  <c r="AB47" i="76"/>
  <c r="AC47" i="76"/>
  <c r="AD47" i="76"/>
  <c r="AE47" i="76"/>
  <c r="I48" i="76"/>
  <c r="J48" i="76"/>
  <c r="K48" i="76"/>
  <c r="L48" i="76"/>
  <c r="N48" i="76"/>
  <c r="O48" i="76"/>
  <c r="P48" i="76"/>
  <c r="Q48" i="76"/>
  <c r="R48" i="76"/>
  <c r="T48" i="76"/>
  <c r="V48" i="76"/>
  <c r="W48" i="76"/>
  <c r="X48" i="76"/>
  <c r="Y48" i="76"/>
  <c r="Z48" i="76"/>
  <c r="AA48" i="76"/>
  <c r="AB48" i="76"/>
  <c r="AC48" i="76"/>
  <c r="AD48" i="76"/>
  <c r="AE48" i="76"/>
  <c r="I49" i="76"/>
  <c r="J49" i="76"/>
  <c r="K49" i="76"/>
  <c r="L49" i="76"/>
  <c r="N49" i="76"/>
  <c r="O49" i="76"/>
  <c r="P49" i="76"/>
  <c r="Q49" i="76"/>
  <c r="R49" i="76"/>
  <c r="T49" i="76"/>
  <c r="V49" i="76"/>
  <c r="W49" i="76"/>
  <c r="X49" i="76"/>
  <c r="Y49" i="76"/>
  <c r="Z49" i="76"/>
  <c r="AA49" i="76"/>
  <c r="AB49" i="76"/>
  <c r="AC49" i="76"/>
  <c r="AD49" i="76"/>
  <c r="AE49" i="76"/>
  <c r="I50" i="76"/>
  <c r="J50" i="76"/>
  <c r="K50" i="76"/>
  <c r="L50" i="76"/>
  <c r="N50" i="76"/>
  <c r="O50" i="76"/>
  <c r="P50" i="76"/>
  <c r="Q50" i="76"/>
  <c r="R50" i="76"/>
  <c r="T50" i="76"/>
  <c r="V50" i="76"/>
  <c r="W50" i="76"/>
  <c r="X50" i="76"/>
  <c r="Y50" i="76"/>
  <c r="Z50" i="76"/>
  <c r="AA50" i="76"/>
  <c r="AB50" i="76"/>
  <c r="AC50" i="76"/>
  <c r="AD50" i="76"/>
  <c r="AE50" i="76"/>
  <c r="I51" i="76"/>
  <c r="J51" i="76"/>
  <c r="K51" i="76"/>
  <c r="L51" i="76"/>
  <c r="N51" i="76"/>
  <c r="O51" i="76"/>
  <c r="P51" i="76"/>
  <c r="Q51" i="76"/>
  <c r="R51" i="76"/>
  <c r="T51" i="76"/>
  <c r="V51" i="76"/>
  <c r="W51" i="76"/>
  <c r="X51" i="76"/>
  <c r="Y51" i="76"/>
  <c r="Z51" i="76"/>
  <c r="AA51" i="76"/>
  <c r="AB51" i="76"/>
  <c r="AC51" i="76"/>
  <c r="AD51" i="76"/>
  <c r="AE51" i="76"/>
  <c r="I52" i="76"/>
  <c r="J52" i="76"/>
  <c r="K52" i="76"/>
  <c r="L52" i="76"/>
  <c r="N52" i="76"/>
  <c r="O52" i="76"/>
  <c r="P52" i="76"/>
  <c r="Q52" i="76"/>
  <c r="R52" i="76"/>
  <c r="T52" i="76"/>
  <c r="V52" i="76"/>
  <c r="W52" i="76"/>
  <c r="X52" i="76"/>
  <c r="Y52" i="76"/>
  <c r="Z52" i="76"/>
  <c r="AA52" i="76"/>
  <c r="AB52" i="76"/>
  <c r="AC52" i="76"/>
  <c r="AD52" i="76"/>
  <c r="AE52" i="76"/>
  <c r="I53" i="76"/>
  <c r="J53" i="76"/>
  <c r="K53" i="76"/>
  <c r="L53" i="76"/>
  <c r="N53" i="76"/>
  <c r="O53" i="76"/>
  <c r="P53" i="76"/>
  <c r="Q53" i="76"/>
  <c r="R53" i="76"/>
  <c r="T53" i="76"/>
  <c r="V53" i="76"/>
  <c r="W53" i="76"/>
  <c r="X53" i="76"/>
  <c r="Y53" i="76"/>
  <c r="Z53" i="76"/>
  <c r="AA53" i="76"/>
  <c r="AB53" i="76"/>
  <c r="AC53" i="76"/>
  <c r="AD53" i="76"/>
  <c r="AE53" i="76"/>
  <c r="I54" i="76"/>
  <c r="J54" i="76"/>
  <c r="K54" i="76"/>
  <c r="L54" i="76"/>
  <c r="N54" i="76"/>
  <c r="O54" i="76"/>
  <c r="P54" i="76"/>
  <c r="Q54" i="76"/>
  <c r="R54" i="76"/>
  <c r="T54" i="76"/>
  <c r="V54" i="76"/>
  <c r="W54" i="76"/>
  <c r="X54" i="76"/>
  <c r="Y54" i="76"/>
  <c r="Z54" i="76"/>
  <c r="AA54" i="76"/>
  <c r="AB54" i="76"/>
  <c r="AC54" i="76"/>
  <c r="AD54" i="76"/>
  <c r="AE54" i="76"/>
  <c r="I55" i="76"/>
  <c r="J55" i="76"/>
  <c r="K55" i="76"/>
  <c r="L55" i="76"/>
  <c r="N55" i="76"/>
  <c r="O55" i="76"/>
  <c r="P55" i="76"/>
  <c r="Q55" i="76"/>
  <c r="R55" i="76"/>
  <c r="T55" i="76"/>
  <c r="V55" i="76"/>
  <c r="W55" i="76"/>
  <c r="X55" i="76"/>
  <c r="Y55" i="76"/>
  <c r="Z55" i="76"/>
  <c r="AA55" i="76"/>
  <c r="AB55" i="76"/>
  <c r="AC55" i="76"/>
  <c r="AD55" i="76"/>
  <c r="AE55" i="76"/>
  <c r="I56" i="76"/>
  <c r="J56" i="76"/>
  <c r="K56" i="76"/>
  <c r="L56" i="76"/>
  <c r="N56" i="76"/>
  <c r="O56" i="76"/>
  <c r="P56" i="76"/>
  <c r="Q56" i="76"/>
  <c r="R56" i="76"/>
  <c r="T56" i="76"/>
  <c r="V56" i="76"/>
  <c r="W56" i="76"/>
  <c r="X56" i="76"/>
  <c r="Y56" i="76"/>
  <c r="Z56" i="76"/>
  <c r="AA56" i="76"/>
  <c r="AB56" i="76"/>
  <c r="AC56" i="76"/>
  <c r="AD56" i="76"/>
  <c r="AE56" i="76"/>
  <c r="I57" i="76"/>
  <c r="J57" i="76"/>
  <c r="K57" i="76"/>
  <c r="L57" i="76"/>
  <c r="N57" i="76"/>
  <c r="O57" i="76"/>
  <c r="P57" i="76"/>
  <c r="Q57" i="76"/>
  <c r="R57" i="76"/>
  <c r="T57" i="76"/>
  <c r="V57" i="76"/>
  <c r="W57" i="76"/>
  <c r="X57" i="76"/>
  <c r="Y57" i="76"/>
  <c r="Z57" i="76"/>
  <c r="AA57" i="76"/>
  <c r="AB57" i="76"/>
  <c r="AC57" i="76"/>
  <c r="AD57" i="76"/>
  <c r="AE57" i="76"/>
  <c r="I58" i="76"/>
  <c r="J58" i="76"/>
  <c r="K58" i="76"/>
  <c r="L58" i="76"/>
  <c r="N58" i="76"/>
  <c r="O58" i="76"/>
  <c r="P58" i="76"/>
  <c r="Q58" i="76"/>
  <c r="R58" i="76"/>
  <c r="T58" i="76"/>
  <c r="V58" i="76"/>
  <c r="W58" i="76"/>
  <c r="X58" i="76"/>
  <c r="Y58" i="76"/>
  <c r="Z58" i="76"/>
  <c r="AA58" i="76"/>
  <c r="AB58" i="76"/>
  <c r="AC58" i="76"/>
  <c r="AD58" i="76"/>
  <c r="AE58" i="76"/>
  <c r="I59" i="76"/>
  <c r="J59" i="76"/>
  <c r="K59" i="76"/>
  <c r="L59" i="76"/>
  <c r="N59" i="76"/>
  <c r="O59" i="76"/>
  <c r="P59" i="76"/>
  <c r="Q59" i="76"/>
  <c r="R59" i="76"/>
  <c r="T59" i="76"/>
  <c r="V59" i="76"/>
  <c r="W59" i="76"/>
  <c r="X59" i="76"/>
  <c r="Y59" i="76"/>
  <c r="Z59" i="76"/>
  <c r="AA59" i="76"/>
  <c r="AB59" i="76"/>
  <c r="AC59" i="76"/>
  <c r="AD59" i="76"/>
  <c r="AE59" i="76"/>
  <c r="I60" i="76"/>
  <c r="J60" i="76"/>
  <c r="K60" i="76"/>
  <c r="L60" i="76"/>
  <c r="N60" i="76"/>
  <c r="O60" i="76"/>
  <c r="P60" i="76"/>
  <c r="Q60" i="76"/>
  <c r="R60" i="76"/>
  <c r="T60" i="76"/>
  <c r="V60" i="76"/>
  <c r="W60" i="76"/>
  <c r="X60" i="76"/>
  <c r="Y60" i="76"/>
  <c r="Z60" i="76"/>
  <c r="AA60" i="76"/>
  <c r="AB60" i="76"/>
  <c r="AC60" i="76"/>
  <c r="AD60" i="76"/>
  <c r="AE60" i="76"/>
  <c r="I61" i="76"/>
  <c r="J61" i="76"/>
  <c r="K61" i="76"/>
  <c r="L61" i="76"/>
  <c r="N61" i="76"/>
  <c r="O61" i="76"/>
  <c r="P61" i="76"/>
  <c r="Q61" i="76"/>
  <c r="R61" i="76"/>
  <c r="T61" i="76"/>
  <c r="V61" i="76"/>
  <c r="W61" i="76"/>
  <c r="X61" i="76"/>
  <c r="Y61" i="76"/>
  <c r="Z61" i="76"/>
  <c r="AA61" i="76"/>
  <c r="AB61" i="76"/>
  <c r="AC61" i="76"/>
  <c r="AD61" i="76"/>
  <c r="AE61" i="76"/>
  <c r="I62" i="76"/>
  <c r="J62" i="76"/>
  <c r="K62" i="76"/>
  <c r="L62" i="76"/>
  <c r="N62" i="76"/>
  <c r="O62" i="76"/>
  <c r="P62" i="76"/>
  <c r="Q62" i="76"/>
  <c r="R62" i="76"/>
  <c r="T62" i="76"/>
  <c r="V62" i="76"/>
  <c r="W62" i="76"/>
  <c r="X62" i="76"/>
  <c r="Y62" i="76"/>
  <c r="Z62" i="76"/>
  <c r="AA62" i="76"/>
  <c r="AB62" i="76"/>
  <c r="AC62" i="76"/>
  <c r="AD62" i="76"/>
  <c r="AE62" i="76"/>
  <c r="I63" i="76"/>
  <c r="J63" i="76"/>
  <c r="K63" i="76"/>
  <c r="L63" i="76"/>
  <c r="N63" i="76"/>
  <c r="O63" i="76"/>
  <c r="P63" i="76"/>
  <c r="Q63" i="76"/>
  <c r="R63" i="76"/>
  <c r="T63" i="76"/>
  <c r="V63" i="76"/>
  <c r="W63" i="76"/>
  <c r="X63" i="76"/>
  <c r="Y63" i="76"/>
  <c r="Z63" i="76"/>
  <c r="AA63" i="76"/>
  <c r="AB63" i="76"/>
  <c r="AC63" i="76"/>
  <c r="AD63" i="76"/>
  <c r="AE63" i="76"/>
  <c r="I64" i="76"/>
  <c r="J64" i="76"/>
  <c r="K64" i="76"/>
  <c r="L64" i="76"/>
  <c r="N64" i="76"/>
  <c r="O64" i="76"/>
  <c r="P64" i="76"/>
  <c r="Q64" i="76"/>
  <c r="R64" i="76"/>
  <c r="T64" i="76"/>
  <c r="V64" i="76"/>
  <c r="W64" i="76"/>
  <c r="X64" i="76"/>
  <c r="Y64" i="76"/>
  <c r="Z64" i="76"/>
  <c r="AA64" i="76"/>
  <c r="AB64" i="76"/>
  <c r="AC64" i="76"/>
  <c r="AD64" i="76"/>
  <c r="AE64" i="76"/>
  <c r="I65" i="76"/>
  <c r="J65" i="76"/>
  <c r="K65" i="76"/>
  <c r="L65" i="76"/>
  <c r="N65" i="76"/>
  <c r="O65" i="76"/>
  <c r="P65" i="76"/>
  <c r="Q65" i="76"/>
  <c r="R65" i="76"/>
  <c r="T65" i="76"/>
  <c r="V65" i="76"/>
  <c r="W65" i="76"/>
  <c r="X65" i="76"/>
  <c r="Y65" i="76"/>
  <c r="Z65" i="76"/>
  <c r="AA65" i="76"/>
  <c r="AB65" i="76"/>
  <c r="AC65" i="76"/>
  <c r="AD65" i="76"/>
  <c r="AE65" i="76"/>
  <c r="I66" i="76"/>
  <c r="J66" i="76"/>
  <c r="K66" i="76"/>
  <c r="L66" i="76"/>
  <c r="N66" i="76"/>
  <c r="O66" i="76"/>
  <c r="P66" i="76"/>
  <c r="Q66" i="76"/>
  <c r="R66" i="76"/>
  <c r="T66" i="76"/>
  <c r="V66" i="76"/>
  <c r="W66" i="76"/>
  <c r="X66" i="76"/>
  <c r="Y66" i="76"/>
  <c r="Z66" i="76"/>
  <c r="AA66" i="76"/>
  <c r="AB66" i="76"/>
  <c r="AC66" i="76"/>
  <c r="AD66" i="76"/>
  <c r="AE66" i="76"/>
  <c r="I67" i="76"/>
  <c r="J67" i="76"/>
  <c r="K67" i="76"/>
  <c r="L67" i="76"/>
  <c r="N67" i="76"/>
  <c r="O67" i="76"/>
  <c r="P67" i="76"/>
  <c r="Q67" i="76"/>
  <c r="R67" i="76"/>
  <c r="T67" i="76"/>
  <c r="V67" i="76"/>
  <c r="W67" i="76"/>
  <c r="X67" i="76"/>
  <c r="Y67" i="76"/>
  <c r="Z67" i="76"/>
  <c r="AA67" i="76"/>
  <c r="AB67" i="76"/>
  <c r="AC67" i="76"/>
  <c r="AD67" i="76"/>
  <c r="AE67" i="76"/>
  <c r="I68" i="76"/>
  <c r="J68" i="76"/>
  <c r="K68" i="76"/>
  <c r="L68" i="76"/>
  <c r="N68" i="76"/>
  <c r="O68" i="76"/>
  <c r="P68" i="76"/>
  <c r="Q68" i="76"/>
  <c r="R68" i="76"/>
  <c r="T68" i="76"/>
  <c r="V68" i="76"/>
  <c r="W68" i="76"/>
  <c r="X68" i="76"/>
  <c r="Y68" i="76"/>
  <c r="Z68" i="76"/>
  <c r="AA68" i="76"/>
  <c r="AB68" i="76"/>
  <c r="AC68" i="76"/>
  <c r="AD68" i="76"/>
  <c r="AE68" i="76"/>
  <c r="I69" i="76"/>
  <c r="J69" i="76"/>
  <c r="K69" i="76"/>
  <c r="L69" i="76"/>
  <c r="N69" i="76"/>
  <c r="O69" i="76"/>
  <c r="P69" i="76"/>
  <c r="Q69" i="76"/>
  <c r="R69" i="76"/>
  <c r="T69" i="76"/>
  <c r="V69" i="76"/>
  <c r="W69" i="76"/>
  <c r="X69" i="76"/>
  <c r="Y69" i="76"/>
  <c r="Z69" i="76"/>
  <c r="AA69" i="76"/>
  <c r="AB69" i="76"/>
  <c r="AC69" i="76"/>
  <c r="AD69" i="76"/>
  <c r="AE69" i="76"/>
  <c r="I70" i="76"/>
  <c r="J70" i="76"/>
  <c r="K70" i="76"/>
  <c r="L70" i="76"/>
  <c r="N70" i="76"/>
  <c r="O70" i="76"/>
  <c r="P70" i="76"/>
  <c r="Q70" i="76"/>
  <c r="R70" i="76"/>
  <c r="T70" i="76"/>
  <c r="V70" i="76"/>
  <c r="W70" i="76"/>
  <c r="X70" i="76"/>
  <c r="Y70" i="76"/>
  <c r="Z70" i="76"/>
  <c r="AA70" i="76"/>
  <c r="AB70" i="76"/>
  <c r="AC70" i="76"/>
  <c r="AD70" i="76"/>
  <c r="AE70" i="76"/>
  <c r="I71" i="76"/>
  <c r="J71" i="76"/>
  <c r="K71" i="76"/>
  <c r="L71" i="76"/>
  <c r="N71" i="76"/>
  <c r="O71" i="76"/>
  <c r="P71" i="76"/>
  <c r="Q71" i="76"/>
  <c r="R71" i="76"/>
  <c r="T71" i="76"/>
  <c r="V71" i="76"/>
  <c r="W71" i="76"/>
  <c r="X71" i="76"/>
  <c r="Y71" i="76"/>
  <c r="Z71" i="76"/>
  <c r="AA71" i="76"/>
  <c r="AB71" i="76"/>
  <c r="AC71" i="76"/>
  <c r="AD71" i="76"/>
  <c r="AE71" i="76"/>
  <c r="I72" i="76"/>
  <c r="J72" i="76"/>
  <c r="K72" i="76"/>
  <c r="L72" i="76"/>
  <c r="N72" i="76"/>
  <c r="O72" i="76"/>
  <c r="P72" i="76"/>
  <c r="Q72" i="76"/>
  <c r="R72" i="76"/>
  <c r="T72" i="76"/>
  <c r="V72" i="76"/>
  <c r="W72" i="76"/>
  <c r="X72" i="76"/>
  <c r="Y72" i="76"/>
  <c r="Z72" i="76"/>
  <c r="AA72" i="76"/>
  <c r="AB72" i="76"/>
  <c r="AC72" i="76"/>
  <c r="AD72" i="76"/>
  <c r="AE72" i="76"/>
  <c r="I73" i="76"/>
  <c r="J73" i="76"/>
  <c r="K73" i="76"/>
  <c r="L73" i="76"/>
  <c r="N73" i="76"/>
  <c r="O73" i="76"/>
  <c r="P73" i="76"/>
  <c r="Q73" i="76"/>
  <c r="R73" i="76"/>
  <c r="T73" i="76"/>
  <c r="V73" i="76"/>
  <c r="W73" i="76"/>
  <c r="X73" i="76"/>
  <c r="Y73" i="76"/>
  <c r="Z73" i="76"/>
  <c r="AA73" i="76"/>
  <c r="AB73" i="76"/>
  <c r="AC73" i="76"/>
  <c r="AD73" i="76"/>
  <c r="AE73" i="76"/>
  <c r="I74" i="76"/>
  <c r="J74" i="76"/>
  <c r="K74" i="76"/>
  <c r="L74" i="76"/>
  <c r="N74" i="76"/>
  <c r="O74" i="76"/>
  <c r="P74" i="76"/>
  <c r="Q74" i="76"/>
  <c r="R74" i="76"/>
  <c r="T74" i="76"/>
  <c r="V74" i="76"/>
  <c r="W74" i="76"/>
  <c r="X74" i="76"/>
  <c r="Y74" i="76"/>
  <c r="Z74" i="76"/>
  <c r="AA74" i="76"/>
  <c r="AB74" i="76"/>
  <c r="AC74" i="76"/>
  <c r="AD74" i="76"/>
  <c r="AE74" i="76"/>
  <c r="I75" i="76"/>
  <c r="J75" i="76"/>
  <c r="K75" i="76"/>
  <c r="L75" i="76"/>
  <c r="N75" i="76"/>
  <c r="O75" i="76"/>
  <c r="P75" i="76"/>
  <c r="Q75" i="76"/>
  <c r="R75" i="76"/>
  <c r="T75" i="76"/>
  <c r="V75" i="76"/>
  <c r="W75" i="76"/>
  <c r="X75" i="76"/>
  <c r="Y75" i="76"/>
  <c r="Z75" i="76"/>
  <c r="AA75" i="76"/>
  <c r="AB75" i="76"/>
  <c r="AC75" i="76"/>
  <c r="AD75" i="76"/>
  <c r="AE75" i="76"/>
  <c r="I76" i="76"/>
  <c r="J76" i="76"/>
  <c r="K76" i="76"/>
  <c r="L76" i="76"/>
  <c r="N76" i="76"/>
  <c r="O76" i="76"/>
  <c r="P76" i="76"/>
  <c r="Q76" i="76"/>
  <c r="R76" i="76"/>
  <c r="T76" i="76"/>
  <c r="V76" i="76"/>
  <c r="W76" i="76"/>
  <c r="X76" i="76"/>
  <c r="Y76" i="76"/>
  <c r="Z76" i="76"/>
  <c r="AA76" i="76"/>
  <c r="AB76" i="76"/>
  <c r="AC76" i="76"/>
  <c r="AD76" i="76"/>
  <c r="AE76" i="76"/>
  <c r="J77" i="76"/>
  <c r="K77" i="76"/>
  <c r="L77" i="76"/>
  <c r="N77" i="76"/>
  <c r="O77" i="76"/>
  <c r="P77" i="76"/>
  <c r="Q77" i="76"/>
  <c r="R77" i="76"/>
  <c r="T77" i="76"/>
  <c r="V77" i="76"/>
  <c r="W77" i="76"/>
  <c r="X77" i="76"/>
  <c r="Y77" i="76"/>
  <c r="Z77" i="76"/>
  <c r="AA77" i="76"/>
  <c r="AB77" i="76"/>
  <c r="AC77" i="76"/>
  <c r="AD77" i="76"/>
  <c r="AE77" i="76"/>
  <c r="I78" i="76"/>
  <c r="J78" i="76"/>
  <c r="K78" i="76"/>
  <c r="L78" i="76"/>
  <c r="O78" i="76"/>
  <c r="P78" i="76"/>
  <c r="Q78" i="76"/>
  <c r="R78" i="76"/>
  <c r="T78" i="76"/>
  <c r="V78" i="76"/>
  <c r="W78" i="76"/>
  <c r="X78" i="76"/>
  <c r="Y78" i="76"/>
  <c r="Z78" i="76"/>
  <c r="AA78" i="76"/>
  <c r="AB78" i="76"/>
  <c r="AC78" i="76"/>
  <c r="AD78" i="76"/>
  <c r="AE78" i="76"/>
  <c r="I79" i="76"/>
  <c r="J79" i="76"/>
  <c r="K79" i="76"/>
  <c r="L79" i="76"/>
  <c r="N79" i="76"/>
  <c r="O79" i="76"/>
  <c r="P79" i="76"/>
  <c r="Q79" i="76"/>
  <c r="R79" i="76"/>
  <c r="T79" i="76"/>
  <c r="V79" i="76"/>
  <c r="W79" i="76"/>
  <c r="X79" i="76"/>
  <c r="Y79" i="76"/>
  <c r="Z79" i="76"/>
  <c r="AA79" i="76"/>
  <c r="AB79" i="76"/>
  <c r="AC79" i="76"/>
  <c r="AD79" i="76"/>
  <c r="AE79" i="76"/>
  <c r="I80" i="76"/>
  <c r="J80" i="76"/>
  <c r="K80" i="76"/>
  <c r="L80" i="76"/>
  <c r="N80" i="76"/>
  <c r="O80" i="76"/>
  <c r="P80" i="76"/>
  <c r="Q80" i="76"/>
  <c r="R80" i="76"/>
  <c r="T80" i="76"/>
  <c r="V80" i="76"/>
  <c r="W80" i="76"/>
  <c r="X80" i="76"/>
  <c r="Y80" i="76"/>
  <c r="Z80" i="76"/>
  <c r="AA80" i="76"/>
  <c r="AB80" i="76"/>
  <c r="AC80" i="76"/>
  <c r="AD80" i="76"/>
  <c r="AE80" i="76"/>
  <c r="I81" i="76"/>
  <c r="J81" i="76"/>
  <c r="K81" i="76"/>
  <c r="L81" i="76"/>
  <c r="N81" i="76"/>
  <c r="O81" i="76"/>
  <c r="P81" i="76"/>
  <c r="Q81" i="76"/>
  <c r="R81" i="76"/>
  <c r="T81" i="76"/>
  <c r="V81" i="76"/>
  <c r="W81" i="76"/>
  <c r="X81" i="76"/>
  <c r="Y81" i="76"/>
  <c r="Z81" i="76"/>
  <c r="AA81" i="76"/>
  <c r="AB81" i="76"/>
  <c r="AC81" i="76"/>
  <c r="AD81" i="76"/>
  <c r="AE81" i="76"/>
  <c r="I82" i="76"/>
  <c r="J82" i="76"/>
  <c r="K82" i="76"/>
  <c r="L82" i="76"/>
  <c r="N82" i="76"/>
  <c r="O82" i="76"/>
  <c r="P82" i="76"/>
  <c r="Q82" i="76"/>
  <c r="R82" i="76"/>
  <c r="T82" i="76"/>
  <c r="V82" i="76"/>
  <c r="W82" i="76"/>
  <c r="X82" i="76"/>
  <c r="Y82" i="76"/>
  <c r="Z82" i="76"/>
  <c r="AA82" i="76"/>
  <c r="AB82" i="76"/>
  <c r="AC82" i="76"/>
  <c r="AD82" i="76"/>
  <c r="AE82" i="76"/>
  <c r="I83" i="76"/>
  <c r="J83" i="76"/>
  <c r="K83" i="76"/>
  <c r="L83" i="76"/>
  <c r="N83" i="76"/>
  <c r="O83" i="76"/>
  <c r="P83" i="76"/>
  <c r="Q83" i="76"/>
  <c r="R83" i="76"/>
  <c r="T83" i="76"/>
  <c r="V83" i="76"/>
  <c r="W83" i="76"/>
  <c r="X83" i="76"/>
  <c r="Y83" i="76"/>
  <c r="Z83" i="76"/>
  <c r="AA83" i="76"/>
  <c r="AB83" i="76"/>
  <c r="AC83" i="76"/>
  <c r="AD83" i="76"/>
  <c r="AE83" i="76"/>
  <c r="I84" i="76"/>
  <c r="J84" i="76"/>
  <c r="K84" i="76"/>
  <c r="L84" i="76"/>
  <c r="N84" i="76"/>
  <c r="O84" i="76"/>
  <c r="P84" i="76"/>
  <c r="Q84" i="76"/>
  <c r="R84" i="76"/>
  <c r="T84" i="76"/>
  <c r="V84" i="76"/>
  <c r="W84" i="76"/>
  <c r="X84" i="76"/>
  <c r="Y84" i="76"/>
  <c r="Z84" i="76"/>
  <c r="AA84" i="76"/>
  <c r="AB84" i="76"/>
  <c r="AC84" i="76"/>
  <c r="AD84" i="76"/>
  <c r="AE84" i="76"/>
  <c r="I85" i="76"/>
  <c r="J85" i="76"/>
  <c r="K85" i="76"/>
  <c r="L85" i="76"/>
  <c r="N85" i="76"/>
  <c r="O85" i="76"/>
  <c r="P85" i="76"/>
  <c r="Q85" i="76"/>
  <c r="R85" i="76"/>
  <c r="T85" i="76"/>
  <c r="V85" i="76"/>
  <c r="W85" i="76"/>
  <c r="X85" i="76"/>
  <c r="Y85" i="76"/>
  <c r="Z85" i="76"/>
  <c r="AA85" i="76"/>
  <c r="AB85" i="76"/>
  <c r="AC85" i="76"/>
  <c r="AD85" i="76"/>
  <c r="AE85" i="76"/>
  <c r="I86" i="76"/>
  <c r="J86" i="76"/>
  <c r="K86" i="76"/>
  <c r="L86" i="76"/>
  <c r="N86" i="76"/>
  <c r="O86" i="76"/>
  <c r="P86" i="76"/>
  <c r="Q86" i="76"/>
  <c r="R86" i="76"/>
  <c r="T86" i="76"/>
  <c r="V86" i="76"/>
  <c r="W86" i="76"/>
  <c r="X86" i="76"/>
  <c r="Y86" i="76"/>
  <c r="Z86" i="76"/>
  <c r="AA86" i="76"/>
  <c r="AB86" i="76"/>
  <c r="AC86" i="76"/>
  <c r="AD86" i="76"/>
  <c r="AE86" i="76"/>
  <c r="I87" i="76"/>
  <c r="J87" i="76"/>
  <c r="K87" i="76"/>
  <c r="L87" i="76"/>
  <c r="N87" i="76"/>
  <c r="O87" i="76"/>
  <c r="P87" i="76"/>
  <c r="Q87" i="76"/>
  <c r="R87" i="76"/>
  <c r="T87" i="76"/>
  <c r="V87" i="76"/>
  <c r="W87" i="76"/>
  <c r="X87" i="76"/>
  <c r="Y87" i="76"/>
  <c r="Z87" i="76"/>
  <c r="AA87" i="76"/>
  <c r="AB87" i="76"/>
  <c r="AC87" i="76"/>
  <c r="AD87" i="76"/>
  <c r="AE87" i="76"/>
  <c r="I88" i="76"/>
  <c r="J88" i="76"/>
  <c r="K88" i="76"/>
  <c r="L88" i="76"/>
  <c r="N88" i="76"/>
  <c r="O88" i="76"/>
  <c r="P88" i="76"/>
  <c r="Q88" i="76"/>
  <c r="R88" i="76"/>
  <c r="T88" i="76"/>
  <c r="V88" i="76"/>
  <c r="W88" i="76"/>
  <c r="X88" i="76"/>
  <c r="Y88" i="76"/>
  <c r="Z88" i="76"/>
  <c r="AA88" i="76"/>
  <c r="AB88" i="76"/>
  <c r="AC88" i="76"/>
  <c r="AD88" i="76"/>
  <c r="AE88" i="76"/>
  <c r="I89" i="76"/>
  <c r="J89" i="76"/>
  <c r="K89" i="76"/>
  <c r="L89" i="76"/>
  <c r="N89" i="76"/>
  <c r="O89" i="76"/>
  <c r="P89" i="76"/>
  <c r="Q89" i="76"/>
  <c r="R89" i="76"/>
  <c r="T89" i="76"/>
  <c r="V89" i="76"/>
  <c r="W89" i="76"/>
  <c r="X89" i="76"/>
  <c r="Y89" i="76"/>
  <c r="Z89" i="76"/>
  <c r="AA89" i="76"/>
  <c r="AB89" i="76"/>
  <c r="AC89" i="76"/>
  <c r="AD89" i="76"/>
  <c r="AE89" i="76"/>
  <c r="I90" i="76"/>
  <c r="J90" i="76"/>
  <c r="K90" i="76"/>
  <c r="L90" i="76"/>
  <c r="N90" i="76"/>
  <c r="O90" i="76"/>
  <c r="P90" i="76"/>
  <c r="Q90" i="76"/>
  <c r="R90" i="76"/>
  <c r="T90" i="76"/>
  <c r="V90" i="76"/>
  <c r="W90" i="76"/>
  <c r="X90" i="76"/>
  <c r="Y90" i="76"/>
  <c r="Z90" i="76"/>
  <c r="AA90" i="76"/>
  <c r="AB90" i="76"/>
  <c r="AC90" i="76"/>
  <c r="AD90" i="76"/>
  <c r="AE90" i="76"/>
  <c r="I91" i="76"/>
  <c r="J91" i="76"/>
  <c r="K91" i="76"/>
  <c r="L91" i="76"/>
  <c r="N91" i="76"/>
  <c r="O91" i="76"/>
  <c r="P91" i="76"/>
  <c r="Q91" i="76"/>
  <c r="R91" i="76"/>
  <c r="T91" i="76"/>
  <c r="V91" i="76"/>
  <c r="W91" i="76"/>
  <c r="X91" i="76"/>
  <c r="Y91" i="76"/>
  <c r="Z91" i="76"/>
  <c r="AA91" i="76"/>
  <c r="AB91" i="76"/>
  <c r="AC91" i="76"/>
  <c r="AD91" i="76"/>
  <c r="AE91" i="76"/>
  <c r="I92" i="76"/>
  <c r="J92" i="76"/>
  <c r="K92" i="76"/>
  <c r="L92" i="76"/>
  <c r="N92" i="76"/>
  <c r="O92" i="76"/>
  <c r="P92" i="76"/>
  <c r="Q92" i="76"/>
  <c r="R92" i="76"/>
  <c r="T92" i="76"/>
  <c r="V92" i="76"/>
  <c r="W92" i="76"/>
  <c r="X92" i="76"/>
  <c r="Y92" i="76"/>
  <c r="Z92" i="76"/>
  <c r="AA92" i="76"/>
  <c r="AB92" i="76"/>
  <c r="AC92" i="76"/>
  <c r="AD92" i="76"/>
  <c r="AE92" i="76"/>
  <c r="I93" i="76"/>
  <c r="J93" i="76"/>
  <c r="K93" i="76"/>
  <c r="L93" i="76"/>
  <c r="N93" i="76"/>
  <c r="O93" i="76"/>
  <c r="P93" i="76"/>
  <c r="Q93" i="76"/>
  <c r="R93" i="76"/>
  <c r="T93" i="76"/>
  <c r="V93" i="76"/>
  <c r="W93" i="76"/>
  <c r="X93" i="76"/>
  <c r="Y93" i="76"/>
  <c r="Z93" i="76"/>
  <c r="AA93" i="76"/>
  <c r="AB93" i="76"/>
  <c r="AC93" i="76"/>
  <c r="AD93" i="76"/>
  <c r="AE93" i="76"/>
  <c r="I94" i="76"/>
  <c r="J94" i="76"/>
  <c r="K94" i="76"/>
  <c r="L94" i="76"/>
  <c r="N94" i="76"/>
  <c r="O94" i="76"/>
  <c r="P94" i="76"/>
  <c r="Q94" i="76"/>
  <c r="R94" i="76"/>
  <c r="T94" i="76"/>
  <c r="V94" i="76"/>
  <c r="W94" i="76"/>
  <c r="X94" i="76"/>
  <c r="Y94" i="76"/>
  <c r="Z94" i="76"/>
  <c r="AA94" i="76"/>
  <c r="AB94" i="76"/>
  <c r="AC94" i="76"/>
  <c r="AD94" i="76"/>
  <c r="AE94" i="76"/>
  <c r="I95" i="76"/>
  <c r="J95" i="76"/>
  <c r="K95" i="76"/>
  <c r="L95" i="76"/>
  <c r="N95" i="76"/>
  <c r="O95" i="76"/>
  <c r="P95" i="76"/>
  <c r="Q95" i="76"/>
  <c r="R95" i="76"/>
  <c r="T95" i="76"/>
  <c r="V95" i="76"/>
  <c r="W95" i="76"/>
  <c r="X95" i="76"/>
  <c r="Y95" i="76"/>
  <c r="Z95" i="76"/>
  <c r="AA95" i="76"/>
  <c r="AB95" i="76"/>
  <c r="AC95" i="76"/>
  <c r="AD95" i="76"/>
  <c r="AE95" i="76"/>
  <c r="I96" i="76"/>
  <c r="J96" i="76"/>
  <c r="K96" i="76"/>
  <c r="L96" i="76"/>
  <c r="N96" i="76"/>
  <c r="O96" i="76"/>
  <c r="P96" i="76"/>
  <c r="Q96" i="76"/>
  <c r="R96" i="76"/>
  <c r="T96" i="76"/>
  <c r="V96" i="76"/>
  <c r="W96" i="76"/>
  <c r="X96" i="76"/>
  <c r="Y96" i="76"/>
  <c r="Z96" i="76"/>
  <c r="AA96" i="76"/>
  <c r="AB96" i="76"/>
  <c r="AC96" i="76"/>
  <c r="AD96" i="76"/>
  <c r="AE96" i="76"/>
  <c r="I97" i="76"/>
  <c r="J97" i="76"/>
  <c r="K97" i="76"/>
  <c r="L97" i="76"/>
  <c r="N97" i="76"/>
  <c r="O97" i="76"/>
  <c r="P97" i="76"/>
  <c r="Q97" i="76"/>
  <c r="R97" i="76"/>
  <c r="T97" i="76"/>
  <c r="V97" i="76"/>
  <c r="W97" i="76"/>
  <c r="X97" i="76"/>
  <c r="Y97" i="76"/>
  <c r="Z97" i="76"/>
  <c r="AA97" i="76"/>
  <c r="AB97" i="76"/>
  <c r="AC97" i="76"/>
  <c r="AD97" i="76"/>
  <c r="AE97" i="76"/>
  <c r="I98" i="76"/>
  <c r="J98" i="76"/>
  <c r="K98" i="76"/>
  <c r="L98" i="76"/>
  <c r="N98" i="76"/>
  <c r="O98" i="76"/>
  <c r="P98" i="76"/>
  <c r="Q98" i="76"/>
  <c r="R98" i="76"/>
  <c r="T98" i="76"/>
  <c r="V98" i="76"/>
  <c r="W98" i="76"/>
  <c r="X98" i="76"/>
  <c r="Y98" i="76"/>
  <c r="Z98" i="76"/>
  <c r="AA98" i="76"/>
  <c r="AB98" i="76"/>
  <c r="AC98" i="76"/>
  <c r="AD98" i="76"/>
  <c r="AE98" i="76"/>
  <c r="I99" i="76"/>
  <c r="J99" i="76"/>
  <c r="K99" i="76"/>
  <c r="L99" i="76"/>
  <c r="N99" i="76"/>
  <c r="O99" i="76"/>
  <c r="P99" i="76"/>
  <c r="Q99" i="76"/>
  <c r="R99" i="76"/>
  <c r="T99" i="76"/>
  <c r="V99" i="76"/>
  <c r="W99" i="76"/>
  <c r="X99" i="76"/>
  <c r="Y99" i="76"/>
  <c r="Z99" i="76"/>
  <c r="AA99" i="76"/>
  <c r="AB99" i="76"/>
  <c r="AC99" i="76"/>
  <c r="AD99" i="76"/>
  <c r="AE99" i="76"/>
  <c r="I100" i="76"/>
  <c r="J100" i="76"/>
  <c r="K100" i="76"/>
  <c r="L100" i="76"/>
  <c r="N100" i="76"/>
  <c r="O100" i="76"/>
  <c r="P100" i="76"/>
  <c r="Q100" i="76"/>
  <c r="R100" i="76"/>
  <c r="T100" i="76"/>
  <c r="V100" i="76"/>
  <c r="W100" i="76"/>
  <c r="X100" i="76"/>
  <c r="Y100" i="76"/>
  <c r="Z100" i="76"/>
  <c r="AA100" i="76"/>
  <c r="AB100" i="76"/>
  <c r="AC100" i="76"/>
  <c r="AD100" i="76"/>
  <c r="AE100" i="76"/>
  <c r="I101" i="76"/>
  <c r="J101" i="76"/>
  <c r="K101" i="76"/>
  <c r="L101" i="76"/>
  <c r="N101" i="76"/>
  <c r="O101" i="76"/>
  <c r="P101" i="76"/>
  <c r="Q101" i="76"/>
  <c r="R101" i="76"/>
  <c r="T101" i="76"/>
  <c r="V101" i="76"/>
  <c r="W101" i="76"/>
  <c r="X101" i="76"/>
  <c r="Y101" i="76"/>
  <c r="Z101" i="76"/>
  <c r="AA101" i="76"/>
  <c r="AB101" i="76"/>
  <c r="AC101" i="76"/>
  <c r="AD101" i="76"/>
  <c r="AE101" i="76"/>
  <c r="I102" i="76"/>
  <c r="J102" i="76"/>
  <c r="K102" i="76"/>
  <c r="L102" i="76"/>
  <c r="N102" i="76"/>
  <c r="O102" i="76"/>
  <c r="P102" i="76"/>
  <c r="Q102" i="76"/>
  <c r="R102" i="76"/>
  <c r="T102" i="76"/>
  <c r="V102" i="76"/>
  <c r="W102" i="76"/>
  <c r="X102" i="76"/>
  <c r="Y102" i="76"/>
  <c r="Z102" i="76"/>
  <c r="AA102" i="76"/>
  <c r="AB102" i="76"/>
  <c r="AC102" i="76"/>
  <c r="AD102" i="76"/>
  <c r="AE102" i="76"/>
  <c r="I103" i="76"/>
  <c r="J103" i="76"/>
  <c r="K103" i="76"/>
  <c r="L103" i="76"/>
  <c r="N103" i="76"/>
  <c r="O103" i="76"/>
  <c r="P103" i="76"/>
  <c r="Q103" i="76"/>
  <c r="R103" i="76"/>
  <c r="T103" i="76"/>
  <c r="V103" i="76"/>
  <c r="W103" i="76"/>
  <c r="X103" i="76"/>
  <c r="Y103" i="76"/>
  <c r="Z103" i="76"/>
  <c r="AA103" i="76"/>
  <c r="AB103" i="76"/>
  <c r="AC103" i="76"/>
  <c r="AD103" i="76"/>
  <c r="AE103" i="76"/>
  <c r="I104" i="76"/>
  <c r="J104" i="76"/>
  <c r="K104" i="76"/>
  <c r="L104" i="76"/>
  <c r="N104" i="76"/>
  <c r="O104" i="76"/>
  <c r="P104" i="76"/>
  <c r="Q104" i="76"/>
  <c r="R104" i="76"/>
  <c r="T104" i="76"/>
  <c r="V104" i="76"/>
  <c r="W104" i="76"/>
  <c r="X104" i="76"/>
  <c r="Y104" i="76"/>
  <c r="Z104" i="76"/>
  <c r="AA104" i="76"/>
  <c r="AB104" i="76"/>
  <c r="AC104" i="76"/>
  <c r="AD104" i="76"/>
  <c r="AE104" i="76"/>
  <c r="I105" i="76"/>
  <c r="J105" i="76"/>
  <c r="K105" i="76"/>
  <c r="L105" i="76"/>
  <c r="N105" i="76"/>
  <c r="O105" i="76"/>
  <c r="P105" i="76"/>
  <c r="Q105" i="76"/>
  <c r="R105" i="76"/>
  <c r="T105" i="76"/>
  <c r="V105" i="76"/>
  <c r="W105" i="76"/>
  <c r="X105" i="76"/>
  <c r="Y105" i="76"/>
  <c r="Z105" i="76"/>
  <c r="AA105" i="76"/>
  <c r="AB105" i="76"/>
  <c r="AC105" i="76"/>
  <c r="AD105" i="76"/>
  <c r="AE105" i="76"/>
  <c r="I106" i="76"/>
  <c r="J106" i="76"/>
  <c r="K106" i="76"/>
  <c r="L106" i="76"/>
  <c r="N106" i="76"/>
  <c r="O106" i="76"/>
  <c r="P106" i="76"/>
  <c r="Q106" i="76"/>
  <c r="R106" i="76"/>
  <c r="T106" i="76"/>
  <c r="V106" i="76"/>
  <c r="W106" i="76"/>
  <c r="X106" i="76"/>
  <c r="Y106" i="76"/>
  <c r="Z106" i="76"/>
  <c r="AA106" i="76"/>
  <c r="AB106" i="76"/>
  <c r="AC106" i="76"/>
  <c r="AD106" i="76"/>
  <c r="AE106" i="76"/>
  <c r="I107" i="76"/>
  <c r="J107" i="76"/>
  <c r="K107" i="76"/>
  <c r="L107" i="76"/>
  <c r="N107" i="76"/>
  <c r="O107" i="76"/>
  <c r="P107" i="76"/>
  <c r="Q107" i="76"/>
  <c r="R107" i="76"/>
  <c r="T107" i="76"/>
  <c r="V107" i="76"/>
  <c r="W107" i="76"/>
  <c r="X107" i="76"/>
  <c r="Y107" i="76"/>
  <c r="Z107" i="76"/>
  <c r="AA107" i="76"/>
  <c r="AB107" i="76"/>
  <c r="AC107" i="76"/>
  <c r="AD107" i="76"/>
  <c r="AE107" i="76"/>
  <c r="I108" i="76"/>
  <c r="J108" i="76"/>
  <c r="K108" i="76"/>
  <c r="L108" i="76"/>
  <c r="N108" i="76"/>
  <c r="O108" i="76"/>
  <c r="P108" i="76"/>
  <c r="Q108" i="76"/>
  <c r="R108" i="76"/>
  <c r="T108" i="76"/>
  <c r="V108" i="76"/>
  <c r="W108" i="76"/>
  <c r="X108" i="76"/>
  <c r="Y108" i="76"/>
  <c r="Z108" i="76"/>
  <c r="AA108" i="76"/>
  <c r="AB108" i="76"/>
  <c r="AC108" i="76"/>
  <c r="AD108" i="76"/>
  <c r="AE108" i="76"/>
  <c r="I109" i="76"/>
  <c r="J109" i="76"/>
  <c r="K109" i="76"/>
  <c r="L109" i="76"/>
  <c r="N109" i="76"/>
  <c r="O109" i="76"/>
  <c r="P109" i="76"/>
  <c r="Q109" i="76"/>
  <c r="R109" i="76"/>
  <c r="T109" i="76"/>
  <c r="V109" i="76"/>
  <c r="W109" i="76"/>
  <c r="X109" i="76"/>
  <c r="Y109" i="76"/>
  <c r="Z109" i="76"/>
  <c r="AA109" i="76"/>
  <c r="AB109" i="76"/>
  <c r="AC109" i="76"/>
  <c r="AD109" i="76"/>
  <c r="AE109" i="76"/>
  <c r="I110" i="76"/>
  <c r="J110" i="76"/>
  <c r="K110" i="76"/>
  <c r="L110" i="76"/>
  <c r="N110" i="76"/>
  <c r="O110" i="76"/>
  <c r="P110" i="76"/>
  <c r="Q110" i="76"/>
  <c r="R110" i="76"/>
  <c r="T110" i="76"/>
  <c r="V110" i="76"/>
  <c r="W110" i="76"/>
  <c r="X110" i="76"/>
  <c r="Y110" i="76"/>
  <c r="Z110" i="76"/>
  <c r="AA110" i="76"/>
  <c r="AB110" i="76"/>
  <c r="AC110" i="76"/>
  <c r="AD110" i="76"/>
  <c r="AE110" i="76"/>
  <c r="I111" i="76"/>
  <c r="J111" i="76"/>
  <c r="K111" i="76"/>
  <c r="L111" i="76"/>
  <c r="N111" i="76"/>
  <c r="O111" i="76"/>
  <c r="P111" i="76"/>
  <c r="Q111" i="76"/>
  <c r="R111" i="76"/>
  <c r="T111" i="76"/>
  <c r="V111" i="76"/>
  <c r="W111" i="76"/>
  <c r="X111" i="76"/>
  <c r="Y111" i="76"/>
  <c r="Z111" i="76"/>
  <c r="AA111" i="76"/>
  <c r="AB111" i="76"/>
  <c r="AC111" i="76"/>
  <c r="AD111" i="76"/>
  <c r="AE111" i="76"/>
  <c r="I112" i="76"/>
  <c r="J112" i="76"/>
  <c r="K112" i="76"/>
  <c r="L112" i="76"/>
  <c r="N112" i="76"/>
  <c r="O112" i="76"/>
  <c r="P112" i="76"/>
  <c r="Q112" i="76"/>
  <c r="R112" i="76"/>
  <c r="T112" i="76"/>
  <c r="V112" i="76"/>
  <c r="W112" i="76"/>
  <c r="X112" i="76"/>
  <c r="Y112" i="76"/>
  <c r="Z112" i="76"/>
  <c r="AA112" i="76"/>
  <c r="AB112" i="76"/>
  <c r="AC112" i="76"/>
  <c r="AD112" i="76"/>
  <c r="AE112" i="76"/>
  <c r="I113" i="76"/>
  <c r="J113" i="76"/>
  <c r="K113" i="76"/>
  <c r="L113" i="76"/>
  <c r="N113" i="76"/>
  <c r="O113" i="76"/>
  <c r="P113" i="76"/>
  <c r="Q113" i="76"/>
  <c r="R113" i="76"/>
  <c r="T113" i="76"/>
  <c r="V113" i="76"/>
  <c r="W113" i="76"/>
  <c r="X113" i="76"/>
  <c r="Y113" i="76"/>
  <c r="Z113" i="76"/>
  <c r="AA113" i="76"/>
  <c r="AB113" i="76"/>
  <c r="AC113" i="76"/>
  <c r="AD113" i="76"/>
  <c r="AE113" i="76"/>
  <c r="I114" i="76"/>
  <c r="J114" i="76"/>
  <c r="K114" i="76"/>
  <c r="L114" i="76"/>
  <c r="N114" i="76"/>
  <c r="O114" i="76"/>
  <c r="P114" i="76"/>
  <c r="Q114" i="76"/>
  <c r="R114" i="76"/>
  <c r="T114" i="76"/>
  <c r="V114" i="76"/>
  <c r="W114" i="76"/>
  <c r="X114" i="76"/>
  <c r="Y114" i="76"/>
  <c r="Z114" i="76"/>
  <c r="AA114" i="76"/>
  <c r="AB114" i="76"/>
  <c r="AC114" i="76"/>
  <c r="AD114" i="76"/>
  <c r="AE114" i="76"/>
  <c r="I115" i="76"/>
  <c r="J115" i="76"/>
  <c r="K115" i="76"/>
  <c r="L115" i="76"/>
  <c r="N115" i="76"/>
  <c r="O115" i="76"/>
  <c r="P115" i="76"/>
  <c r="Q115" i="76"/>
  <c r="R115" i="76"/>
  <c r="T115" i="76"/>
  <c r="V115" i="76"/>
  <c r="W115" i="76"/>
  <c r="X115" i="76"/>
  <c r="Y115" i="76"/>
  <c r="Z115" i="76"/>
  <c r="AA115" i="76"/>
  <c r="AB115" i="76"/>
  <c r="AC115" i="76"/>
  <c r="AD115" i="76"/>
  <c r="AE115" i="76"/>
  <c r="I116" i="76"/>
  <c r="J116" i="76"/>
  <c r="K116" i="76"/>
  <c r="L116" i="76"/>
  <c r="N116" i="76"/>
  <c r="O116" i="76"/>
  <c r="P116" i="76"/>
  <c r="Q116" i="76"/>
  <c r="R116" i="76"/>
  <c r="T116" i="76"/>
  <c r="V116" i="76"/>
  <c r="W116" i="76"/>
  <c r="X116" i="76"/>
  <c r="Y116" i="76"/>
  <c r="Z116" i="76"/>
  <c r="AA116" i="76"/>
  <c r="AB116" i="76"/>
  <c r="AC116" i="76"/>
  <c r="AD116" i="76"/>
  <c r="AE116" i="76"/>
  <c r="I117" i="76"/>
  <c r="J117" i="76"/>
  <c r="K117" i="76"/>
  <c r="L117" i="76"/>
  <c r="N117" i="76"/>
  <c r="O117" i="76"/>
  <c r="P117" i="76"/>
  <c r="Q117" i="76"/>
  <c r="R117" i="76"/>
  <c r="T117" i="76"/>
  <c r="V117" i="76"/>
  <c r="W117" i="76"/>
  <c r="X117" i="76"/>
  <c r="Y117" i="76"/>
  <c r="Z117" i="76"/>
  <c r="AA117" i="76"/>
  <c r="AB117" i="76"/>
  <c r="AC117" i="76"/>
  <c r="AD117" i="76"/>
  <c r="AE117" i="76"/>
  <c r="I118" i="76"/>
  <c r="J118" i="76"/>
  <c r="K118" i="76"/>
  <c r="L118" i="76"/>
  <c r="N118" i="76"/>
  <c r="O118" i="76"/>
  <c r="P118" i="76"/>
  <c r="Q118" i="76"/>
  <c r="R118" i="76"/>
  <c r="T118" i="76"/>
  <c r="V118" i="76"/>
  <c r="W118" i="76"/>
  <c r="X118" i="76"/>
  <c r="Y118" i="76"/>
  <c r="Z118" i="76"/>
  <c r="AA118" i="76"/>
  <c r="AB118" i="76"/>
  <c r="AC118" i="76"/>
  <c r="AD118" i="76"/>
  <c r="AE118" i="76"/>
  <c r="I119" i="76"/>
  <c r="J119" i="76"/>
  <c r="K119" i="76"/>
  <c r="L119" i="76"/>
  <c r="N119" i="76"/>
  <c r="O119" i="76"/>
  <c r="P119" i="76"/>
  <c r="Q119" i="76"/>
  <c r="R119" i="76"/>
  <c r="T119" i="76"/>
  <c r="V119" i="76"/>
  <c r="W119" i="76"/>
  <c r="X119" i="76"/>
  <c r="Y119" i="76"/>
  <c r="Z119" i="76"/>
  <c r="AA119" i="76"/>
  <c r="AB119" i="76"/>
  <c r="AC119" i="76"/>
  <c r="AD119" i="76"/>
  <c r="AE119" i="76"/>
  <c r="I120" i="76"/>
  <c r="J120" i="76"/>
  <c r="K120" i="76"/>
  <c r="L120" i="76"/>
  <c r="N120" i="76"/>
  <c r="O120" i="76"/>
  <c r="P120" i="76"/>
  <c r="Q120" i="76"/>
  <c r="R120" i="76"/>
  <c r="T120" i="76"/>
  <c r="V120" i="76"/>
  <c r="W120" i="76"/>
  <c r="X120" i="76"/>
  <c r="Y120" i="76"/>
  <c r="Z120" i="76"/>
  <c r="AA120" i="76"/>
  <c r="AB120" i="76"/>
  <c r="AC120" i="76"/>
  <c r="AD120" i="76"/>
  <c r="AE120" i="76"/>
  <c r="I121" i="76"/>
  <c r="J121" i="76"/>
  <c r="K121" i="76"/>
  <c r="L121" i="76"/>
  <c r="N121" i="76"/>
  <c r="O121" i="76"/>
  <c r="P121" i="76"/>
  <c r="Q121" i="76"/>
  <c r="R121" i="76"/>
  <c r="T121" i="76"/>
  <c r="V121" i="76"/>
  <c r="W121" i="76"/>
  <c r="X121" i="76"/>
  <c r="Y121" i="76"/>
  <c r="Z121" i="76"/>
  <c r="AA121" i="76"/>
  <c r="AB121" i="76"/>
  <c r="AC121" i="76"/>
  <c r="AD121" i="76"/>
  <c r="AE121" i="76"/>
  <c r="I122" i="76"/>
  <c r="J122" i="76"/>
  <c r="K122" i="76"/>
  <c r="L122" i="76"/>
  <c r="N122" i="76"/>
  <c r="O122" i="76"/>
  <c r="P122" i="76"/>
  <c r="Q122" i="76"/>
  <c r="R122" i="76"/>
  <c r="T122" i="76"/>
  <c r="V122" i="76"/>
  <c r="W122" i="76"/>
  <c r="X122" i="76"/>
  <c r="Y122" i="76"/>
  <c r="Z122" i="76"/>
  <c r="AA122" i="76"/>
  <c r="AB122" i="76"/>
  <c r="AC122" i="76"/>
  <c r="AD122" i="76"/>
  <c r="AE122" i="76"/>
  <c r="I123" i="76"/>
  <c r="J123" i="76"/>
  <c r="K123" i="76"/>
  <c r="L123" i="76"/>
  <c r="N123" i="76"/>
  <c r="O123" i="76"/>
  <c r="P123" i="76"/>
  <c r="Q123" i="76"/>
  <c r="R123" i="76"/>
  <c r="T123" i="76"/>
  <c r="V123" i="76"/>
  <c r="W123" i="76"/>
  <c r="X123" i="76"/>
  <c r="Y123" i="76"/>
  <c r="Z123" i="76"/>
  <c r="AA123" i="76"/>
  <c r="AB123" i="76"/>
  <c r="AC123" i="76"/>
  <c r="AD123" i="76"/>
  <c r="AE123" i="76"/>
  <c r="I124" i="76"/>
  <c r="J124" i="76"/>
  <c r="K124" i="76"/>
  <c r="L124" i="76"/>
  <c r="N124" i="76"/>
  <c r="O124" i="76"/>
  <c r="P124" i="76"/>
  <c r="Q124" i="76"/>
  <c r="R124" i="76"/>
  <c r="T124" i="76"/>
  <c r="V124" i="76"/>
  <c r="W124" i="76"/>
  <c r="X124" i="76"/>
  <c r="Y124" i="76"/>
  <c r="Z124" i="76"/>
  <c r="AA124" i="76"/>
  <c r="AB124" i="76"/>
  <c r="AC124" i="76"/>
  <c r="AD124" i="76"/>
  <c r="AE124" i="76"/>
  <c r="I125" i="76"/>
  <c r="J125" i="76"/>
  <c r="K125" i="76"/>
  <c r="L125" i="76"/>
  <c r="N125" i="76"/>
  <c r="O125" i="76"/>
  <c r="P125" i="76"/>
  <c r="Q125" i="76"/>
  <c r="R125" i="76"/>
  <c r="T125" i="76"/>
  <c r="V125" i="76"/>
  <c r="W125" i="76"/>
  <c r="X125" i="76"/>
  <c r="Y125" i="76"/>
  <c r="Z125" i="76"/>
  <c r="AA125" i="76"/>
  <c r="AB125" i="76"/>
  <c r="AC125" i="76"/>
  <c r="AD125" i="76"/>
  <c r="AE125" i="76"/>
  <c r="I126" i="76"/>
  <c r="J126" i="76"/>
  <c r="K126" i="76"/>
  <c r="L126" i="76"/>
  <c r="N126" i="76"/>
  <c r="O126" i="76"/>
  <c r="P126" i="76"/>
  <c r="Q126" i="76"/>
  <c r="R126" i="76"/>
  <c r="T126" i="76"/>
  <c r="V126" i="76"/>
  <c r="W126" i="76"/>
  <c r="X126" i="76"/>
  <c r="Y126" i="76"/>
  <c r="Z126" i="76"/>
  <c r="AA126" i="76"/>
  <c r="AB126" i="76"/>
  <c r="AC126" i="76"/>
  <c r="AD126" i="76"/>
  <c r="AE126" i="76"/>
  <c r="I127" i="76"/>
  <c r="J127" i="76"/>
  <c r="K127" i="76"/>
  <c r="L127" i="76"/>
  <c r="N127" i="76"/>
  <c r="O127" i="76"/>
  <c r="P127" i="76"/>
  <c r="Q127" i="76"/>
  <c r="R127" i="76"/>
  <c r="T127" i="76"/>
  <c r="V127" i="76"/>
  <c r="W127" i="76"/>
  <c r="X127" i="76"/>
  <c r="Y127" i="76"/>
  <c r="Z127" i="76"/>
  <c r="AA127" i="76"/>
  <c r="AB127" i="76"/>
  <c r="AC127" i="76"/>
  <c r="AD127" i="76"/>
  <c r="AE127" i="76"/>
  <c r="I128" i="76"/>
  <c r="J128" i="76"/>
  <c r="K128" i="76"/>
  <c r="L128" i="76"/>
  <c r="N128" i="76"/>
  <c r="O128" i="76"/>
  <c r="P128" i="76"/>
  <c r="Q128" i="76"/>
  <c r="R128" i="76"/>
  <c r="T128" i="76"/>
  <c r="V128" i="76"/>
  <c r="W128" i="76"/>
  <c r="X128" i="76"/>
  <c r="Y128" i="76"/>
  <c r="Z128" i="76"/>
  <c r="AA128" i="76"/>
  <c r="AB128" i="76"/>
  <c r="AC128" i="76"/>
  <c r="AD128" i="76"/>
  <c r="AE128" i="76"/>
  <c r="I129" i="76"/>
  <c r="J129" i="76"/>
  <c r="K129" i="76"/>
  <c r="L129" i="76"/>
  <c r="N129" i="76"/>
  <c r="O129" i="76"/>
  <c r="P129" i="76"/>
  <c r="Q129" i="76"/>
  <c r="R129" i="76"/>
  <c r="T129" i="76"/>
  <c r="V129" i="76"/>
  <c r="W129" i="76"/>
  <c r="X129" i="76"/>
  <c r="Y129" i="76"/>
  <c r="Z129" i="76"/>
  <c r="AA129" i="76"/>
  <c r="AB129" i="76"/>
  <c r="AC129" i="76"/>
  <c r="AD129" i="76"/>
  <c r="AE129" i="76"/>
  <c r="I130" i="76"/>
  <c r="J130" i="76"/>
  <c r="K130" i="76"/>
  <c r="L130" i="76"/>
  <c r="N130" i="76"/>
  <c r="O130" i="76"/>
  <c r="P130" i="76"/>
  <c r="Q130" i="76"/>
  <c r="R130" i="76"/>
  <c r="T130" i="76"/>
  <c r="V130" i="76"/>
  <c r="W130" i="76"/>
  <c r="X130" i="76"/>
  <c r="Y130" i="76"/>
  <c r="Z130" i="76"/>
  <c r="AA130" i="76"/>
  <c r="AB130" i="76"/>
  <c r="AC130" i="76"/>
  <c r="AD130" i="76"/>
  <c r="AE130" i="76"/>
  <c r="I131" i="76"/>
  <c r="J131" i="76"/>
  <c r="K131" i="76"/>
  <c r="L131" i="76"/>
  <c r="N131" i="76"/>
  <c r="O131" i="76"/>
  <c r="P131" i="76"/>
  <c r="Q131" i="76"/>
  <c r="R131" i="76"/>
  <c r="T131" i="76"/>
  <c r="V131" i="76"/>
  <c r="W131" i="76"/>
  <c r="X131" i="76"/>
  <c r="Y131" i="76"/>
  <c r="Z131" i="76"/>
  <c r="AA131" i="76"/>
  <c r="AB131" i="76"/>
  <c r="AC131" i="76"/>
  <c r="AD131" i="76"/>
  <c r="AE131" i="76"/>
  <c r="I132" i="76"/>
  <c r="J132" i="76"/>
  <c r="K132" i="76"/>
  <c r="L132" i="76"/>
  <c r="N132" i="76"/>
  <c r="O132" i="76"/>
  <c r="P132" i="76"/>
  <c r="Q132" i="76"/>
  <c r="R132" i="76"/>
  <c r="T132" i="76"/>
  <c r="V132" i="76"/>
  <c r="W132" i="76"/>
  <c r="X132" i="76"/>
  <c r="Y132" i="76"/>
  <c r="Z132" i="76"/>
  <c r="AA132" i="76"/>
  <c r="AB132" i="76"/>
  <c r="AC132" i="76"/>
  <c r="AD132" i="76"/>
  <c r="AE132" i="76"/>
  <c r="I133" i="76"/>
  <c r="J133" i="76"/>
  <c r="K133" i="76"/>
  <c r="L133" i="76"/>
  <c r="N133" i="76"/>
  <c r="O133" i="76"/>
  <c r="P133" i="76"/>
  <c r="Q133" i="76"/>
  <c r="R133" i="76"/>
  <c r="T133" i="76"/>
  <c r="V133" i="76"/>
  <c r="W133" i="76"/>
  <c r="X133" i="76"/>
  <c r="Y133" i="76"/>
  <c r="Z133" i="76"/>
  <c r="AA133" i="76"/>
  <c r="AB133" i="76"/>
  <c r="AC133" i="76"/>
  <c r="AD133" i="76"/>
  <c r="AE133" i="76"/>
  <c r="I134" i="76"/>
  <c r="J134" i="76"/>
  <c r="K134" i="76"/>
  <c r="L134" i="76"/>
  <c r="N134" i="76"/>
  <c r="O134" i="76"/>
  <c r="P134" i="76"/>
  <c r="Q134" i="76"/>
  <c r="R134" i="76"/>
  <c r="T134" i="76"/>
  <c r="V134" i="76"/>
  <c r="W134" i="76"/>
  <c r="X134" i="76"/>
  <c r="Y134" i="76"/>
  <c r="Z134" i="76"/>
  <c r="AA134" i="76"/>
  <c r="AB134" i="76"/>
  <c r="AC134" i="76"/>
  <c r="AD134" i="76"/>
  <c r="AE134" i="76"/>
  <c r="I135" i="76"/>
  <c r="J135" i="76"/>
  <c r="K135" i="76"/>
  <c r="L135" i="76"/>
  <c r="N135" i="76"/>
  <c r="O135" i="76"/>
  <c r="P135" i="76"/>
  <c r="Q135" i="76"/>
  <c r="R135" i="76"/>
  <c r="T135" i="76"/>
  <c r="V135" i="76"/>
  <c r="W135" i="76"/>
  <c r="X135" i="76"/>
  <c r="Y135" i="76"/>
  <c r="Z135" i="76"/>
  <c r="AA135" i="76"/>
  <c r="AB135" i="76"/>
  <c r="AC135" i="76"/>
  <c r="AD135" i="76"/>
  <c r="AE135" i="76"/>
  <c r="I136" i="76"/>
  <c r="J136" i="76"/>
  <c r="K136" i="76"/>
  <c r="L136" i="76"/>
  <c r="N136" i="76"/>
  <c r="O136" i="76"/>
  <c r="P136" i="76"/>
  <c r="Q136" i="76"/>
  <c r="R136" i="76"/>
  <c r="T136" i="76"/>
  <c r="V136" i="76"/>
  <c r="W136" i="76"/>
  <c r="X136" i="76"/>
  <c r="Y136" i="76"/>
  <c r="Z136" i="76"/>
  <c r="AA136" i="76"/>
  <c r="AB136" i="76"/>
  <c r="AC136" i="76"/>
  <c r="AD136" i="76"/>
  <c r="AE136" i="76"/>
  <c r="I137" i="76"/>
  <c r="J137" i="76"/>
  <c r="K137" i="76"/>
  <c r="L137" i="76"/>
  <c r="N137" i="76"/>
  <c r="O137" i="76"/>
  <c r="P137" i="76"/>
  <c r="Q137" i="76"/>
  <c r="R137" i="76"/>
  <c r="T137" i="76"/>
  <c r="V137" i="76"/>
  <c r="W137" i="76"/>
  <c r="X137" i="76"/>
  <c r="Y137" i="76"/>
  <c r="Z137" i="76"/>
  <c r="AA137" i="76"/>
  <c r="AB137" i="76"/>
  <c r="AC137" i="76"/>
  <c r="AD137" i="76"/>
  <c r="AE137" i="76"/>
  <c r="I138" i="76"/>
  <c r="J138" i="76"/>
  <c r="K138" i="76"/>
  <c r="L138" i="76"/>
  <c r="N138" i="76"/>
  <c r="O138" i="76"/>
  <c r="P138" i="76"/>
  <c r="Q138" i="76"/>
  <c r="R138" i="76"/>
  <c r="T138" i="76"/>
  <c r="V138" i="76"/>
  <c r="W138" i="76"/>
  <c r="X138" i="76"/>
  <c r="Y138" i="76"/>
  <c r="Z138" i="76"/>
  <c r="AA138" i="76"/>
  <c r="AB138" i="76"/>
  <c r="AC138" i="76"/>
  <c r="AD138" i="76"/>
  <c r="AE138" i="76"/>
  <c r="I139" i="76"/>
  <c r="J139" i="76"/>
  <c r="K139" i="76"/>
  <c r="L139" i="76"/>
  <c r="N139" i="76"/>
  <c r="O139" i="76"/>
  <c r="P139" i="76"/>
  <c r="Q139" i="76"/>
  <c r="R139" i="76"/>
  <c r="T139" i="76"/>
  <c r="V139" i="76"/>
  <c r="W139" i="76"/>
  <c r="X139" i="76"/>
  <c r="Y139" i="76"/>
  <c r="Z139" i="76"/>
  <c r="AA139" i="76"/>
  <c r="AB139" i="76"/>
  <c r="AC139" i="76"/>
  <c r="AD139" i="76"/>
  <c r="AE139" i="76"/>
  <c r="I140" i="76"/>
  <c r="J140" i="76"/>
  <c r="K140" i="76"/>
  <c r="L140" i="76"/>
  <c r="N140" i="76"/>
  <c r="O140" i="76"/>
  <c r="P140" i="76"/>
  <c r="Q140" i="76"/>
  <c r="R140" i="76"/>
  <c r="T140" i="76"/>
  <c r="V140" i="76"/>
  <c r="W140" i="76"/>
  <c r="X140" i="76"/>
  <c r="Y140" i="76"/>
  <c r="Z140" i="76"/>
  <c r="AA140" i="76"/>
  <c r="AB140" i="76"/>
  <c r="AC140" i="76"/>
  <c r="AD140" i="76"/>
  <c r="AE140" i="76"/>
  <c r="I141" i="76"/>
  <c r="J141" i="76"/>
  <c r="K141" i="76"/>
  <c r="L141" i="76"/>
  <c r="N141" i="76"/>
  <c r="O141" i="76"/>
  <c r="P141" i="76"/>
  <c r="Q141" i="76"/>
  <c r="R141" i="76"/>
  <c r="T141" i="76"/>
  <c r="V141" i="76"/>
  <c r="W141" i="76"/>
  <c r="X141" i="76"/>
  <c r="Y141" i="76"/>
  <c r="Z141" i="76"/>
  <c r="AA141" i="76"/>
  <c r="AB141" i="76"/>
  <c r="AC141" i="76"/>
  <c r="AD141" i="76"/>
  <c r="AE141" i="76"/>
  <c r="I142" i="76"/>
  <c r="J142" i="76"/>
  <c r="K142" i="76"/>
  <c r="L142" i="76"/>
  <c r="N142" i="76"/>
  <c r="O142" i="76"/>
  <c r="P142" i="76"/>
  <c r="Q142" i="76"/>
  <c r="R142" i="76"/>
  <c r="T142" i="76"/>
  <c r="V142" i="76"/>
  <c r="W142" i="76"/>
  <c r="X142" i="76"/>
  <c r="Y142" i="76"/>
  <c r="Z142" i="76"/>
  <c r="AA142" i="76"/>
  <c r="AB142" i="76"/>
  <c r="AC142" i="76"/>
  <c r="AD142" i="76"/>
  <c r="AE142" i="76"/>
  <c r="I143" i="76"/>
  <c r="J143" i="76"/>
  <c r="K143" i="76"/>
  <c r="L143" i="76"/>
  <c r="N143" i="76"/>
  <c r="O143" i="76"/>
  <c r="P143" i="76"/>
  <c r="Q143" i="76"/>
  <c r="R143" i="76"/>
  <c r="T143" i="76"/>
  <c r="V143" i="76"/>
  <c r="W143" i="76"/>
  <c r="X143" i="76"/>
  <c r="Y143" i="76"/>
  <c r="Z143" i="76"/>
  <c r="AA143" i="76"/>
  <c r="AB143" i="76"/>
  <c r="AC143" i="76"/>
  <c r="AD143" i="76"/>
  <c r="AE143" i="76"/>
  <c r="I144" i="76"/>
  <c r="J144" i="76"/>
  <c r="K144" i="76"/>
  <c r="L144" i="76"/>
  <c r="N144" i="76"/>
  <c r="O144" i="76"/>
  <c r="P144" i="76"/>
  <c r="Q144" i="76"/>
  <c r="R144" i="76"/>
  <c r="T144" i="76"/>
  <c r="V144" i="76"/>
  <c r="W144" i="76"/>
  <c r="X144" i="76"/>
  <c r="Y144" i="76"/>
  <c r="Z144" i="76"/>
  <c r="AA144" i="76"/>
  <c r="AB144" i="76"/>
  <c r="AC144" i="76"/>
  <c r="AD144" i="76"/>
  <c r="AE144" i="76"/>
  <c r="J145" i="76"/>
  <c r="K145" i="76"/>
  <c r="L145" i="76"/>
  <c r="N145" i="76"/>
  <c r="O145" i="76"/>
  <c r="P145" i="76"/>
  <c r="Q145" i="76"/>
  <c r="R145" i="76"/>
  <c r="T145" i="76"/>
  <c r="V145" i="76"/>
  <c r="W145" i="76"/>
  <c r="X145" i="76"/>
  <c r="Y145" i="76"/>
  <c r="Z145" i="76"/>
  <c r="AA145" i="76"/>
  <c r="AB145" i="76"/>
  <c r="AC145" i="76"/>
  <c r="AD145" i="76"/>
  <c r="AE145" i="76"/>
  <c r="I146" i="76"/>
  <c r="J146" i="76"/>
  <c r="K146" i="76"/>
  <c r="L146" i="76"/>
  <c r="O146" i="76"/>
  <c r="P146" i="76"/>
  <c r="Q146" i="76"/>
  <c r="R146" i="76"/>
  <c r="T146" i="76"/>
  <c r="V146" i="76"/>
  <c r="W146" i="76"/>
  <c r="X146" i="76"/>
  <c r="Y146" i="76"/>
  <c r="Z146" i="76"/>
  <c r="AA146" i="76"/>
  <c r="AB146" i="76"/>
  <c r="AC146" i="76"/>
  <c r="AD146" i="76"/>
  <c r="AE146" i="76"/>
  <c r="I147" i="76"/>
  <c r="J147" i="76"/>
  <c r="K147" i="76"/>
  <c r="L147" i="76"/>
  <c r="N147" i="76"/>
  <c r="O147" i="76"/>
  <c r="P147" i="76"/>
  <c r="Q147" i="76"/>
  <c r="R147" i="76"/>
  <c r="T147" i="76"/>
  <c r="V147" i="76"/>
  <c r="W147" i="76"/>
  <c r="X147" i="76"/>
  <c r="Y147" i="76"/>
  <c r="Z147" i="76"/>
  <c r="AA147" i="76"/>
  <c r="AB147" i="76"/>
  <c r="AC147" i="76"/>
  <c r="AD147" i="76"/>
  <c r="AE147" i="76"/>
  <c r="I148" i="76"/>
  <c r="J148" i="76"/>
  <c r="K148" i="76"/>
  <c r="L148" i="76"/>
  <c r="N148" i="76"/>
  <c r="O148" i="76"/>
  <c r="P148" i="76"/>
  <c r="Q148" i="76"/>
  <c r="R148" i="76"/>
  <c r="T148" i="76"/>
  <c r="V148" i="76"/>
  <c r="W148" i="76"/>
  <c r="X148" i="76"/>
  <c r="Y148" i="76"/>
  <c r="Z148" i="76"/>
  <c r="AA148" i="76"/>
  <c r="AB148" i="76"/>
  <c r="AC148" i="76"/>
  <c r="AD148" i="76"/>
  <c r="AE148" i="76"/>
  <c r="I149" i="76"/>
  <c r="J149" i="76"/>
  <c r="K149" i="76"/>
  <c r="L149" i="76"/>
  <c r="N149" i="76"/>
  <c r="O149" i="76"/>
  <c r="P149" i="76"/>
  <c r="Q149" i="76"/>
  <c r="R149" i="76"/>
  <c r="T149" i="76"/>
  <c r="V149" i="76"/>
  <c r="W149" i="76"/>
  <c r="X149" i="76"/>
  <c r="Y149" i="76"/>
  <c r="Z149" i="76"/>
  <c r="AA149" i="76"/>
  <c r="AB149" i="76"/>
  <c r="AC149" i="76"/>
  <c r="AD149" i="76"/>
  <c r="AE149" i="76"/>
  <c r="I150" i="76"/>
  <c r="J150" i="76"/>
  <c r="K150" i="76"/>
  <c r="L150" i="76"/>
  <c r="N150" i="76"/>
  <c r="O150" i="76"/>
  <c r="P150" i="76"/>
  <c r="Q150" i="76"/>
  <c r="R150" i="76"/>
  <c r="T150" i="76"/>
  <c r="V150" i="76"/>
  <c r="W150" i="76"/>
  <c r="X150" i="76"/>
  <c r="Y150" i="76"/>
  <c r="Z150" i="76"/>
  <c r="AA150" i="76"/>
  <c r="AB150" i="76"/>
  <c r="AC150" i="76"/>
  <c r="AD150" i="76"/>
  <c r="AE150" i="76"/>
  <c r="I151" i="76"/>
  <c r="J151" i="76"/>
  <c r="K151" i="76"/>
  <c r="L151" i="76"/>
  <c r="N151" i="76"/>
  <c r="O151" i="76"/>
  <c r="P151" i="76"/>
  <c r="Q151" i="76"/>
  <c r="R151" i="76"/>
  <c r="T151" i="76"/>
  <c r="V151" i="76"/>
  <c r="W151" i="76"/>
  <c r="X151" i="76"/>
  <c r="Y151" i="76"/>
  <c r="Z151" i="76"/>
  <c r="AA151" i="76"/>
  <c r="AB151" i="76"/>
  <c r="AC151" i="76"/>
  <c r="AD151" i="76"/>
  <c r="AE151" i="76"/>
  <c r="I152" i="76"/>
  <c r="J152" i="76"/>
  <c r="K152" i="76"/>
  <c r="L152" i="76"/>
  <c r="N152" i="76"/>
  <c r="O152" i="76"/>
  <c r="P152" i="76"/>
  <c r="Q152" i="76"/>
  <c r="R152" i="76"/>
  <c r="T152" i="76"/>
  <c r="V152" i="76"/>
  <c r="W152" i="76"/>
  <c r="X152" i="76"/>
  <c r="Y152" i="76"/>
  <c r="Z152" i="76"/>
  <c r="AA152" i="76"/>
  <c r="AB152" i="76"/>
  <c r="AC152" i="76"/>
  <c r="AD152" i="76"/>
  <c r="AE152" i="76"/>
  <c r="I153" i="76"/>
  <c r="J153" i="76"/>
  <c r="K153" i="76"/>
  <c r="L153" i="76"/>
  <c r="N153" i="76"/>
  <c r="O153" i="76"/>
  <c r="P153" i="76"/>
  <c r="Q153" i="76"/>
  <c r="R153" i="76"/>
  <c r="T153" i="76"/>
  <c r="V153" i="76"/>
  <c r="W153" i="76"/>
  <c r="X153" i="76"/>
  <c r="Y153" i="76"/>
  <c r="Z153" i="76"/>
  <c r="AA153" i="76"/>
  <c r="AB153" i="76"/>
  <c r="AC153" i="76"/>
  <c r="AD153" i="76"/>
  <c r="AE153" i="76"/>
  <c r="I154" i="76"/>
  <c r="J154" i="76"/>
  <c r="K154" i="76"/>
  <c r="L154" i="76"/>
  <c r="N154" i="76"/>
  <c r="O154" i="76"/>
  <c r="P154" i="76"/>
  <c r="Q154" i="76"/>
  <c r="R154" i="76"/>
  <c r="T154" i="76"/>
  <c r="V154" i="76"/>
  <c r="W154" i="76"/>
  <c r="X154" i="76"/>
  <c r="Y154" i="76"/>
  <c r="Z154" i="76"/>
  <c r="AA154" i="76"/>
  <c r="AB154" i="76"/>
  <c r="AC154" i="76"/>
  <c r="AD154" i="76"/>
  <c r="AE154" i="76"/>
  <c r="I155" i="76"/>
  <c r="J155" i="76"/>
  <c r="K155" i="76"/>
  <c r="L155" i="76"/>
  <c r="N155" i="76"/>
  <c r="O155" i="76"/>
  <c r="P155" i="76"/>
  <c r="Q155" i="76"/>
  <c r="R155" i="76"/>
  <c r="T155" i="76"/>
  <c r="V155" i="76"/>
  <c r="W155" i="76"/>
  <c r="X155" i="76"/>
  <c r="Y155" i="76"/>
  <c r="Z155" i="76"/>
  <c r="AA155" i="76"/>
  <c r="AB155" i="76"/>
  <c r="AC155" i="76"/>
  <c r="AD155" i="76"/>
  <c r="AE155" i="76"/>
  <c r="I156" i="76"/>
  <c r="J156" i="76"/>
  <c r="K156" i="76"/>
  <c r="L156" i="76"/>
  <c r="N156" i="76"/>
  <c r="O156" i="76"/>
  <c r="P156" i="76"/>
  <c r="Q156" i="76"/>
  <c r="R156" i="76"/>
  <c r="T156" i="76"/>
  <c r="V156" i="76"/>
  <c r="W156" i="76"/>
  <c r="X156" i="76"/>
  <c r="Y156" i="76"/>
  <c r="Z156" i="76"/>
  <c r="AA156" i="76"/>
  <c r="AB156" i="76"/>
  <c r="AC156" i="76"/>
  <c r="AD156" i="76"/>
  <c r="AE156" i="76"/>
  <c r="I157" i="76"/>
  <c r="J157" i="76"/>
  <c r="K157" i="76"/>
  <c r="L157" i="76"/>
  <c r="N157" i="76"/>
  <c r="O157" i="76"/>
  <c r="P157" i="76"/>
  <c r="Q157" i="76"/>
  <c r="R157" i="76"/>
  <c r="T157" i="76"/>
  <c r="V157" i="76"/>
  <c r="W157" i="76"/>
  <c r="X157" i="76"/>
  <c r="Y157" i="76"/>
  <c r="Z157" i="76"/>
  <c r="AA157" i="76"/>
  <c r="AB157" i="76"/>
  <c r="AC157" i="76"/>
  <c r="AD157" i="76"/>
  <c r="AE157" i="76"/>
  <c r="I158" i="76"/>
  <c r="J158" i="76"/>
  <c r="K158" i="76"/>
  <c r="L158" i="76"/>
  <c r="N158" i="76"/>
  <c r="O158" i="76"/>
  <c r="P158" i="76"/>
  <c r="Q158" i="76"/>
  <c r="R158" i="76"/>
  <c r="T158" i="76"/>
  <c r="V158" i="76"/>
  <c r="W158" i="76"/>
  <c r="X158" i="76"/>
  <c r="Y158" i="76"/>
  <c r="Z158" i="76"/>
  <c r="AA158" i="76"/>
  <c r="AB158" i="76"/>
  <c r="AC158" i="76"/>
  <c r="AD158" i="76"/>
  <c r="AE158" i="76"/>
  <c r="I159" i="76"/>
  <c r="J159" i="76"/>
  <c r="K159" i="76"/>
  <c r="L159" i="76"/>
  <c r="N159" i="76"/>
  <c r="O159" i="76"/>
  <c r="P159" i="76"/>
  <c r="Q159" i="76"/>
  <c r="R159" i="76"/>
  <c r="T159" i="76"/>
  <c r="V159" i="76"/>
  <c r="W159" i="76"/>
  <c r="X159" i="76"/>
  <c r="Y159" i="76"/>
  <c r="Z159" i="76"/>
  <c r="AA159" i="76"/>
  <c r="AB159" i="76"/>
  <c r="AC159" i="76"/>
  <c r="AD159" i="76"/>
  <c r="AE159" i="76"/>
  <c r="I160" i="76"/>
  <c r="J160" i="76"/>
  <c r="K160" i="76"/>
  <c r="L160" i="76"/>
  <c r="N160" i="76"/>
  <c r="O160" i="76"/>
  <c r="P160" i="76"/>
  <c r="Q160" i="76"/>
  <c r="R160" i="76"/>
  <c r="T160" i="76"/>
  <c r="V160" i="76"/>
  <c r="W160" i="76"/>
  <c r="X160" i="76"/>
  <c r="Y160" i="76"/>
  <c r="Z160" i="76"/>
  <c r="AA160" i="76"/>
  <c r="AB160" i="76"/>
  <c r="AC160" i="76"/>
  <c r="AD160" i="76"/>
  <c r="AE160" i="76"/>
  <c r="I161" i="76"/>
  <c r="J161" i="76"/>
  <c r="K161" i="76"/>
  <c r="L161" i="76"/>
  <c r="N161" i="76"/>
  <c r="O161" i="76"/>
  <c r="P161" i="76"/>
  <c r="Q161" i="76"/>
  <c r="R161" i="76"/>
  <c r="T161" i="76"/>
  <c r="V161" i="76"/>
  <c r="W161" i="76"/>
  <c r="X161" i="76"/>
  <c r="Y161" i="76"/>
  <c r="Z161" i="76"/>
  <c r="AA161" i="76"/>
  <c r="AB161" i="76"/>
  <c r="AC161" i="76"/>
  <c r="AD161" i="76"/>
  <c r="AE161" i="76"/>
  <c r="I162" i="76"/>
  <c r="J162" i="76"/>
  <c r="K162" i="76"/>
  <c r="L162" i="76"/>
  <c r="N162" i="76"/>
  <c r="O162" i="76"/>
  <c r="P162" i="76"/>
  <c r="Q162" i="76"/>
  <c r="R162" i="76"/>
  <c r="T162" i="76"/>
  <c r="V162" i="76"/>
  <c r="W162" i="76"/>
  <c r="X162" i="76"/>
  <c r="Y162" i="76"/>
  <c r="Z162" i="76"/>
  <c r="AA162" i="76"/>
  <c r="AB162" i="76"/>
  <c r="AC162" i="76"/>
  <c r="AD162" i="76"/>
  <c r="AE162" i="76"/>
  <c r="I163" i="76"/>
  <c r="J163" i="76"/>
  <c r="K163" i="76"/>
  <c r="L163" i="76"/>
  <c r="N163" i="76"/>
  <c r="O163" i="76"/>
  <c r="P163" i="76"/>
  <c r="Q163" i="76"/>
  <c r="R163" i="76"/>
  <c r="T163" i="76"/>
  <c r="V163" i="76"/>
  <c r="W163" i="76"/>
  <c r="X163" i="76"/>
  <c r="Y163" i="76"/>
  <c r="Z163" i="76"/>
  <c r="AA163" i="76"/>
  <c r="AB163" i="76"/>
  <c r="AC163" i="76"/>
  <c r="AD163" i="76"/>
  <c r="AE163" i="76"/>
  <c r="I164" i="76"/>
  <c r="J164" i="76"/>
  <c r="K164" i="76"/>
  <c r="L164" i="76"/>
  <c r="N164" i="76"/>
  <c r="O164" i="76"/>
  <c r="P164" i="76"/>
  <c r="Q164" i="76"/>
  <c r="R164" i="76"/>
  <c r="T164" i="76"/>
  <c r="V164" i="76"/>
  <c r="W164" i="76"/>
  <c r="X164" i="76"/>
  <c r="Y164" i="76"/>
  <c r="Z164" i="76"/>
  <c r="AA164" i="76"/>
  <c r="AB164" i="76"/>
  <c r="AC164" i="76"/>
  <c r="AD164" i="76"/>
  <c r="AE164" i="76"/>
  <c r="I165" i="76"/>
  <c r="J165" i="76"/>
  <c r="K165" i="76"/>
  <c r="L165" i="76"/>
  <c r="N165" i="76"/>
  <c r="O165" i="76"/>
  <c r="P165" i="76"/>
  <c r="Q165" i="76"/>
  <c r="R165" i="76"/>
  <c r="T165" i="76"/>
  <c r="V165" i="76"/>
  <c r="W165" i="76"/>
  <c r="X165" i="76"/>
  <c r="Y165" i="76"/>
  <c r="Z165" i="76"/>
  <c r="AA165" i="76"/>
  <c r="AB165" i="76"/>
  <c r="AC165" i="76"/>
  <c r="AD165" i="76"/>
  <c r="AE165" i="76"/>
  <c r="I166" i="76"/>
  <c r="J166" i="76"/>
  <c r="K166" i="76"/>
  <c r="L166" i="76"/>
  <c r="N166" i="76"/>
  <c r="O166" i="76"/>
  <c r="P166" i="76"/>
  <c r="Q166" i="76"/>
  <c r="R166" i="76"/>
  <c r="T166" i="76"/>
  <c r="V166" i="76"/>
  <c r="W166" i="76"/>
  <c r="X166" i="76"/>
  <c r="Y166" i="76"/>
  <c r="Z166" i="76"/>
  <c r="AA166" i="76"/>
  <c r="AB166" i="76"/>
  <c r="AC166" i="76"/>
  <c r="AD166" i="76"/>
  <c r="AE166" i="76"/>
  <c r="I167" i="76"/>
  <c r="J167" i="76"/>
  <c r="K167" i="76"/>
  <c r="L167" i="76"/>
  <c r="N167" i="76"/>
  <c r="O167" i="76"/>
  <c r="P167" i="76"/>
  <c r="Q167" i="76"/>
  <c r="R167" i="76"/>
  <c r="T167" i="76"/>
  <c r="V167" i="76"/>
  <c r="W167" i="76"/>
  <c r="X167" i="76"/>
  <c r="Y167" i="76"/>
  <c r="Z167" i="76"/>
  <c r="AA167" i="76"/>
  <c r="AB167" i="76"/>
  <c r="AC167" i="76"/>
  <c r="AD167" i="76"/>
  <c r="AE167" i="76"/>
  <c r="I168" i="76"/>
  <c r="J168" i="76"/>
  <c r="K168" i="76"/>
  <c r="L168" i="76"/>
  <c r="N168" i="76"/>
  <c r="O168" i="76"/>
  <c r="P168" i="76"/>
  <c r="Q168" i="76"/>
  <c r="R168" i="76"/>
  <c r="T168" i="76"/>
  <c r="V168" i="76"/>
  <c r="W168" i="76"/>
  <c r="X168" i="76"/>
  <c r="Y168" i="76"/>
  <c r="Z168" i="76"/>
  <c r="AA168" i="76"/>
  <c r="AB168" i="76"/>
  <c r="AC168" i="76"/>
  <c r="AD168" i="76"/>
  <c r="AE168" i="76"/>
  <c r="I169" i="76"/>
  <c r="J169" i="76"/>
  <c r="K169" i="76"/>
  <c r="L169" i="76"/>
  <c r="N169" i="76"/>
  <c r="O169" i="76"/>
  <c r="P169" i="76"/>
  <c r="Q169" i="76"/>
  <c r="R169" i="76"/>
  <c r="T169" i="76"/>
  <c r="V169" i="76"/>
  <c r="W169" i="76"/>
  <c r="X169" i="76"/>
  <c r="Y169" i="76"/>
  <c r="Z169" i="76"/>
  <c r="AA169" i="76"/>
  <c r="AB169" i="76"/>
  <c r="AC169" i="76"/>
  <c r="AD169" i="76"/>
  <c r="AE169" i="76"/>
  <c r="I170" i="76"/>
  <c r="J170" i="76"/>
  <c r="K170" i="76"/>
  <c r="L170" i="76"/>
  <c r="N170" i="76"/>
  <c r="O170" i="76"/>
  <c r="P170" i="76"/>
  <c r="Q170" i="76"/>
  <c r="R170" i="76"/>
  <c r="T170" i="76"/>
  <c r="V170" i="76"/>
  <c r="W170" i="76"/>
  <c r="X170" i="76"/>
  <c r="Y170" i="76"/>
  <c r="Z170" i="76"/>
  <c r="AA170" i="76"/>
  <c r="AB170" i="76"/>
  <c r="AC170" i="76"/>
  <c r="AD170" i="76"/>
  <c r="AE170" i="76"/>
  <c r="I171" i="76"/>
  <c r="J171" i="76"/>
  <c r="K171" i="76"/>
  <c r="L171" i="76"/>
  <c r="N171" i="76"/>
  <c r="O171" i="76"/>
  <c r="P171" i="76"/>
  <c r="Q171" i="76"/>
  <c r="R171" i="76"/>
  <c r="T171" i="76"/>
  <c r="V171" i="76"/>
  <c r="W171" i="76"/>
  <c r="X171" i="76"/>
  <c r="Y171" i="76"/>
  <c r="Z171" i="76"/>
  <c r="AA171" i="76"/>
  <c r="AB171" i="76"/>
  <c r="AC171" i="76"/>
  <c r="AD171" i="76"/>
  <c r="AE171" i="76"/>
  <c r="I172" i="76"/>
  <c r="J172" i="76"/>
  <c r="K172" i="76"/>
  <c r="L172" i="76"/>
  <c r="N172" i="76"/>
  <c r="O172" i="76"/>
  <c r="P172" i="76"/>
  <c r="Q172" i="76"/>
  <c r="R172" i="76"/>
  <c r="T172" i="76"/>
  <c r="V172" i="76"/>
  <c r="W172" i="76"/>
  <c r="X172" i="76"/>
  <c r="Y172" i="76"/>
  <c r="Z172" i="76"/>
  <c r="AA172" i="76"/>
  <c r="AB172" i="76"/>
  <c r="AC172" i="76"/>
  <c r="AD172" i="76"/>
  <c r="AE172" i="76"/>
  <c r="I173" i="76"/>
  <c r="J173" i="76"/>
  <c r="K173" i="76"/>
  <c r="L173" i="76"/>
  <c r="N173" i="76"/>
  <c r="O173" i="76"/>
  <c r="P173" i="76"/>
  <c r="Q173" i="76"/>
  <c r="R173" i="76"/>
  <c r="T173" i="76"/>
  <c r="V173" i="76"/>
  <c r="W173" i="76"/>
  <c r="X173" i="76"/>
  <c r="Y173" i="76"/>
  <c r="Z173" i="76"/>
  <c r="AA173" i="76"/>
  <c r="AB173" i="76"/>
  <c r="AC173" i="76"/>
  <c r="AD173" i="76"/>
  <c r="AE173" i="76"/>
  <c r="I174" i="76"/>
  <c r="J174" i="76"/>
  <c r="K174" i="76"/>
  <c r="L174" i="76"/>
  <c r="N174" i="76"/>
  <c r="O174" i="76"/>
  <c r="P174" i="76"/>
  <c r="Q174" i="76"/>
  <c r="R174" i="76"/>
  <c r="T174" i="76"/>
  <c r="V174" i="76"/>
  <c r="W174" i="76"/>
  <c r="X174" i="76"/>
  <c r="Y174" i="76"/>
  <c r="Z174" i="76"/>
  <c r="AA174" i="76"/>
  <c r="AB174" i="76"/>
  <c r="AC174" i="76"/>
  <c r="AD174" i="76"/>
  <c r="AE174" i="76"/>
  <c r="I175" i="76"/>
  <c r="J175" i="76"/>
  <c r="K175" i="76"/>
  <c r="L175" i="76"/>
  <c r="N175" i="76"/>
  <c r="O175" i="76"/>
  <c r="P175" i="76"/>
  <c r="Q175" i="76"/>
  <c r="R175" i="76"/>
  <c r="T175" i="76"/>
  <c r="V175" i="76"/>
  <c r="W175" i="76"/>
  <c r="X175" i="76"/>
  <c r="Y175" i="76"/>
  <c r="Z175" i="76"/>
  <c r="AA175" i="76"/>
  <c r="AB175" i="76"/>
  <c r="AC175" i="76"/>
  <c r="AD175" i="76"/>
  <c r="AE175" i="76"/>
  <c r="I176" i="76"/>
  <c r="J176" i="76"/>
  <c r="K176" i="76"/>
  <c r="L176" i="76"/>
  <c r="N176" i="76"/>
  <c r="O176" i="76"/>
  <c r="P176" i="76"/>
  <c r="Q176" i="76"/>
  <c r="R176" i="76"/>
  <c r="T176" i="76"/>
  <c r="V176" i="76"/>
  <c r="W176" i="76"/>
  <c r="X176" i="76"/>
  <c r="Y176" i="76"/>
  <c r="Z176" i="76"/>
  <c r="AA176" i="76"/>
  <c r="AB176" i="76"/>
  <c r="AC176" i="76"/>
  <c r="AD176" i="76"/>
  <c r="AE176" i="76"/>
  <c r="I177" i="76"/>
  <c r="J177" i="76"/>
  <c r="K177" i="76"/>
  <c r="L177" i="76"/>
  <c r="N177" i="76"/>
  <c r="O177" i="76"/>
  <c r="P177" i="76"/>
  <c r="Q177" i="76"/>
  <c r="R177" i="76"/>
  <c r="T177" i="76"/>
  <c r="V177" i="76"/>
  <c r="W177" i="76"/>
  <c r="X177" i="76"/>
  <c r="Y177" i="76"/>
  <c r="Z177" i="76"/>
  <c r="AA177" i="76"/>
  <c r="AB177" i="76"/>
  <c r="AC177" i="76"/>
  <c r="AD177" i="76"/>
  <c r="AE177" i="76"/>
  <c r="I178" i="76"/>
  <c r="J178" i="76"/>
  <c r="K178" i="76"/>
  <c r="L178" i="76"/>
  <c r="N178" i="76"/>
  <c r="O178" i="76"/>
  <c r="P178" i="76"/>
  <c r="Q178" i="76"/>
  <c r="R178" i="76"/>
  <c r="T178" i="76"/>
  <c r="V178" i="76"/>
  <c r="W178" i="76"/>
  <c r="X178" i="76"/>
  <c r="Y178" i="76"/>
  <c r="Z178" i="76"/>
  <c r="AA178" i="76"/>
  <c r="AB178" i="76"/>
  <c r="AC178" i="76"/>
  <c r="AD178" i="76"/>
  <c r="AE178" i="76"/>
  <c r="I179" i="76"/>
  <c r="J179" i="76"/>
  <c r="K179" i="76"/>
  <c r="L179" i="76"/>
  <c r="N179" i="76"/>
  <c r="O179" i="76"/>
  <c r="P179" i="76"/>
  <c r="Q179" i="76"/>
  <c r="R179" i="76"/>
  <c r="T179" i="76"/>
  <c r="V179" i="76"/>
  <c r="W179" i="76"/>
  <c r="X179" i="76"/>
  <c r="Y179" i="76"/>
  <c r="Z179" i="76"/>
  <c r="AA179" i="76"/>
  <c r="AB179" i="76"/>
  <c r="AC179" i="76"/>
  <c r="AD179" i="76"/>
  <c r="AE179" i="76"/>
  <c r="I180" i="76"/>
  <c r="J180" i="76"/>
  <c r="K180" i="76"/>
  <c r="L180" i="76"/>
  <c r="N180" i="76"/>
  <c r="O180" i="76"/>
  <c r="P180" i="76"/>
  <c r="Q180" i="76"/>
  <c r="R180" i="76"/>
  <c r="T180" i="76"/>
  <c r="V180" i="76"/>
  <c r="W180" i="76"/>
  <c r="X180" i="76"/>
  <c r="Y180" i="76"/>
  <c r="Z180" i="76"/>
  <c r="AA180" i="76"/>
  <c r="AB180" i="76"/>
  <c r="AC180" i="76"/>
  <c r="AD180" i="76"/>
  <c r="AE180" i="76"/>
  <c r="I181" i="76"/>
  <c r="J181" i="76"/>
  <c r="K181" i="76"/>
  <c r="L181" i="76"/>
  <c r="N181" i="76"/>
  <c r="O181" i="76"/>
  <c r="P181" i="76"/>
  <c r="Q181" i="76"/>
  <c r="R181" i="76"/>
  <c r="T181" i="76"/>
  <c r="V181" i="76"/>
  <c r="W181" i="76"/>
  <c r="X181" i="76"/>
  <c r="Y181" i="76"/>
  <c r="Z181" i="76"/>
  <c r="AA181" i="76"/>
  <c r="AB181" i="76"/>
  <c r="AC181" i="76"/>
  <c r="AD181" i="76"/>
  <c r="AE181" i="76"/>
  <c r="I182" i="76"/>
  <c r="J182" i="76"/>
  <c r="K182" i="76"/>
  <c r="L182" i="76"/>
  <c r="N182" i="76"/>
  <c r="O182" i="76"/>
  <c r="P182" i="76"/>
  <c r="Q182" i="76"/>
  <c r="R182" i="76"/>
  <c r="T182" i="76"/>
  <c r="V182" i="76"/>
  <c r="W182" i="76"/>
  <c r="X182" i="76"/>
  <c r="Y182" i="76"/>
  <c r="Z182" i="76"/>
  <c r="AA182" i="76"/>
  <c r="AB182" i="76"/>
  <c r="AC182" i="76"/>
  <c r="AD182" i="76"/>
  <c r="AE182" i="76"/>
  <c r="I183" i="76"/>
  <c r="J183" i="76"/>
  <c r="K183" i="76"/>
  <c r="L183" i="76"/>
  <c r="N183" i="76"/>
  <c r="O183" i="76"/>
  <c r="P183" i="76"/>
  <c r="Q183" i="76"/>
  <c r="R183" i="76"/>
  <c r="T183" i="76"/>
  <c r="V183" i="76"/>
  <c r="W183" i="76"/>
  <c r="X183" i="76"/>
  <c r="Y183" i="76"/>
  <c r="Z183" i="76"/>
  <c r="AA183" i="76"/>
  <c r="AB183" i="76"/>
  <c r="AC183" i="76"/>
  <c r="AD183" i="76"/>
  <c r="AE183" i="76"/>
  <c r="I184" i="76"/>
  <c r="J184" i="76"/>
  <c r="K184" i="76"/>
  <c r="L184" i="76"/>
  <c r="N184" i="76"/>
  <c r="O184" i="76"/>
  <c r="P184" i="76"/>
  <c r="Q184" i="76"/>
  <c r="R184" i="76"/>
  <c r="T184" i="76"/>
  <c r="V184" i="76"/>
  <c r="W184" i="76"/>
  <c r="X184" i="76"/>
  <c r="Y184" i="76"/>
  <c r="Z184" i="76"/>
  <c r="AA184" i="76"/>
  <c r="AB184" i="76"/>
  <c r="AC184" i="76"/>
  <c r="AD184" i="76"/>
  <c r="AE184" i="76"/>
  <c r="I185" i="76"/>
  <c r="J185" i="76"/>
  <c r="K185" i="76"/>
  <c r="L185" i="76"/>
  <c r="N185" i="76"/>
  <c r="O185" i="76"/>
  <c r="P185" i="76"/>
  <c r="Q185" i="76"/>
  <c r="R185" i="76"/>
  <c r="T185" i="76"/>
  <c r="V185" i="76"/>
  <c r="W185" i="76"/>
  <c r="X185" i="76"/>
  <c r="Y185" i="76"/>
  <c r="Z185" i="76"/>
  <c r="AA185" i="76"/>
  <c r="AB185" i="76"/>
  <c r="AC185" i="76"/>
  <c r="AD185" i="76"/>
  <c r="AE185" i="76"/>
  <c r="I186" i="76"/>
  <c r="J186" i="76"/>
  <c r="K186" i="76"/>
  <c r="L186" i="76"/>
  <c r="N186" i="76"/>
  <c r="O186" i="76"/>
  <c r="P186" i="76"/>
  <c r="Q186" i="76"/>
  <c r="R186" i="76"/>
  <c r="T186" i="76"/>
  <c r="V186" i="76"/>
  <c r="W186" i="76"/>
  <c r="X186" i="76"/>
  <c r="Y186" i="76"/>
  <c r="Z186" i="76"/>
  <c r="AA186" i="76"/>
  <c r="AB186" i="76"/>
  <c r="AC186" i="76"/>
  <c r="AD186" i="76"/>
  <c r="AE186" i="76"/>
  <c r="I187" i="76"/>
  <c r="J187" i="76"/>
  <c r="K187" i="76"/>
  <c r="L187" i="76"/>
  <c r="N187" i="76"/>
  <c r="O187" i="76"/>
  <c r="P187" i="76"/>
  <c r="Q187" i="76"/>
  <c r="R187" i="76"/>
  <c r="T187" i="76"/>
  <c r="V187" i="76"/>
  <c r="W187" i="76"/>
  <c r="X187" i="76"/>
  <c r="Y187" i="76"/>
  <c r="Z187" i="76"/>
  <c r="AA187" i="76"/>
  <c r="AB187" i="76"/>
  <c r="AC187" i="76"/>
  <c r="AD187" i="76"/>
  <c r="AE187" i="76"/>
  <c r="I188" i="76"/>
  <c r="J188" i="76"/>
  <c r="K188" i="76"/>
  <c r="L188" i="76"/>
  <c r="N188" i="76"/>
  <c r="O188" i="76"/>
  <c r="P188" i="76"/>
  <c r="Q188" i="76"/>
  <c r="R188" i="76"/>
  <c r="T188" i="76"/>
  <c r="V188" i="76"/>
  <c r="W188" i="76"/>
  <c r="X188" i="76"/>
  <c r="Y188" i="76"/>
  <c r="Z188" i="76"/>
  <c r="AA188" i="76"/>
  <c r="AB188" i="76"/>
  <c r="AC188" i="76"/>
  <c r="AD188" i="76"/>
  <c r="AE188" i="76"/>
  <c r="I189" i="76"/>
  <c r="J189" i="76"/>
  <c r="K189" i="76"/>
  <c r="L189" i="76"/>
  <c r="N189" i="76"/>
  <c r="O189" i="76"/>
  <c r="P189" i="76"/>
  <c r="Q189" i="76"/>
  <c r="R189" i="76"/>
  <c r="T189" i="76"/>
  <c r="V189" i="76"/>
  <c r="W189" i="76"/>
  <c r="X189" i="76"/>
  <c r="Y189" i="76"/>
  <c r="Z189" i="76"/>
  <c r="AA189" i="76"/>
  <c r="AB189" i="76"/>
  <c r="AC189" i="76"/>
  <c r="AD189" i="76"/>
  <c r="AE189" i="76"/>
  <c r="I190" i="76"/>
  <c r="J190" i="76"/>
  <c r="K190" i="76"/>
  <c r="L190" i="76"/>
  <c r="N190" i="76"/>
  <c r="O190" i="76"/>
  <c r="P190" i="76"/>
  <c r="Q190" i="76"/>
  <c r="R190" i="76"/>
  <c r="T190" i="76"/>
  <c r="V190" i="76"/>
  <c r="W190" i="76"/>
  <c r="X190" i="76"/>
  <c r="Y190" i="76"/>
  <c r="Z190" i="76"/>
  <c r="AA190" i="76"/>
  <c r="AB190" i="76"/>
  <c r="AC190" i="76"/>
  <c r="AD190" i="76"/>
  <c r="AE190" i="76"/>
  <c r="I191" i="76"/>
  <c r="J191" i="76"/>
  <c r="K191" i="76"/>
  <c r="L191" i="76"/>
  <c r="N191" i="76"/>
  <c r="O191" i="76"/>
  <c r="P191" i="76"/>
  <c r="Q191" i="76"/>
  <c r="R191" i="76"/>
  <c r="T191" i="76"/>
  <c r="V191" i="76"/>
  <c r="W191" i="76"/>
  <c r="X191" i="76"/>
  <c r="Y191" i="76"/>
  <c r="Z191" i="76"/>
  <c r="AA191" i="76"/>
  <c r="AB191" i="76"/>
  <c r="AC191" i="76"/>
  <c r="AD191" i="76"/>
  <c r="AE191" i="76"/>
  <c r="I192" i="76"/>
  <c r="J192" i="76"/>
  <c r="K192" i="76"/>
  <c r="L192" i="76"/>
  <c r="N192" i="76"/>
  <c r="O192" i="76"/>
  <c r="P192" i="76"/>
  <c r="Q192" i="76"/>
  <c r="R192" i="76"/>
  <c r="T192" i="76"/>
  <c r="V192" i="76"/>
  <c r="W192" i="76"/>
  <c r="X192" i="76"/>
  <c r="Y192" i="76"/>
  <c r="Z192" i="76"/>
  <c r="AA192" i="76"/>
  <c r="AB192" i="76"/>
  <c r="AC192" i="76"/>
  <c r="AD192" i="76"/>
  <c r="AE192" i="76"/>
  <c r="I193" i="76"/>
  <c r="J193" i="76"/>
  <c r="K193" i="76"/>
  <c r="L193" i="76"/>
  <c r="N193" i="76"/>
  <c r="O193" i="76"/>
  <c r="P193" i="76"/>
  <c r="Q193" i="76"/>
  <c r="R193" i="76"/>
  <c r="T193" i="76"/>
  <c r="V193" i="76"/>
  <c r="W193" i="76"/>
  <c r="X193" i="76"/>
  <c r="Y193" i="76"/>
  <c r="Z193" i="76"/>
  <c r="AA193" i="76"/>
  <c r="AB193" i="76"/>
  <c r="AC193" i="76"/>
  <c r="AD193" i="76"/>
  <c r="AE193" i="76"/>
  <c r="I194" i="76"/>
  <c r="J194" i="76"/>
  <c r="K194" i="76"/>
  <c r="L194" i="76"/>
  <c r="N194" i="76"/>
  <c r="O194" i="76"/>
  <c r="P194" i="76"/>
  <c r="Q194" i="76"/>
  <c r="R194" i="76"/>
  <c r="T194" i="76"/>
  <c r="V194" i="76"/>
  <c r="W194" i="76"/>
  <c r="X194" i="76"/>
  <c r="Y194" i="76"/>
  <c r="Z194" i="76"/>
  <c r="AA194" i="76"/>
  <c r="AB194" i="76"/>
  <c r="AC194" i="76"/>
  <c r="AD194" i="76"/>
  <c r="AE194" i="76"/>
  <c r="I195" i="76"/>
  <c r="J195" i="76"/>
  <c r="K195" i="76"/>
  <c r="L195" i="76"/>
  <c r="N195" i="76"/>
  <c r="O195" i="76"/>
  <c r="P195" i="76"/>
  <c r="Q195" i="76"/>
  <c r="R195" i="76"/>
  <c r="T195" i="76"/>
  <c r="V195" i="76"/>
  <c r="W195" i="76"/>
  <c r="X195" i="76"/>
  <c r="Y195" i="76"/>
  <c r="Z195" i="76"/>
  <c r="AA195" i="76"/>
  <c r="AB195" i="76"/>
  <c r="AC195" i="76"/>
  <c r="AD195" i="76"/>
  <c r="AE195" i="76"/>
  <c r="I196" i="76"/>
  <c r="J196" i="76"/>
  <c r="K196" i="76"/>
  <c r="L196" i="76"/>
  <c r="N196" i="76"/>
  <c r="O196" i="76"/>
  <c r="P196" i="76"/>
  <c r="Q196" i="76"/>
  <c r="R196" i="76"/>
  <c r="T196" i="76"/>
  <c r="V196" i="76"/>
  <c r="W196" i="76"/>
  <c r="X196" i="76"/>
  <c r="Y196" i="76"/>
  <c r="Z196" i="76"/>
  <c r="AA196" i="76"/>
  <c r="AB196" i="76"/>
  <c r="AC196" i="76"/>
  <c r="AD196" i="76"/>
  <c r="AE196" i="76"/>
  <c r="I197" i="76"/>
  <c r="J197" i="76"/>
  <c r="K197" i="76"/>
  <c r="L197" i="76"/>
  <c r="N197" i="76"/>
  <c r="O197" i="76"/>
  <c r="P197" i="76"/>
  <c r="Q197" i="76"/>
  <c r="R197" i="76"/>
  <c r="T197" i="76"/>
  <c r="V197" i="76"/>
  <c r="W197" i="76"/>
  <c r="X197" i="76"/>
  <c r="Y197" i="76"/>
  <c r="Z197" i="76"/>
  <c r="AA197" i="76"/>
  <c r="AB197" i="76"/>
  <c r="AC197" i="76"/>
  <c r="AD197" i="76"/>
  <c r="AE197" i="76"/>
  <c r="I198" i="76"/>
  <c r="J198" i="76"/>
  <c r="K198" i="76"/>
  <c r="L198" i="76"/>
  <c r="N198" i="76"/>
  <c r="O198" i="76"/>
  <c r="P198" i="76"/>
  <c r="Q198" i="76"/>
  <c r="R198" i="76"/>
  <c r="T198" i="76"/>
  <c r="V198" i="76"/>
  <c r="W198" i="76"/>
  <c r="X198" i="76"/>
  <c r="Y198" i="76"/>
  <c r="Z198" i="76"/>
  <c r="AA198" i="76"/>
  <c r="AB198" i="76"/>
  <c r="AC198" i="76"/>
  <c r="AD198" i="76"/>
  <c r="AE198" i="76"/>
  <c r="I199" i="76"/>
  <c r="J199" i="76"/>
  <c r="K199" i="76"/>
  <c r="L199" i="76"/>
  <c r="N199" i="76"/>
  <c r="O199" i="76"/>
  <c r="P199" i="76"/>
  <c r="Q199" i="76"/>
  <c r="R199" i="76"/>
  <c r="T199" i="76"/>
  <c r="V199" i="76"/>
  <c r="W199" i="76"/>
  <c r="X199" i="76"/>
  <c r="Y199" i="76"/>
  <c r="Z199" i="76"/>
  <c r="AA199" i="76"/>
  <c r="AB199" i="76"/>
  <c r="AC199" i="76"/>
  <c r="AD199" i="76"/>
  <c r="AE199" i="76"/>
  <c r="I200" i="76"/>
  <c r="J200" i="76"/>
  <c r="K200" i="76"/>
  <c r="L200" i="76"/>
  <c r="N200" i="76"/>
  <c r="O200" i="76"/>
  <c r="P200" i="76"/>
  <c r="Q200" i="76"/>
  <c r="R200" i="76"/>
  <c r="T200" i="76"/>
  <c r="V200" i="76"/>
  <c r="W200" i="76"/>
  <c r="X200" i="76"/>
  <c r="Y200" i="76"/>
  <c r="Z200" i="76"/>
  <c r="AA200" i="76"/>
  <c r="AB200" i="76"/>
  <c r="AC200" i="76"/>
  <c r="AD200" i="76"/>
  <c r="AE200" i="76"/>
  <c r="I201" i="76"/>
  <c r="J201" i="76"/>
  <c r="K201" i="76"/>
  <c r="L201" i="76"/>
  <c r="N201" i="76"/>
  <c r="O201" i="76"/>
  <c r="P201" i="76"/>
  <c r="Q201" i="76"/>
  <c r="R201" i="76"/>
  <c r="T201" i="76"/>
  <c r="V201" i="76"/>
  <c r="W201" i="76"/>
  <c r="X201" i="76"/>
  <c r="Y201" i="76"/>
  <c r="Z201" i="76"/>
  <c r="AA201" i="76"/>
  <c r="AB201" i="76"/>
  <c r="AC201" i="76"/>
  <c r="AD201" i="76"/>
  <c r="AE201" i="76"/>
  <c r="I202" i="76"/>
  <c r="J202" i="76"/>
  <c r="K202" i="76"/>
  <c r="L202" i="76"/>
  <c r="N202" i="76"/>
  <c r="O202" i="76"/>
  <c r="P202" i="76"/>
  <c r="Q202" i="76"/>
  <c r="R202" i="76"/>
  <c r="T202" i="76"/>
  <c r="V202" i="76"/>
  <c r="W202" i="76"/>
  <c r="X202" i="76"/>
  <c r="Y202" i="76"/>
  <c r="Z202" i="76"/>
  <c r="AA202" i="76"/>
  <c r="AB202" i="76"/>
  <c r="AC202" i="76"/>
  <c r="AD202" i="76"/>
  <c r="AE202" i="76"/>
  <c r="I203" i="76"/>
  <c r="J203" i="76"/>
  <c r="K203" i="76"/>
  <c r="L203" i="76"/>
  <c r="N203" i="76"/>
  <c r="O203" i="76"/>
  <c r="P203" i="76"/>
  <c r="Q203" i="76"/>
  <c r="R203" i="76"/>
  <c r="T203" i="76"/>
  <c r="V203" i="76"/>
  <c r="W203" i="76"/>
  <c r="X203" i="76"/>
  <c r="Y203" i="76"/>
  <c r="Z203" i="76"/>
  <c r="AA203" i="76"/>
  <c r="AB203" i="76"/>
  <c r="AC203" i="76"/>
  <c r="AD203" i="76"/>
  <c r="AE203" i="76"/>
  <c r="I204" i="76"/>
  <c r="J204" i="76"/>
  <c r="K204" i="76"/>
  <c r="L204" i="76"/>
  <c r="N204" i="76"/>
  <c r="O204" i="76"/>
  <c r="P204" i="76"/>
  <c r="Q204" i="76"/>
  <c r="R204" i="76"/>
  <c r="T204" i="76"/>
  <c r="V204" i="76"/>
  <c r="W204" i="76"/>
  <c r="X204" i="76"/>
  <c r="Y204" i="76"/>
  <c r="Z204" i="76"/>
  <c r="AA204" i="76"/>
  <c r="AB204" i="76"/>
  <c r="AC204" i="76"/>
  <c r="AD204" i="76"/>
  <c r="AE204" i="76"/>
  <c r="I205" i="76"/>
  <c r="J205" i="76"/>
  <c r="K205" i="76"/>
  <c r="L205" i="76"/>
  <c r="N205" i="76"/>
  <c r="O205" i="76"/>
  <c r="P205" i="76"/>
  <c r="Q205" i="76"/>
  <c r="R205" i="76"/>
  <c r="T205" i="76"/>
  <c r="V205" i="76"/>
  <c r="W205" i="76"/>
  <c r="X205" i="76"/>
  <c r="Y205" i="76"/>
  <c r="Z205" i="76"/>
  <c r="AA205" i="76"/>
  <c r="AB205" i="76"/>
  <c r="AC205" i="76"/>
  <c r="AD205" i="76"/>
  <c r="AE205" i="76"/>
  <c r="I206" i="76"/>
  <c r="J206" i="76"/>
  <c r="K206" i="76"/>
  <c r="L206" i="76"/>
  <c r="N206" i="76"/>
  <c r="O206" i="76"/>
  <c r="P206" i="76"/>
  <c r="Q206" i="76"/>
  <c r="R206" i="76"/>
  <c r="T206" i="76"/>
  <c r="V206" i="76"/>
  <c r="W206" i="76"/>
  <c r="X206" i="76"/>
  <c r="Y206" i="76"/>
  <c r="Z206" i="76"/>
  <c r="AA206" i="76"/>
  <c r="AB206" i="76"/>
  <c r="AC206" i="76"/>
  <c r="AD206" i="76"/>
  <c r="AE206" i="76"/>
  <c r="I207" i="76"/>
  <c r="J207" i="76"/>
  <c r="K207" i="76"/>
  <c r="L207" i="76"/>
  <c r="N207" i="76"/>
  <c r="O207" i="76"/>
  <c r="P207" i="76"/>
  <c r="Q207" i="76"/>
  <c r="R207" i="76"/>
  <c r="T207" i="76"/>
  <c r="V207" i="76"/>
  <c r="W207" i="76"/>
  <c r="X207" i="76"/>
  <c r="Y207" i="76"/>
  <c r="Z207" i="76"/>
  <c r="AA207" i="76"/>
  <c r="AB207" i="76"/>
  <c r="AC207" i="76"/>
  <c r="AD207" i="76"/>
  <c r="AE207" i="76"/>
  <c r="I208" i="76"/>
  <c r="J208" i="76"/>
  <c r="K208" i="76"/>
  <c r="L208" i="76"/>
  <c r="N208" i="76"/>
  <c r="O208" i="76"/>
  <c r="P208" i="76"/>
  <c r="Q208" i="76"/>
  <c r="R208" i="76"/>
  <c r="T208" i="76"/>
  <c r="V208" i="76"/>
  <c r="W208" i="76"/>
  <c r="X208" i="76"/>
  <c r="Y208" i="76"/>
  <c r="Z208" i="76"/>
  <c r="AA208" i="76"/>
  <c r="AB208" i="76"/>
  <c r="AC208" i="76"/>
  <c r="AD208" i="76"/>
  <c r="AE208" i="76"/>
  <c r="I209" i="76"/>
  <c r="J209" i="76"/>
  <c r="K209" i="76"/>
  <c r="L209" i="76"/>
  <c r="N209" i="76"/>
  <c r="O209" i="76"/>
  <c r="P209" i="76"/>
  <c r="Q209" i="76"/>
  <c r="R209" i="76"/>
  <c r="T209" i="76"/>
  <c r="V209" i="76"/>
  <c r="W209" i="76"/>
  <c r="X209" i="76"/>
  <c r="Y209" i="76"/>
  <c r="Z209" i="76"/>
  <c r="AA209" i="76"/>
  <c r="AB209" i="76"/>
  <c r="AC209" i="76"/>
  <c r="AD209" i="76"/>
  <c r="AE209" i="76"/>
  <c r="I210" i="76"/>
  <c r="J210" i="76"/>
  <c r="K210" i="76"/>
  <c r="L210" i="76"/>
  <c r="N210" i="76"/>
  <c r="O210" i="76"/>
  <c r="P210" i="76"/>
  <c r="Q210" i="76"/>
  <c r="R210" i="76"/>
  <c r="T210" i="76"/>
  <c r="V210" i="76"/>
  <c r="W210" i="76"/>
  <c r="X210" i="76"/>
  <c r="Y210" i="76"/>
  <c r="Z210" i="76"/>
  <c r="AA210" i="76"/>
  <c r="AB210" i="76"/>
  <c r="AC210" i="76"/>
  <c r="AD210" i="76"/>
  <c r="AE210" i="76"/>
  <c r="I211" i="76"/>
  <c r="J211" i="76"/>
  <c r="K211" i="76"/>
  <c r="L211" i="76"/>
  <c r="N211" i="76"/>
  <c r="O211" i="76"/>
  <c r="P211" i="76"/>
  <c r="Q211" i="76"/>
  <c r="R211" i="76"/>
  <c r="T211" i="76"/>
  <c r="V211" i="76"/>
  <c r="W211" i="76"/>
  <c r="X211" i="76"/>
  <c r="Y211" i="76"/>
  <c r="Z211" i="76"/>
  <c r="AA211" i="76"/>
  <c r="AB211" i="76"/>
  <c r="AC211" i="76"/>
  <c r="AD211" i="76"/>
  <c r="AE211" i="76"/>
  <c r="I212" i="76"/>
  <c r="J212" i="76"/>
  <c r="K212" i="76"/>
  <c r="L212" i="76"/>
  <c r="N212" i="76"/>
  <c r="O212" i="76"/>
  <c r="P212" i="76"/>
  <c r="Q212" i="76"/>
  <c r="R212" i="76"/>
  <c r="T212" i="76"/>
  <c r="V212" i="76"/>
  <c r="W212" i="76"/>
  <c r="X212" i="76"/>
  <c r="Y212" i="76"/>
  <c r="Z212" i="76"/>
  <c r="AA212" i="76"/>
  <c r="AB212" i="76"/>
  <c r="AC212" i="76"/>
  <c r="AD212" i="76"/>
  <c r="AE212" i="76"/>
  <c r="J213" i="76"/>
  <c r="K213" i="76"/>
  <c r="L213" i="76"/>
  <c r="N213" i="76"/>
  <c r="O213" i="76"/>
  <c r="P213" i="76"/>
  <c r="Q213" i="76"/>
  <c r="R213" i="76"/>
  <c r="T213" i="76"/>
  <c r="V213" i="76"/>
  <c r="W213" i="76"/>
  <c r="X213" i="76"/>
  <c r="Y213" i="76"/>
  <c r="Z213" i="76"/>
  <c r="AA213" i="76"/>
  <c r="AB213" i="76"/>
  <c r="AC213" i="76"/>
  <c r="AD213" i="76"/>
  <c r="AE213" i="76"/>
  <c r="I214" i="76"/>
  <c r="J214" i="76"/>
  <c r="K214" i="76"/>
  <c r="L214" i="76"/>
  <c r="N214" i="76"/>
  <c r="O214" i="76"/>
  <c r="P214" i="76"/>
  <c r="Q214" i="76"/>
  <c r="R214" i="76"/>
  <c r="T214" i="76"/>
  <c r="V214" i="76"/>
  <c r="W214" i="76"/>
  <c r="X214" i="76"/>
  <c r="Y214" i="76"/>
  <c r="Z214" i="76"/>
  <c r="AA214" i="76"/>
  <c r="AB214" i="76"/>
  <c r="AC214" i="76"/>
  <c r="AD214" i="76"/>
  <c r="AE214" i="76"/>
  <c r="I215" i="76"/>
  <c r="J215" i="76"/>
  <c r="K215" i="76"/>
  <c r="L215" i="76"/>
  <c r="N215" i="76"/>
  <c r="O215" i="76"/>
  <c r="P215" i="76"/>
  <c r="Q215" i="76"/>
  <c r="R215" i="76"/>
  <c r="T215" i="76"/>
  <c r="V215" i="76"/>
  <c r="W215" i="76"/>
  <c r="X215" i="76"/>
  <c r="Y215" i="76"/>
  <c r="Z215" i="76"/>
  <c r="AA215" i="76"/>
  <c r="AB215" i="76"/>
  <c r="AC215" i="76"/>
  <c r="AD215" i="76"/>
  <c r="AE215" i="76"/>
  <c r="I216" i="76"/>
  <c r="J216" i="76"/>
  <c r="K216" i="76"/>
  <c r="L216" i="76"/>
  <c r="N216" i="76"/>
  <c r="O216" i="76"/>
  <c r="P216" i="76"/>
  <c r="Q216" i="76"/>
  <c r="R216" i="76"/>
  <c r="T216" i="76"/>
  <c r="V216" i="76"/>
  <c r="W216" i="76"/>
  <c r="X216" i="76"/>
  <c r="Y216" i="76"/>
  <c r="Z216" i="76"/>
  <c r="AA216" i="76"/>
  <c r="AB216" i="76"/>
  <c r="AC216" i="76"/>
  <c r="AD216" i="76"/>
  <c r="AE216" i="76"/>
  <c r="I217" i="76"/>
  <c r="J217" i="76"/>
  <c r="K217" i="76"/>
  <c r="L217" i="76"/>
  <c r="N217" i="76"/>
  <c r="O217" i="76"/>
  <c r="P217" i="76"/>
  <c r="Q217" i="76"/>
  <c r="R217" i="76"/>
  <c r="T217" i="76"/>
  <c r="V217" i="76"/>
  <c r="W217" i="76"/>
  <c r="X217" i="76"/>
  <c r="Y217" i="76"/>
  <c r="Z217" i="76"/>
  <c r="AA217" i="76"/>
  <c r="AB217" i="76"/>
  <c r="AC217" i="76"/>
  <c r="AD217" i="76"/>
  <c r="AE217" i="76"/>
  <c r="I218" i="76"/>
  <c r="J218" i="76"/>
  <c r="K218" i="76"/>
  <c r="L218" i="76"/>
  <c r="N218" i="76"/>
  <c r="O218" i="76"/>
  <c r="P218" i="76"/>
  <c r="Q218" i="76"/>
  <c r="R218" i="76"/>
  <c r="T218" i="76"/>
  <c r="V218" i="76"/>
  <c r="W218" i="76"/>
  <c r="X218" i="76"/>
  <c r="Y218" i="76"/>
  <c r="Z218" i="76"/>
  <c r="AA218" i="76"/>
  <c r="AB218" i="76"/>
  <c r="AC218" i="76"/>
  <c r="AD218" i="76"/>
  <c r="AE218" i="76"/>
  <c r="I219" i="76"/>
  <c r="J219" i="76"/>
  <c r="K219" i="76"/>
  <c r="L219" i="76"/>
  <c r="N219" i="76"/>
  <c r="O219" i="76"/>
  <c r="P219" i="76"/>
  <c r="Q219" i="76"/>
  <c r="R219" i="76"/>
  <c r="T219" i="76"/>
  <c r="V219" i="76"/>
  <c r="W219" i="76"/>
  <c r="X219" i="76"/>
  <c r="Y219" i="76"/>
  <c r="Z219" i="76"/>
  <c r="AA219" i="76"/>
  <c r="AB219" i="76"/>
  <c r="AC219" i="76"/>
  <c r="AD219" i="76"/>
  <c r="AE219" i="76"/>
  <c r="I220" i="76"/>
  <c r="J220" i="76"/>
  <c r="K220" i="76"/>
  <c r="L220" i="76"/>
  <c r="N220" i="76"/>
  <c r="O220" i="76"/>
  <c r="P220" i="76"/>
  <c r="Q220" i="76"/>
  <c r="R220" i="76"/>
  <c r="T220" i="76"/>
  <c r="V220" i="76"/>
  <c r="W220" i="76"/>
  <c r="X220" i="76"/>
  <c r="Y220" i="76"/>
  <c r="Z220" i="76"/>
  <c r="AA220" i="76"/>
  <c r="AB220" i="76"/>
  <c r="AC220" i="76"/>
  <c r="AD220" i="76"/>
  <c r="AE220" i="76"/>
  <c r="I221" i="76"/>
  <c r="J221" i="76"/>
  <c r="K221" i="76"/>
  <c r="L221" i="76"/>
  <c r="N221" i="76"/>
  <c r="O221" i="76"/>
  <c r="P221" i="76"/>
  <c r="Q221" i="76"/>
  <c r="R221" i="76"/>
  <c r="T221" i="76"/>
  <c r="V221" i="76"/>
  <c r="W221" i="76"/>
  <c r="X221" i="76"/>
  <c r="Y221" i="76"/>
  <c r="Z221" i="76"/>
  <c r="AA221" i="76"/>
  <c r="AB221" i="76"/>
  <c r="AC221" i="76"/>
  <c r="AD221" i="76"/>
  <c r="AE221" i="76"/>
  <c r="I222" i="76"/>
  <c r="J222" i="76"/>
  <c r="K222" i="76"/>
  <c r="L222" i="76"/>
  <c r="N222" i="76"/>
  <c r="O222" i="76"/>
  <c r="P222" i="76"/>
  <c r="Q222" i="76"/>
  <c r="R222" i="76"/>
  <c r="T222" i="76"/>
  <c r="V222" i="76"/>
  <c r="W222" i="76"/>
  <c r="X222" i="76"/>
  <c r="Y222" i="76"/>
  <c r="Z222" i="76"/>
  <c r="AA222" i="76"/>
  <c r="AB222" i="76"/>
  <c r="AC222" i="76"/>
  <c r="AD222" i="76"/>
  <c r="AE222" i="76"/>
  <c r="I223" i="76"/>
  <c r="J223" i="76"/>
  <c r="K223" i="76"/>
  <c r="L223" i="76"/>
  <c r="N223" i="76"/>
  <c r="O223" i="76"/>
  <c r="P223" i="76"/>
  <c r="Q223" i="76"/>
  <c r="R223" i="76"/>
  <c r="T223" i="76"/>
  <c r="V223" i="76"/>
  <c r="W223" i="76"/>
  <c r="X223" i="76"/>
  <c r="Y223" i="76"/>
  <c r="Z223" i="76"/>
  <c r="AA223" i="76"/>
  <c r="AB223" i="76"/>
  <c r="AC223" i="76"/>
  <c r="AD223" i="76"/>
  <c r="AE223" i="76"/>
  <c r="I224" i="76"/>
  <c r="J224" i="76"/>
  <c r="K224" i="76"/>
  <c r="L224" i="76"/>
  <c r="N224" i="76"/>
  <c r="O224" i="76"/>
  <c r="P224" i="76"/>
  <c r="Q224" i="76"/>
  <c r="R224" i="76"/>
  <c r="T224" i="76"/>
  <c r="V224" i="76"/>
  <c r="W224" i="76"/>
  <c r="X224" i="76"/>
  <c r="Y224" i="76"/>
  <c r="Z224" i="76"/>
  <c r="AA224" i="76"/>
  <c r="AB224" i="76"/>
  <c r="AC224" i="76"/>
  <c r="AD224" i="76"/>
  <c r="AE224" i="76"/>
  <c r="I225" i="76"/>
  <c r="J225" i="76"/>
  <c r="K225" i="76"/>
  <c r="L225" i="76"/>
  <c r="N225" i="76"/>
  <c r="O225" i="76"/>
  <c r="P225" i="76"/>
  <c r="Q225" i="76"/>
  <c r="R225" i="76"/>
  <c r="T225" i="76"/>
  <c r="V225" i="76"/>
  <c r="W225" i="76"/>
  <c r="X225" i="76"/>
  <c r="Y225" i="76"/>
  <c r="Z225" i="76"/>
  <c r="AA225" i="76"/>
  <c r="AB225" i="76"/>
  <c r="AC225" i="76"/>
  <c r="AD225" i="76"/>
  <c r="AE225" i="76"/>
  <c r="I226" i="76"/>
  <c r="J226" i="76"/>
  <c r="K226" i="76"/>
  <c r="L226" i="76"/>
  <c r="N226" i="76"/>
  <c r="O226" i="76"/>
  <c r="P226" i="76"/>
  <c r="Q226" i="76"/>
  <c r="R226" i="76"/>
  <c r="T226" i="76"/>
  <c r="V226" i="76"/>
  <c r="W226" i="76"/>
  <c r="X226" i="76"/>
  <c r="Y226" i="76"/>
  <c r="Z226" i="76"/>
  <c r="AA226" i="76"/>
  <c r="AB226" i="76"/>
  <c r="AC226" i="76"/>
  <c r="AD226" i="76"/>
  <c r="AE226" i="76"/>
  <c r="I227" i="76"/>
  <c r="J227" i="76"/>
  <c r="K227" i="76"/>
  <c r="L227" i="76"/>
  <c r="N227" i="76"/>
  <c r="O227" i="76"/>
  <c r="P227" i="76"/>
  <c r="Q227" i="76"/>
  <c r="R227" i="76"/>
  <c r="T227" i="76"/>
  <c r="V227" i="76"/>
  <c r="W227" i="76"/>
  <c r="X227" i="76"/>
  <c r="Y227" i="76"/>
  <c r="Z227" i="76"/>
  <c r="AA227" i="76"/>
  <c r="AB227" i="76"/>
  <c r="AC227" i="76"/>
  <c r="AD227" i="76"/>
  <c r="AE227" i="76"/>
  <c r="I228" i="76"/>
  <c r="J228" i="76"/>
  <c r="K228" i="76"/>
  <c r="L228" i="76"/>
  <c r="N228" i="76"/>
  <c r="O228" i="76"/>
  <c r="P228" i="76"/>
  <c r="Q228" i="76"/>
  <c r="R228" i="76"/>
  <c r="T228" i="76"/>
  <c r="V228" i="76"/>
  <c r="W228" i="76"/>
  <c r="X228" i="76"/>
  <c r="Y228" i="76"/>
  <c r="Z228" i="76"/>
  <c r="AA228" i="76"/>
  <c r="AB228" i="76"/>
  <c r="AC228" i="76"/>
  <c r="AD228" i="76"/>
  <c r="AE228" i="76"/>
  <c r="I229" i="76"/>
  <c r="J229" i="76"/>
  <c r="K229" i="76"/>
  <c r="L229" i="76"/>
  <c r="N229" i="76"/>
  <c r="O229" i="76"/>
  <c r="P229" i="76"/>
  <c r="Q229" i="76"/>
  <c r="R229" i="76"/>
  <c r="T229" i="76"/>
  <c r="V229" i="76"/>
  <c r="W229" i="76"/>
  <c r="X229" i="76"/>
  <c r="Y229" i="76"/>
  <c r="Z229" i="76"/>
  <c r="AA229" i="76"/>
  <c r="AB229" i="76"/>
  <c r="AC229" i="76"/>
  <c r="AD229" i="76"/>
  <c r="AE229" i="76"/>
  <c r="I230" i="76"/>
  <c r="J230" i="76"/>
  <c r="K230" i="76"/>
  <c r="L230" i="76"/>
  <c r="N230" i="76"/>
  <c r="O230" i="76"/>
  <c r="P230" i="76"/>
  <c r="Q230" i="76"/>
  <c r="R230" i="76"/>
  <c r="T230" i="76"/>
  <c r="V230" i="76"/>
  <c r="W230" i="76"/>
  <c r="X230" i="76"/>
  <c r="Y230" i="76"/>
  <c r="Z230" i="76"/>
  <c r="AA230" i="76"/>
  <c r="AB230" i="76"/>
  <c r="AC230" i="76"/>
  <c r="AD230" i="76"/>
  <c r="AE230" i="76"/>
  <c r="I231" i="76"/>
  <c r="J231" i="76"/>
  <c r="K231" i="76"/>
  <c r="L231" i="76"/>
  <c r="N231" i="76"/>
  <c r="O231" i="76"/>
  <c r="P231" i="76"/>
  <c r="Q231" i="76"/>
  <c r="R231" i="76"/>
  <c r="T231" i="76"/>
  <c r="V231" i="76"/>
  <c r="W231" i="76"/>
  <c r="X231" i="76"/>
  <c r="Y231" i="76"/>
  <c r="Z231" i="76"/>
  <c r="AA231" i="76"/>
  <c r="AB231" i="76"/>
  <c r="AC231" i="76"/>
  <c r="AD231" i="76"/>
  <c r="AE231" i="76"/>
  <c r="I232" i="76"/>
  <c r="J232" i="76"/>
  <c r="K232" i="76"/>
  <c r="L232" i="76"/>
  <c r="N232" i="76"/>
  <c r="O232" i="76"/>
  <c r="P232" i="76"/>
  <c r="Q232" i="76"/>
  <c r="R232" i="76"/>
  <c r="T232" i="76"/>
  <c r="V232" i="76"/>
  <c r="W232" i="76"/>
  <c r="X232" i="76"/>
  <c r="Y232" i="76"/>
  <c r="Z232" i="76"/>
  <c r="AA232" i="76"/>
  <c r="AB232" i="76"/>
  <c r="AC232" i="76"/>
  <c r="AD232" i="76"/>
  <c r="AE232" i="76"/>
  <c r="I233" i="76"/>
  <c r="J233" i="76"/>
  <c r="K233" i="76"/>
  <c r="L233" i="76"/>
  <c r="N233" i="76"/>
  <c r="O233" i="76"/>
  <c r="P233" i="76"/>
  <c r="Q233" i="76"/>
  <c r="R233" i="76"/>
  <c r="T233" i="76"/>
  <c r="V233" i="76"/>
  <c r="W233" i="76"/>
  <c r="X233" i="76"/>
  <c r="Y233" i="76"/>
  <c r="Z233" i="76"/>
  <c r="AA233" i="76"/>
  <c r="AB233" i="76"/>
  <c r="AC233" i="76"/>
  <c r="AD233" i="76"/>
  <c r="AE233" i="76"/>
  <c r="I234" i="76"/>
  <c r="J234" i="76"/>
  <c r="K234" i="76"/>
  <c r="L234" i="76"/>
  <c r="N234" i="76"/>
  <c r="O234" i="76"/>
  <c r="P234" i="76"/>
  <c r="Q234" i="76"/>
  <c r="R234" i="76"/>
  <c r="T234" i="76"/>
  <c r="V234" i="76"/>
  <c r="W234" i="76"/>
  <c r="X234" i="76"/>
  <c r="Y234" i="76"/>
  <c r="Z234" i="76"/>
  <c r="AA234" i="76"/>
  <c r="AB234" i="76"/>
  <c r="AC234" i="76"/>
  <c r="AD234" i="76"/>
  <c r="AE234" i="76"/>
  <c r="I235" i="76"/>
  <c r="J235" i="76"/>
  <c r="K235" i="76"/>
  <c r="L235" i="76"/>
  <c r="N235" i="76"/>
  <c r="O235" i="76"/>
  <c r="P235" i="76"/>
  <c r="Q235" i="76"/>
  <c r="R235" i="76"/>
  <c r="T235" i="76"/>
  <c r="V235" i="76"/>
  <c r="W235" i="76"/>
  <c r="X235" i="76"/>
  <c r="Y235" i="76"/>
  <c r="Z235" i="76"/>
  <c r="AA235" i="76"/>
  <c r="AB235" i="76"/>
  <c r="AC235" i="76"/>
  <c r="AD235" i="76"/>
  <c r="AE235" i="76"/>
  <c r="I236" i="76"/>
  <c r="J236" i="76"/>
  <c r="K236" i="76"/>
  <c r="L236" i="76"/>
  <c r="N236" i="76"/>
  <c r="O236" i="76"/>
  <c r="P236" i="76"/>
  <c r="Q236" i="76"/>
  <c r="R236" i="76"/>
  <c r="T236" i="76"/>
  <c r="V236" i="76"/>
  <c r="W236" i="76"/>
  <c r="X236" i="76"/>
  <c r="Y236" i="76"/>
  <c r="Z236" i="76"/>
  <c r="AA236" i="76"/>
  <c r="AB236" i="76"/>
  <c r="AC236" i="76"/>
  <c r="AD236" i="76"/>
  <c r="AE236" i="76"/>
  <c r="I237" i="76"/>
  <c r="J237" i="76"/>
  <c r="K237" i="76"/>
  <c r="L237" i="76"/>
  <c r="N237" i="76"/>
  <c r="O237" i="76"/>
  <c r="P237" i="76"/>
  <c r="Q237" i="76"/>
  <c r="R237" i="76"/>
  <c r="T237" i="76"/>
  <c r="V237" i="76"/>
  <c r="W237" i="76"/>
  <c r="X237" i="76"/>
  <c r="Y237" i="76"/>
  <c r="Z237" i="76"/>
  <c r="AA237" i="76"/>
  <c r="AB237" i="76"/>
  <c r="AC237" i="76"/>
  <c r="AD237" i="76"/>
  <c r="AE237" i="76"/>
  <c r="I238" i="76"/>
  <c r="J238" i="76"/>
  <c r="K238" i="76"/>
  <c r="L238" i="76"/>
  <c r="N238" i="76"/>
  <c r="O238" i="76"/>
  <c r="P238" i="76"/>
  <c r="Q238" i="76"/>
  <c r="R238" i="76"/>
  <c r="T238" i="76"/>
  <c r="V238" i="76"/>
  <c r="W238" i="76"/>
  <c r="X238" i="76"/>
  <c r="Y238" i="76"/>
  <c r="Z238" i="76"/>
  <c r="AA238" i="76"/>
  <c r="AB238" i="76"/>
  <c r="AC238" i="76"/>
  <c r="AD238" i="76"/>
  <c r="AE238" i="76"/>
  <c r="I239" i="76"/>
  <c r="J239" i="76"/>
  <c r="K239" i="76"/>
  <c r="L239" i="76"/>
  <c r="N239" i="76"/>
  <c r="O239" i="76"/>
  <c r="P239" i="76"/>
  <c r="Q239" i="76"/>
  <c r="R239" i="76"/>
  <c r="T239" i="76"/>
  <c r="V239" i="76"/>
  <c r="W239" i="76"/>
  <c r="X239" i="76"/>
  <c r="Y239" i="76"/>
  <c r="Z239" i="76"/>
  <c r="AA239" i="76"/>
  <c r="AB239" i="76"/>
  <c r="AC239" i="76"/>
  <c r="AD239" i="76"/>
  <c r="AE239" i="76"/>
  <c r="I240" i="76"/>
  <c r="J240" i="76"/>
  <c r="K240" i="76"/>
  <c r="L240" i="76"/>
  <c r="N240" i="76"/>
  <c r="O240" i="76"/>
  <c r="P240" i="76"/>
  <c r="Q240" i="76"/>
  <c r="R240" i="76"/>
  <c r="T240" i="76"/>
  <c r="V240" i="76"/>
  <c r="W240" i="76"/>
  <c r="X240" i="76"/>
  <c r="Y240" i="76"/>
  <c r="Z240" i="76"/>
  <c r="AA240" i="76"/>
  <c r="AB240" i="76"/>
  <c r="AC240" i="76"/>
  <c r="AD240" i="76"/>
  <c r="AE240" i="76"/>
  <c r="I241" i="76"/>
  <c r="J241" i="76"/>
  <c r="K241" i="76"/>
  <c r="L241" i="76"/>
  <c r="N241" i="76"/>
  <c r="O241" i="76"/>
  <c r="P241" i="76"/>
  <c r="Q241" i="76"/>
  <c r="R241" i="76"/>
  <c r="T241" i="76"/>
  <c r="V241" i="76"/>
  <c r="W241" i="76"/>
  <c r="X241" i="76"/>
  <c r="Y241" i="76"/>
  <c r="Z241" i="76"/>
  <c r="AA241" i="76"/>
  <c r="AB241" i="76"/>
  <c r="AC241" i="76"/>
  <c r="AD241" i="76"/>
  <c r="AE241" i="76"/>
  <c r="I242" i="76"/>
  <c r="J242" i="76"/>
  <c r="K242" i="76"/>
  <c r="L242" i="76"/>
  <c r="N242" i="76"/>
  <c r="O242" i="76"/>
  <c r="P242" i="76"/>
  <c r="Q242" i="76"/>
  <c r="R242" i="76"/>
  <c r="T242" i="76"/>
  <c r="V242" i="76"/>
  <c r="W242" i="76"/>
  <c r="X242" i="76"/>
  <c r="Y242" i="76"/>
  <c r="Z242" i="76"/>
  <c r="AA242" i="76"/>
  <c r="AB242" i="76"/>
  <c r="AC242" i="76"/>
  <c r="AD242" i="76"/>
  <c r="AE242" i="76"/>
  <c r="I243" i="76"/>
  <c r="J243" i="76"/>
  <c r="K243" i="76"/>
  <c r="L243" i="76"/>
  <c r="N243" i="76"/>
  <c r="O243" i="76"/>
  <c r="P243" i="76"/>
  <c r="Q243" i="76"/>
  <c r="R243" i="76"/>
  <c r="T243" i="76"/>
  <c r="V243" i="76"/>
  <c r="W243" i="76"/>
  <c r="X243" i="76"/>
  <c r="Y243" i="76"/>
  <c r="Z243" i="76"/>
  <c r="AA243" i="76"/>
  <c r="AB243" i="76"/>
  <c r="AC243" i="76"/>
  <c r="AD243" i="76"/>
  <c r="AE243" i="76"/>
  <c r="I244" i="76"/>
  <c r="J244" i="76"/>
  <c r="K244" i="76"/>
  <c r="L244" i="76"/>
  <c r="N244" i="76"/>
  <c r="O244" i="76"/>
  <c r="P244" i="76"/>
  <c r="Q244" i="76"/>
  <c r="R244" i="76"/>
  <c r="T244" i="76"/>
  <c r="V244" i="76"/>
  <c r="W244" i="76"/>
  <c r="X244" i="76"/>
  <c r="Y244" i="76"/>
  <c r="Z244" i="76"/>
  <c r="AA244" i="76"/>
  <c r="AB244" i="76"/>
  <c r="AC244" i="76"/>
  <c r="AD244" i="76"/>
  <c r="AE244" i="76"/>
  <c r="I245" i="76"/>
  <c r="J245" i="76"/>
  <c r="K245" i="76"/>
  <c r="L245" i="76"/>
  <c r="N245" i="76"/>
  <c r="O245" i="76"/>
  <c r="P245" i="76"/>
  <c r="Q245" i="76"/>
  <c r="R245" i="76"/>
  <c r="T245" i="76"/>
  <c r="V245" i="76"/>
  <c r="W245" i="76"/>
  <c r="X245" i="76"/>
  <c r="Y245" i="76"/>
  <c r="Z245" i="76"/>
  <c r="AA245" i="76"/>
  <c r="AB245" i="76"/>
  <c r="AC245" i="76"/>
  <c r="AD245" i="76"/>
  <c r="AE245" i="76"/>
  <c r="I246" i="76"/>
  <c r="J246" i="76"/>
  <c r="K246" i="76"/>
  <c r="L246" i="76"/>
  <c r="N246" i="76"/>
  <c r="O246" i="76"/>
  <c r="P246" i="76"/>
  <c r="Q246" i="76"/>
  <c r="R246" i="76"/>
  <c r="T246" i="76"/>
  <c r="V246" i="76"/>
  <c r="W246" i="76"/>
  <c r="X246" i="76"/>
  <c r="Y246" i="76"/>
  <c r="Z246" i="76"/>
  <c r="AA246" i="76"/>
  <c r="AB246" i="76"/>
  <c r="AC246" i="76"/>
  <c r="AD246" i="76"/>
  <c r="AE246" i="76"/>
  <c r="I247" i="76"/>
  <c r="J247" i="76"/>
  <c r="K247" i="76"/>
  <c r="L247" i="76"/>
  <c r="N247" i="76"/>
  <c r="O247" i="76"/>
  <c r="P247" i="76"/>
  <c r="Q247" i="76"/>
  <c r="R247" i="76"/>
  <c r="T247" i="76"/>
  <c r="V247" i="76"/>
  <c r="W247" i="76"/>
  <c r="X247" i="76"/>
  <c r="Y247" i="76"/>
  <c r="Z247" i="76"/>
  <c r="AA247" i="76"/>
  <c r="AB247" i="76"/>
  <c r="AC247" i="76"/>
  <c r="AD247" i="76"/>
  <c r="AE247" i="76"/>
  <c r="I248" i="76"/>
  <c r="J248" i="76"/>
  <c r="K248" i="76"/>
  <c r="L248" i="76"/>
  <c r="N248" i="76"/>
  <c r="O248" i="76"/>
  <c r="P248" i="76"/>
  <c r="Q248" i="76"/>
  <c r="R248" i="76"/>
  <c r="T248" i="76"/>
  <c r="V248" i="76"/>
  <c r="W248" i="76"/>
  <c r="X248" i="76"/>
  <c r="Y248" i="76"/>
  <c r="Z248" i="76"/>
  <c r="AA248" i="76"/>
  <c r="AB248" i="76"/>
  <c r="AC248" i="76"/>
  <c r="AD248" i="76"/>
  <c r="AE248" i="76"/>
  <c r="I249" i="76"/>
  <c r="J249" i="76"/>
  <c r="K249" i="76"/>
  <c r="L249" i="76"/>
  <c r="N249" i="76"/>
  <c r="O249" i="76"/>
  <c r="P249" i="76"/>
  <c r="Q249" i="76"/>
  <c r="R249" i="76"/>
  <c r="T249" i="76"/>
  <c r="V249" i="76"/>
  <c r="W249" i="76"/>
  <c r="X249" i="76"/>
  <c r="Y249" i="76"/>
  <c r="Z249" i="76"/>
  <c r="AA249" i="76"/>
  <c r="AB249" i="76"/>
  <c r="AC249" i="76"/>
  <c r="AD249" i="76"/>
  <c r="AE249" i="76"/>
  <c r="I250" i="76"/>
  <c r="J250" i="76"/>
  <c r="K250" i="76"/>
  <c r="L250" i="76"/>
  <c r="N250" i="76"/>
  <c r="O250" i="76"/>
  <c r="P250" i="76"/>
  <c r="Q250" i="76"/>
  <c r="R250" i="76"/>
  <c r="T250" i="76"/>
  <c r="V250" i="76"/>
  <c r="W250" i="76"/>
  <c r="X250" i="76"/>
  <c r="Y250" i="76"/>
  <c r="Z250" i="76"/>
  <c r="AA250" i="76"/>
  <c r="AB250" i="76"/>
  <c r="AC250" i="76"/>
  <c r="AD250" i="76"/>
  <c r="AE250" i="76"/>
  <c r="I251" i="76"/>
  <c r="J251" i="76"/>
  <c r="K251" i="76"/>
  <c r="L251" i="76"/>
  <c r="N251" i="76"/>
  <c r="O251" i="76"/>
  <c r="P251" i="76"/>
  <c r="Q251" i="76"/>
  <c r="R251" i="76"/>
  <c r="T251" i="76"/>
  <c r="V251" i="76"/>
  <c r="W251" i="76"/>
  <c r="X251" i="76"/>
  <c r="Y251" i="76"/>
  <c r="Z251" i="76"/>
  <c r="AA251" i="76"/>
  <c r="AB251" i="76"/>
  <c r="AC251" i="76"/>
  <c r="AD251" i="76"/>
  <c r="AE251" i="76"/>
  <c r="I252" i="76"/>
  <c r="J252" i="76"/>
  <c r="K252" i="76"/>
  <c r="L252" i="76"/>
  <c r="N252" i="76"/>
  <c r="O252" i="76"/>
  <c r="P252" i="76"/>
  <c r="Q252" i="76"/>
  <c r="R252" i="76"/>
  <c r="T252" i="76"/>
  <c r="V252" i="76"/>
  <c r="W252" i="76"/>
  <c r="X252" i="76"/>
  <c r="Y252" i="76"/>
  <c r="Z252" i="76"/>
  <c r="AA252" i="76"/>
  <c r="AB252" i="76"/>
  <c r="AC252" i="76"/>
  <c r="AD252" i="76"/>
  <c r="AE252" i="76"/>
  <c r="I253" i="76"/>
  <c r="J253" i="76"/>
  <c r="K253" i="76"/>
  <c r="L253" i="76"/>
  <c r="N253" i="76"/>
  <c r="O253" i="76"/>
  <c r="P253" i="76"/>
  <c r="Q253" i="76"/>
  <c r="R253" i="76"/>
  <c r="T253" i="76"/>
  <c r="V253" i="76"/>
  <c r="W253" i="76"/>
  <c r="X253" i="76"/>
  <c r="Y253" i="76"/>
  <c r="Z253" i="76"/>
  <c r="AA253" i="76"/>
  <c r="AB253" i="76"/>
  <c r="AC253" i="76"/>
  <c r="AD253" i="76"/>
  <c r="AE253" i="76"/>
  <c r="I254" i="76"/>
  <c r="J254" i="76"/>
  <c r="K254" i="76"/>
  <c r="L254" i="76"/>
  <c r="N254" i="76"/>
  <c r="O254" i="76"/>
  <c r="P254" i="76"/>
  <c r="Q254" i="76"/>
  <c r="R254" i="76"/>
  <c r="T254" i="76"/>
  <c r="V254" i="76"/>
  <c r="W254" i="76"/>
  <c r="X254" i="76"/>
  <c r="Y254" i="76"/>
  <c r="Z254" i="76"/>
  <c r="AA254" i="76"/>
  <c r="AB254" i="76"/>
  <c r="AC254" i="76"/>
  <c r="AD254" i="76"/>
  <c r="AE254" i="76"/>
  <c r="I255" i="76"/>
  <c r="J255" i="76"/>
  <c r="K255" i="76"/>
  <c r="L255" i="76"/>
  <c r="N255" i="76"/>
  <c r="O255" i="76"/>
  <c r="P255" i="76"/>
  <c r="Q255" i="76"/>
  <c r="R255" i="76"/>
  <c r="T255" i="76"/>
  <c r="V255" i="76"/>
  <c r="W255" i="76"/>
  <c r="X255" i="76"/>
  <c r="Y255" i="76"/>
  <c r="Z255" i="76"/>
  <c r="AA255" i="76"/>
  <c r="AB255" i="76"/>
  <c r="AC255" i="76"/>
  <c r="AD255" i="76"/>
  <c r="AE255" i="76"/>
  <c r="I256" i="76"/>
  <c r="J256" i="76"/>
  <c r="K256" i="76"/>
  <c r="L256" i="76"/>
  <c r="N256" i="76"/>
  <c r="O256" i="76"/>
  <c r="P256" i="76"/>
  <c r="Q256" i="76"/>
  <c r="R256" i="76"/>
  <c r="T256" i="76"/>
  <c r="V256" i="76"/>
  <c r="W256" i="76"/>
  <c r="X256" i="76"/>
  <c r="Y256" i="76"/>
  <c r="Z256" i="76"/>
  <c r="AA256" i="76"/>
  <c r="AB256" i="76"/>
  <c r="AC256" i="76"/>
  <c r="AD256" i="76"/>
  <c r="AE256" i="76"/>
  <c r="I257" i="76"/>
  <c r="J257" i="76"/>
  <c r="K257" i="76"/>
  <c r="L257" i="76"/>
  <c r="N257" i="76"/>
  <c r="O257" i="76"/>
  <c r="P257" i="76"/>
  <c r="Q257" i="76"/>
  <c r="R257" i="76"/>
  <c r="T257" i="76"/>
  <c r="V257" i="76"/>
  <c r="W257" i="76"/>
  <c r="X257" i="76"/>
  <c r="Y257" i="76"/>
  <c r="Z257" i="76"/>
  <c r="AA257" i="76"/>
  <c r="AB257" i="76"/>
  <c r="AC257" i="76"/>
  <c r="AD257" i="76"/>
  <c r="AE257" i="76"/>
  <c r="I258" i="76"/>
  <c r="J258" i="76"/>
  <c r="K258" i="76"/>
  <c r="L258" i="76"/>
  <c r="N258" i="76"/>
  <c r="O258" i="76"/>
  <c r="P258" i="76"/>
  <c r="Q258" i="76"/>
  <c r="R258" i="76"/>
  <c r="T258" i="76"/>
  <c r="V258" i="76"/>
  <c r="W258" i="76"/>
  <c r="X258" i="76"/>
  <c r="Y258" i="76"/>
  <c r="Z258" i="76"/>
  <c r="AA258" i="76"/>
  <c r="AB258" i="76"/>
  <c r="AC258" i="76"/>
  <c r="AD258" i="76"/>
  <c r="AE258" i="76"/>
  <c r="I259" i="76"/>
  <c r="J259" i="76"/>
  <c r="K259" i="76"/>
  <c r="L259" i="76"/>
  <c r="N259" i="76"/>
  <c r="O259" i="76"/>
  <c r="P259" i="76"/>
  <c r="Q259" i="76"/>
  <c r="R259" i="76"/>
  <c r="T259" i="76"/>
  <c r="V259" i="76"/>
  <c r="W259" i="76"/>
  <c r="X259" i="76"/>
  <c r="Y259" i="76"/>
  <c r="Z259" i="76"/>
  <c r="AA259" i="76"/>
  <c r="AB259" i="76"/>
  <c r="AC259" i="76"/>
  <c r="AD259" i="76"/>
  <c r="AE259" i="76"/>
  <c r="I260" i="76"/>
  <c r="J260" i="76"/>
  <c r="K260" i="76"/>
  <c r="L260" i="76"/>
  <c r="N260" i="76"/>
  <c r="O260" i="76"/>
  <c r="P260" i="76"/>
  <c r="Q260" i="76"/>
  <c r="R260" i="76"/>
  <c r="T260" i="76"/>
  <c r="V260" i="76"/>
  <c r="W260" i="76"/>
  <c r="X260" i="76"/>
  <c r="Y260" i="76"/>
  <c r="Z260" i="76"/>
  <c r="AA260" i="76"/>
  <c r="AB260" i="76"/>
  <c r="AC260" i="76"/>
  <c r="AD260" i="76"/>
  <c r="AE260" i="76"/>
  <c r="I261" i="76"/>
  <c r="J261" i="76"/>
  <c r="K261" i="76"/>
  <c r="L261" i="76"/>
  <c r="N261" i="76"/>
  <c r="O261" i="76"/>
  <c r="P261" i="76"/>
  <c r="Q261" i="76"/>
  <c r="R261" i="76"/>
  <c r="T261" i="76"/>
  <c r="V261" i="76"/>
  <c r="W261" i="76"/>
  <c r="X261" i="76"/>
  <c r="Y261" i="76"/>
  <c r="Z261" i="76"/>
  <c r="AA261" i="76"/>
  <c r="AB261" i="76"/>
  <c r="AC261" i="76"/>
  <c r="AD261" i="76"/>
  <c r="AE261" i="76"/>
  <c r="I262" i="76"/>
  <c r="J262" i="76"/>
  <c r="K262" i="76"/>
  <c r="L262" i="76"/>
  <c r="N262" i="76"/>
  <c r="O262" i="76"/>
  <c r="P262" i="76"/>
  <c r="Q262" i="76"/>
  <c r="R262" i="76"/>
  <c r="T262" i="76"/>
  <c r="V262" i="76"/>
  <c r="W262" i="76"/>
  <c r="X262" i="76"/>
  <c r="Y262" i="76"/>
  <c r="Z262" i="76"/>
  <c r="AA262" i="76"/>
  <c r="AB262" i="76"/>
  <c r="AC262" i="76"/>
  <c r="AD262" i="76"/>
  <c r="AE262" i="76"/>
  <c r="I263" i="76"/>
  <c r="J263" i="76"/>
  <c r="K263" i="76"/>
  <c r="L263" i="76"/>
  <c r="N263" i="76"/>
  <c r="O263" i="76"/>
  <c r="P263" i="76"/>
  <c r="Q263" i="76"/>
  <c r="R263" i="76"/>
  <c r="T263" i="76"/>
  <c r="V263" i="76"/>
  <c r="W263" i="76"/>
  <c r="X263" i="76"/>
  <c r="Y263" i="76"/>
  <c r="Z263" i="76"/>
  <c r="AA263" i="76"/>
  <c r="AB263" i="76"/>
  <c r="AC263" i="76"/>
  <c r="AD263" i="76"/>
  <c r="AE263" i="76"/>
  <c r="I264" i="76"/>
  <c r="J264" i="76"/>
  <c r="K264" i="76"/>
  <c r="L264" i="76"/>
  <c r="N264" i="76"/>
  <c r="O264" i="76"/>
  <c r="P264" i="76"/>
  <c r="Q264" i="76"/>
  <c r="R264" i="76"/>
  <c r="T264" i="76"/>
  <c r="V264" i="76"/>
  <c r="W264" i="76"/>
  <c r="X264" i="76"/>
  <c r="Y264" i="76"/>
  <c r="Z264" i="76"/>
  <c r="AA264" i="76"/>
  <c r="AB264" i="76"/>
  <c r="AC264" i="76"/>
  <c r="AD264" i="76"/>
  <c r="AE264" i="76"/>
  <c r="I265" i="76"/>
  <c r="J265" i="76"/>
  <c r="K265" i="76"/>
  <c r="L265" i="76"/>
  <c r="N265" i="76"/>
  <c r="O265" i="76"/>
  <c r="P265" i="76"/>
  <c r="Q265" i="76"/>
  <c r="R265" i="76"/>
  <c r="T265" i="76"/>
  <c r="V265" i="76"/>
  <c r="W265" i="76"/>
  <c r="X265" i="76"/>
  <c r="Y265" i="76"/>
  <c r="Z265" i="76"/>
  <c r="AA265" i="76"/>
  <c r="AB265" i="76"/>
  <c r="AC265" i="76"/>
  <c r="AD265" i="76"/>
  <c r="AE265" i="76"/>
  <c r="I266" i="76"/>
  <c r="J266" i="76"/>
  <c r="K266" i="76"/>
  <c r="L266" i="76"/>
  <c r="N266" i="76"/>
  <c r="O266" i="76"/>
  <c r="P266" i="76"/>
  <c r="Q266" i="76"/>
  <c r="R266" i="76"/>
  <c r="T266" i="76"/>
  <c r="V266" i="76"/>
  <c r="W266" i="76"/>
  <c r="X266" i="76"/>
  <c r="Y266" i="76"/>
  <c r="Z266" i="76"/>
  <c r="AA266" i="76"/>
  <c r="AB266" i="76"/>
  <c r="AC266" i="76"/>
  <c r="AD266" i="76"/>
  <c r="AE266" i="76"/>
  <c r="I267" i="76"/>
  <c r="J267" i="76"/>
  <c r="K267" i="76"/>
  <c r="L267" i="76"/>
  <c r="N267" i="76"/>
  <c r="O267" i="76"/>
  <c r="P267" i="76"/>
  <c r="Q267" i="76"/>
  <c r="R267" i="76"/>
  <c r="T267" i="76"/>
  <c r="V267" i="76"/>
  <c r="W267" i="76"/>
  <c r="X267" i="76"/>
  <c r="Y267" i="76"/>
  <c r="Z267" i="76"/>
  <c r="AA267" i="76"/>
  <c r="AB267" i="76"/>
  <c r="AC267" i="76"/>
  <c r="AD267" i="76"/>
  <c r="AE267" i="76"/>
  <c r="I268" i="76"/>
  <c r="J268" i="76"/>
  <c r="K268" i="76"/>
  <c r="L268" i="76"/>
  <c r="N268" i="76"/>
  <c r="O268" i="76"/>
  <c r="P268" i="76"/>
  <c r="Q268" i="76"/>
  <c r="R268" i="76"/>
  <c r="T268" i="76"/>
  <c r="V268" i="76"/>
  <c r="W268" i="76"/>
  <c r="X268" i="76"/>
  <c r="Y268" i="76"/>
  <c r="Z268" i="76"/>
  <c r="AA268" i="76"/>
  <c r="AB268" i="76"/>
  <c r="AC268" i="76"/>
  <c r="AD268" i="76"/>
  <c r="AE268" i="76"/>
  <c r="I269" i="76"/>
  <c r="J269" i="76"/>
  <c r="K269" i="76"/>
  <c r="L269" i="76"/>
  <c r="N269" i="76"/>
  <c r="O269" i="76"/>
  <c r="P269" i="76"/>
  <c r="Q269" i="76"/>
  <c r="R269" i="76"/>
  <c r="T269" i="76"/>
  <c r="V269" i="76"/>
  <c r="W269" i="76"/>
  <c r="X269" i="76"/>
  <c r="Y269" i="76"/>
  <c r="Z269" i="76"/>
  <c r="AA269" i="76"/>
  <c r="AB269" i="76"/>
  <c r="AC269" i="76"/>
  <c r="AD269" i="76"/>
  <c r="AE269" i="76"/>
  <c r="I270" i="76"/>
  <c r="J270" i="76"/>
  <c r="K270" i="76"/>
  <c r="L270" i="76"/>
  <c r="N270" i="76"/>
  <c r="O270" i="76"/>
  <c r="P270" i="76"/>
  <c r="Q270" i="76"/>
  <c r="R270" i="76"/>
  <c r="T270" i="76"/>
  <c r="V270" i="76"/>
  <c r="W270" i="76"/>
  <c r="X270" i="76"/>
  <c r="Y270" i="76"/>
  <c r="Z270" i="76"/>
  <c r="AA270" i="76"/>
  <c r="AB270" i="76"/>
  <c r="AC270" i="76"/>
  <c r="AD270" i="76"/>
  <c r="AE270" i="76"/>
  <c r="I271" i="76"/>
  <c r="J271" i="76"/>
  <c r="K271" i="76"/>
  <c r="L271" i="76"/>
  <c r="N271" i="76"/>
  <c r="O271" i="76"/>
  <c r="P271" i="76"/>
  <c r="Q271" i="76"/>
  <c r="R271" i="76"/>
  <c r="T271" i="76"/>
  <c r="V271" i="76"/>
  <c r="W271" i="76"/>
  <c r="X271" i="76"/>
  <c r="Y271" i="76"/>
  <c r="Z271" i="76"/>
  <c r="AA271" i="76"/>
  <c r="AB271" i="76"/>
  <c r="AC271" i="76"/>
  <c r="AD271" i="76"/>
  <c r="AE271" i="76"/>
  <c r="I272" i="76"/>
  <c r="J272" i="76"/>
  <c r="K272" i="76"/>
  <c r="L272" i="76"/>
  <c r="N272" i="76"/>
  <c r="O272" i="76"/>
  <c r="P272" i="76"/>
  <c r="Q272" i="76"/>
  <c r="R272" i="76"/>
  <c r="T272" i="76"/>
  <c r="V272" i="76"/>
  <c r="W272" i="76"/>
  <c r="X272" i="76"/>
  <c r="Y272" i="76"/>
  <c r="Z272" i="76"/>
  <c r="AA272" i="76"/>
  <c r="AB272" i="76"/>
  <c r="AC272" i="76"/>
  <c r="AD272" i="76"/>
  <c r="AE272" i="76"/>
  <c r="I273" i="76"/>
  <c r="J273" i="76"/>
  <c r="K273" i="76"/>
  <c r="L273" i="76"/>
  <c r="I274" i="76"/>
  <c r="J274" i="76"/>
  <c r="K274" i="76"/>
  <c r="L274" i="76"/>
  <c r="I275" i="76"/>
  <c r="J275" i="76"/>
  <c r="K275" i="76"/>
  <c r="L275" i="76"/>
  <c r="I276" i="76"/>
  <c r="J276" i="76"/>
  <c r="K276" i="76"/>
  <c r="L276" i="76"/>
  <c r="I277" i="76"/>
  <c r="J277" i="76"/>
  <c r="K277" i="76"/>
  <c r="L277" i="76"/>
  <c r="I278" i="76"/>
  <c r="J278" i="76"/>
  <c r="K278" i="76"/>
  <c r="L278" i="76"/>
  <c r="I279" i="76"/>
  <c r="J279" i="76"/>
  <c r="K279" i="76"/>
  <c r="L279" i="76"/>
  <c r="I280" i="76"/>
  <c r="J280" i="76"/>
  <c r="K280" i="76"/>
  <c r="L280" i="76"/>
  <c r="I281" i="76"/>
  <c r="J281" i="76"/>
  <c r="K281" i="76"/>
  <c r="L281" i="76"/>
  <c r="I282" i="76"/>
  <c r="J282" i="76"/>
  <c r="K282" i="76"/>
  <c r="L282" i="76"/>
  <c r="N282" i="76"/>
  <c r="O282" i="76"/>
  <c r="P282" i="76"/>
  <c r="Q282" i="76"/>
  <c r="R282" i="76"/>
  <c r="T282" i="76"/>
  <c r="V282" i="76"/>
  <c r="W282" i="76"/>
  <c r="X282" i="76"/>
  <c r="Y282" i="76"/>
  <c r="Z282" i="76"/>
  <c r="AA282" i="76"/>
  <c r="AB282" i="76"/>
  <c r="AC282" i="76"/>
  <c r="AD282" i="76"/>
  <c r="AE282" i="76"/>
  <c r="F13" i="76"/>
  <c r="G13" i="76"/>
  <c r="F14" i="76"/>
  <c r="G14" i="76"/>
  <c r="F15" i="76"/>
  <c r="G15" i="76"/>
  <c r="F16" i="76"/>
  <c r="G16" i="76"/>
  <c r="F17" i="76"/>
  <c r="G17" i="76"/>
  <c r="F18" i="76"/>
  <c r="G18" i="76"/>
  <c r="F19" i="76"/>
  <c r="G19" i="76"/>
  <c r="F20" i="76"/>
  <c r="G20" i="76"/>
  <c r="F21" i="76"/>
  <c r="G21" i="76"/>
  <c r="F22" i="76"/>
  <c r="F23" i="76"/>
  <c r="G23" i="76"/>
  <c r="F24" i="76"/>
  <c r="G24" i="76"/>
  <c r="F25" i="76"/>
  <c r="G25" i="76"/>
  <c r="F26" i="76"/>
  <c r="G26" i="76"/>
  <c r="F27" i="76"/>
  <c r="G27" i="76"/>
  <c r="F28" i="76"/>
  <c r="G28" i="76"/>
  <c r="F29" i="76"/>
  <c r="G29" i="76"/>
  <c r="F30" i="76"/>
  <c r="G30" i="76"/>
  <c r="F31" i="76"/>
  <c r="G31" i="76"/>
  <c r="F32" i="76"/>
  <c r="G32" i="76"/>
  <c r="F33" i="76"/>
  <c r="G33" i="76"/>
  <c r="F34" i="76"/>
  <c r="G34" i="76"/>
  <c r="F35" i="76"/>
  <c r="G35" i="76"/>
  <c r="F36" i="76"/>
  <c r="G36" i="76"/>
  <c r="F37" i="76"/>
  <c r="G37" i="76"/>
  <c r="F38" i="76"/>
  <c r="G38" i="76"/>
  <c r="F39" i="76"/>
  <c r="G39" i="76"/>
  <c r="F40" i="76"/>
  <c r="G40" i="76"/>
  <c r="F41" i="76"/>
  <c r="G41" i="76"/>
  <c r="F42" i="76"/>
  <c r="G42" i="76"/>
  <c r="F43" i="76"/>
  <c r="G43" i="76"/>
  <c r="F44" i="76"/>
  <c r="G44" i="76"/>
  <c r="F45" i="76"/>
  <c r="G45" i="76"/>
  <c r="F46" i="76"/>
  <c r="G46" i="76"/>
  <c r="F47" i="76"/>
  <c r="G47" i="76"/>
  <c r="F48" i="76"/>
  <c r="G48" i="76"/>
  <c r="F49" i="76"/>
  <c r="G49" i="76"/>
  <c r="F50" i="76"/>
  <c r="G50" i="76"/>
  <c r="F51" i="76"/>
  <c r="G51" i="76"/>
  <c r="F52" i="76"/>
  <c r="G52" i="76"/>
  <c r="F53" i="76"/>
  <c r="G53" i="76"/>
  <c r="F54" i="76"/>
  <c r="G54" i="76"/>
  <c r="F55" i="76"/>
  <c r="G55" i="76"/>
  <c r="F56" i="76"/>
  <c r="G56" i="76"/>
  <c r="F57" i="76"/>
  <c r="G57" i="76"/>
  <c r="F58" i="76"/>
  <c r="G58" i="76"/>
  <c r="F59" i="76"/>
  <c r="G59" i="76"/>
  <c r="F60" i="76"/>
  <c r="G60" i="76"/>
  <c r="F61" i="76"/>
  <c r="G61" i="76"/>
  <c r="F62" i="76"/>
  <c r="G62" i="76"/>
  <c r="F63" i="76"/>
  <c r="G63" i="76"/>
  <c r="F64" i="76"/>
  <c r="G64" i="76"/>
  <c r="F65" i="76"/>
  <c r="G65" i="76"/>
  <c r="F66" i="76"/>
  <c r="G66" i="76"/>
  <c r="F67" i="76"/>
  <c r="G67" i="76"/>
  <c r="F68" i="76"/>
  <c r="G68" i="76"/>
  <c r="F69" i="76"/>
  <c r="G69" i="76"/>
  <c r="F70" i="76"/>
  <c r="G70" i="76"/>
  <c r="F71" i="76"/>
  <c r="G71" i="76"/>
  <c r="F72" i="76"/>
  <c r="G72" i="76"/>
  <c r="F73" i="76"/>
  <c r="G73" i="76"/>
  <c r="F74" i="76"/>
  <c r="G74" i="76"/>
  <c r="F75" i="76"/>
  <c r="G75" i="76"/>
  <c r="F76" i="76"/>
  <c r="G76" i="76"/>
  <c r="F77" i="76"/>
  <c r="G77" i="76"/>
  <c r="F78" i="76"/>
  <c r="G78" i="76"/>
  <c r="F79" i="76"/>
  <c r="G79" i="76"/>
  <c r="F80" i="76"/>
  <c r="G80" i="76"/>
  <c r="F81" i="76"/>
  <c r="G81" i="76"/>
  <c r="F82" i="76"/>
  <c r="G82" i="76"/>
  <c r="F83" i="76"/>
  <c r="G83" i="76"/>
  <c r="F84" i="76"/>
  <c r="G84" i="76"/>
  <c r="F85" i="76"/>
  <c r="G85" i="76"/>
  <c r="F86" i="76"/>
  <c r="G86" i="76"/>
  <c r="F87" i="76"/>
  <c r="G87" i="76"/>
  <c r="F88" i="76"/>
  <c r="G88" i="76"/>
  <c r="F89" i="76"/>
  <c r="G89" i="76"/>
  <c r="F90" i="76"/>
  <c r="F91" i="76"/>
  <c r="G91" i="76"/>
  <c r="F92" i="76"/>
  <c r="G92" i="76"/>
  <c r="F93" i="76"/>
  <c r="G93" i="76"/>
  <c r="F94" i="76"/>
  <c r="G94" i="76"/>
  <c r="F95" i="76"/>
  <c r="G95" i="76"/>
  <c r="F96" i="76"/>
  <c r="G96" i="76"/>
  <c r="F97" i="76"/>
  <c r="G97" i="76"/>
  <c r="F98" i="76"/>
  <c r="G98" i="76"/>
  <c r="F99" i="76"/>
  <c r="G99" i="76"/>
  <c r="F100" i="76"/>
  <c r="G100" i="76"/>
  <c r="F101" i="76"/>
  <c r="G101" i="76"/>
  <c r="F102" i="76"/>
  <c r="G102" i="76"/>
  <c r="F103" i="76"/>
  <c r="G103" i="76"/>
  <c r="F104" i="76"/>
  <c r="G104" i="76"/>
  <c r="F105" i="76"/>
  <c r="G105" i="76"/>
  <c r="F106" i="76"/>
  <c r="G106" i="76"/>
  <c r="F107" i="76"/>
  <c r="G107" i="76"/>
  <c r="F108" i="76"/>
  <c r="G108" i="76"/>
  <c r="F109" i="76"/>
  <c r="G109" i="76"/>
  <c r="F110" i="76"/>
  <c r="G110" i="76"/>
  <c r="F111" i="76"/>
  <c r="G111" i="76"/>
  <c r="F112" i="76"/>
  <c r="G112" i="76"/>
  <c r="F113" i="76"/>
  <c r="G113" i="76"/>
  <c r="F114" i="76"/>
  <c r="G114" i="76"/>
  <c r="F115" i="76"/>
  <c r="G115" i="76"/>
  <c r="F116" i="76"/>
  <c r="G116" i="76"/>
  <c r="F117" i="76"/>
  <c r="G117" i="76"/>
  <c r="F118" i="76"/>
  <c r="G118" i="76"/>
  <c r="F119" i="76"/>
  <c r="G119" i="76"/>
  <c r="F120" i="76"/>
  <c r="G120" i="76"/>
  <c r="F121" i="76"/>
  <c r="G121" i="76"/>
  <c r="F122" i="76"/>
  <c r="G122" i="76"/>
  <c r="F123" i="76"/>
  <c r="G123" i="76"/>
  <c r="F124" i="76"/>
  <c r="G124" i="76"/>
  <c r="F125" i="76"/>
  <c r="G125" i="76"/>
  <c r="F126" i="76"/>
  <c r="G126" i="76"/>
  <c r="F127" i="76"/>
  <c r="G127" i="76"/>
  <c r="F128" i="76"/>
  <c r="G128" i="76"/>
  <c r="F129" i="76"/>
  <c r="G129" i="76"/>
  <c r="F130" i="76"/>
  <c r="G130" i="76"/>
  <c r="F131" i="76"/>
  <c r="G131" i="76"/>
  <c r="F132" i="76"/>
  <c r="G132" i="76"/>
  <c r="F133" i="76"/>
  <c r="G133" i="76"/>
  <c r="F134" i="76"/>
  <c r="G134" i="76"/>
  <c r="F135" i="76"/>
  <c r="G135" i="76"/>
  <c r="F136" i="76"/>
  <c r="G136" i="76"/>
  <c r="F137" i="76"/>
  <c r="G137" i="76"/>
  <c r="F138" i="76"/>
  <c r="G138" i="76"/>
  <c r="F139" i="76"/>
  <c r="G139" i="76"/>
  <c r="F140" i="76"/>
  <c r="G140" i="76"/>
  <c r="F141" i="76"/>
  <c r="G141" i="76"/>
  <c r="F142" i="76"/>
  <c r="G142" i="76"/>
  <c r="F143" i="76"/>
  <c r="G143" i="76"/>
  <c r="F144" i="76"/>
  <c r="G144" i="76"/>
  <c r="F145" i="76"/>
  <c r="G145" i="76"/>
  <c r="F146" i="76"/>
  <c r="G146" i="76"/>
  <c r="F147" i="76"/>
  <c r="G147" i="76"/>
  <c r="F148" i="76"/>
  <c r="G148" i="76"/>
  <c r="F149" i="76"/>
  <c r="G149" i="76"/>
  <c r="F150" i="76"/>
  <c r="G150" i="76"/>
  <c r="F151" i="76"/>
  <c r="G151" i="76"/>
  <c r="F152" i="76"/>
  <c r="G152" i="76"/>
  <c r="F153" i="76"/>
  <c r="G153" i="76"/>
  <c r="F154" i="76"/>
  <c r="G154" i="76"/>
  <c r="F155" i="76"/>
  <c r="G155" i="76"/>
  <c r="F156" i="76"/>
  <c r="G156" i="76"/>
  <c r="F157" i="76"/>
  <c r="G157" i="76"/>
  <c r="F158" i="76"/>
  <c r="F159" i="76"/>
  <c r="G159" i="76"/>
  <c r="F160" i="76"/>
  <c r="G160" i="76"/>
  <c r="F161" i="76"/>
  <c r="G161" i="76"/>
  <c r="F162" i="76"/>
  <c r="G162" i="76"/>
  <c r="F163" i="76"/>
  <c r="G163" i="76"/>
  <c r="F164" i="76"/>
  <c r="G164" i="76"/>
  <c r="F165" i="76"/>
  <c r="G165" i="76"/>
  <c r="F166" i="76"/>
  <c r="G166" i="76"/>
  <c r="F167" i="76"/>
  <c r="G167" i="76"/>
  <c r="F168" i="76"/>
  <c r="G168" i="76"/>
  <c r="F169" i="76"/>
  <c r="G169" i="76"/>
  <c r="F170" i="76"/>
  <c r="G170" i="76"/>
  <c r="F171" i="76"/>
  <c r="G171" i="76"/>
  <c r="F172" i="76"/>
  <c r="G172" i="76"/>
  <c r="F173" i="76"/>
  <c r="G173" i="76"/>
  <c r="F174" i="76"/>
  <c r="G174" i="76"/>
  <c r="F175" i="76"/>
  <c r="G175" i="76"/>
  <c r="F176" i="76"/>
  <c r="G176" i="76"/>
  <c r="F177" i="76"/>
  <c r="G177" i="76"/>
  <c r="F178" i="76"/>
  <c r="G178" i="76"/>
  <c r="F179" i="76"/>
  <c r="G179" i="76"/>
  <c r="F180" i="76"/>
  <c r="G180" i="76"/>
  <c r="F181" i="76"/>
  <c r="G181" i="76"/>
  <c r="F182" i="76"/>
  <c r="G182" i="76"/>
  <c r="F183" i="76"/>
  <c r="G183" i="76"/>
  <c r="F184" i="76"/>
  <c r="G184" i="76"/>
  <c r="F185" i="76"/>
  <c r="G185" i="76"/>
  <c r="F186" i="76"/>
  <c r="G186" i="76"/>
  <c r="F187" i="76"/>
  <c r="G187" i="76"/>
  <c r="F188" i="76"/>
  <c r="G188" i="76"/>
  <c r="F189" i="76"/>
  <c r="G189" i="76"/>
  <c r="F190" i="76"/>
  <c r="G190" i="76"/>
  <c r="F191" i="76"/>
  <c r="G191" i="76"/>
  <c r="F192" i="76"/>
  <c r="G192" i="76"/>
  <c r="F193" i="76"/>
  <c r="G193" i="76"/>
  <c r="F194" i="76"/>
  <c r="G194" i="76"/>
  <c r="F195" i="76"/>
  <c r="G195" i="76"/>
  <c r="F196" i="76"/>
  <c r="G196" i="76"/>
  <c r="F197" i="76"/>
  <c r="G197" i="76"/>
  <c r="F198" i="76"/>
  <c r="G198" i="76"/>
  <c r="F199" i="76"/>
  <c r="G199" i="76"/>
  <c r="F200" i="76"/>
  <c r="G200" i="76"/>
  <c r="F201" i="76"/>
  <c r="G201" i="76"/>
  <c r="F202" i="76"/>
  <c r="G202" i="76"/>
  <c r="F203" i="76"/>
  <c r="G203" i="76"/>
  <c r="F204" i="76"/>
  <c r="G204" i="76"/>
  <c r="F205" i="76"/>
  <c r="G205" i="76"/>
  <c r="F206" i="76"/>
  <c r="G206" i="76"/>
  <c r="F207" i="76"/>
  <c r="G207" i="76"/>
  <c r="F208" i="76"/>
  <c r="G208" i="76"/>
  <c r="F209" i="76"/>
  <c r="G209" i="76"/>
  <c r="F210" i="76"/>
  <c r="G210" i="76"/>
  <c r="F211" i="76"/>
  <c r="G211" i="76"/>
  <c r="F212" i="76"/>
  <c r="G212" i="76"/>
  <c r="F213" i="76"/>
  <c r="G213" i="76"/>
  <c r="F214" i="76"/>
  <c r="G214" i="76"/>
  <c r="F215" i="76"/>
  <c r="G215" i="76"/>
  <c r="F216" i="76"/>
  <c r="G216" i="76"/>
  <c r="F217" i="76"/>
  <c r="G217" i="76"/>
  <c r="F218" i="76"/>
  <c r="G218" i="76"/>
  <c r="F219" i="76"/>
  <c r="G219" i="76"/>
  <c r="F220" i="76"/>
  <c r="G220" i="76"/>
  <c r="F221" i="76"/>
  <c r="G221" i="76"/>
  <c r="F222" i="76"/>
  <c r="G222" i="76"/>
  <c r="F223" i="76"/>
  <c r="G223" i="76"/>
  <c r="F224" i="76"/>
  <c r="G224" i="76"/>
  <c r="F225" i="76"/>
  <c r="G225" i="76"/>
  <c r="F226" i="76"/>
  <c r="F227" i="76"/>
  <c r="G227" i="76"/>
  <c r="F228" i="76"/>
  <c r="G228" i="76"/>
  <c r="F229" i="76"/>
  <c r="G229" i="76"/>
  <c r="F230" i="76"/>
  <c r="G230" i="76"/>
  <c r="F231" i="76"/>
  <c r="G231" i="76"/>
  <c r="F232" i="76"/>
  <c r="G232" i="76"/>
  <c r="F233" i="76"/>
  <c r="G233" i="76"/>
  <c r="F234" i="76"/>
  <c r="G234" i="76"/>
  <c r="F235" i="76"/>
  <c r="G235" i="76"/>
  <c r="F236" i="76"/>
  <c r="G236" i="76"/>
  <c r="F237" i="76"/>
  <c r="G237" i="76"/>
  <c r="F238" i="76"/>
  <c r="G238" i="76"/>
  <c r="F239" i="76"/>
  <c r="G239" i="76"/>
  <c r="F240" i="76"/>
  <c r="G240" i="76"/>
  <c r="F241" i="76"/>
  <c r="G241" i="76"/>
  <c r="F242" i="76"/>
  <c r="G242" i="76"/>
  <c r="F243" i="76"/>
  <c r="G243" i="76"/>
  <c r="F244" i="76"/>
  <c r="G244" i="76"/>
  <c r="F245" i="76"/>
  <c r="G245" i="76"/>
  <c r="F246" i="76"/>
  <c r="G246" i="76"/>
  <c r="F247" i="76"/>
  <c r="G247" i="76"/>
  <c r="F248" i="76"/>
  <c r="G248" i="76"/>
  <c r="F249" i="76"/>
  <c r="G249" i="76"/>
  <c r="F250" i="76"/>
  <c r="G250" i="76"/>
  <c r="F251" i="76"/>
  <c r="G251" i="76"/>
  <c r="F252" i="76"/>
  <c r="G252" i="76"/>
  <c r="F253" i="76"/>
  <c r="G253" i="76"/>
  <c r="F254" i="76"/>
  <c r="G254" i="76"/>
  <c r="F255" i="76"/>
  <c r="G255" i="76"/>
  <c r="F256" i="76"/>
  <c r="G256" i="76"/>
  <c r="F257" i="76"/>
  <c r="G257" i="76"/>
  <c r="F258" i="76"/>
  <c r="G258" i="76"/>
  <c r="F259" i="76"/>
  <c r="G259" i="76"/>
  <c r="F260" i="76"/>
  <c r="G260" i="76"/>
  <c r="F261" i="76"/>
  <c r="G261" i="76"/>
  <c r="F262" i="76"/>
  <c r="G262" i="76"/>
  <c r="F263" i="76"/>
  <c r="G263" i="76"/>
  <c r="F264" i="76"/>
  <c r="G264" i="76"/>
  <c r="F265" i="76"/>
  <c r="G265" i="76"/>
  <c r="F266" i="76"/>
  <c r="G266" i="76"/>
  <c r="F267" i="76"/>
  <c r="G267" i="76"/>
  <c r="F268" i="76"/>
  <c r="G268" i="76"/>
  <c r="F269" i="76"/>
  <c r="G269" i="76"/>
  <c r="F270" i="76"/>
  <c r="G270" i="76"/>
  <c r="F271" i="76"/>
  <c r="G271" i="76"/>
  <c r="F272" i="76"/>
  <c r="G272" i="76"/>
  <c r="F273" i="76"/>
  <c r="G273" i="76"/>
  <c r="F274" i="76"/>
  <c r="G274" i="76"/>
  <c r="F275" i="76"/>
  <c r="G275" i="76"/>
  <c r="F276" i="76"/>
  <c r="G276" i="76"/>
  <c r="F277" i="76"/>
  <c r="G277" i="76"/>
  <c r="F278" i="76"/>
  <c r="G278" i="76"/>
  <c r="F279" i="76"/>
  <c r="G279" i="76"/>
  <c r="F280" i="76"/>
  <c r="G280" i="76"/>
  <c r="F281" i="76"/>
  <c r="G281" i="76"/>
  <c r="F282" i="76"/>
  <c r="G282" i="76"/>
  <c r="B13" i="76"/>
  <c r="C13" i="76"/>
  <c r="B14" i="76"/>
  <c r="C14" i="76"/>
  <c r="B15" i="76"/>
  <c r="C15" i="76"/>
  <c r="B16" i="76"/>
  <c r="C16" i="76"/>
  <c r="B17" i="76"/>
  <c r="C17" i="76"/>
  <c r="B18" i="76"/>
  <c r="C18" i="76"/>
  <c r="B19" i="76"/>
  <c r="C19" i="76"/>
  <c r="B20" i="76"/>
  <c r="C20" i="76"/>
  <c r="B21" i="76"/>
  <c r="C21" i="76"/>
  <c r="B22" i="76"/>
  <c r="C22" i="76"/>
  <c r="B23" i="76"/>
  <c r="C23" i="76"/>
  <c r="B24" i="76"/>
  <c r="C24" i="76"/>
  <c r="B25" i="76"/>
  <c r="C25" i="76"/>
  <c r="B26" i="76"/>
  <c r="C26" i="76"/>
  <c r="B27" i="76"/>
  <c r="C27" i="76"/>
  <c r="B28" i="76"/>
  <c r="C28" i="76"/>
  <c r="B29" i="76"/>
  <c r="C29" i="76"/>
  <c r="B30" i="76"/>
  <c r="C30" i="76"/>
  <c r="B31" i="76"/>
  <c r="C31" i="76"/>
  <c r="B32" i="76"/>
  <c r="C32" i="76"/>
  <c r="B33" i="76"/>
  <c r="C33" i="76"/>
  <c r="B34" i="76"/>
  <c r="C34" i="76"/>
  <c r="B35" i="76"/>
  <c r="C35" i="76"/>
  <c r="B36" i="76"/>
  <c r="C36" i="76"/>
  <c r="B37" i="76"/>
  <c r="C37" i="76"/>
  <c r="B38" i="76"/>
  <c r="C38" i="76"/>
  <c r="B39" i="76"/>
  <c r="C39" i="76"/>
  <c r="B40" i="76"/>
  <c r="C40" i="76"/>
  <c r="B41" i="76"/>
  <c r="C41" i="76"/>
  <c r="B42" i="76"/>
  <c r="C42" i="76"/>
  <c r="B43" i="76"/>
  <c r="C43" i="76"/>
  <c r="B44" i="76"/>
  <c r="C44" i="76"/>
  <c r="B45" i="76"/>
  <c r="C45" i="76"/>
  <c r="B46" i="76"/>
  <c r="C46" i="76"/>
  <c r="B47" i="76"/>
  <c r="C47" i="76"/>
  <c r="B48" i="76"/>
  <c r="C48" i="76"/>
  <c r="B49" i="76"/>
  <c r="C49" i="76"/>
  <c r="B50" i="76"/>
  <c r="C50" i="76"/>
  <c r="B51" i="76"/>
  <c r="C51" i="76"/>
  <c r="B52" i="76"/>
  <c r="C52" i="76"/>
  <c r="B53" i="76"/>
  <c r="C53" i="76"/>
  <c r="B54" i="76"/>
  <c r="C54" i="76"/>
  <c r="B55" i="76"/>
  <c r="C55" i="76"/>
  <c r="B56" i="76"/>
  <c r="C56" i="76"/>
  <c r="B57" i="76"/>
  <c r="C57" i="76"/>
  <c r="B58" i="76"/>
  <c r="C58" i="76"/>
  <c r="B59" i="76"/>
  <c r="C59" i="76"/>
  <c r="B60" i="76"/>
  <c r="C60" i="76"/>
  <c r="B61" i="76"/>
  <c r="C61" i="76"/>
  <c r="B62" i="76"/>
  <c r="C62" i="76"/>
  <c r="B63" i="76"/>
  <c r="C63" i="76"/>
  <c r="B64" i="76"/>
  <c r="C64" i="76"/>
  <c r="B65" i="76"/>
  <c r="C65" i="76"/>
  <c r="B66" i="76"/>
  <c r="C66" i="76"/>
  <c r="B67" i="76"/>
  <c r="C67" i="76"/>
  <c r="B68" i="76"/>
  <c r="C68" i="76"/>
  <c r="B69" i="76"/>
  <c r="C69" i="76"/>
  <c r="B70" i="76"/>
  <c r="C70" i="76"/>
  <c r="B71" i="76"/>
  <c r="C71" i="76"/>
  <c r="B72" i="76"/>
  <c r="C72" i="76"/>
  <c r="B73" i="76"/>
  <c r="C73" i="76"/>
  <c r="B74" i="76"/>
  <c r="C74" i="76"/>
  <c r="B75" i="76"/>
  <c r="C75" i="76"/>
  <c r="B76" i="76"/>
  <c r="C76" i="76"/>
  <c r="B77" i="76"/>
  <c r="C77" i="76"/>
  <c r="B78" i="76"/>
  <c r="C78" i="76"/>
  <c r="B79" i="76"/>
  <c r="C79" i="76"/>
  <c r="B80" i="76"/>
  <c r="C80" i="76"/>
  <c r="B81" i="76"/>
  <c r="C81" i="76"/>
  <c r="B82" i="76"/>
  <c r="C82" i="76"/>
  <c r="B83" i="76"/>
  <c r="C83" i="76"/>
  <c r="B84" i="76"/>
  <c r="C84" i="76"/>
  <c r="B85" i="76"/>
  <c r="C85" i="76"/>
  <c r="B86" i="76"/>
  <c r="C86" i="76"/>
  <c r="B87" i="76"/>
  <c r="C87" i="76"/>
  <c r="B88" i="76"/>
  <c r="C88" i="76"/>
  <c r="B89" i="76"/>
  <c r="C89" i="76"/>
  <c r="B90" i="76"/>
  <c r="C90" i="76"/>
  <c r="B91" i="76"/>
  <c r="C91" i="76"/>
  <c r="B92" i="76"/>
  <c r="C92" i="76"/>
  <c r="B93" i="76"/>
  <c r="C93" i="76"/>
  <c r="B94" i="76"/>
  <c r="C94" i="76"/>
  <c r="B95" i="76"/>
  <c r="C95" i="76"/>
  <c r="B96" i="76"/>
  <c r="C96" i="76"/>
  <c r="B97" i="76"/>
  <c r="C97" i="76"/>
  <c r="B98" i="76"/>
  <c r="C98" i="76"/>
  <c r="B99" i="76"/>
  <c r="C99" i="76"/>
  <c r="B100" i="76"/>
  <c r="C100" i="76"/>
  <c r="B101" i="76"/>
  <c r="C101" i="76"/>
  <c r="B102" i="76"/>
  <c r="C102" i="76"/>
  <c r="B103" i="76"/>
  <c r="C103" i="76"/>
  <c r="B104" i="76"/>
  <c r="C104" i="76"/>
  <c r="B105" i="76"/>
  <c r="C105" i="76"/>
  <c r="B106" i="76"/>
  <c r="C106" i="76"/>
  <c r="B107" i="76"/>
  <c r="C107" i="76"/>
  <c r="B108" i="76"/>
  <c r="C108" i="76"/>
  <c r="B109" i="76"/>
  <c r="C109" i="76"/>
  <c r="B110" i="76"/>
  <c r="C110" i="76"/>
  <c r="B111" i="76"/>
  <c r="C111" i="76"/>
  <c r="B112" i="76"/>
  <c r="C112" i="76"/>
  <c r="B113" i="76"/>
  <c r="C113" i="76"/>
  <c r="B114" i="76"/>
  <c r="C114" i="76"/>
  <c r="B115" i="76"/>
  <c r="C115" i="76"/>
  <c r="B116" i="76"/>
  <c r="C116" i="76"/>
  <c r="B117" i="76"/>
  <c r="C117" i="76"/>
  <c r="B118" i="76"/>
  <c r="C118" i="76"/>
  <c r="B119" i="76"/>
  <c r="C119" i="76"/>
  <c r="B120" i="76"/>
  <c r="C120" i="76"/>
  <c r="B121" i="76"/>
  <c r="C121" i="76"/>
  <c r="B122" i="76"/>
  <c r="C122" i="76"/>
  <c r="B123" i="76"/>
  <c r="C123" i="76"/>
  <c r="B124" i="76"/>
  <c r="C124" i="76"/>
  <c r="B125" i="76"/>
  <c r="C125" i="76"/>
  <c r="B126" i="76"/>
  <c r="C126" i="76"/>
  <c r="B127" i="76"/>
  <c r="C127" i="76"/>
  <c r="B128" i="76"/>
  <c r="C128" i="76"/>
  <c r="B129" i="76"/>
  <c r="C129" i="76"/>
  <c r="B130" i="76"/>
  <c r="C130" i="76"/>
  <c r="B131" i="76"/>
  <c r="C131" i="76"/>
  <c r="B132" i="76"/>
  <c r="C132" i="76"/>
  <c r="B133" i="76"/>
  <c r="C133" i="76"/>
  <c r="B134" i="76"/>
  <c r="C134" i="76"/>
  <c r="B135" i="76"/>
  <c r="C135" i="76"/>
  <c r="B136" i="76"/>
  <c r="C136" i="76"/>
  <c r="B137" i="76"/>
  <c r="C137" i="76"/>
  <c r="B138" i="76"/>
  <c r="C138" i="76"/>
  <c r="B139" i="76"/>
  <c r="C139" i="76"/>
  <c r="B140" i="76"/>
  <c r="C140" i="76"/>
  <c r="B141" i="76"/>
  <c r="C141" i="76"/>
  <c r="B142" i="76"/>
  <c r="C142" i="76"/>
  <c r="B143" i="76"/>
  <c r="C143" i="76"/>
  <c r="B144" i="76"/>
  <c r="C144" i="76"/>
  <c r="B145" i="76"/>
  <c r="C145" i="76"/>
  <c r="B146" i="76"/>
  <c r="C146" i="76"/>
  <c r="B147" i="76"/>
  <c r="C147" i="76"/>
  <c r="B148" i="76"/>
  <c r="C148" i="76"/>
  <c r="B149" i="76"/>
  <c r="C149" i="76"/>
  <c r="B150" i="76"/>
  <c r="C150" i="76"/>
  <c r="B151" i="76"/>
  <c r="C151" i="76"/>
  <c r="B152" i="76"/>
  <c r="C152" i="76"/>
  <c r="B153" i="76"/>
  <c r="C153" i="76"/>
  <c r="B154" i="76"/>
  <c r="C154" i="76"/>
  <c r="B155" i="76"/>
  <c r="C155" i="76"/>
  <c r="B156" i="76"/>
  <c r="C156" i="76"/>
  <c r="B157" i="76"/>
  <c r="C157" i="76"/>
  <c r="B158" i="76"/>
  <c r="C158" i="76"/>
  <c r="B159" i="76"/>
  <c r="C159" i="76"/>
  <c r="B160" i="76"/>
  <c r="C160" i="76"/>
  <c r="B161" i="76"/>
  <c r="C161" i="76"/>
  <c r="B162" i="76"/>
  <c r="C162" i="76"/>
  <c r="B163" i="76"/>
  <c r="C163" i="76"/>
  <c r="B164" i="76"/>
  <c r="C164" i="76"/>
  <c r="B165" i="76"/>
  <c r="C165" i="76"/>
  <c r="B166" i="76"/>
  <c r="C166" i="76"/>
  <c r="B167" i="76"/>
  <c r="C167" i="76"/>
  <c r="B168" i="76"/>
  <c r="C168" i="76"/>
  <c r="B169" i="76"/>
  <c r="C169" i="76"/>
  <c r="B170" i="76"/>
  <c r="C170" i="76"/>
  <c r="B171" i="76"/>
  <c r="C171" i="76"/>
  <c r="B172" i="76"/>
  <c r="C172" i="76"/>
  <c r="B173" i="76"/>
  <c r="C173" i="76"/>
  <c r="B174" i="76"/>
  <c r="C174" i="76"/>
  <c r="B175" i="76"/>
  <c r="C175" i="76"/>
  <c r="B176" i="76"/>
  <c r="C176" i="76"/>
  <c r="B177" i="76"/>
  <c r="C177" i="76"/>
  <c r="B178" i="76"/>
  <c r="C178" i="76"/>
  <c r="B179" i="76"/>
  <c r="C179" i="76"/>
  <c r="B180" i="76"/>
  <c r="C180" i="76"/>
  <c r="B181" i="76"/>
  <c r="C181" i="76"/>
  <c r="B182" i="76"/>
  <c r="C182" i="76"/>
  <c r="B183" i="76"/>
  <c r="C183" i="76"/>
  <c r="B184" i="76"/>
  <c r="C184" i="76"/>
  <c r="B185" i="76"/>
  <c r="C185" i="76"/>
  <c r="B186" i="76"/>
  <c r="C186" i="76"/>
  <c r="B187" i="76"/>
  <c r="C187" i="76"/>
  <c r="B188" i="76"/>
  <c r="C188" i="76"/>
  <c r="B189" i="76"/>
  <c r="C189" i="76"/>
  <c r="B190" i="76"/>
  <c r="C190" i="76"/>
  <c r="B191" i="76"/>
  <c r="C191" i="76"/>
  <c r="B192" i="76"/>
  <c r="C192" i="76"/>
  <c r="B193" i="76"/>
  <c r="C193" i="76"/>
  <c r="B194" i="76"/>
  <c r="C194" i="76"/>
  <c r="B195" i="76"/>
  <c r="C195" i="76"/>
  <c r="B196" i="76"/>
  <c r="C196" i="76"/>
  <c r="B197" i="76"/>
  <c r="C197" i="76"/>
  <c r="B198" i="76"/>
  <c r="C198" i="76"/>
  <c r="B199" i="76"/>
  <c r="C199" i="76"/>
  <c r="B200" i="76"/>
  <c r="C200" i="76"/>
  <c r="B201" i="76"/>
  <c r="C201" i="76"/>
  <c r="B202" i="76"/>
  <c r="C202" i="76"/>
  <c r="B203" i="76"/>
  <c r="C203" i="76"/>
  <c r="B204" i="76"/>
  <c r="C204" i="76"/>
  <c r="B205" i="76"/>
  <c r="C205" i="76"/>
  <c r="B206" i="76"/>
  <c r="C206" i="76"/>
  <c r="B207" i="76"/>
  <c r="C207" i="76"/>
  <c r="B208" i="76"/>
  <c r="C208" i="76"/>
  <c r="B209" i="76"/>
  <c r="C209" i="76"/>
  <c r="B210" i="76"/>
  <c r="C210" i="76"/>
  <c r="B211" i="76"/>
  <c r="C211" i="76"/>
  <c r="B212" i="76"/>
  <c r="C212" i="76"/>
  <c r="B213" i="76"/>
  <c r="C213" i="76"/>
  <c r="B214" i="76"/>
  <c r="C214" i="76"/>
  <c r="B215" i="76"/>
  <c r="C215" i="76"/>
  <c r="B216" i="76"/>
  <c r="C216" i="76"/>
  <c r="B217" i="76"/>
  <c r="C217" i="76"/>
  <c r="B218" i="76"/>
  <c r="C218" i="76"/>
  <c r="B219" i="76"/>
  <c r="C219" i="76"/>
  <c r="B220" i="76"/>
  <c r="C220" i="76"/>
  <c r="B221" i="76"/>
  <c r="C221" i="76"/>
  <c r="B222" i="76"/>
  <c r="C222" i="76"/>
  <c r="B223" i="76"/>
  <c r="C223" i="76"/>
  <c r="B224" i="76"/>
  <c r="C224" i="76"/>
  <c r="B225" i="76"/>
  <c r="C225" i="76"/>
  <c r="B226" i="76"/>
  <c r="C226" i="76"/>
  <c r="B227" i="76"/>
  <c r="C227" i="76"/>
  <c r="B228" i="76"/>
  <c r="C228" i="76"/>
  <c r="B229" i="76"/>
  <c r="C229" i="76"/>
  <c r="B230" i="76"/>
  <c r="C230" i="76"/>
  <c r="B231" i="76"/>
  <c r="C231" i="76"/>
  <c r="B232" i="76"/>
  <c r="C232" i="76"/>
  <c r="B233" i="76"/>
  <c r="C233" i="76"/>
  <c r="B234" i="76"/>
  <c r="C234" i="76"/>
  <c r="B235" i="76"/>
  <c r="C235" i="76"/>
  <c r="B236" i="76"/>
  <c r="C236" i="76"/>
  <c r="B237" i="76"/>
  <c r="C237" i="76"/>
  <c r="B238" i="76"/>
  <c r="C238" i="76"/>
  <c r="B239" i="76"/>
  <c r="C239" i="76"/>
  <c r="B240" i="76"/>
  <c r="C240" i="76"/>
  <c r="B241" i="76"/>
  <c r="C241" i="76"/>
  <c r="B242" i="76"/>
  <c r="C242" i="76"/>
  <c r="B243" i="76"/>
  <c r="C243" i="76"/>
  <c r="B244" i="76"/>
  <c r="C244" i="76"/>
  <c r="B245" i="76"/>
  <c r="C245" i="76"/>
  <c r="B246" i="76"/>
  <c r="C246" i="76"/>
  <c r="B247" i="76"/>
  <c r="C247" i="76"/>
  <c r="B248" i="76"/>
  <c r="C248" i="76"/>
  <c r="B249" i="76"/>
  <c r="C249" i="76"/>
  <c r="B250" i="76"/>
  <c r="C250" i="76"/>
  <c r="B251" i="76"/>
  <c r="C251" i="76"/>
  <c r="B252" i="76"/>
  <c r="C252" i="76"/>
  <c r="B253" i="76"/>
  <c r="C253" i="76"/>
  <c r="B254" i="76"/>
  <c r="C254" i="76"/>
  <c r="B255" i="76"/>
  <c r="C255" i="76"/>
  <c r="B256" i="76"/>
  <c r="C256" i="76"/>
  <c r="B257" i="76"/>
  <c r="C257" i="76"/>
  <c r="B258" i="76"/>
  <c r="C258" i="76"/>
  <c r="B259" i="76"/>
  <c r="C259" i="76"/>
  <c r="B260" i="76"/>
  <c r="C260" i="76"/>
  <c r="B261" i="76"/>
  <c r="C261" i="76"/>
  <c r="B262" i="76"/>
  <c r="C262" i="76"/>
  <c r="B263" i="76"/>
  <c r="C263" i="76"/>
  <c r="B264" i="76"/>
  <c r="C264" i="76"/>
  <c r="B265" i="76"/>
  <c r="C265" i="76"/>
  <c r="B266" i="76"/>
  <c r="C266" i="76"/>
  <c r="B267" i="76"/>
  <c r="C267" i="76"/>
  <c r="B268" i="76"/>
  <c r="C268" i="76"/>
  <c r="B269" i="76"/>
  <c r="C269" i="76"/>
  <c r="B270" i="76"/>
  <c r="C270" i="76"/>
  <c r="B271" i="76"/>
  <c r="C271" i="76"/>
  <c r="B272" i="76"/>
  <c r="C272" i="76"/>
  <c r="B273" i="76"/>
  <c r="C273" i="76"/>
  <c r="B274" i="76"/>
  <c r="C274" i="76"/>
  <c r="B275" i="76"/>
  <c r="C275" i="76"/>
  <c r="B276" i="76"/>
  <c r="C276" i="76"/>
  <c r="B277" i="76"/>
  <c r="C277" i="76"/>
  <c r="B278" i="76"/>
  <c r="C278" i="76"/>
  <c r="B279" i="76"/>
  <c r="C279" i="76"/>
  <c r="B280" i="76"/>
  <c r="C280" i="76"/>
  <c r="B281" i="76"/>
  <c r="C281" i="76"/>
  <c r="B282" i="76"/>
  <c r="C282" i="76"/>
  <c r="E50" i="88"/>
  <c r="E49" i="88"/>
  <c r="E48" i="88"/>
  <c r="E47" i="88"/>
  <c r="E45" i="88"/>
  <c r="E44" i="88"/>
  <c r="E43" i="88"/>
  <c r="E42" i="88"/>
  <c r="E40" i="88"/>
  <c r="E39" i="88"/>
  <c r="E38" i="88"/>
  <c r="E37" i="88"/>
  <c r="E35" i="88"/>
  <c r="E34" i="88"/>
  <c r="E33" i="88"/>
  <c r="E32" i="88"/>
  <c r="E30" i="88"/>
  <c r="E29" i="88"/>
  <c r="E28" i="88"/>
  <c r="E27" i="88"/>
  <c r="E25" i="88"/>
  <c r="E24" i="88"/>
  <c r="E23" i="88"/>
  <c r="E22" i="88"/>
  <c r="E20" i="88"/>
  <c r="E19" i="88"/>
  <c r="E18" i="88"/>
  <c r="E17" i="88"/>
  <c r="D50" i="88"/>
  <c r="D49" i="88"/>
  <c r="D48" i="88"/>
  <c r="D47" i="88"/>
  <c r="D45" i="88"/>
  <c r="D44" i="88"/>
  <c r="D43" i="88"/>
  <c r="D42" i="88"/>
  <c r="D40" i="88"/>
  <c r="D39" i="88"/>
  <c r="D38" i="88"/>
  <c r="D37" i="88"/>
  <c r="D35" i="88"/>
  <c r="D34" i="88"/>
  <c r="D33" i="88"/>
  <c r="D32" i="88"/>
  <c r="D30" i="88"/>
  <c r="D29" i="88"/>
  <c r="D28" i="88"/>
  <c r="D27" i="88"/>
  <c r="D25" i="88"/>
  <c r="D24" i="88"/>
  <c r="D23" i="88"/>
  <c r="D22" i="88"/>
  <c r="D20" i="88"/>
  <c r="D19" i="88"/>
  <c r="D18" i="88"/>
  <c r="D17" i="88"/>
  <c r="H16" i="88"/>
  <c r="I16" i="88"/>
  <c r="J16" i="88"/>
  <c r="AG31" i="66"/>
  <c r="AF31" i="66"/>
  <c r="AE31" i="66"/>
  <c r="AD31" i="66"/>
  <c r="AC31" i="66"/>
  <c r="AB31" i="66"/>
  <c r="AA31" i="66"/>
  <c r="Z31" i="66"/>
  <c r="Y31" i="66"/>
  <c r="X31" i="66"/>
  <c r="W31" i="66"/>
  <c r="V31" i="66"/>
  <c r="U31" i="66"/>
  <c r="T31" i="66"/>
  <c r="S31" i="66"/>
  <c r="R31" i="66"/>
  <c r="N12" i="66"/>
  <c r="O12" i="66"/>
  <c r="P12" i="66"/>
  <c r="N13" i="66"/>
  <c r="O13" i="66"/>
  <c r="P13" i="66"/>
  <c r="N14" i="66"/>
  <c r="O14" i="66"/>
  <c r="P14" i="66"/>
  <c r="N15" i="66"/>
  <c r="O15" i="66"/>
  <c r="P15" i="66"/>
  <c r="N16" i="66"/>
  <c r="O16" i="66"/>
  <c r="P16" i="66"/>
  <c r="N17" i="66"/>
  <c r="O17" i="66"/>
  <c r="P17" i="66"/>
  <c r="N18" i="66"/>
  <c r="O18" i="66"/>
  <c r="P18" i="66"/>
  <c r="N19" i="66"/>
  <c r="O19" i="66"/>
  <c r="P19" i="66"/>
  <c r="N20" i="66"/>
  <c r="O20" i="66"/>
  <c r="P20" i="66"/>
  <c r="N21" i="66"/>
  <c r="O21" i="66"/>
  <c r="P21" i="66"/>
  <c r="N22" i="66"/>
  <c r="O22" i="66"/>
  <c r="P22" i="66"/>
  <c r="N23" i="66"/>
  <c r="O23" i="66"/>
  <c r="P23" i="66"/>
  <c r="N24" i="66"/>
  <c r="O24" i="66"/>
  <c r="P24" i="66"/>
  <c r="N25" i="66"/>
  <c r="O25" i="66"/>
  <c r="P25" i="66"/>
  <c r="N26" i="66"/>
  <c r="O26" i="66"/>
  <c r="P26" i="66"/>
  <c r="N27" i="66"/>
  <c r="O27" i="66"/>
  <c r="P27" i="66"/>
  <c r="N28" i="66"/>
  <c r="O28" i="66"/>
  <c r="P28" i="66"/>
  <c r="N29" i="66"/>
  <c r="O29" i="66"/>
  <c r="P29" i="66"/>
  <c r="N30" i="66"/>
  <c r="O30" i="66"/>
  <c r="P30" i="66"/>
  <c r="E31" i="66"/>
  <c r="F31" i="66"/>
  <c r="G31" i="66"/>
  <c r="H31" i="66"/>
  <c r="J21" i="88"/>
  <c r="I21" i="88"/>
  <c r="J26" i="88"/>
  <c r="I26" i="88"/>
  <c r="J31" i="88"/>
  <c r="I31" i="88"/>
  <c r="J36" i="88"/>
  <c r="I36" i="88"/>
  <c r="J41" i="88"/>
  <c r="I41" i="88"/>
  <c r="J46" i="88"/>
  <c r="I46" i="88"/>
  <c r="M18" i="76" l="1"/>
  <c r="P31" i="66"/>
  <c r="O31" i="66"/>
  <c r="N31" i="66"/>
  <c r="Q31" i="66"/>
  <c r="G61" i="85"/>
  <c r="E41" i="85"/>
  <c r="G81" i="85"/>
  <c r="G101" i="85"/>
  <c r="E101" i="85"/>
  <c r="E81" i="85"/>
  <c r="E61" i="85"/>
  <c r="M36" i="76"/>
  <c r="M17" i="76"/>
  <c r="M13" i="76"/>
  <c r="M189" i="76"/>
  <c r="M135" i="76"/>
  <c r="M221" i="76"/>
  <c r="M199" i="76"/>
  <c r="M183" i="76"/>
  <c r="M179" i="76"/>
  <c r="M205" i="76"/>
  <c r="M80" i="76"/>
  <c r="M65" i="76"/>
  <c r="M123" i="76"/>
  <c r="M111" i="76"/>
  <c r="M99" i="76"/>
  <c r="M73" i="76"/>
  <c r="M256" i="76"/>
  <c r="M151" i="76"/>
  <c r="M210" i="76"/>
  <c r="M263" i="76"/>
  <c r="M96" i="76"/>
  <c r="M81" i="76"/>
  <c r="M62" i="76"/>
  <c r="M58" i="76"/>
  <c r="M46" i="76"/>
  <c r="M42" i="76"/>
  <c r="M281" i="76"/>
  <c r="M277" i="76"/>
  <c r="M142" i="76"/>
  <c r="M278" i="76"/>
  <c r="M202" i="76"/>
  <c r="M198" i="76"/>
  <c r="M186" i="76"/>
  <c r="M174" i="76"/>
  <c r="M170" i="76"/>
  <c r="M166" i="76"/>
  <c r="M162" i="76"/>
  <c r="M92" i="76"/>
  <c r="M88" i="76"/>
  <c r="M77" i="76"/>
  <c r="M57" i="76"/>
  <c r="M49" i="76"/>
  <c r="M41" i="76"/>
  <c r="M14" i="76"/>
  <c r="M253" i="76"/>
  <c r="M140" i="76"/>
  <c r="M104" i="76"/>
  <c r="M270" i="76"/>
  <c r="M214" i="76"/>
  <c r="M128" i="76"/>
  <c r="M116" i="76"/>
  <c r="M100" i="76"/>
  <c r="M53" i="76"/>
  <c r="M29" i="76"/>
  <c r="M246" i="76"/>
  <c r="M180" i="76"/>
  <c r="M145" i="76"/>
  <c r="M70" i="76"/>
  <c r="M34" i="76"/>
  <c r="M22" i="76"/>
  <c r="M282" i="76"/>
  <c r="M275" i="76"/>
  <c r="M271" i="76"/>
  <c r="M259" i="76"/>
  <c r="M212" i="76"/>
  <c r="M129" i="76"/>
  <c r="M113" i="76"/>
  <c r="M109" i="76"/>
  <c r="M30" i="76"/>
  <c r="M239" i="76"/>
  <c r="M213" i="76"/>
  <c r="M110" i="76"/>
  <c r="M93" i="76"/>
  <c r="M280" i="76"/>
  <c r="M251" i="76"/>
  <c r="M247" i="76"/>
  <c r="M227" i="76"/>
  <c r="M216" i="76"/>
  <c r="M75" i="76"/>
  <c r="M268" i="76"/>
  <c r="M181" i="76"/>
  <c r="M169" i="76"/>
  <c r="M143" i="76"/>
  <c r="M126" i="76"/>
  <c r="M106" i="76"/>
  <c r="M59" i="76"/>
  <c r="M55" i="76"/>
  <c r="M43" i="76"/>
  <c r="M39" i="76"/>
  <c r="M23" i="76"/>
  <c r="M20" i="76"/>
  <c r="M193" i="76"/>
  <c r="M146" i="76"/>
  <c r="M127" i="76"/>
  <c r="M40" i="76"/>
  <c r="M244" i="76"/>
  <c r="M240" i="76"/>
  <c r="M236" i="76"/>
  <c r="M232" i="76"/>
  <c r="M72" i="76"/>
  <c r="M28" i="76"/>
  <c r="M264" i="76"/>
  <c r="M257" i="76"/>
  <c r="M243" i="76"/>
  <c r="M231" i="76"/>
  <c r="M230" i="76"/>
  <c r="M218" i="76"/>
  <c r="M206" i="76"/>
  <c r="M173" i="76"/>
  <c r="M161" i="76"/>
  <c r="M160" i="76"/>
  <c r="M148" i="76"/>
  <c r="M136" i="76"/>
  <c r="M103" i="76"/>
  <c r="M91" i="76"/>
  <c r="M90" i="76"/>
  <c r="M78" i="76"/>
  <c r="M66" i="76"/>
  <c r="M26" i="76"/>
  <c r="M238" i="76"/>
  <c r="M237" i="76"/>
  <c r="M225" i="76"/>
  <c r="M201" i="76"/>
  <c r="M200" i="76"/>
  <c r="M187" i="76"/>
  <c r="M168" i="76"/>
  <c r="M167" i="76"/>
  <c r="M155" i="76"/>
  <c r="M131" i="76"/>
  <c r="M130" i="76"/>
  <c r="M117" i="76"/>
  <c r="M98" i="76"/>
  <c r="M97" i="76"/>
  <c r="M85" i="76"/>
  <c r="M61" i="76"/>
  <c r="M60" i="76"/>
  <c r="M47" i="76"/>
  <c r="M21" i="76"/>
  <c r="M272" i="76"/>
  <c r="M265" i="76"/>
  <c r="M258" i="76"/>
  <c r="M220" i="76"/>
  <c r="M219" i="76"/>
  <c r="M207" i="76"/>
  <c r="M194" i="76"/>
  <c r="M149" i="76"/>
  <c r="M137" i="76"/>
  <c r="M124" i="76"/>
  <c r="M79" i="76"/>
  <c r="M67" i="76"/>
  <c r="M54" i="76"/>
  <c r="M27" i="76"/>
  <c r="M279" i="76"/>
  <c r="M266" i="76"/>
  <c r="M252" i="76"/>
  <c r="M245" i="76"/>
  <c r="M226" i="76"/>
  <c r="M208" i="76"/>
  <c r="M188" i="76"/>
  <c r="M175" i="76"/>
  <c r="M156" i="76"/>
  <c r="M150" i="76"/>
  <c r="M144" i="76"/>
  <c r="M138" i="76"/>
  <c r="M119" i="76"/>
  <c r="M118" i="76"/>
  <c r="M105" i="76"/>
  <c r="M87" i="76"/>
  <c r="M86" i="76"/>
  <c r="M74" i="76"/>
  <c r="M48" i="76"/>
  <c r="M35" i="76"/>
  <c r="M15" i="76"/>
  <c r="M274" i="76"/>
  <c r="M273" i="76"/>
  <c r="M267" i="76"/>
  <c r="M209" i="76"/>
  <c r="M195" i="76"/>
  <c r="M182" i="76"/>
  <c r="M157" i="76"/>
  <c r="M139" i="76"/>
  <c r="M125" i="76"/>
  <c r="M112" i="76"/>
  <c r="M69" i="76"/>
  <c r="M68" i="76"/>
  <c r="M260" i="76"/>
  <c r="M233" i="76"/>
  <c r="M215" i="76"/>
  <c r="M196" i="76"/>
  <c r="M177" i="76"/>
  <c r="M176" i="76"/>
  <c r="M163" i="76"/>
  <c r="M132" i="76"/>
  <c r="M107" i="76"/>
  <c r="M76" i="76"/>
  <c r="M56" i="76"/>
  <c r="M37" i="76"/>
  <c r="M16" i="76"/>
  <c r="M262" i="76"/>
  <c r="M261" i="76"/>
  <c r="M255" i="76"/>
  <c r="M254" i="76"/>
  <c r="M235" i="76"/>
  <c r="M234" i="76"/>
  <c r="M222" i="76"/>
  <c r="M204" i="76"/>
  <c r="M203" i="76"/>
  <c r="M190" i="76"/>
  <c r="M165" i="76"/>
  <c r="M164" i="76"/>
  <c r="M152" i="76"/>
  <c r="M134" i="76"/>
  <c r="M133" i="76"/>
  <c r="M120" i="76"/>
  <c r="M95" i="76"/>
  <c r="M94" i="76"/>
  <c r="M82" i="76"/>
  <c r="M64" i="76"/>
  <c r="M63" i="76"/>
  <c r="M50" i="76"/>
  <c r="M44" i="76"/>
  <c r="M248" i="76"/>
  <c r="M241" i="76"/>
  <c r="M228" i="76"/>
  <c r="M197" i="76"/>
  <c r="M184" i="76"/>
  <c r="M171" i="76"/>
  <c r="M158" i="76"/>
  <c r="M115" i="76"/>
  <c r="M114" i="76"/>
  <c r="M101" i="76"/>
  <c r="M89" i="76"/>
  <c r="M45" i="76"/>
  <c r="M31" i="76"/>
  <c r="M25" i="76"/>
  <c r="M24" i="76"/>
  <c r="M276" i="76"/>
  <c r="M269" i="76"/>
  <c r="M224" i="76"/>
  <c r="M223" i="76"/>
  <c r="M211" i="76"/>
  <c r="M192" i="76"/>
  <c r="M191" i="76"/>
  <c r="M178" i="76"/>
  <c r="M172" i="76"/>
  <c r="M154" i="76"/>
  <c r="M153" i="76"/>
  <c r="M141" i="76"/>
  <c r="M122" i="76"/>
  <c r="M121" i="76"/>
  <c r="M108" i="76"/>
  <c r="M84" i="76"/>
  <c r="M83" i="76"/>
  <c r="M71" i="76"/>
  <c r="M52" i="76"/>
  <c r="M51" i="76"/>
  <c r="M38" i="76"/>
  <c r="M32" i="76"/>
  <c r="M19" i="76"/>
  <c r="M250" i="76"/>
  <c r="M249" i="76"/>
  <c r="M242" i="76"/>
  <c r="M229" i="76"/>
  <c r="M217" i="76"/>
  <c r="M185" i="76"/>
  <c r="M159" i="76"/>
  <c r="M147" i="76"/>
  <c r="M102" i="76"/>
  <c r="M33" i="76"/>
  <c r="C6" i="88"/>
  <c r="D11" i="88"/>
  <c r="E11" i="88"/>
  <c r="U11" i="76"/>
  <c r="AS10" i="70" l="1"/>
  <c r="AX11" i="70"/>
  <c r="AR11" i="70" s="1"/>
  <c r="AT11" i="70"/>
  <c r="AU11" i="70"/>
  <c r="T12" i="76"/>
  <c r="D11" i="92"/>
  <c r="E11" i="92"/>
  <c r="F11" i="92"/>
  <c r="G11" i="92"/>
  <c r="I46" i="92"/>
  <c r="M46" i="92" s="1"/>
  <c r="H46" i="92"/>
  <c r="L46" i="92" s="1"/>
  <c r="I41" i="92"/>
  <c r="M41" i="92" s="1"/>
  <c r="H41" i="92"/>
  <c r="L41" i="92" s="1"/>
  <c r="I36" i="92"/>
  <c r="M36" i="92" s="1"/>
  <c r="H36" i="92"/>
  <c r="L36" i="92" s="1"/>
  <c r="I31" i="92"/>
  <c r="M31" i="92" s="1"/>
  <c r="H31" i="92"/>
  <c r="L31" i="92" s="1"/>
  <c r="I26" i="92"/>
  <c r="M26" i="92" s="1"/>
  <c r="H26" i="92"/>
  <c r="L26" i="92" s="1"/>
  <c r="I21" i="92"/>
  <c r="M21" i="92" s="1"/>
  <c r="H21" i="92"/>
  <c r="L21" i="92" s="1"/>
  <c r="L16" i="92"/>
  <c r="M16" i="92"/>
  <c r="B12" i="76"/>
  <c r="C12" i="76"/>
  <c r="F12" i="76"/>
  <c r="G12" i="76"/>
  <c r="I12" i="76"/>
  <c r="J12" i="76"/>
  <c r="K12" i="76"/>
  <c r="L12" i="76"/>
  <c r="N12" i="76"/>
  <c r="O12" i="76"/>
  <c r="P12" i="76"/>
  <c r="Q12" i="76"/>
  <c r="R12" i="76"/>
  <c r="V12" i="76"/>
  <c r="W12" i="76"/>
  <c r="X12" i="76"/>
  <c r="Y12" i="76"/>
  <c r="Z12" i="76"/>
  <c r="AA12" i="76"/>
  <c r="AB12" i="76"/>
  <c r="AC12" i="76"/>
  <c r="AD12" i="76"/>
  <c r="AE12" i="76"/>
  <c r="AE11" i="76"/>
  <c r="AD11" i="76"/>
  <c r="AC11" i="76"/>
  <c r="AB11" i="76"/>
  <c r="AA11" i="76"/>
  <c r="Z11" i="76"/>
  <c r="X11" i="76"/>
  <c r="Y11" i="76"/>
  <c r="W11" i="76"/>
  <c r="U280" i="76" l="1"/>
  <c r="AS11" i="70"/>
  <c r="D18" i="92"/>
  <c r="G32" i="92"/>
  <c r="D42" i="92"/>
  <c r="F45" i="92"/>
  <c r="E45" i="92"/>
  <c r="G44" i="92"/>
  <c r="G45" i="92"/>
  <c r="F44" i="92"/>
  <c r="D45" i="92"/>
  <c r="E44" i="92"/>
  <c r="G43" i="92"/>
  <c r="D44" i="92"/>
  <c r="F43" i="92"/>
  <c r="E43" i="92"/>
  <c r="G42" i="92"/>
  <c r="D43" i="92"/>
  <c r="F42" i="92"/>
  <c r="E42" i="92"/>
  <c r="D22" i="92"/>
  <c r="G30" i="92"/>
  <c r="G35" i="92"/>
  <c r="D30" i="92"/>
  <c r="F30" i="92"/>
  <c r="E30" i="92"/>
  <c r="G29" i="92"/>
  <c r="D32" i="92"/>
  <c r="F29" i="92"/>
  <c r="D24" i="92"/>
  <c r="F23" i="92"/>
  <c r="D37" i="92"/>
  <c r="G27" i="92"/>
  <c r="F35" i="92"/>
  <c r="E29" i="92"/>
  <c r="G28" i="92"/>
  <c r="G50" i="92"/>
  <c r="E35" i="92"/>
  <c r="D29" i="92"/>
  <c r="G34" i="92"/>
  <c r="F28" i="92"/>
  <c r="D35" i="92"/>
  <c r="F34" i="92"/>
  <c r="E28" i="92"/>
  <c r="E32" i="92"/>
  <c r="F32" i="92"/>
  <c r="F27" i="92"/>
  <c r="F50" i="92"/>
  <c r="F22" i="92"/>
  <c r="G17" i="92"/>
  <c r="E50" i="92"/>
  <c r="D20" i="92"/>
  <c r="G40" i="92"/>
  <c r="G49" i="92"/>
  <c r="F19" i="92"/>
  <c r="E34" i="92"/>
  <c r="D28" i="92"/>
  <c r="G33" i="92"/>
  <c r="D23" i="92"/>
  <c r="E27" i="92"/>
  <c r="G19" i="92"/>
  <c r="E37" i="92"/>
  <c r="G37" i="92"/>
  <c r="D50" i="92"/>
  <c r="F40" i="92"/>
  <c r="F49" i="92"/>
  <c r="E19" i="92"/>
  <c r="D34" i="92"/>
  <c r="G18" i="92"/>
  <c r="F33" i="92"/>
  <c r="E20" i="92"/>
  <c r="E40" i="92"/>
  <c r="E49" i="92"/>
  <c r="D19" i="92"/>
  <c r="G39" i="92"/>
  <c r="G48" i="92"/>
  <c r="F18" i="92"/>
  <c r="E33" i="92"/>
  <c r="G20" i="92"/>
  <c r="E23" i="92"/>
  <c r="F37" i="92"/>
  <c r="D40" i="92"/>
  <c r="G25" i="92"/>
  <c r="D49" i="92"/>
  <c r="F39" i="92"/>
  <c r="F48" i="92"/>
  <c r="E18" i="92"/>
  <c r="D33" i="92"/>
  <c r="E17" i="92"/>
  <c r="E22" i="92"/>
  <c r="F25" i="92"/>
  <c r="E39" i="92"/>
  <c r="E48" i="92"/>
  <c r="G38" i="92"/>
  <c r="G47" i="92"/>
  <c r="E25" i="92"/>
  <c r="D39" i="92"/>
  <c r="G24" i="92"/>
  <c r="D48" i="92"/>
  <c r="F38" i="92"/>
  <c r="F47" i="92"/>
  <c r="D25" i="92"/>
  <c r="F24" i="92"/>
  <c r="E38" i="92"/>
  <c r="E47" i="92"/>
  <c r="F20" i="92"/>
  <c r="D27" i="92"/>
  <c r="G22" i="92"/>
  <c r="E24" i="92"/>
  <c r="D38" i="92"/>
  <c r="G23" i="92"/>
  <c r="D47" i="92"/>
  <c r="I29" i="88"/>
  <c r="I49" i="88"/>
  <c r="I48" i="88"/>
  <c r="G47" i="88"/>
  <c r="J47" i="88" s="1"/>
  <c r="I30" i="88"/>
  <c r="I37" i="88"/>
  <c r="G32" i="88"/>
  <c r="J32" i="88" s="1"/>
  <c r="U201" i="76"/>
  <c r="U78" i="76"/>
  <c r="U157" i="76"/>
  <c r="U27" i="76"/>
  <c r="U231" i="76"/>
  <c r="U66" i="76"/>
  <c r="U79" i="76"/>
  <c r="U53" i="76"/>
  <c r="U271" i="76"/>
  <c r="U239" i="76"/>
  <c r="U189" i="76"/>
  <c r="U216" i="76"/>
  <c r="U80" i="76"/>
  <c r="U56" i="76"/>
  <c r="U45" i="76"/>
  <c r="U104" i="76"/>
  <c r="U43" i="76"/>
  <c r="U248" i="76"/>
  <c r="U191" i="76"/>
  <c r="U170" i="76"/>
  <c r="U161" i="76"/>
  <c r="U246" i="76"/>
  <c r="U208" i="76"/>
  <c r="U198" i="76"/>
  <c r="U148" i="76"/>
  <c r="U38" i="76"/>
  <c r="U103" i="76"/>
  <c r="U222" i="76"/>
  <c r="U98" i="76"/>
  <c r="U68" i="76"/>
  <c r="U23" i="76"/>
  <c r="U176" i="76"/>
  <c r="U114" i="76"/>
  <c r="U107" i="76"/>
  <c r="U100" i="76"/>
  <c r="U81" i="76"/>
  <c r="U37" i="76"/>
  <c r="U30" i="76"/>
  <c r="U134" i="76"/>
  <c r="U123" i="76"/>
  <c r="U32" i="76"/>
  <c r="U260" i="76"/>
  <c r="U258" i="76"/>
  <c r="U251" i="76"/>
  <c r="U237" i="76"/>
  <c r="U187" i="76"/>
  <c r="U91" i="76"/>
  <c r="U241" i="76"/>
  <c r="U224" i="76"/>
  <c r="U108" i="76"/>
  <c r="U106" i="76"/>
  <c r="U99" i="76"/>
  <c r="U97" i="76"/>
  <c r="U85" i="76"/>
  <c r="U83" i="76"/>
  <c r="U69" i="76"/>
  <c r="U67" i="76"/>
  <c r="U52" i="76"/>
  <c r="U50" i="76"/>
  <c r="U44" i="76"/>
  <c r="U42" i="76"/>
  <c r="U31" i="76"/>
  <c r="U257" i="76"/>
  <c r="U95" i="76"/>
  <c r="U61" i="76"/>
  <c r="U268" i="76"/>
  <c r="U200" i="76"/>
  <c r="U193" i="76"/>
  <c r="U160" i="76"/>
  <c r="U150" i="76"/>
  <c r="U115" i="76"/>
  <c r="U282" i="76"/>
  <c r="U270" i="76"/>
  <c r="U261" i="76"/>
  <c r="U252" i="76"/>
  <c r="U243" i="76"/>
  <c r="U234" i="76"/>
  <c r="U232" i="76"/>
  <c r="U217" i="76"/>
  <c r="U209" i="76"/>
  <c r="U202" i="76"/>
  <c r="U171" i="76"/>
  <c r="U162" i="76"/>
  <c r="U135" i="76"/>
  <c r="U124" i="76"/>
  <c r="U87" i="76"/>
  <c r="U54" i="76"/>
  <c r="U48" i="76"/>
  <c r="U46" i="76"/>
  <c r="U33" i="76"/>
  <c r="U24" i="76"/>
  <c r="U272" i="76"/>
  <c r="U180" i="76"/>
  <c r="U167" i="76"/>
  <c r="U122" i="76"/>
  <c r="U59" i="76"/>
  <c r="U40" i="76"/>
  <c r="U22" i="76"/>
  <c r="U259" i="76"/>
  <c r="U182" i="76"/>
  <c r="U144" i="76"/>
  <c r="U133" i="76"/>
  <c r="U263" i="76"/>
  <c r="U227" i="76"/>
  <c r="U219" i="76"/>
  <c r="U204" i="76"/>
  <c r="U195" i="76"/>
  <c r="U184" i="76"/>
  <c r="U173" i="76"/>
  <c r="U152" i="76"/>
  <c r="U137" i="76"/>
  <c r="U117" i="76"/>
  <c r="U110" i="76"/>
  <c r="U101" i="76"/>
  <c r="U89" i="76"/>
  <c r="U77" i="76"/>
  <c r="U75" i="76"/>
  <c r="U73" i="76"/>
  <c r="U71" i="76"/>
  <c r="U35" i="76"/>
  <c r="U20" i="76"/>
  <c r="U250" i="76"/>
  <c r="U169" i="76"/>
  <c r="U142" i="76"/>
  <c r="U93" i="76"/>
  <c r="U29" i="76"/>
  <c r="U254" i="76"/>
  <c r="U245" i="76"/>
  <c r="U236" i="76"/>
  <c r="U221" i="76"/>
  <c r="U211" i="76"/>
  <c r="U197" i="76"/>
  <c r="U190" i="76"/>
  <c r="U186" i="76"/>
  <c r="U164" i="76"/>
  <c r="U154" i="76"/>
  <c r="U147" i="76"/>
  <c r="U139" i="76"/>
  <c r="U126" i="76"/>
  <c r="U119" i="76"/>
  <c r="U26" i="76"/>
  <c r="U266" i="76"/>
  <c r="U215" i="76"/>
  <c r="U129" i="76"/>
  <c r="U113" i="76"/>
  <c r="U63" i="76"/>
  <c r="U13" i="76"/>
  <c r="U265" i="76"/>
  <c r="U256" i="76"/>
  <c r="U247" i="76"/>
  <c r="U238" i="76"/>
  <c r="U229" i="76"/>
  <c r="U213" i="76"/>
  <c r="U206" i="76"/>
  <c r="U188" i="76"/>
  <c r="U179" i="76"/>
  <c r="U177" i="76"/>
  <c r="U175" i="76"/>
  <c r="U166" i="76"/>
  <c r="U156" i="76"/>
  <c r="U141" i="76"/>
  <c r="U128" i="76"/>
  <c r="U121" i="76"/>
  <c r="U112" i="76"/>
  <c r="U90" i="76"/>
  <c r="U64" i="76"/>
  <c r="U62" i="76"/>
  <c r="U58" i="76"/>
  <c r="U28" i="76"/>
  <c r="U230" i="76"/>
  <c r="U207" i="76"/>
  <c r="U158" i="76"/>
  <c r="U131" i="76"/>
  <c r="U65" i="76"/>
  <c r="U14" i="76"/>
  <c r="U267" i="76"/>
  <c r="U249" i="76"/>
  <c r="U240" i="76"/>
  <c r="U223" i="76"/>
  <c r="U214" i="76"/>
  <c r="U199" i="76"/>
  <c r="U192" i="76"/>
  <c r="U181" i="76"/>
  <c r="U168" i="76"/>
  <c r="U159" i="76"/>
  <c r="U149" i="76"/>
  <c r="U143" i="76"/>
  <c r="U132" i="76"/>
  <c r="U130" i="76"/>
  <c r="U105" i="76"/>
  <c r="U96" i="76"/>
  <c r="U94" i="76"/>
  <c r="U92" i="76"/>
  <c r="U84" i="76"/>
  <c r="U82" i="76"/>
  <c r="U60" i="76"/>
  <c r="U41" i="76"/>
  <c r="U39" i="76"/>
  <c r="U88" i="76"/>
  <c r="U86" i="76"/>
  <c r="U76" i="76"/>
  <c r="U74" i="76"/>
  <c r="U70" i="76"/>
  <c r="U51" i="76"/>
  <c r="U49" i="76"/>
  <c r="U47" i="76"/>
  <c r="U19" i="76"/>
  <c r="U269" i="76"/>
  <c r="U262" i="76"/>
  <c r="U233" i="76"/>
  <c r="U218" i="76"/>
  <c r="U194" i="76"/>
  <c r="U183" i="76"/>
  <c r="U109" i="76"/>
  <c r="U17" i="76"/>
  <c r="U253" i="76"/>
  <c r="U244" i="76"/>
  <c r="U235" i="76"/>
  <c r="U226" i="76"/>
  <c r="U210" i="76"/>
  <c r="U203" i="76"/>
  <c r="U185" i="76"/>
  <c r="U172" i="76"/>
  <c r="U163" i="76"/>
  <c r="U153" i="76"/>
  <c r="U146" i="76"/>
  <c r="U136" i="76"/>
  <c r="U125" i="76"/>
  <c r="U72" i="76"/>
  <c r="U55" i="76"/>
  <c r="U36" i="76"/>
  <c r="U34" i="76"/>
  <c r="U25" i="76"/>
  <c r="U15" i="76"/>
  <c r="U16" i="76"/>
  <c r="U242" i="76"/>
  <c r="U225" i="76"/>
  <c r="U151" i="76"/>
  <c r="U145" i="76"/>
  <c r="U116" i="76"/>
  <c r="U18" i="76"/>
  <c r="U264" i="76"/>
  <c r="U255" i="76"/>
  <c r="U228" i="76"/>
  <c r="U220" i="76"/>
  <c r="U212" i="76"/>
  <c r="U205" i="76"/>
  <c r="U196" i="76"/>
  <c r="U178" i="76"/>
  <c r="U174" i="76"/>
  <c r="U165" i="76"/>
  <c r="U155" i="76"/>
  <c r="U140" i="76"/>
  <c r="U138" i="76"/>
  <c r="U127" i="76"/>
  <c r="U120" i="76"/>
  <c r="U118" i="76"/>
  <c r="U111" i="76"/>
  <c r="U102" i="76"/>
  <c r="U57" i="76"/>
  <c r="U21" i="76"/>
  <c r="U12" i="76"/>
  <c r="H11" i="92"/>
  <c r="L11" i="92" s="1"/>
  <c r="I11" i="92"/>
  <c r="M11" i="92" s="1"/>
  <c r="G33" i="88"/>
  <c r="G28" i="88"/>
  <c r="J28" i="88" s="1"/>
  <c r="D12" i="92" l="1"/>
  <c r="I17" i="92"/>
  <c r="M17" i="92" s="1"/>
  <c r="H42" i="92"/>
  <c r="L42" i="92" s="1"/>
  <c r="I44" i="92"/>
  <c r="M44" i="92" s="1"/>
  <c r="I42" i="88"/>
  <c r="H45" i="92"/>
  <c r="L45" i="92" s="1"/>
  <c r="H29" i="92"/>
  <c r="L29" i="92" s="1"/>
  <c r="H43" i="92"/>
  <c r="L43" i="92" s="1"/>
  <c r="H44" i="92"/>
  <c r="L44" i="92" s="1"/>
  <c r="H22" i="92"/>
  <c r="L22" i="92" s="1"/>
  <c r="G43" i="88"/>
  <c r="J43" i="88" s="1"/>
  <c r="I43" i="92"/>
  <c r="M43" i="92" s="1"/>
  <c r="G44" i="88"/>
  <c r="J44" i="88" s="1"/>
  <c r="I45" i="92"/>
  <c r="M45" i="92" s="1"/>
  <c r="G45" i="88"/>
  <c r="J45" i="88" s="1"/>
  <c r="I45" i="88"/>
  <c r="I43" i="88"/>
  <c r="G42" i="88"/>
  <c r="J42" i="88" s="1"/>
  <c r="I27" i="92"/>
  <c r="M27" i="92" s="1"/>
  <c r="I23" i="92"/>
  <c r="M23" i="92" s="1"/>
  <c r="H34" i="92"/>
  <c r="L34" i="92" s="1"/>
  <c r="H35" i="92"/>
  <c r="L35" i="92" s="1"/>
  <c r="H32" i="92"/>
  <c r="L32" i="92" s="1"/>
  <c r="I28" i="92"/>
  <c r="M28" i="92" s="1"/>
  <c r="I49" i="92"/>
  <c r="M49" i="92" s="1"/>
  <c r="H50" i="92"/>
  <c r="L50" i="92" s="1"/>
  <c r="E13" i="92"/>
  <c r="H33" i="92"/>
  <c r="L33" i="92" s="1"/>
  <c r="H48" i="92"/>
  <c r="L48" i="92" s="1"/>
  <c r="I35" i="92"/>
  <c r="M35" i="92" s="1"/>
  <c r="I17" i="88"/>
  <c r="I34" i="88"/>
  <c r="I18" i="88"/>
  <c r="I23" i="88"/>
  <c r="G22" i="88"/>
  <c r="J22" i="88" s="1"/>
  <c r="H49" i="92"/>
  <c r="L49" i="92" s="1"/>
  <c r="I39" i="88"/>
  <c r="G37" i="88"/>
  <c r="J37" i="88" s="1"/>
  <c r="G17" i="88"/>
  <c r="G38" i="88"/>
  <c r="J38" i="88" s="1"/>
  <c r="G40" i="88"/>
  <c r="J40" i="88" s="1"/>
  <c r="I50" i="92"/>
  <c r="M50" i="92" s="1"/>
  <c r="I24" i="88"/>
  <c r="I32" i="88"/>
  <c r="G50" i="88"/>
  <c r="J50" i="88" s="1"/>
  <c r="G39" i="88"/>
  <c r="G24" i="88"/>
  <c r="J24" i="88" s="1"/>
  <c r="I40" i="88"/>
  <c r="G48" i="88"/>
  <c r="J48" i="88" s="1"/>
  <c r="G20" i="88"/>
  <c r="J20" i="88" s="1"/>
  <c r="I50" i="88"/>
  <c r="H47" i="88"/>
  <c r="I33" i="88"/>
  <c r="H28" i="88"/>
  <c r="G18" i="88"/>
  <c r="J18" i="88" s="1"/>
  <c r="G29" i="88"/>
  <c r="J29" i="88" s="1"/>
  <c r="I38" i="88"/>
  <c r="G19" i="88"/>
  <c r="J19" i="88" s="1"/>
  <c r="G35" i="88"/>
  <c r="J35" i="88" s="1"/>
  <c r="I35" i="88"/>
  <c r="G27" i="88"/>
  <c r="H27" i="88" s="1"/>
  <c r="G49" i="88"/>
  <c r="J49" i="88" s="1"/>
  <c r="G30" i="88"/>
  <c r="J30" i="88" s="1"/>
  <c r="I27" i="88"/>
  <c r="G25" i="88"/>
  <c r="J25" i="88" s="1"/>
  <c r="J33" i="88"/>
  <c r="G34" i="88"/>
  <c r="J34" i="88" s="1"/>
  <c r="I25" i="88"/>
  <c r="G23" i="88"/>
  <c r="J23" i="88" s="1"/>
  <c r="I48" i="92"/>
  <c r="M48" i="92" s="1"/>
  <c r="H30" i="92"/>
  <c r="L30" i="92" s="1"/>
  <c r="I20" i="92"/>
  <c r="M20" i="92" s="1"/>
  <c r="I33" i="92"/>
  <c r="M33" i="92" s="1"/>
  <c r="H28" i="92"/>
  <c r="L28" i="92" s="1"/>
  <c r="I34" i="92"/>
  <c r="M34" i="92" s="1"/>
  <c r="I29" i="92"/>
  <c r="M29" i="92" s="1"/>
  <c r="D15" i="92"/>
  <c r="H25" i="92"/>
  <c r="L25" i="92" s="1"/>
  <c r="I25" i="92"/>
  <c r="M25" i="92" s="1"/>
  <c r="H40" i="92"/>
  <c r="L40" i="92" s="1"/>
  <c r="I40" i="92"/>
  <c r="M40" i="92" s="1"/>
  <c r="D14" i="92"/>
  <c r="H19" i="92"/>
  <c r="L19" i="92" s="1"/>
  <c r="I19" i="92"/>
  <c r="M19" i="92" s="1"/>
  <c r="I24" i="92"/>
  <c r="M24" i="92" s="1"/>
  <c r="H24" i="92"/>
  <c r="L24" i="92" s="1"/>
  <c r="I39" i="92"/>
  <c r="M39" i="92" s="1"/>
  <c r="H39" i="92"/>
  <c r="L39" i="92" s="1"/>
  <c r="H23" i="92"/>
  <c r="L23" i="92" s="1"/>
  <c r="D13" i="92"/>
  <c r="I38" i="92"/>
  <c r="M38" i="92" s="1"/>
  <c r="H38" i="92"/>
  <c r="L38" i="92" s="1"/>
  <c r="H18" i="92"/>
  <c r="L18" i="92" s="1"/>
  <c r="I18" i="92"/>
  <c r="M18" i="92" s="1"/>
  <c r="H37" i="92"/>
  <c r="L37" i="92" s="1"/>
  <c r="H27" i="92"/>
  <c r="L27" i="92" s="1"/>
  <c r="I47" i="92"/>
  <c r="M47" i="92" s="1"/>
  <c r="I32" i="92"/>
  <c r="M32" i="92" s="1"/>
  <c r="H47" i="92"/>
  <c r="L47" i="92" s="1"/>
  <c r="I22" i="92"/>
  <c r="M22" i="92" s="1"/>
  <c r="G11" i="88"/>
  <c r="J11" i="88" s="1"/>
  <c r="I11" i="88"/>
  <c r="H26" i="88"/>
  <c r="H41" i="88"/>
  <c r="H31" i="88"/>
  <c r="H21" i="88"/>
  <c r="H36" i="88"/>
  <c r="H32" i="88"/>
  <c r="H46" i="88"/>
  <c r="E15" i="92"/>
  <c r="E14" i="92"/>
  <c r="H20" i="92"/>
  <c r="L20" i="92" s="1"/>
  <c r="I42" i="92"/>
  <c r="M42" i="92" s="1"/>
  <c r="I37" i="92"/>
  <c r="M37" i="92" s="1"/>
  <c r="I30" i="92"/>
  <c r="M30" i="92" s="1"/>
  <c r="H11" i="88" l="1"/>
  <c r="J17" i="88"/>
  <c r="G12" i="88"/>
  <c r="H42" i="88"/>
  <c r="H45" i="88"/>
  <c r="H43" i="88"/>
  <c r="I44" i="88"/>
  <c r="H44" i="88"/>
  <c r="H48" i="88"/>
  <c r="H29" i="88"/>
  <c r="H49" i="88"/>
  <c r="H33" i="88"/>
  <c r="H39" i="88"/>
  <c r="H50" i="88"/>
  <c r="H20" i="88"/>
  <c r="I22" i="88"/>
  <c r="J27" i="88"/>
  <c r="H40" i="88"/>
  <c r="I47" i="88"/>
  <c r="I20" i="88"/>
  <c r="I28" i="88"/>
  <c r="J39" i="88"/>
  <c r="H22" i="88"/>
  <c r="H34" i="88"/>
  <c r="H35" i="88"/>
  <c r="H30" i="88"/>
  <c r="H24" i="88"/>
  <c r="G15" i="88"/>
  <c r="F15" i="92"/>
  <c r="H15" i="92" s="1"/>
  <c r="L15" i="92" s="1"/>
  <c r="H25" i="88"/>
  <c r="I19" i="88"/>
  <c r="F14" i="92"/>
  <c r="H14" i="92" s="1"/>
  <c r="L14" i="92" s="1"/>
  <c r="G14" i="88"/>
  <c r="H19" i="88"/>
  <c r="H38" i="88"/>
  <c r="G14" i="92"/>
  <c r="I14" i="92" s="1"/>
  <c r="H23" i="88"/>
  <c r="G13" i="88"/>
  <c r="F13" i="92"/>
  <c r="H13" i="92" s="1"/>
  <c r="L13" i="92" s="1"/>
  <c r="G13" i="92"/>
  <c r="I13" i="92" s="1"/>
  <c r="M13" i="92" s="1"/>
  <c r="H18" i="88"/>
  <c r="H17" i="88"/>
  <c r="H37" i="88"/>
  <c r="G15" i="92"/>
  <c r="R11" i="76"/>
  <c r="O11" i="76"/>
  <c r="P11" i="76"/>
  <c r="Q11" i="76"/>
  <c r="N11" i="76"/>
  <c r="L11" i="76"/>
  <c r="K11" i="76"/>
  <c r="J11" i="76"/>
  <c r="I11" i="76"/>
  <c r="G11" i="76"/>
  <c r="F11" i="76"/>
  <c r="C11" i="76"/>
  <c r="B11" i="76"/>
  <c r="M11" i="76" l="1"/>
  <c r="P33" i="59"/>
  <c r="P32" i="59"/>
  <c r="P31" i="59"/>
  <c r="P30" i="59"/>
  <c r="O32" i="59"/>
  <c r="F31" i="59"/>
  <c r="I33" i="59"/>
  <c r="M33" i="59"/>
  <c r="O33" i="59"/>
  <c r="J31" i="59"/>
  <c r="K30" i="59"/>
  <c r="L30" i="59"/>
  <c r="O30" i="59"/>
  <c r="N32" i="59"/>
  <c r="N30" i="59"/>
  <c r="J32" i="59"/>
  <c r="H33" i="59"/>
  <c r="F32" i="59"/>
  <c r="K32" i="59"/>
  <c r="L33" i="59"/>
  <c r="O31" i="59"/>
  <c r="K33" i="59"/>
  <c r="I30" i="59"/>
  <c r="M30" i="59"/>
  <c r="G33" i="59"/>
  <c r="N31" i="59"/>
  <c r="I31" i="59"/>
  <c r="E30" i="59"/>
  <c r="N33" i="59"/>
  <c r="M32" i="59"/>
  <c r="J30" i="59"/>
  <c r="E31" i="59"/>
  <c r="G30" i="59"/>
  <c r="E32" i="59"/>
  <c r="L32" i="59"/>
  <c r="E33" i="59"/>
  <c r="I32" i="59"/>
  <c r="F33" i="59"/>
  <c r="M31" i="59"/>
  <c r="H31" i="59"/>
  <c r="J33" i="59"/>
  <c r="L31" i="59"/>
  <c r="G31" i="59"/>
  <c r="K31" i="59"/>
  <c r="G32" i="59"/>
  <c r="H32" i="59"/>
  <c r="H15" i="88"/>
  <c r="H14" i="88"/>
  <c r="H13" i="88"/>
  <c r="H12" i="88"/>
  <c r="J15" i="92"/>
  <c r="K14" i="92"/>
  <c r="M14" i="92"/>
  <c r="I15" i="92"/>
  <c r="M15" i="92" s="1"/>
  <c r="K13" i="92"/>
  <c r="J13" i="92"/>
  <c r="J14" i="92"/>
  <c r="M12" i="76"/>
  <c r="F30" i="59" s="1"/>
  <c r="H30" i="59" l="1"/>
  <c r="E12" i="88"/>
  <c r="J12" i="88" s="1"/>
  <c r="D12" i="88"/>
  <c r="I12" i="88" s="1"/>
  <c r="K15" i="92"/>
  <c r="C6" i="92" l="1"/>
  <c r="C5" i="92"/>
  <c r="C5" i="88"/>
  <c r="C21" i="95"/>
  <c r="F21" i="95"/>
  <c r="G21" i="95"/>
  <c r="H21" i="95"/>
  <c r="F16" i="95"/>
  <c r="G16" i="95"/>
  <c r="H16" i="95"/>
  <c r="C16" i="95"/>
  <c r="H22" i="95" l="1"/>
  <c r="C22" i="95"/>
  <c r="G22" i="95"/>
  <c r="F22" i="95"/>
  <c r="C5" i="95"/>
  <c r="C6" i="95"/>
  <c r="E29" i="85"/>
  <c r="D14" i="95" l="1" a="1"/>
  <c r="D14" i="95" s="1"/>
  <c r="D15" i="95" a="1"/>
  <c r="D15" i="95" s="1"/>
  <c r="K15" i="95" a="1"/>
  <c r="K15" i="95" s="1"/>
  <c r="N15" i="95" s="1"/>
  <c r="K12" i="95" a="1"/>
  <c r="K12" i="95" s="1"/>
  <c r="K13" i="95" a="1"/>
  <c r="K13" i="95" s="1"/>
  <c r="N13" i="95" s="1"/>
  <c r="K14" i="95" a="1"/>
  <c r="K14" i="95" s="1"/>
  <c r="N14" i="95" s="1"/>
  <c r="J17" i="95" a="1"/>
  <c r="J17" i="95" s="1"/>
  <c r="M17" i="95" s="1"/>
  <c r="K17" i="95" a="1"/>
  <c r="K17" i="95" s="1"/>
  <c r="N17" i="95" s="1"/>
  <c r="J18" i="95" a="1"/>
  <c r="J18" i="95" s="1"/>
  <c r="M18" i="95" s="1"/>
  <c r="K18" i="95" a="1"/>
  <c r="K18" i="95" s="1"/>
  <c r="N18" i="95" s="1"/>
  <c r="J19" i="95" a="1"/>
  <c r="J19" i="95" s="1"/>
  <c r="M19" i="95" s="1"/>
  <c r="K19" i="95" a="1"/>
  <c r="K19" i="95" s="1"/>
  <c r="N19" i="95" s="1"/>
  <c r="J20" i="95" a="1"/>
  <c r="J20" i="95" s="1"/>
  <c r="M20" i="95" s="1"/>
  <c r="K20" i="95" a="1"/>
  <c r="K20" i="95" s="1"/>
  <c r="N20" i="95" s="1"/>
  <c r="J12" i="95" a="1"/>
  <c r="J12" i="95" s="1"/>
  <c r="J13" i="95" a="1"/>
  <c r="J13" i="95" s="1"/>
  <c r="M13" i="95" s="1"/>
  <c r="J14" i="95" a="1"/>
  <c r="J14" i="95" s="1"/>
  <c r="M14" i="95" s="1"/>
  <c r="J15" i="95" a="1"/>
  <c r="J15" i="95" s="1"/>
  <c r="M15" i="95" s="1"/>
  <c r="I20" i="95" a="1"/>
  <c r="I20" i="95" s="1"/>
  <c r="L20" i="95" s="1"/>
  <c r="I19" i="95" a="1"/>
  <c r="I19" i="95" s="1"/>
  <c r="L19" i="95" s="1"/>
  <c r="I18" i="95" a="1"/>
  <c r="I18" i="95" s="1"/>
  <c r="L18" i="95" s="1"/>
  <c r="I17" i="95" a="1"/>
  <c r="I17" i="95" s="1"/>
  <c r="L17" i="95" s="1"/>
  <c r="I13" i="95" a="1"/>
  <c r="I13" i="95" s="1"/>
  <c r="L13" i="95" s="1"/>
  <c r="I14" i="95" a="1"/>
  <c r="I14" i="95" s="1"/>
  <c r="L14" i="95" s="1"/>
  <c r="I15" i="95" a="1"/>
  <c r="I15" i="95" s="1"/>
  <c r="L15" i="95" s="1"/>
  <c r="I12" i="95" a="1"/>
  <c r="I12" i="95" s="1"/>
  <c r="D18" i="95" a="1"/>
  <c r="D18" i="95" s="1"/>
  <c r="E18" i="95" s="1"/>
  <c r="D19" i="95" a="1"/>
  <c r="D19" i="95" s="1"/>
  <c r="E19" i="95" s="1"/>
  <c r="D20" i="95" a="1"/>
  <c r="D20" i="95" s="1"/>
  <c r="E20" i="95" s="1"/>
  <c r="D17" i="95" a="1"/>
  <c r="D17" i="95" s="1"/>
  <c r="D13" i="95" a="1"/>
  <c r="D13" i="95" s="1"/>
  <c r="E13" i="95" s="1"/>
  <c r="E14" i="95"/>
  <c r="E15" i="95"/>
  <c r="D12" i="95" a="1"/>
  <c r="D12" i="95" s="1"/>
  <c r="D16" i="95" s="1"/>
  <c r="B12" i="63"/>
  <c r="B19" i="63" s="1"/>
  <c r="B13" i="63"/>
  <c r="B20" i="63" s="1"/>
  <c r="B14" i="63"/>
  <c r="B21" i="63" s="1"/>
  <c r="B15" i="63"/>
  <c r="B22" i="63" s="1"/>
  <c r="B16" i="63"/>
  <c r="B23" i="63" s="1"/>
  <c r="B17" i="63"/>
  <c r="B24" i="63" s="1"/>
  <c r="B11" i="63"/>
  <c r="I20" i="94"/>
  <c r="D20" i="94"/>
  <c r="E20" i="94"/>
  <c r="F20" i="94"/>
  <c r="G20" i="94"/>
  <c r="C20" i="94"/>
  <c r="C6" i="94"/>
  <c r="C5" i="94"/>
  <c r="S25" i="59"/>
  <c r="O25" i="59"/>
  <c r="G66" i="85"/>
  <c r="E30" i="85"/>
  <c r="E26" i="85"/>
  <c r="G26" i="85" s="1"/>
  <c r="G106" i="85"/>
  <c r="G86" i="85"/>
  <c r="C6" i="91"/>
  <c r="C5" i="91"/>
  <c r="N12" i="95" l="1"/>
  <c r="K16" i="95"/>
  <c r="N16" i="95" s="1"/>
  <c r="E12" i="95"/>
  <c r="I16" i="95"/>
  <c r="L16" i="95" s="1"/>
  <c r="L12" i="95"/>
  <c r="J16" i="95"/>
  <c r="M16" i="95" s="1"/>
  <c r="M12" i="95"/>
  <c r="E16" i="95"/>
  <c r="E17" i="95"/>
  <c r="D21" i="95"/>
  <c r="I21" i="95"/>
  <c r="L21" i="95" s="1"/>
  <c r="K21" i="95"/>
  <c r="N21" i="95" s="1"/>
  <c r="J21" i="95"/>
  <c r="M21" i="95" s="1"/>
  <c r="B18" i="63"/>
  <c r="B30" i="63"/>
  <c r="B29" i="63"/>
  <c r="B28" i="63"/>
  <c r="B27" i="63"/>
  <c r="B26" i="63"/>
  <c r="B25" i="63"/>
  <c r="B31" i="63"/>
  <c r="K34" i="59" s="1"/>
  <c r="G46" i="85"/>
  <c r="E35" i="59" l="1"/>
  <c r="G35" i="59"/>
  <c r="D22" i="95"/>
  <c r="I37" i="59"/>
  <c r="E37" i="59"/>
  <c r="I36" i="59"/>
  <c r="F37" i="59"/>
  <c r="H37" i="59"/>
  <c r="H36" i="59"/>
  <c r="F36" i="59"/>
  <c r="F35" i="59"/>
  <c r="M34" i="59"/>
  <c r="H34" i="59"/>
  <c r="P36" i="59"/>
  <c r="N35" i="59"/>
  <c r="M36" i="59"/>
  <c r="M35" i="59"/>
  <c r="I35" i="59"/>
  <c r="I34" i="59"/>
  <c r="L35" i="59"/>
  <c r="M37" i="59"/>
  <c r="J36" i="59"/>
  <c r="O34" i="59"/>
  <c r="L34" i="59"/>
  <c r="E34" i="59"/>
  <c r="L37" i="59"/>
  <c r="G34" i="59"/>
  <c r="N34" i="59"/>
  <c r="G37" i="59"/>
  <c r="O37" i="59"/>
  <c r="P35" i="59"/>
  <c r="K37" i="59"/>
  <c r="L36" i="59"/>
  <c r="O35" i="59"/>
  <c r="K35" i="59"/>
  <c r="K36" i="59"/>
  <c r="P34" i="59"/>
  <c r="J35" i="59"/>
  <c r="J34" i="59"/>
  <c r="E36" i="59"/>
  <c r="F34" i="59"/>
  <c r="H35" i="59"/>
  <c r="N37" i="59"/>
  <c r="O36" i="59"/>
  <c r="N36" i="59"/>
  <c r="G36" i="59"/>
  <c r="J37" i="59"/>
  <c r="P37" i="59"/>
  <c r="J22" i="95"/>
  <c r="M22" i="95" s="1"/>
  <c r="K22" i="95"/>
  <c r="N22" i="95" s="1"/>
  <c r="I22" i="95"/>
  <c r="L22" i="95" s="1"/>
  <c r="E21" i="95"/>
  <c r="E22" i="95"/>
  <c r="E14" i="88"/>
  <c r="J14" i="88" s="1"/>
  <c r="E13" i="88"/>
  <c r="J13" i="88" s="1"/>
  <c r="D15" i="88"/>
  <c r="I15" i="88" s="1"/>
  <c r="D13" i="88"/>
  <c r="I13" i="88" s="1"/>
  <c r="D14" i="88"/>
  <c r="I14" i="88" s="1"/>
  <c r="E15" i="88"/>
  <c r="J15" i="88" s="1"/>
  <c r="E12" i="92"/>
  <c r="L17" i="92" l="1"/>
  <c r="F12" i="92"/>
  <c r="H12" i="92" s="1"/>
  <c r="G43" i="85"/>
  <c r="E23" i="85"/>
  <c r="G23" i="85" s="1"/>
  <c r="G42" i="85"/>
  <c r="E22" i="85"/>
  <c r="H36" i="86"/>
  <c r="G36" i="86"/>
  <c r="H23" i="86"/>
  <c r="H10" i="86"/>
  <c r="G23" i="86"/>
  <c r="D74" i="91"/>
  <c r="E89" i="91"/>
  <c r="G86" i="91"/>
  <c r="E81" i="91"/>
  <c r="E90" i="91"/>
  <c r="E88" i="91"/>
  <c r="E87" i="91"/>
  <c r="E86" i="91"/>
  <c r="E85" i="91"/>
  <c r="E84" i="91"/>
  <c r="E83" i="91"/>
  <c r="E82" i="91"/>
  <c r="E80" i="91"/>
  <c r="E79" i="91"/>
  <c r="E78" i="91"/>
  <c r="E77" i="91"/>
  <c r="E76" i="91"/>
  <c r="E75" i="91"/>
  <c r="G90" i="91"/>
  <c r="G84" i="91"/>
  <c r="G89" i="91"/>
  <c r="G88" i="91"/>
  <c r="G87" i="91"/>
  <c r="G85" i="91"/>
  <c r="G83" i="91"/>
  <c r="G82" i="91"/>
  <c r="G81" i="91"/>
  <c r="G80" i="91"/>
  <c r="G79" i="91"/>
  <c r="G78" i="91"/>
  <c r="G77" i="91"/>
  <c r="G76" i="91"/>
  <c r="G75" i="91"/>
  <c r="E74" i="91" l="1"/>
  <c r="J75" i="86"/>
  <c r="G41" i="85"/>
  <c r="G12" i="92"/>
  <c r="L12" i="92"/>
  <c r="E21" i="85"/>
  <c r="G22" i="85"/>
  <c r="G21" i="85" l="1"/>
  <c r="J87" i="86"/>
  <c r="J12" i="92"/>
  <c r="I12" i="92"/>
  <c r="M12" i="92" s="1"/>
  <c r="K12" i="92" l="1"/>
  <c r="E31" i="91"/>
  <c r="E32" i="91"/>
  <c r="G33" i="91"/>
  <c r="E34" i="91"/>
  <c r="D71" i="91"/>
  <c r="D72" i="91"/>
  <c r="D73" i="91"/>
  <c r="G74" i="91"/>
  <c r="E23" i="91"/>
  <c r="E24" i="91"/>
  <c r="E25" i="91"/>
  <c r="E26" i="91"/>
  <c r="E51" i="91"/>
  <c r="E52" i="91"/>
  <c r="E53" i="91"/>
  <c r="E54" i="91"/>
  <c r="E55" i="91"/>
  <c r="E56" i="91"/>
  <c r="E57" i="91"/>
  <c r="E58" i="91"/>
  <c r="E16" i="91"/>
  <c r="G17" i="91"/>
  <c r="G18" i="91"/>
  <c r="E15" i="91"/>
  <c r="G23" i="91"/>
  <c r="G24" i="91"/>
  <c r="G25" i="91"/>
  <c r="G26" i="91"/>
  <c r="G51" i="91"/>
  <c r="G52" i="91"/>
  <c r="G53" i="91"/>
  <c r="G54" i="91"/>
  <c r="G55" i="91"/>
  <c r="G56" i="91"/>
  <c r="G57" i="91"/>
  <c r="G58" i="91"/>
  <c r="G73" i="91" l="1"/>
  <c r="H87" i="86"/>
  <c r="I100" i="86"/>
  <c r="E72" i="91"/>
  <c r="G71" i="91"/>
  <c r="G31" i="91"/>
  <c r="G15" i="91"/>
  <c r="G16" i="91"/>
  <c r="G32" i="91"/>
  <c r="E33" i="91"/>
  <c r="G34" i="91"/>
  <c r="G72" i="91"/>
  <c r="E73" i="91"/>
  <c r="E71" i="91"/>
  <c r="E18" i="91"/>
  <c r="E17" i="91"/>
  <c r="D4" i="86" l="1"/>
  <c r="D5" i="86"/>
  <c r="C6" i="75"/>
  <c r="C5" i="75"/>
  <c r="C6" i="85"/>
  <c r="C5" i="85"/>
  <c r="W283" i="76"/>
  <c r="X283" i="76"/>
  <c r="Y283" i="76"/>
  <c r="Z283" i="76"/>
  <c r="AA283" i="76"/>
  <c r="AB283" i="76"/>
  <c r="AC283" i="76"/>
  <c r="AD283" i="76"/>
  <c r="AE283" i="76"/>
  <c r="AF283" i="76"/>
  <c r="C5" i="25"/>
  <c r="C6" i="25"/>
  <c r="D10" i="86"/>
  <c r="D23" i="86" s="1"/>
  <c r="J37" i="86"/>
  <c r="J38" i="86"/>
  <c r="J39" i="86"/>
  <c r="J40" i="86"/>
  <c r="J41" i="86"/>
  <c r="J42" i="86"/>
  <c r="J43" i="86"/>
  <c r="E44" i="86"/>
  <c r="F44" i="86"/>
  <c r="G44" i="86"/>
  <c r="H44" i="86"/>
  <c r="I44" i="86"/>
  <c r="J45" i="86"/>
  <c r="J46" i="86"/>
  <c r="E47" i="86"/>
  <c r="F47" i="86"/>
  <c r="G47" i="86"/>
  <c r="H47" i="86"/>
  <c r="I47" i="86"/>
  <c r="J50" i="86"/>
  <c r="J51" i="86"/>
  <c r="J52" i="86"/>
  <c r="J53" i="86"/>
  <c r="J54" i="86"/>
  <c r="J55" i="86"/>
  <c r="J56" i="86"/>
  <c r="E57" i="86"/>
  <c r="F57" i="86"/>
  <c r="G57" i="86"/>
  <c r="H57" i="86"/>
  <c r="I57" i="86"/>
  <c r="J58" i="86"/>
  <c r="J59" i="86"/>
  <c r="E60" i="86"/>
  <c r="F60" i="86"/>
  <c r="G60" i="86"/>
  <c r="H60" i="86"/>
  <c r="I60" i="86"/>
  <c r="J24" i="86"/>
  <c r="J25" i="86"/>
  <c r="J26" i="86"/>
  <c r="J27" i="86"/>
  <c r="J28" i="86"/>
  <c r="J29" i="86"/>
  <c r="J30" i="86"/>
  <c r="E31" i="86"/>
  <c r="F31" i="86"/>
  <c r="G31" i="86"/>
  <c r="H31" i="86"/>
  <c r="I31" i="86"/>
  <c r="J32" i="86"/>
  <c r="J33" i="86"/>
  <c r="E34" i="86"/>
  <c r="F34" i="86"/>
  <c r="G34" i="86"/>
  <c r="H34" i="86"/>
  <c r="I34" i="86"/>
  <c r="E21" i="86"/>
  <c r="F21" i="86"/>
  <c r="G21" i="86"/>
  <c r="H21" i="86"/>
  <c r="F18" i="86"/>
  <c r="G18" i="86"/>
  <c r="J11" i="86"/>
  <c r="J12" i="86"/>
  <c r="J13" i="86"/>
  <c r="J14" i="86"/>
  <c r="J15" i="86"/>
  <c r="J16" i="86"/>
  <c r="J17" i="86"/>
  <c r="E18" i="86"/>
  <c r="J19" i="86"/>
  <c r="J20" i="86"/>
  <c r="C6" i="66"/>
  <c r="C5" i="66"/>
  <c r="C6" i="63"/>
  <c r="C5" i="63"/>
  <c r="C6" i="76"/>
  <c r="C5" i="76"/>
  <c r="C6" i="59"/>
  <c r="C7" i="59"/>
  <c r="C7" i="24"/>
  <c r="C6" i="24"/>
  <c r="F54" i="25"/>
  <c r="G54" i="25"/>
  <c r="H54" i="25"/>
  <c r="F34" i="25"/>
  <c r="G34" i="25"/>
  <c r="H34" i="25"/>
  <c r="E34" i="25"/>
  <c r="E54" i="25"/>
  <c r="E22" i="25"/>
  <c r="M283" i="76"/>
  <c r="N283" i="76"/>
  <c r="O283" i="76"/>
  <c r="H22" i="25"/>
  <c r="E9" i="59"/>
  <c r="H20" i="59"/>
  <c r="F22" i="25"/>
  <c r="G22" i="25"/>
  <c r="G22" i="59" l="1"/>
  <c r="G26" i="59" s="1"/>
  <c r="F39" i="85"/>
  <c r="E38" i="85"/>
  <c r="E22" i="59"/>
  <c r="D22" i="59"/>
  <c r="F22" i="59"/>
  <c r="F35" i="85"/>
  <c r="F36" i="85"/>
  <c r="F40" i="85"/>
  <c r="E40" i="85"/>
  <c r="E39" i="85"/>
  <c r="F34" i="85"/>
  <c r="E35" i="85"/>
  <c r="F38" i="85"/>
  <c r="E36" i="85"/>
  <c r="E55" i="85"/>
  <c r="E99" i="85"/>
  <c r="F80" i="85"/>
  <c r="F59" i="85"/>
  <c r="E80" i="85"/>
  <c r="E93" i="85"/>
  <c r="F99" i="85"/>
  <c r="E73" i="85"/>
  <c r="E60" i="85"/>
  <c r="F76" i="85"/>
  <c r="E100" i="85"/>
  <c r="F74" i="85"/>
  <c r="E53" i="85"/>
  <c r="E56" i="85"/>
  <c r="F100" i="85"/>
  <c r="E75" i="85"/>
  <c r="F60" i="85"/>
  <c r="F79" i="85"/>
  <c r="F55" i="85"/>
  <c r="F94" i="85"/>
  <c r="F75" i="85"/>
  <c r="G75" i="85" s="1"/>
  <c r="F54" i="85"/>
  <c r="F56" i="85"/>
  <c r="E98" i="85"/>
  <c r="E76" i="85"/>
  <c r="E95" i="85"/>
  <c r="F98" i="85"/>
  <c r="F95" i="85"/>
  <c r="G95" i="85" s="1"/>
  <c r="E33" i="85"/>
  <c r="E78" i="85"/>
  <c r="E58" i="85"/>
  <c r="E79" i="85"/>
  <c r="E96" i="85"/>
  <c r="F78" i="85"/>
  <c r="F58" i="85"/>
  <c r="F96" i="85"/>
  <c r="E59" i="85"/>
  <c r="D101" i="86"/>
  <c r="D88" i="86"/>
  <c r="D75" i="86"/>
  <c r="D62" i="86"/>
  <c r="D49" i="86"/>
  <c r="H22" i="59"/>
  <c r="I22" i="59"/>
  <c r="J22" i="59"/>
  <c r="K22" i="59"/>
  <c r="D17" i="59"/>
  <c r="E17" i="59" s="1"/>
  <c r="F17" i="59" s="1"/>
  <c r="G17" i="59" s="1"/>
  <c r="H17" i="59" s="1"/>
  <c r="I17" i="59" s="1"/>
  <c r="J17" i="59" s="1"/>
  <c r="K17" i="59" s="1"/>
  <c r="E74" i="86"/>
  <c r="J47" i="86"/>
  <c r="G48" i="86"/>
  <c r="F9" i="59"/>
  <c r="G9" i="59"/>
  <c r="L20" i="59"/>
  <c r="D36" i="86"/>
  <c r="H55" i="25"/>
  <c r="E55" i="25"/>
  <c r="G55" i="25"/>
  <c r="F55" i="25"/>
  <c r="J60" i="86"/>
  <c r="J57" i="86"/>
  <c r="H35" i="86"/>
  <c r="H22" i="86"/>
  <c r="G22" i="86"/>
  <c r="J34" i="86"/>
  <c r="J31" i="86"/>
  <c r="J44" i="86"/>
  <c r="D61" i="91" s="1"/>
  <c r="H14" i="94" s="1"/>
  <c r="J21" i="86"/>
  <c r="J18" i="86"/>
  <c r="H48" i="86"/>
  <c r="G61" i="86"/>
  <c r="G35" i="86"/>
  <c r="H61" i="86"/>
  <c r="G55" i="85" l="1"/>
  <c r="G98" i="85"/>
  <c r="G100" i="85"/>
  <c r="D62" i="91"/>
  <c r="H15" i="94" s="1"/>
  <c r="G99" i="85"/>
  <c r="G36" i="85"/>
  <c r="E23" i="59" s="1"/>
  <c r="E24" i="59" s="1"/>
  <c r="G38" i="85"/>
  <c r="G23" i="59" s="1"/>
  <c r="G24" i="59" s="1"/>
  <c r="G78" i="85"/>
  <c r="O23" i="59" s="1"/>
  <c r="O24" i="59" s="1"/>
  <c r="G60" i="85"/>
  <c r="G76" i="85"/>
  <c r="M23" i="59" s="1"/>
  <c r="M24" i="59" s="1"/>
  <c r="G58" i="85"/>
  <c r="K23" i="59" s="1"/>
  <c r="K24" i="59" s="1"/>
  <c r="G96" i="85"/>
  <c r="E13" i="85"/>
  <c r="E44" i="85"/>
  <c r="G33" i="85"/>
  <c r="G54" i="85"/>
  <c r="F64" i="85"/>
  <c r="G94" i="85"/>
  <c r="F104" i="85"/>
  <c r="G79" i="85"/>
  <c r="G56" i="85"/>
  <c r="E64" i="85"/>
  <c r="G53" i="85"/>
  <c r="G74" i="85"/>
  <c r="F84" i="85"/>
  <c r="E84" i="85"/>
  <c r="G73" i="85"/>
  <c r="E104" i="85"/>
  <c r="G93" i="85"/>
  <c r="G59" i="85"/>
  <c r="G80" i="85"/>
  <c r="E16" i="85"/>
  <c r="F18" i="85"/>
  <c r="E15" i="85"/>
  <c r="F44" i="85"/>
  <c r="F14" i="85"/>
  <c r="G34" i="85"/>
  <c r="E19" i="85"/>
  <c r="E20" i="85"/>
  <c r="F20" i="85"/>
  <c r="F16" i="85"/>
  <c r="F15" i="85"/>
  <c r="G35" i="85"/>
  <c r="E18" i="85"/>
  <c r="G39" i="85"/>
  <c r="F19" i="85"/>
  <c r="D60" i="91"/>
  <c r="H13" i="94" s="1"/>
  <c r="D37" i="91"/>
  <c r="D36" i="91"/>
  <c r="D38" i="91"/>
  <c r="D39" i="91"/>
  <c r="D63" i="91"/>
  <c r="D40" i="91"/>
  <c r="D64" i="91"/>
  <c r="D41" i="91"/>
  <c r="D65" i="91"/>
  <c r="H18" i="94" s="1"/>
  <c r="D42" i="91"/>
  <c r="D66" i="91"/>
  <c r="H19" i="94" s="1"/>
  <c r="D35" i="91"/>
  <c r="I87" i="86"/>
  <c r="D59" i="91"/>
  <c r="M22" i="59"/>
  <c r="L22" i="59"/>
  <c r="O22" i="59"/>
  <c r="O26" i="59" s="1"/>
  <c r="N22" i="59"/>
  <c r="E113" i="86"/>
  <c r="H74" i="86"/>
  <c r="G14" i="59"/>
  <c r="D14" i="59"/>
  <c r="E14" i="59"/>
  <c r="F14" i="59"/>
  <c r="P20" i="59"/>
  <c r="K26" i="59"/>
  <c r="H9" i="59"/>
  <c r="H11" i="59" s="1"/>
  <c r="G40" i="85"/>
  <c r="E59" i="91" l="1"/>
  <c r="H12" i="94"/>
  <c r="H20" i="94" s="1"/>
  <c r="D95" i="91"/>
  <c r="H17" i="94"/>
  <c r="H16" i="94"/>
  <c r="G20" i="85"/>
  <c r="G15" i="85"/>
  <c r="N23" i="59"/>
  <c r="N24" i="59" s="1"/>
  <c r="F25" i="85"/>
  <c r="H23" i="59"/>
  <c r="H24" i="59" s="1"/>
  <c r="D23" i="59"/>
  <c r="D24" i="59" s="1"/>
  <c r="G19" i="85"/>
  <c r="F24" i="85"/>
  <c r="G14" i="85"/>
  <c r="G18" i="85"/>
  <c r="G16" i="85"/>
  <c r="J23" i="59"/>
  <c r="J24" i="59" s="1"/>
  <c r="G104" i="85"/>
  <c r="H94" i="85" s="1"/>
  <c r="G84" i="85"/>
  <c r="H73" i="85" s="1"/>
  <c r="G64" i="85"/>
  <c r="H54" i="85" s="1"/>
  <c r="I23" i="59"/>
  <c r="I24" i="59" s="1"/>
  <c r="E24" i="85"/>
  <c r="G13" i="85"/>
  <c r="G59" i="91"/>
  <c r="D98" i="91"/>
  <c r="E66" i="91"/>
  <c r="G66" i="91"/>
  <c r="E42" i="91"/>
  <c r="G42" i="91"/>
  <c r="D50" i="91"/>
  <c r="D97" i="91"/>
  <c r="E65" i="91"/>
  <c r="G65" i="91"/>
  <c r="E41" i="91"/>
  <c r="D49" i="91"/>
  <c r="G41" i="91"/>
  <c r="D96" i="91"/>
  <c r="E64" i="91"/>
  <c r="G64" i="91"/>
  <c r="E40" i="91"/>
  <c r="D48" i="91"/>
  <c r="G40" i="91"/>
  <c r="Q22" i="59"/>
  <c r="P22" i="59"/>
  <c r="R22" i="59"/>
  <c r="S22" i="59"/>
  <c r="S23" i="59"/>
  <c r="S24" i="59" s="1"/>
  <c r="Q23" i="59"/>
  <c r="Q24" i="59" s="1"/>
  <c r="R23" i="59"/>
  <c r="R24" i="59" s="1"/>
  <c r="F113" i="86"/>
  <c r="E60" i="91"/>
  <c r="G60" i="91"/>
  <c r="G61" i="91"/>
  <c r="E61" i="91"/>
  <c r="G63" i="91"/>
  <c r="E63" i="91"/>
  <c r="D47" i="91"/>
  <c r="G39" i="91"/>
  <c r="E39" i="91"/>
  <c r="G62" i="91"/>
  <c r="E62" i="91"/>
  <c r="G44" i="85"/>
  <c r="F23" i="59"/>
  <c r="F24" i="59" s="1"/>
  <c r="I9" i="59"/>
  <c r="T20" i="59"/>
  <c r="X20" i="59" s="1"/>
  <c r="AB20" i="59" s="1"/>
  <c r="AF20" i="59" s="1"/>
  <c r="I61" i="86"/>
  <c r="D70" i="91" s="1"/>
  <c r="I48" i="86"/>
  <c r="D69" i="91" s="1"/>
  <c r="G24" i="85" l="1"/>
  <c r="G27" i="85" s="1"/>
  <c r="H56" i="85"/>
  <c r="H53" i="85"/>
  <c r="H93" i="85"/>
  <c r="H96" i="85"/>
  <c r="H74" i="85"/>
  <c r="H85" i="85"/>
  <c r="I35" i="86"/>
  <c r="D68" i="91" s="1"/>
  <c r="H65" i="85"/>
  <c r="H61" i="85"/>
  <c r="G67" i="85"/>
  <c r="H59" i="85"/>
  <c r="H79" i="85"/>
  <c r="H81" i="85"/>
  <c r="G87" i="85"/>
  <c r="G91" i="85" s="1"/>
  <c r="F13" i="59" s="1"/>
  <c r="H76" i="85"/>
  <c r="L23" i="59"/>
  <c r="L24" i="59" s="1"/>
  <c r="H105" i="85"/>
  <c r="H101" i="85"/>
  <c r="G107" i="85"/>
  <c r="H99" i="85"/>
  <c r="E48" i="91"/>
  <c r="G48" i="91"/>
  <c r="E96" i="91"/>
  <c r="I18" i="59"/>
  <c r="G96" i="91"/>
  <c r="G49" i="91"/>
  <c r="E49" i="91"/>
  <c r="G97" i="91"/>
  <c r="J18" i="59"/>
  <c r="E97" i="91"/>
  <c r="E50" i="91"/>
  <c r="G50" i="91"/>
  <c r="G98" i="91"/>
  <c r="K18" i="59"/>
  <c r="E98" i="91"/>
  <c r="I11" i="59"/>
  <c r="I12" i="59"/>
  <c r="H45" i="85"/>
  <c r="G47" i="85"/>
  <c r="G74" i="86"/>
  <c r="F74" i="86"/>
  <c r="J62" i="86"/>
  <c r="E47" i="91"/>
  <c r="G47" i="91"/>
  <c r="G70" i="91"/>
  <c r="E70" i="91"/>
  <c r="E69" i="91"/>
  <c r="G69" i="91"/>
  <c r="H39" i="85"/>
  <c r="S26" i="59"/>
  <c r="J9" i="59"/>
  <c r="J11" i="59" s="1"/>
  <c r="H16" i="85" l="1"/>
  <c r="H25" i="85"/>
  <c r="G111" i="85"/>
  <c r="G13" i="59" s="1"/>
  <c r="P23" i="59"/>
  <c r="P24" i="59" s="1"/>
  <c r="G71" i="85"/>
  <c r="E13" i="59" s="1"/>
  <c r="J74" i="86"/>
  <c r="H12" i="59"/>
  <c r="H18" i="59"/>
  <c r="E95" i="91"/>
  <c r="G95" i="91"/>
  <c r="K9" i="59"/>
  <c r="K11" i="59" s="1"/>
  <c r="E68" i="91" l="1"/>
  <c r="G68" i="91"/>
  <c r="H34" i="85"/>
  <c r="H33" i="85"/>
  <c r="H41" i="85"/>
  <c r="H36" i="85"/>
  <c r="E48" i="85"/>
  <c r="G27" i="91"/>
  <c r="E27" i="91"/>
  <c r="G48" i="85" l="1"/>
  <c r="G51" i="85" s="1"/>
  <c r="F22" i="86"/>
  <c r="E28" i="85"/>
  <c r="G28" i="85" s="1"/>
  <c r="G31" i="85" s="1"/>
  <c r="G30" i="91"/>
  <c r="E30" i="91"/>
  <c r="G28" i="91"/>
  <c r="E28" i="91"/>
  <c r="F23" i="86"/>
  <c r="F35" i="86" s="1"/>
  <c r="G29" i="91"/>
  <c r="F36" i="86"/>
  <c r="F48" i="86" s="1"/>
  <c r="E29" i="91"/>
  <c r="D13" i="59" l="1"/>
  <c r="F61" i="86"/>
  <c r="G36" i="91" l="1"/>
  <c r="G37" i="91" l="1"/>
  <c r="E37" i="91"/>
  <c r="G38" i="91"/>
  <c r="E38" i="91"/>
  <c r="G100" i="86" l="1"/>
  <c r="J88" i="86"/>
  <c r="J100" i="86" s="1"/>
  <c r="I74" i="86"/>
  <c r="J12" i="59" l="1"/>
  <c r="H13" i="85"/>
  <c r="H21" i="85"/>
  <c r="H14" i="85"/>
  <c r="H19" i="85"/>
  <c r="G113" i="86" l="1"/>
  <c r="J101" i="86"/>
  <c r="J113" i="86" s="1"/>
  <c r="K12" i="59" l="1"/>
  <c r="E35" i="91"/>
  <c r="G35" i="91"/>
  <c r="I22" i="86" l="1"/>
  <c r="D67" i="91" s="1"/>
  <c r="G67" i="91" l="1"/>
  <c r="E67" i="91"/>
  <c r="G19" i="91"/>
  <c r="E19" i="91"/>
  <c r="D11" i="91"/>
  <c r="E10" i="86" s="1"/>
  <c r="G11" i="91" l="1"/>
  <c r="D91" i="91"/>
  <c r="E91" i="91" s="1"/>
  <c r="D43" i="91"/>
  <c r="E11" i="91"/>
  <c r="J10" i="86" l="1"/>
  <c r="D12" i="59" s="1"/>
  <c r="E22" i="86"/>
  <c r="E43" i="91"/>
  <c r="G43" i="91"/>
  <c r="G91" i="91" l="1"/>
  <c r="D18" i="59"/>
  <c r="J22" i="86"/>
  <c r="H10" i="59" l="1"/>
  <c r="H15" i="59" s="1"/>
  <c r="D10" i="59"/>
  <c r="K10" i="59"/>
  <c r="K15" i="59" s="1"/>
  <c r="I10" i="59"/>
  <c r="I15" i="59" s="1"/>
  <c r="J10" i="59"/>
  <c r="J15" i="59" s="1"/>
  <c r="D11" i="59"/>
  <c r="G11" i="59"/>
  <c r="F11" i="59"/>
  <c r="E11" i="59"/>
  <c r="D15" i="59" l="1"/>
  <c r="E36" i="91"/>
  <c r="E20" i="91"/>
  <c r="G20" i="91"/>
  <c r="D12" i="91"/>
  <c r="E10" i="59" l="1"/>
  <c r="D92" i="91"/>
  <c r="G12" i="91"/>
  <c r="E12" i="91"/>
  <c r="E23" i="86"/>
  <c r="D44" i="91"/>
  <c r="G44" i="91" l="1"/>
  <c r="E44" i="91"/>
  <c r="E35" i="86"/>
  <c r="J23" i="86"/>
  <c r="E12" i="59" s="1"/>
  <c r="E15" i="59" l="1"/>
  <c r="J35" i="86"/>
  <c r="E18" i="59"/>
  <c r="G92" i="91"/>
  <c r="E92" i="91"/>
  <c r="G22" i="91"/>
  <c r="E22" i="91"/>
  <c r="D14" i="91"/>
  <c r="E14" i="91" l="1"/>
  <c r="D94" i="91"/>
  <c r="G10" i="59"/>
  <c r="D46" i="91"/>
  <c r="E49" i="86"/>
  <c r="G14" i="91"/>
  <c r="J49" i="86" l="1"/>
  <c r="G12" i="59" s="1"/>
  <c r="E61" i="86"/>
  <c r="E46" i="91"/>
  <c r="G46" i="91"/>
  <c r="G94" i="91" l="1"/>
  <c r="E94" i="91"/>
  <c r="G18" i="59"/>
  <c r="J61" i="86"/>
  <c r="G15" i="59"/>
  <c r="G21" i="91"/>
  <c r="D13" i="91"/>
  <c r="D93" i="91" s="1"/>
  <c r="E21" i="91"/>
  <c r="D45" i="91" l="1"/>
  <c r="F10" i="59"/>
  <c r="E13" i="91"/>
  <c r="G13" i="91"/>
  <c r="E36" i="86"/>
  <c r="J36" i="86" l="1"/>
  <c r="F12" i="59" s="1"/>
  <c r="E48" i="86"/>
  <c r="E45" i="91"/>
  <c r="G45" i="91"/>
  <c r="G93" i="91" l="1"/>
  <c r="G99" i="91" s="1"/>
  <c r="F18" i="59"/>
  <c r="E93" i="91"/>
  <c r="E99" i="91" s="1"/>
  <c r="J48" i="86"/>
  <c r="F15"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<sst xmlns="http://schemas.openxmlformats.org/spreadsheetml/2006/main" count="8771" uniqueCount="1856">
  <si>
    <t>California Public Utilities Commission</t>
  </si>
  <si>
    <t>Business Plan Application Template</t>
  </si>
  <si>
    <t>Updated:</t>
  </si>
  <si>
    <t>July, 2025</t>
  </si>
  <si>
    <t>WORKBOOK DROPDOWN MENU CONTROL</t>
  </si>
  <si>
    <t>General Instructions for Completing the Tables:</t>
  </si>
  <si>
    <t>Target Exempt</t>
  </si>
  <si>
    <t>PA</t>
  </si>
  <si>
    <t>Program Implementer</t>
  </si>
  <si>
    <t>Sector</t>
  </si>
  <si>
    <t>Program Category</t>
  </si>
  <si>
    <t>Program Segment</t>
  </si>
  <si>
    <t>Program Changes Reason</t>
  </si>
  <si>
    <t>SoCalGas</t>
  </si>
  <si>
    <t>Input your PA name here. This will appear on all tabs.</t>
  </si>
  <si>
    <t>Yes</t>
  </si>
  <si>
    <t>PG&amp;E</t>
  </si>
  <si>
    <t>IOU Core</t>
  </si>
  <si>
    <t>Residential</t>
  </si>
  <si>
    <t>Emerging Tech</t>
  </si>
  <si>
    <t>Resource Acquisition</t>
  </si>
  <si>
    <t>Programs to be closed with the disposition of 2028-2035 EE Application</t>
  </si>
  <si>
    <t>2028-2035</t>
  </si>
  <si>
    <t>Input your reference years here. This will appear on all tabs</t>
  </si>
  <si>
    <t>No</t>
  </si>
  <si>
    <t>SCE</t>
  </si>
  <si>
    <t>Third Party</t>
  </si>
  <si>
    <t>Commercial</t>
  </si>
  <si>
    <t>WE&amp;T</t>
  </si>
  <si>
    <t>Market Support</t>
  </si>
  <si>
    <t>Programs to be closed upon completion of commitments</t>
  </si>
  <si>
    <t>All currency will be reported to the dollar, i.e., $0.</t>
  </si>
  <si>
    <t>REN/CCA</t>
  </si>
  <si>
    <t>Industrial</t>
  </si>
  <si>
    <t>Financing</t>
  </si>
  <si>
    <t>Equity</t>
  </si>
  <si>
    <t>Programs with reduced budgets (&gt;40% budget decrease)</t>
  </si>
  <si>
    <t>Follow the legend to guide the input of various data requirements.</t>
  </si>
  <si>
    <t>SDG&amp;E</t>
  </si>
  <si>
    <t>Agricultural</t>
  </si>
  <si>
    <t>Market Transformation</t>
  </si>
  <si>
    <t>Codes &amp; Standards</t>
  </si>
  <si>
    <t>Programs with enhanced budgets (&gt;40% budget increase)</t>
  </si>
  <si>
    <t>When adding rows, ensure all formulas are copied.</t>
  </si>
  <si>
    <t>BayRen</t>
  </si>
  <si>
    <t>Public</t>
  </si>
  <si>
    <t>Other</t>
  </si>
  <si>
    <t>EM&amp;V</t>
  </si>
  <si>
    <t>Programs that are new in 2028 or beyond</t>
  </si>
  <si>
    <t>All tables totals should be recalculated to ensure footing/cross footing accuracy.</t>
  </si>
  <si>
    <t>Cross Cutting</t>
  </si>
  <si>
    <t>New Construction</t>
  </si>
  <si>
    <t>Programs with Third-Party Contracts that Sunset in 2028-2031</t>
  </si>
  <si>
    <t>Be mindful of print area to ensure footnotes are included when added.</t>
  </si>
  <si>
    <t>Portfolio Support</t>
  </si>
  <si>
    <t>Marketing Education &amp; Outreach</t>
  </si>
  <si>
    <t>Review the legend at the bottom of the the Read Me.</t>
  </si>
  <si>
    <t>Energy Savings Assistance</t>
  </si>
  <si>
    <t>Description</t>
  </si>
  <si>
    <t>This workbook supports the development and submission of CPUC Business Plan Application by providing a standardized template for organizing key programmatic, budgetary, and analytical information. Each Tab plans a specific role in collecting, processing, and summarizing relevant data to meet submission and regulatory requirements.</t>
  </si>
  <si>
    <t>Workbook Tab Definitions</t>
  </si>
  <si>
    <t>Function Definitions</t>
  </si>
  <si>
    <t>This tab provides a detailed breakdown of functional categories and definitions used to allocate and report energy efficiency program costs across planning, implementation, compliance, engineering, analytics, marketing, IT, and incentive functions.</t>
  </si>
  <si>
    <t>0 Validations</t>
  </si>
  <si>
    <t>Provides a summary of key budget, revenue requirement, and cost category comparisons across the workbook, highlighting differences to ensure consistency between spending requests, cost recovery, and functional allocations.</t>
  </si>
  <si>
    <t>1 Participant Bill Impacts</t>
  </si>
  <si>
    <t xml:space="preserve">Calculates estimated average annual and lifecycle bill savings for participating customers by applying electric and gas rates to forecasted program energy savings. </t>
  </si>
  <si>
    <t>2 Rate Impacts</t>
  </si>
  <si>
    <t>Presents the projected changes in electric and gas revenues, rates, and the energy efficiency portion of rates by customer class, illustrating the impact of proposed energy efficiency investments on utility bills.</t>
  </si>
  <si>
    <t>3.1 Funding Category</t>
  </si>
  <si>
    <t>Summarizes funding sources and budget allocations for electric and gas programs, including procurement and revenue requirements, across various program administrators and utilities.</t>
  </si>
  <si>
    <t>3.2 Funding - CCA_REN only</t>
  </si>
  <si>
    <t>Tracks annual electric and gas energy efficiency funds allocated by IOUs to RENs and CCAs from 2028–2035.</t>
  </si>
  <si>
    <t>4.1 Program Budget 2028-2031</t>
  </si>
  <si>
    <t>Outlines portfolio budget requests, spending, unspent and carryover balances, and cost components for your utility energy efficiency portfolio, including EM&amp;V, ME&amp;O, ESA, and financing pilots.</t>
  </si>
  <si>
    <t>4.2 Sector Seg Budget 2032-2035</t>
  </si>
  <si>
    <t>Details annual budget requests, energy savings, and emissions impacts by sector and program segment to support portfolio planning from 2028–2035.</t>
  </si>
  <si>
    <t>4.3 TSB and C&amp;S Budget 2032-2035</t>
  </si>
  <si>
    <t>Compares business plan forecasts to CPUC goals for 2028–2035, including Total System Benefit and energy savings metrics for incentive programs and codes &amp; standards.</t>
  </si>
  <si>
    <t>Budget Filing Data</t>
  </si>
  <si>
    <t>Contains raw budget filing data from CEDARS and CET grouped by Year, PA, Program ID, Program Name, Program Group, Primary Sector, Statewide Program, Program Category, Program Implementer, Filing Year Quarter, Program Segment and Program Status. Also includes calculations of interim steps related to cost-effectiveness metrics.</t>
  </si>
  <si>
    <t>6 Statewide Programs</t>
  </si>
  <si>
    <t>Outlines statewide energy efficiency programs, including total contract budgets, proportional funding contributions, and administrative costs allocated across IOUs based on electric and gas load shares.</t>
  </si>
  <si>
    <t>7 PA PY Budget</t>
  </si>
  <si>
    <t>Summarizes annual cost recovery requests (2028–2031) for IOUs, RENs, and CCAs, including EM&amp;V, oversight, and offsets from unspent funds.</t>
  </si>
  <si>
    <t>8 Cap &amp; Target</t>
  </si>
  <si>
    <t>Provides cumulative and annual projections of energy efficiency expenditures across key budget categories, comparing actual and planned spending against regulatory caps and performance targets.</t>
  </si>
  <si>
    <t>9 Portfolio FTE and Budget</t>
  </si>
  <si>
    <t>Details labor and non-labor staffing allocations by functional group and sector, including full-time equivalents (FTEs), budgeted roles, and contract support across program years.</t>
  </si>
  <si>
    <t>10 Indicators &amp; Metrics</t>
  </si>
  <si>
    <t>Tracks all indicators and metrics for energy efficiency programs, including historical achievements and future targets across various energy savings indicators, aligned with CPUC goals and reporting standards.</t>
  </si>
  <si>
    <t>11 Program Cards</t>
  </si>
  <si>
    <t>Flat file version of the program card tables in the narrative. Pas can use this template to populate the narrative.</t>
  </si>
  <si>
    <t>Legend</t>
  </si>
  <si>
    <t>Solid Gray, black font</t>
  </si>
  <si>
    <t xml:space="preserve">This cell style indicates a formula that should not be edited by the user. </t>
  </si>
  <si>
    <t>Solid Blue, blue font</t>
  </si>
  <si>
    <t>This cell style indicates a data input cell that should be edited by the user.</t>
  </si>
  <si>
    <t>Solid Gold, black font</t>
  </si>
  <si>
    <t>This cell style indicates the cell is a header/footer,  no data input cell.</t>
  </si>
  <si>
    <t>Solid Green, black font</t>
  </si>
  <si>
    <t>This cell style indicates the aggregated data could come from record level budget filing (posted in CEDARS) or from the aggregated data described in the "Raw Budget Filing Data" tab.</t>
  </si>
  <si>
    <t>Instructions</t>
  </si>
  <si>
    <t>Review table to familiarize yourself with functions definitions.</t>
  </si>
  <si>
    <t>PA Name:</t>
  </si>
  <si>
    <t>Budget Year:</t>
  </si>
  <si>
    <t>FUNCTION DEFINITIONS</t>
  </si>
  <si>
    <t>Aggregated Category</t>
  </si>
  <si>
    <t>Definition</t>
  </si>
  <si>
    <t>Functional Category</t>
  </si>
  <si>
    <t>Detailed Definition</t>
  </si>
  <si>
    <t>Policy, Strategy, and Regulatory Reporting Compliance</t>
  </si>
  <si>
    <r>
      <t>Includes</t>
    </r>
    <r>
      <rPr>
        <b/>
        <sz val="11"/>
        <color rgb="FF000000"/>
        <rFont val="Calibri"/>
        <family val="2"/>
        <scheme val="minor"/>
      </rPr>
      <t xml:space="preserve"> p</t>
    </r>
    <r>
      <rPr>
        <sz val="11"/>
        <color rgb="FF000000"/>
        <rFont val="Calibri"/>
        <family val="2"/>
        <scheme val="minor"/>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</si>
  <si>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</si>
  <si>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</si>
  <si>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</si>
  <si>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</si>
  <si>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</si>
  <si>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</si>
  <si>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</si>
  <si>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</si>
  <si>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</si>
  <si>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</si>
  <si>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</si>
  <si>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</si>
  <si>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</si>
  <si>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</si>
  <si>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</si>
  <si>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</si>
  <si>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</si>
  <si>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</si>
  <si>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</si>
  <si>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</si>
  <si>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</si>
  <si>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</si>
  <si>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</si>
  <si>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</si>
  <si>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</si>
  <si>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</si>
  <si>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</si>
  <si>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</si>
  <si>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</si>
  <si>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</si>
  <si>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</si>
  <si>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</si>
  <si>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</si>
  <si>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</si>
  <si>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</si>
  <si>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</si>
  <si>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</si>
  <si>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</si>
  <si>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</si>
  <si>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</si>
  <si>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</si>
  <si>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</si>
  <si>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</si>
  <si>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</si>
  <si>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</si>
  <si>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</si>
  <si>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</si>
  <si>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</si>
  <si>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</si>
  <si>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</si>
  <si>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</si>
  <si>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No entry required. Review summary tables after completing workbook.</t>
  </si>
  <si>
    <t>Spending Budget Comparison</t>
  </si>
  <si>
    <t>Tab 3.1 - PA Spending Budget Request (PA Program and EM&amp;V)</t>
  </si>
  <si>
    <t>Tab 4.1 &amp; 4.2 - PA Spending Budget Request (PA Program and EM&amp;V)</t>
  </si>
  <si>
    <t>Tab 7 - PA Spending Budget Request (PA Program and EM&amp;V)</t>
  </si>
  <si>
    <t>Tab 8 - PA Spending Budget Request (PA Program and EM&amp;V)</t>
  </si>
  <si>
    <t>Tab 9 - PA Spending Budget Request (PA Program and EM&amp;V)</t>
  </si>
  <si>
    <t>Difference</t>
  </si>
  <si>
    <t>Revenue Requirement or Cost Recovery Comparison</t>
  </si>
  <si>
    <t>Tab 3.1 - PA Revenue Requirement Request (Cost Recovery)</t>
  </si>
  <si>
    <t>Program Budget by Cost Category</t>
  </si>
  <si>
    <t>Admin</t>
  </si>
  <si>
    <t>Mktg</t>
  </si>
  <si>
    <t>DINI</t>
  </si>
  <si>
    <t>DI Incentive</t>
  </si>
  <si>
    <t>Tab 4.1 - Program Budgets</t>
  </si>
  <si>
    <t>Tab 8 - Caps &amp; Targets</t>
  </si>
  <si>
    <t>Tab 9 - Incentives Column, EE Total</t>
  </si>
  <si>
    <t>Portfolio Budget Total by Sector Summary Total</t>
  </si>
  <si>
    <t>Tab 4.1 &amp; 4.2 - PA Portfolio Budget by Function</t>
  </si>
  <si>
    <t>Year</t>
  </si>
  <si>
    <t>Finance</t>
  </si>
  <si>
    <t>OBF Loan Pool</t>
  </si>
  <si>
    <t xml:space="preserve">Calculates estimated average first year bill savings for participating customers by calculated the electric and gas savings with the forecasted program energy savings. </t>
  </si>
  <si>
    <t>2024 data is required for baseline.</t>
  </si>
  <si>
    <t>Table 1 – Estimated Participant Bill Impacts using CEDARS rate data, 2028-2031</t>
  </si>
  <si>
    <t>Program Year</t>
  </si>
  <si>
    <t xml:space="preserve"> Participant First Year Electric Net Savings (kWh)</t>
  </si>
  <si>
    <t xml:space="preserve"> Participant First Year Gas Net Savings (Therms)</t>
  </si>
  <si>
    <t>Total Bill Savings</t>
  </si>
  <si>
    <t>Calculated $/kWh</t>
  </si>
  <si>
    <t>Total</t>
  </si>
  <si>
    <t>[1] 2024 reference data is sourced from the 2024 annual report</t>
  </si>
  <si>
    <t>[6] $/therm calculated as total average bill savings divided by total first year net therms</t>
  </si>
  <si>
    <r>
      <rPr>
        <sz val="11"/>
        <color rgb="FF000000"/>
        <rFont val="Calibri"/>
        <family val="2"/>
        <scheme val="minor"/>
      </rPr>
      <t xml:space="preserve">Presents the projected changes in electric and gas revenues, rates, and the energy efficiency portion of rates by customer class, illustrating the impact of proposed energy efficiency investments on utility bills.
</t>
    </r>
    <r>
      <rPr>
        <b/>
        <i/>
        <sz val="11"/>
        <color rgb="FF000000"/>
        <rFont val="Calibri"/>
        <family val="2"/>
        <scheme val="minor"/>
      </rPr>
      <t>(This Table applies only to the IOU PAs.)</t>
    </r>
  </si>
  <si>
    <t>Populate only the blue highlighted cells.  Review and complete the table accordingly.</t>
  </si>
  <si>
    <t>Table 2 – Rate Impacts using estimated RIM Costs/Benefits, 2028-2031</t>
  </si>
  <si>
    <t>Net Present Value of Lifecycle RIM Electric Benefits / Weighted EUL</t>
  </si>
  <si>
    <t>Net Present Value of Lifecycle RIM Gas Benefits / Weighted EUL</t>
  </si>
  <si>
    <t>Net Present Value of Lifecycle RIM Electric Costs / Weighted EUL</t>
  </si>
  <si>
    <t>Net Present Value of Lifecycle RIM Gas Costs / Weighted EUL</t>
  </si>
  <si>
    <t>RIM Electric Benefits - RIM Electric Costs</t>
  </si>
  <si>
    <t>Use either IEPR reported or GRC forecasted sales (sector-specific).  Provide link to the referenced source.</t>
  </si>
  <si>
    <t>Net Electric RIM Benefits/2024 Baseline Energy Electric Sales</t>
  </si>
  <si>
    <t>Net Gas RIM Benefits/2024 Baseline Energy Gas Sales</t>
  </si>
  <si>
    <t>Forecast 2024 Electric Sales (kWh)</t>
  </si>
  <si>
    <t>$/kWh Impacts</t>
  </si>
  <si>
    <t>$/Therm Impacts</t>
  </si>
  <si>
    <t>[4] 2024 Forecast Gas sales calculated using 2024 Residential, Core C&amp;I, and non-core C&amp;I throughput</t>
  </si>
  <si>
    <t>[5] Residental sector uses Residential Sales, Commercial uses Core C&amp;I, Industrial/Agrigultural/Public uses non-Core C&amp;I, Cross cutting/portfolio support/total uses total sales</t>
  </si>
  <si>
    <t>[6] $/therm calculated Gas RIM benefits divided by total sales by sector</t>
  </si>
  <si>
    <t>[7] As a gas-only utility, Electric sales or 2024 and associated rate impacts for 2028-2031 are zero</t>
  </si>
  <si>
    <t>Provides a comprehensive overview of budget requests, funding sources, cost recovery mechanisms, and unspent funds for energy efficiency and demand response programs, categorized by funding type, source, and portfolio administrator.</t>
  </si>
  <si>
    <t>Populate only the blue highlighted cells.  The blue cells are for the forecasted electric and gas portfolio allocation percentage; PA fuel substitution spending budget request; ED portfolio oversight; EM&amp;V PA; and EM&amp;V - ED amounts by year.</t>
  </si>
  <si>
    <t>Budget &amp; Cost Recovery Category</t>
  </si>
  <si>
    <t>Electric</t>
  </si>
  <si>
    <t>% Electric</t>
  </si>
  <si>
    <t>Gas</t>
  </si>
  <si>
    <t>% Gas</t>
  </si>
  <si>
    <t>PA Fuel Substitution Spending Budget Request</t>
  </si>
  <si>
    <t>ED Portfolio Oversight Revenue Requirement Request (Cost Recovery)</t>
  </si>
  <si>
    <t>EM&amp;V - PA</t>
  </si>
  <si>
    <t>EM&amp;V - ED</t>
  </si>
  <si>
    <t>PA (IOU+CCAs+RENs+ED Portfolio Oversight) Revenue Requirement Request (Cost Recovery)</t>
  </si>
  <si>
    <t> </t>
  </si>
  <si>
    <t>[1] PA Spending Budget Request calculated from CEDARS Admin/marketin/dini/incentive data, excluding EM&amp;V budgets</t>
  </si>
  <si>
    <t>[2] Portfolio oversight set the same as 2024-2027 levels at $1 million statewide annually, SoCalGas portion is $170,916</t>
  </si>
  <si>
    <t>[5] REN &amp; CCA Revenue Requirement Request includes the REN program budget plus EM&amp;V</t>
  </si>
  <si>
    <t>[6] Total unspent uncommitted funds for SoCalGas estimated at 20 million total to return from the 2024-2027 portfolio</t>
  </si>
  <si>
    <t>[7] Total SoCalGas EM&amp;V set as 4% of the total portfolio budget</t>
  </si>
  <si>
    <t>[8] EM&amp;V - PA set at 27.5% of the EM&amp;V total</t>
  </si>
  <si>
    <t>[9] EM&amp;V - ED set at 72.5% of the EM&amp;V total</t>
  </si>
  <si>
    <t>Table for documenting the source of all funds for the CCAs and RENs.</t>
  </si>
  <si>
    <t>CCAs and RENs to populate the funds received by IOU for their respective portfolio. For Electric, they are the Electric Energy Efficiency Funds and for Gas, they are the Natural Gas Public Purpose Funds.</t>
  </si>
  <si>
    <t>Table 3.2 – 8 Year Funding Sources - RENs/CCAs</t>
  </si>
  <si>
    <t>SCG</t>
  </si>
  <si>
    <t>Electric $</t>
  </si>
  <si>
    <t>Gas  $</t>
  </si>
  <si>
    <t>Total Proposed Budget $</t>
  </si>
  <si>
    <t>Program-level budget requests and cost and savings components for your energy efficiency programs.</t>
  </si>
  <si>
    <t>Review and complete the table accordingly. Can use the Budget Filing Data to fill in the tab by using SumIfs based on the data pulled from the Program Card tab (columns marked accordingly).</t>
  </si>
  <si>
    <t>Table 4.1 – Program Budget and Savings Details, 2028-2031</t>
  </si>
  <si>
    <t>Program ID</t>
  </si>
  <si>
    <t>Program Name</t>
  </si>
  <si>
    <r>
      <t xml:space="preserve">Changing Status or Budget Reason
</t>
    </r>
    <r>
      <rPr>
        <i/>
        <sz val="8"/>
        <rFont val="Calibri"/>
        <family val="2"/>
        <scheme val="minor"/>
      </rPr>
      <t>Select from look up table</t>
    </r>
  </si>
  <si>
    <r>
      <t xml:space="preserve">Justification for Program Change
</t>
    </r>
    <r>
      <rPr>
        <i/>
        <sz val="10"/>
        <rFont val="Calibri"/>
        <family val="2"/>
        <scheme val="minor"/>
      </rPr>
      <t>If programs are to be closed, specify reason (this can include underperformance of TSB and/or TRC)</t>
    </r>
  </si>
  <si>
    <r>
      <t xml:space="preserve">Program Implementer
</t>
    </r>
    <r>
      <rPr>
        <i/>
        <sz val="8"/>
        <rFont val="Calibri"/>
        <family val="2"/>
        <scheme val="minor"/>
      </rPr>
      <t>"_PA portion" of Statewide programs must be marked as "Core PA" rather than "Statewide"</t>
    </r>
  </si>
  <si>
    <t>Statewide</t>
  </si>
  <si>
    <r>
      <t xml:space="preserve">Target Exempt
</t>
    </r>
    <r>
      <rPr>
        <i/>
        <sz val="8"/>
        <rFont val="Calibri"/>
        <family val="2"/>
        <scheme val="minor"/>
      </rPr>
      <t>Select from look up table</t>
    </r>
  </si>
  <si>
    <t>Primary Sector</t>
  </si>
  <si>
    <r>
      <t xml:space="preserve">Year
</t>
    </r>
    <r>
      <rPr>
        <i/>
        <sz val="10"/>
        <rFont val="Calibri"/>
        <family val="2"/>
        <scheme val="minor"/>
      </rPr>
      <t>Must complete for all four years</t>
    </r>
  </si>
  <si>
    <r>
      <t xml:space="preserve">PA Spending Budget Request
</t>
    </r>
    <r>
      <rPr>
        <i/>
        <sz val="8"/>
        <rFont val="Calibri"/>
        <family val="2"/>
        <scheme val="minor"/>
      </rPr>
      <t>Sum of (admin, M&amp;O, DI Non-incentives, incentives)</t>
    </r>
  </si>
  <si>
    <t>Administrative</t>
  </si>
  <si>
    <t>Marketing/ Outreach</t>
  </si>
  <si>
    <t>Direct Implementation Non-Incentive</t>
  </si>
  <si>
    <t>Incentive/ Rebate</t>
  </si>
  <si>
    <t>Net TSB</t>
  </si>
  <si>
    <t>TRC</t>
  </si>
  <si>
    <t>PAC</t>
  </si>
  <si>
    <t>RIM</t>
  </si>
  <si>
    <t>SCT</t>
  </si>
  <si>
    <t>First Year Net KWH</t>
  </si>
  <si>
    <t>First Year Net KW</t>
  </si>
  <si>
    <t xml:space="preserve">First Year Net Therms </t>
  </si>
  <si>
    <t>First Year Net Electric CO2e</t>
  </si>
  <si>
    <t>First Year Net Gas CO2e</t>
  </si>
  <si>
    <t>Lifecycle Net KWH</t>
  </si>
  <si>
    <t xml:space="preserve">Lifecycle Net Therms </t>
  </si>
  <si>
    <t>Lifecycle Net Electric CO2e</t>
  </si>
  <si>
    <t>Lifecycle Net Gas CO2e</t>
  </si>
  <si>
    <r>
      <t xml:space="preserve">Lifecycle Net CO2e from low-GWP Measures*
</t>
    </r>
    <r>
      <rPr>
        <i/>
        <sz val="8"/>
        <rFont val="Calibri"/>
        <family val="2"/>
        <scheme val="minor"/>
      </rPr>
      <t xml:space="preserve">If the refrigerant is positive and not new contruction, then assume it is low GWP emissions to be reported in this column  </t>
    </r>
  </si>
  <si>
    <t>Program Consolidation</t>
  </si>
  <si>
    <t>Budget increase due to project pipeline and current spend</t>
  </si>
  <si>
    <t>Budget Decrease due to cost effectiveness</t>
  </si>
  <si>
    <t>Change in limited budget shows as large increase</t>
  </si>
  <si>
    <t>Budget moved from CSA building to CSA appliance</t>
  </si>
  <si>
    <t>Handled as a loal REN program in previous application</t>
  </si>
  <si>
    <t>Budget forecast lower in 2027, but ramping back closer to historical spend</t>
  </si>
  <si>
    <t>Budget increase in line with current spend</t>
  </si>
  <si>
    <t>Increased budget to cover admin overhead support of program</t>
  </si>
  <si>
    <t>Increased budget to cover overhead support of program</t>
  </si>
  <si>
    <t>Handled as a local REN program in previous application</t>
  </si>
  <si>
    <t>Increased regulatory and support costs</t>
  </si>
  <si>
    <t>PA Program Total</t>
  </si>
  <si>
    <t>Presents detailed budget requests, energy savings, emissions impacts, and lifecycle metrics by sector and program segment, supporting portfolio planning and evaluation across multiple program types.</t>
  </si>
  <si>
    <t>Review and complete the table accordingly. Report to the nearest $ and do not round.</t>
  </si>
  <si>
    <t>Table 4.2 – Budget and Savings Forecast, 2031-2035</t>
  </si>
  <si>
    <t>Sector Name</t>
  </si>
  <si>
    <t>PA Spending Budget Request</t>
  </si>
  <si>
    <t>Portfolio Oversight</t>
  </si>
  <si>
    <t>[2] Total System Benefit data was not able to be calculated usign CEDARS for the second 4-year portfolio due to limitations on the length of the ACC data.</t>
  </si>
  <si>
    <r>
      <rPr>
        <sz val="10"/>
        <color rgb="FF000000"/>
        <rFont val="Calibri"/>
        <family val="2"/>
        <scheme val="minor"/>
      </rPr>
      <t xml:space="preserve">Tables comparing business plan application forecasts to goals from R.25-04-010 in </t>
    </r>
    <r>
      <rPr>
        <sz val="10"/>
        <color rgb="FFFF0000"/>
        <rFont val="Calibri"/>
        <family val="2"/>
        <scheme val="minor"/>
      </rPr>
      <t>D.25-08-034</t>
    </r>
  </si>
  <si>
    <t>1. Review CPUC Goals:
- Refer to the final CPUC decision to extract the official TSB Goals and Energy Savings Goals for each year from 2028 to 2035.
- Focus on Tables 2–8 for relevant targets.
2. Populate Forecast Data:
For each year (2028–2035), enter forecast values for:
- Total System Benefit for incentive programs (i.e. all non-codes and standards)
- Electric Energy Savings (MWh) for codes and standards
- Peak Demand Savings (MW) for codes and standards
- Gas Energy Savings (MMTherms) for codes and standards
3. Enter Goal Data:
- Input the corresponding goal values for each metric based on the CPUC decision.
4. Calculate Percent of Goal:
- For each metric, calculate the percentage of the goal achieved using the formula:
Percent of Goal=(Forecast | Goal)×100
- These percentages should be calculated for each year and summarized for the 4-year and 8-year totals.
5. Summarize Totals:
- Complete the Total (4 years) rows for 2028–2031 and 2032–2035.
- Complete the Cumulative (8 years) row for 2028–2035.
6. Validation:
-Ensure all data entries are consistent with CPUC definitions and units.
-Double-check calculations for accuracy.</t>
  </si>
  <si>
    <t>Table 4.3 – TSB and C&amp;S forecast, 2028-2035</t>
  </si>
  <si>
    <t>Incentive Programs</t>
  </si>
  <si>
    <t>Electric Energy Savings MWH Forecast</t>
  </si>
  <si>
    <t>Peak Demand Savings MW Forecast</t>
  </si>
  <si>
    <t>Electric Energy Savings MWh Goal</t>
  </si>
  <si>
    <t>Peak Demand Savings MW Goal</t>
  </si>
  <si>
    <t>Gas Energy Savings MMtherms Goal</t>
  </si>
  <si>
    <t>MWh Percent of Goal</t>
  </si>
  <si>
    <t>MW Percent of Goal</t>
  </si>
  <si>
    <t>MMtherms Percent of Goal</t>
  </si>
  <si>
    <t>Total (4 years)</t>
  </si>
  <si>
    <t>Cumulative (8 years)</t>
  </si>
  <si>
    <t>[3] TSB goals were set using a previously proposed CARB ZEAS 2030 phase in which is not approved. The December 2025 CARB meetings proposed alternative appliance compliance pathways.</t>
  </si>
  <si>
    <t>Extracts from Tables 1-8</t>
  </si>
  <si>
    <t>IOU</t>
  </si>
  <si>
    <t>TSB</t>
  </si>
  <si>
    <t>GWh</t>
  </si>
  <si>
    <t>MW</t>
  </si>
  <si>
    <t>MMTherms</t>
  </si>
  <si>
    <t>Notes: EE Potential and Goals Decision: https://docs.cpuc.ca.gov/PublishedDocs/Published/G000/M579/K006/579006275.PDF --- Tables 1-8 for the TSB goals and Codes &amp; Standards Energy goals</t>
  </si>
  <si>
    <t>Provides budget filing data to support analysis at the discretion of PAs. The current dataset reflects information available in CEDARS and should be refreshed with each business plan application cycle to ensure accuracy and relevance.</t>
  </si>
  <si>
    <r>
      <t>1. Navigate to the https://cedars.cpuc.ca.gov/.
2. Go to Data &gt; Record-level.
3. Click on the latest true-up budget filing data.
4. Group data by columns Year, PA, Program ID, Program Name, Program Group, Primary Sector, Statewide Program, Program Category, Program Implementer, Filing Year Quarter, Program Segment, and Program Status.
5. Collect the numeric columns N - AP and group data by the above columns.
6. Paste data below the orange line.</t>
    </r>
    <r>
      <rPr>
        <b/>
        <sz val="11"/>
        <color theme="1"/>
        <rFont val="Calibri"/>
        <family val="2"/>
        <scheme val="minor"/>
      </rPr>
      <t xml:space="preserve">
7. Note column AQ requires data entry.</t>
    </r>
    <r>
      <rPr>
        <sz val="11"/>
        <color theme="1"/>
        <rFont val="Calibri"/>
        <family val="2"/>
        <scheme val="minor"/>
      </rPr>
      <t xml:space="preserve"> The value is the "PAC Cost % Electric," which is to electric and gas splits for the cost recovery amounts attributed to electric and gas portions. PG&amp;E used 59% for the 2024 TUAL; use 100% and 0% for SCE and SoCalGas respectively. Same splits are used for the respective CCAs and RENs as to the IOUs (unless they span more than one IOU).</t>
    </r>
  </si>
  <si>
    <t>Field Type</t>
  </si>
  <si>
    <t>Group by columns</t>
  </si>
  <si>
    <t>Numeric columns</t>
  </si>
  <si>
    <t>Calculated Values</t>
  </si>
  <si>
    <t>Source</t>
  </si>
  <si>
    <t>Budget Filing (business plan, MCAL, or TUAL)</t>
  </si>
  <si>
    <t>Cost Effectiveness Tool (CET)</t>
  </si>
  <si>
    <t>Data Entered</t>
  </si>
  <si>
    <t>Calculated</t>
  </si>
  <si>
    <r>
      <t>Source Field name i</t>
    </r>
    <r>
      <rPr>
        <i/>
        <sz val="8"/>
        <color theme="0" tint="-0.34998626667073579"/>
        <rFont val="Calibri"/>
        <family val="2"/>
        <scheme val="minor"/>
      </rPr>
      <t>f Different than Field Name</t>
    </r>
  </si>
  <si>
    <t>AdminCostsOverheadAndGA + AdminCostsOther</t>
  </si>
  <si>
    <t>MarketingOutreach</t>
  </si>
  <si>
    <t>DIActivity+DIInstallation+DIHardwareAndMaterials+DIRebateAndInspection</t>
  </si>
  <si>
    <t>UserInputIncentive</t>
  </si>
  <si>
    <t>BillReducElec</t>
  </si>
  <si>
    <t>BillREducGas</t>
  </si>
  <si>
    <t>BillIncrElec</t>
  </si>
  <si>
    <t>BillIncrGas</t>
  </si>
  <si>
    <t>WaterEnergyBen</t>
  </si>
  <si>
    <t>[(Lifecycle Net Electric Bill Reductions)-(Lifecycle Net Electric Bill Increases)]/Weighted EUL</t>
  </si>
  <si>
    <t>[(Lifecycle Net Gas Bill Reductions)-(Lifecycle Net Gas Bill Increases)]/Weighted EUL</t>
  </si>
  <si>
    <t>[Electric Benefits]+[Water Energy Benefits]+[Lifecycle Electric Bill Increases]+[PAC Cost % Electric]*[Other Benefits]</t>
  </si>
  <si>
    <t>[Gas Benefits]+[Lifecycle Gas Bill Increases]+(1-[PAC Cost % Electric])*[Other Benefits]</t>
  </si>
  <si>
    <t>(Electric PAC Cost) * PAC Cost % Electric + (Lifecycle Net Electric Bill Reductions)</t>
  </si>
  <si>
    <t>(Gas PAC Cost) *(1-PAC Cost % Electric) + (Lifecycle Net Gas Bill Reductions)</t>
  </si>
  <si>
    <t>[Lifecycle Net Therm]* 99976.1 +[Lifecycle Net kWh] *3412.14)/([First Year Net Therm]*99976.1+[First Year Net kWh]*3412.14)</t>
  </si>
  <si>
    <t>Example</t>
  </si>
  <si>
    <t>2024</t>
  </si>
  <si>
    <t>BAY</t>
  </si>
  <si>
    <t>BAYREN02</t>
  </si>
  <si>
    <t>Multi Family</t>
  </si>
  <si>
    <t>Energy Upgrade California</t>
  </si>
  <si>
    <t>Plug Load and Appliances</t>
  </si>
  <si>
    <t xml:space="preserve"> 2024Q4</t>
  </si>
  <si>
    <t>Active</t>
  </si>
  <si>
    <t>-118,071</t>
  </si>
  <si>
    <t>87.037</t>
  </si>
  <si>
    <t>200,240</t>
  </si>
  <si>
    <t>-288.820</t>
  </si>
  <si>
    <t>60.926</t>
  </si>
  <si>
    <t>Field Name</t>
  </si>
  <si>
    <t>Program Group</t>
  </si>
  <si>
    <t>Statewide Program</t>
  </si>
  <si>
    <t>Filing Year Quarter</t>
  </si>
  <si>
    <t>Program Status</t>
  </si>
  <si>
    <t>First Year Gross kWh</t>
  </si>
  <si>
    <t>First Year Gross kW</t>
  </si>
  <si>
    <t>First Year Gross Therm</t>
  </si>
  <si>
    <t>First Year Net kWh</t>
  </si>
  <si>
    <t>First Year Net kW</t>
  </si>
  <si>
    <t>First Year Net Therm</t>
  </si>
  <si>
    <t>Lifecycle Net kWh</t>
  </si>
  <si>
    <t>Lifecycle Net Therm</t>
  </si>
  <si>
    <t>Lifecycle Net Elec CO2</t>
  </si>
  <si>
    <t>Lifecycle Net Gas CO2</t>
  </si>
  <si>
    <t>Total System Benefit</t>
  </si>
  <si>
    <t>Total System Benefit Gross</t>
  </si>
  <si>
    <t>Budget</t>
  </si>
  <si>
    <t>TRC Cost</t>
  </si>
  <si>
    <t>PAC Cost</t>
  </si>
  <si>
    <t>Electric Benefits</t>
  </si>
  <si>
    <t>Gas Benefits</t>
  </si>
  <si>
    <t>Other Benefits</t>
  </si>
  <si>
    <t>First Year Net Elec CO2</t>
  </si>
  <si>
    <t>First Year Net Gas CO2</t>
  </si>
  <si>
    <t>Lifecycle Net Electric Bill Reductions</t>
  </si>
  <si>
    <t>Lifecycle Net Gas Bill Reductions</t>
  </si>
  <si>
    <t>Lifecycle Net Electric Bill Increases</t>
  </si>
  <si>
    <t>Lifecycle Net Gas Bill Increases</t>
  </si>
  <si>
    <t>Water-Energy Benefits</t>
  </si>
  <si>
    <t>PAC Cost % Electric</t>
  </si>
  <si>
    <t>Average Annual Electric Bill Savings</t>
  </si>
  <si>
    <t>Average Annual Gas Bill Savings</t>
  </si>
  <si>
    <t>RIM Benefit Electric</t>
  </si>
  <si>
    <t>RIM Benefit Gas</t>
  </si>
  <si>
    <t>RIM Cost Electric</t>
  </si>
  <si>
    <t>RIM Cost Gas</t>
  </si>
  <si>
    <t>Weighted EUL</t>
  </si>
  <si>
    <t>SCG3995</t>
  </si>
  <si>
    <t>Agriculture Energy Efficiency Program</t>
  </si>
  <si>
    <t>SCG3996</t>
  </si>
  <si>
    <t>Small/Medium Commercial Program</t>
  </si>
  <si>
    <t>New</t>
  </si>
  <si>
    <t>SCG3997</t>
  </si>
  <si>
    <t>Large Commercial Energy Efficiency Program</t>
  </si>
  <si>
    <t>SCG3998</t>
  </si>
  <si>
    <t>Industrial Energy Efficiency Program</t>
  </si>
  <si>
    <t>SCG3999</t>
  </si>
  <si>
    <t>Public Direct Install Program</t>
  </si>
  <si>
    <t>SCG4000</t>
  </si>
  <si>
    <t>Large Public Energy Efficiency Program</t>
  </si>
  <si>
    <t>SCG4001</t>
  </si>
  <si>
    <t>Regional Energy Pathways</t>
  </si>
  <si>
    <t>Government Partnership</t>
  </si>
  <si>
    <t>Core PA</t>
  </si>
  <si>
    <t>SCG4002</t>
  </si>
  <si>
    <t>Multifamily Direct Install Program</t>
  </si>
  <si>
    <t>SCG4003</t>
  </si>
  <si>
    <t>Mobile Home Direct Install Program</t>
  </si>
  <si>
    <t>SCG4004</t>
  </si>
  <si>
    <t>Community Language Efficiency Outreach Program</t>
  </si>
  <si>
    <t>SCG4005</t>
  </si>
  <si>
    <t>Multifamily Whole Building Program</t>
  </si>
  <si>
    <t>SCG4007</t>
  </si>
  <si>
    <t>Residential Energy Advisor</t>
  </si>
  <si>
    <t>SCG4008</t>
  </si>
  <si>
    <t>Residential Energy Efficiency Program</t>
  </si>
  <si>
    <t>SCG4009</t>
  </si>
  <si>
    <t>Single Family Direct Install Program</t>
  </si>
  <si>
    <t>SCG4010</t>
  </si>
  <si>
    <t>Retail Channel Support</t>
  </si>
  <si>
    <t>SCG4011</t>
  </si>
  <si>
    <t>Residential Behavioral Program</t>
  </si>
  <si>
    <t>SCG4013</t>
  </si>
  <si>
    <t>Nonresidential Energy Efficiency Program</t>
  </si>
  <si>
    <t>SCG4014</t>
  </si>
  <si>
    <t>SEM Program</t>
  </si>
  <si>
    <t>SCG4015</t>
  </si>
  <si>
    <t>Market Access Program</t>
  </si>
  <si>
    <t>SCG4016</t>
  </si>
  <si>
    <t>Marketplace Program</t>
  </si>
  <si>
    <t>SCG4017</t>
  </si>
  <si>
    <t>Municipality Partnership Program</t>
  </si>
  <si>
    <t>SCG4018</t>
  </si>
  <si>
    <t>IDEEA Solicitation</t>
  </si>
  <si>
    <t>SCG4019</t>
  </si>
  <si>
    <t>Integrated Energy Efficiency Training</t>
  </si>
  <si>
    <t>Workforce Education and Training</t>
  </si>
  <si>
    <t>SCG4020</t>
  </si>
  <si>
    <t>Business Energy Efficiency Surveys</t>
  </si>
  <si>
    <t>SCG4021</t>
  </si>
  <si>
    <t>Sustainability Studio</t>
  </si>
  <si>
    <t>SCG4022</t>
  </si>
  <si>
    <t>On-Bill Financing</t>
  </si>
  <si>
    <t>SCG4023</t>
  </si>
  <si>
    <t>Integrated Demand-Side Management (IDSM)</t>
  </si>
  <si>
    <t>Integrated Demand-Side Management</t>
  </si>
  <si>
    <t>SCG_SW_CSA_Appl</t>
  </si>
  <si>
    <t>C&amp;S-SW-Appliance Standards Advocacy</t>
  </si>
  <si>
    <t>Codes and Standards</t>
  </si>
  <si>
    <t>SCG_SW_CSA_Bldg</t>
  </si>
  <si>
    <t>C&amp;S-SW-Building Codes Advocacy</t>
  </si>
  <si>
    <t>SCG_SW_CSA_Natl</t>
  </si>
  <si>
    <t>C&amp;S-SW-Federal Codes Advocacy</t>
  </si>
  <si>
    <t>SCG_SW_ETP_Gas</t>
  </si>
  <si>
    <t>ET-SW-Emerging Technologies, Gas</t>
  </si>
  <si>
    <t>Emerging Technologies</t>
  </si>
  <si>
    <t>SCG_SW_FS</t>
  </si>
  <si>
    <t>COM-SW-Point of Sale Food Service</t>
  </si>
  <si>
    <t>SCG_SW_HESC</t>
  </si>
  <si>
    <t>SW Home Energy Score California</t>
  </si>
  <si>
    <t>SCG_SW_HVAC_QIQM</t>
  </si>
  <si>
    <t>RES-SW-HVAC QI/QM Program</t>
  </si>
  <si>
    <t>SCG_SW_IP_Colleges</t>
  </si>
  <si>
    <t>PUB-SW-Institutional Partnership-Colleges</t>
  </si>
  <si>
    <t>SCG_SW_IP_Gov</t>
  </si>
  <si>
    <t>PUB-SW-Institutional Partnership-Government</t>
  </si>
  <si>
    <t>SCG_SW_MCWH</t>
  </si>
  <si>
    <t>COM-SW-Midstream Commercial Water Heating</t>
  </si>
  <si>
    <t>SCG_SW_NC_NonRes_Ag_mixed</t>
  </si>
  <si>
    <t>AG-SW-New Construction-Nonresidential-Mixed Fuel</t>
  </si>
  <si>
    <t>SCG_SW_NC_NonRes_Com_mixed</t>
  </si>
  <si>
    <t>COM-SW-New Construction-Nonresidential-Mixed Fuel</t>
  </si>
  <si>
    <t>SCG_SW_NC_NonRes_Ind_mixed</t>
  </si>
  <si>
    <t>IND-SW-New Construction-Nonresidential-Mixed Fuel</t>
  </si>
  <si>
    <t>SCG_SW_NC_NonRes_Pub_mixed</t>
  </si>
  <si>
    <t>PUB-SW-New Construction-Nonresidential-Mixed Fuel</t>
  </si>
  <si>
    <t>SCG_SW_NC_NonRes_Res_mixed</t>
  </si>
  <si>
    <t>RES-SW-New Construction-Nonresidential-Mixed Fuel</t>
  </si>
  <si>
    <t>SCG_SW_WET_CC</t>
  </si>
  <si>
    <t>WET&amp;O-SW-WE&amp;T Career Connections</t>
  </si>
  <si>
    <t>SCG_SW_WET_Work</t>
  </si>
  <si>
    <t>WET&amp;O-SW-WE&amp;T Career and Workforce Readiness</t>
  </si>
  <si>
    <t>SCG_SW_CSA_Appl_PA</t>
  </si>
  <si>
    <t>C&amp;S-SW-Appliance Standards Advocacy Program-PA</t>
  </si>
  <si>
    <t>SCG_SW_CSA_Bldg_PA</t>
  </si>
  <si>
    <t>C&amp;S-SW-Building Codes Advocacy Program-PA</t>
  </si>
  <si>
    <t>SCG_SW_CSA_Natl_PA</t>
  </si>
  <si>
    <t>C&amp;S-SW-Federal Codes Advocacy Program-PA</t>
  </si>
  <si>
    <t>SCG_SW_ETP_Gas_PA</t>
  </si>
  <si>
    <t>SCG_SW_FS_PA</t>
  </si>
  <si>
    <t>COM-SW-Point of Sale Food Service-PA</t>
  </si>
  <si>
    <t>SCG_SW_HESC_PA</t>
  </si>
  <si>
    <t>SCG_SW_HVAC_QIQM_PA</t>
  </si>
  <si>
    <t>RES-SW-HVAC QI/QM Program-PA</t>
  </si>
  <si>
    <t>SCG_SW_IP_Colleges_PA</t>
  </si>
  <si>
    <t>PUB-SW-Institutional Partnership-Colleges-PA</t>
  </si>
  <si>
    <t>SCG_SW_IP_Gov_PA</t>
  </si>
  <si>
    <t>PUB-SW-Institutional Partnership-Government-PA</t>
  </si>
  <si>
    <t>SCG_SW_MCWH_PA</t>
  </si>
  <si>
    <t>COM-SW-Midstream Commercial Water Heating-PA</t>
  </si>
  <si>
    <t>SCG_SW_NC_NonRes_Ag_mixed_PA</t>
  </si>
  <si>
    <t>AG-SW-New Construction-Nonresidential-Mixed Fuel-PA</t>
  </si>
  <si>
    <t>SCG_SW_NC_NonRes_Com_mixed_PA</t>
  </si>
  <si>
    <t>COM-SW-New Construction-Nonresidential-Mixed Fuel-PA</t>
  </si>
  <si>
    <t>SCG_SW_NC_NonRes_Ind_mixed_PA</t>
  </si>
  <si>
    <t>IND-SW-New Construction-Nonresidential-Mixed Fuel-PA</t>
  </si>
  <si>
    <t>SCG_SW_NC_NonRes_Pub_mixed_PA</t>
  </si>
  <si>
    <t>PUB-SW-New Construction-Nonresidential-Mixed Fuel-PA</t>
  </si>
  <si>
    <t>SCG_SW_NC_NonRes_Res_mixed_PA</t>
  </si>
  <si>
    <t>RES-SW-New Construction-Nonresidential-Mixed Fuel-PA</t>
  </si>
  <si>
    <t>SCG_SW_WET_CC_PA</t>
  </si>
  <si>
    <t>WET&amp;O-SW-WE&amp;T Career Connections-PA</t>
  </si>
  <si>
    <t>SCG_SW_WET_Work_PA</t>
  </si>
  <si>
    <t>WET&amp;O-SW-WE&amp;T Career and Workforce Readiness-PA</t>
  </si>
  <si>
    <t>SCG_CS_PortfolioSupport</t>
  </si>
  <si>
    <t>SCG_Equity_PortfolioSupport</t>
  </si>
  <si>
    <t>SCG_MS_PortfolioSupport</t>
  </si>
  <si>
    <t>SCG_RA_PortfolioSupport</t>
  </si>
  <si>
    <t>SCG_Portfolio_Oversight</t>
  </si>
  <si>
    <t>Evaluation Measurement and Verification</t>
  </si>
  <si>
    <t>SCG3772</t>
  </si>
  <si>
    <t>EM&amp;V-Evaluation Measurement &amp; Verification</t>
  </si>
  <si>
    <t>SCG-GRCL</t>
  </si>
  <si>
    <t>GRC Labor Loaders</t>
  </si>
  <si>
    <t>Pension and Benefits</t>
  </si>
  <si>
    <t>This table is for all IOUs to compile together and submit. 
1. This table should be identical for all IOUs. 
2. The current input table is the approved table for 2028 onwards.  Any change will need to be requested in the application.</t>
  </si>
  <si>
    <t>Table 6 – Statewide Programs (Identical For all lead Statewide Portfolio Administrators)</t>
  </si>
  <si>
    <t>(Col A)*(IOU 'Electric Proportional Share' from INPUT TABLE) +
[(1-Col A)*(IOU 'Gas Proportional Share' from INPUT TABLE)]
See below for INPUT TABLE</t>
  </si>
  <si>
    <t>Col A</t>
  </si>
  <si>
    <t>Col 1</t>
  </si>
  <si>
    <t>Col 2</t>
  </si>
  <si>
    <t>Col 3</t>
  </si>
  <si>
    <t>Col 4</t>
  </si>
  <si>
    <t xml:space="preserve">Statewide Program* </t>
  </si>
  <si>
    <t>Lead PA</t>
  </si>
  <si>
    <t>2028 Program Contract Budget
(Total for all IOUs)**</t>
  </si>
  <si>
    <t>2029 Program Contract Budget
(Total for all IOUs)**</t>
  </si>
  <si>
    <t>2030 Program Contract Budget
(Total for all IOUs)**</t>
  </si>
  <si>
    <t>2031 Program Contract Budget
(Total for all IOUs)**</t>
  </si>
  <si>
    <t>Percent Electric</t>
  </si>
  <si>
    <r>
      <t xml:space="preserve">Combined (Electric &amp; Gas) Proportional Contribution to Contract Cost per Load-Share
</t>
    </r>
    <r>
      <rPr>
        <sz val="11"/>
        <rFont val="Calibri"/>
        <family val="2"/>
        <scheme val="minor"/>
      </rPr>
      <t>(Either as reflected in co-funding agreement, or expected in co-funding agreement. Funding share may be within +/-20% of Target per formula in row 1 above)</t>
    </r>
  </si>
  <si>
    <r>
      <rPr>
        <b/>
        <sz val="11"/>
        <color rgb="FF000000"/>
        <rFont val="Calibri"/>
        <family val="2"/>
        <scheme val="minor"/>
      </rPr>
      <t>Total IOU Administrative Budget 2028-2031</t>
    </r>
    <r>
      <rPr>
        <b/>
        <vertAlign val="superscript"/>
        <sz val="11"/>
        <color rgb="FF000000"/>
        <rFont val="Calibri"/>
        <family val="2"/>
        <scheme val="minor"/>
      </rPr>
      <t>A</t>
    </r>
  </si>
  <si>
    <r>
      <rPr>
        <b/>
        <sz val="11"/>
        <color rgb="FF000000"/>
        <rFont val="Calibri"/>
        <family val="2"/>
        <scheme val="minor"/>
      </rPr>
      <t>2028 IOU Administrative Budget</t>
    </r>
    <r>
      <rPr>
        <b/>
        <vertAlign val="superscript"/>
        <sz val="11"/>
        <color rgb="FF000000"/>
        <rFont val="Calibri"/>
        <family val="2"/>
        <scheme val="minor"/>
      </rPr>
      <t>A</t>
    </r>
  </si>
  <si>
    <r>
      <t>2029 IOU Administrative Budget</t>
    </r>
    <r>
      <rPr>
        <b/>
        <vertAlign val="superscript"/>
        <sz val="11"/>
        <color rgb="FF000000"/>
        <rFont val="Calibri"/>
        <family val="2"/>
        <scheme val="minor"/>
      </rPr>
      <t>A</t>
    </r>
  </si>
  <si>
    <r>
      <t>2030 IOU Administrative Budget</t>
    </r>
    <r>
      <rPr>
        <b/>
        <vertAlign val="superscript"/>
        <sz val="11"/>
        <color rgb="FF000000"/>
        <rFont val="Calibri"/>
        <family val="2"/>
        <scheme val="minor"/>
      </rPr>
      <t>A</t>
    </r>
  </si>
  <si>
    <r>
      <t>2031 IOU Administrative Budget</t>
    </r>
    <r>
      <rPr>
        <b/>
        <vertAlign val="superscript"/>
        <sz val="11"/>
        <color rgb="FF000000"/>
        <rFont val="Calibri"/>
        <family val="2"/>
        <scheme val="minor"/>
      </rPr>
      <t>A</t>
    </r>
  </si>
  <si>
    <t>Workforce Education and Training Career &amp; Workforce Readiness</t>
  </si>
  <si>
    <t>SW HVAC All Electric Non-Residential</t>
  </si>
  <si>
    <t>New Construction - Residential - All Electric</t>
  </si>
  <si>
    <t>New Construction - NonResidential - All Electric</t>
  </si>
  <si>
    <t>New Construction - NonResidential - Mixed Fuel</t>
  </si>
  <si>
    <t>Codes and Standards Appliance Advocacy</t>
  </si>
  <si>
    <t>Codes and Standars Building Codes Advocacy</t>
  </si>
  <si>
    <t xml:space="preserve">Codes and Standards National Codes Advocacy </t>
  </si>
  <si>
    <t>Institutional Partnerships - Government</t>
  </si>
  <si>
    <t>Workforce Education and Training - Career Connections</t>
  </si>
  <si>
    <t>Water and Wastewater Pumping</t>
  </si>
  <si>
    <t>SW Plug Load and Appliance All Electric</t>
  </si>
  <si>
    <t>Emerging Technology Programs - Electric</t>
  </si>
  <si>
    <t>Institutional Partnerships - Colleges</t>
  </si>
  <si>
    <t>Emerging Technology Programs - Gas</t>
  </si>
  <si>
    <t>Food Service</t>
  </si>
  <si>
    <t>Midstream Commercial Water Heating</t>
  </si>
  <si>
    <t>SW HVAC QI/QM Program</t>
  </si>
  <si>
    <t>BayREN</t>
  </si>
  <si>
    <t xml:space="preserve">*Modify rows as needed to reflect consolidation or division of a program category per solicitation approach or contracts. Ultimately there should be one line per executed 3P contract. </t>
  </si>
  <si>
    <r>
      <rPr>
        <sz val="11"/>
        <color rgb="FF000000"/>
        <rFont val="Calibri"/>
        <family val="2"/>
      </rPr>
      <t xml:space="preserve">**The contract budget  or signed contract amount </t>
    </r>
    <r>
      <rPr>
        <b/>
        <sz val="11"/>
        <color rgb="FF000000"/>
        <rFont val="Calibri"/>
        <family val="2"/>
      </rPr>
      <t>for a given year</t>
    </r>
    <r>
      <rPr>
        <sz val="11"/>
        <color rgb="FF000000"/>
        <rFont val="Calibri"/>
        <family val="2"/>
      </rPr>
      <t xml:space="preserve"> accounts for the anticipated launch date of the program. </t>
    </r>
    <r>
      <rPr>
        <b/>
        <sz val="11"/>
        <color rgb="FF000000"/>
        <rFont val="Calibri"/>
        <family val="2"/>
      </rPr>
      <t>Program contract budgets reflect third party implementation contract values and expenditures.</t>
    </r>
    <r>
      <rPr>
        <sz val="11"/>
        <color rgb="FF000000"/>
        <rFont val="Calibri"/>
        <family val="2"/>
      </rPr>
      <t xml:space="preserve"> </t>
    </r>
  </si>
  <si>
    <t>^ Administrative budgets for statewide programs are IOU specific and are filed under separate program IDs. They include all non-contract program expenditures which cover coordination, support and management. This does not include any contract implementation cost.</t>
  </si>
  <si>
    <t>***Launch date assumes that the signed contracts filed via AL are approved by ED in 90-days, where applicable.</t>
  </si>
  <si>
    <r>
      <t xml:space="preserve">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
    </r>
    <r>
      <rPr>
        <b/>
        <sz val="11"/>
        <color rgb="FF000000"/>
        <rFont val="Calibri"/>
        <family val="2"/>
        <scheme val="minor"/>
      </rPr>
      <t>D.23-06-055</t>
    </r>
    <r>
      <rPr>
        <sz val="11"/>
        <color rgb="FF000000"/>
        <rFont val="Calibri"/>
        <family val="2"/>
        <scheme val="minor"/>
      </rPr>
      <t>, Conclusion of Law 4: "The required minimum statewide funding contribution for the IOUs should be reduced to 20 percent of their total portfolio funding for 2024-2027, and 10 percent for SoCalGas" .</t>
    </r>
  </si>
  <si>
    <t>INPUT TABLE: DO NOT MODIFY</t>
  </si>
  <si>
    <t>Percent PPP Electric</t>
  </si>
  <si>
    <t>Percent PPP Gas</t>
  </si>
  <si>
    <t>Electric Proportional Share</t>
  </si>
  <si>
    <t>Gas Proportional Share</t>
  </si>
  <si>
    <t>Target Portfolio Allocation</t>
  </si>
  <si>
    <t>Statewide Budget as Percentage of Total Budget</t>
  </si>
  <si>
    <t>Electric and Gas Porportional Share Table 1: https://docs.cpuc.ca.gov/PublishedDocs/Published/G000/M512/K907/512907396.PDF</t>
  </si>
  <si>
    <t>Statwide Program budget totals - statewide allocations, table 3.</t>
  </si>
  <si>
    <t>Summarizes total cost recovery requests for program administrators, including EM&amp;V, oversight, and offsets from unspent funds, incorporating budgets for IOUs, RENs, and CCAs.</t>
  </si>
  <si>
    <t>Table 7 – PA 2028-2031 Total Cost Recovery Request, Including REN/CCA and Other Costs</t>
  </si>
  <si>
    <t>Line</t>
  </si>
  <si>
    <t>Portfolio Administrator</t>
  </si>
  <si>
    <t>(a) PA Programs</t>
  </si>
  <si>
    <t>(f) Total</t>
  </si>
  <si>
    <t>IOU only: enter budget from REN/CCA</t>
  </si>
  <si>
    <t>Total REN</t>
  </si>
  <si>
    <t>DO NOT ENTER DATA: formula summing lines 1-8</t>
  </si>
  <si>
    <t>Total CCA</t>
  </si>
  <si>
    <t>DO NOT ENTER DATA: formula summing lines 10-11</t>
  </si>
  <si>
    <t>Total (IOU+REN+CCA)</t>
  </si>
  <si>
    <t>Total amount (rows 1, 9, and 12) to be requested in IOU's PPP advice letter for their programs, RENs and CCAs in their service territory</t>
  </si>
  <si>
    <t>Column</t>
  </si>
  <si>
    <t>Column Item Description</t>
  </si>
  <si>
    <t xml:space="preserve">Instructions for Data </t>
  </si>
  <si>
    <t>a</t>
  </si>
  <si>
    <t>PA Programs</t>
  </si>
  <si>
    <t>Represents cost recovery by PA</t>
  </si>
  <si>
    <t>b</t>
  </si>
  <si>
    <t xml:space="preserve">ED Portfolio Oversight </t>
  </si>
  <si>
    <t>Represents cost recovery for ED Portfolio Oversight as approved in D.23-06-055</t>
  </si>
  <si>
    <t>c</t>
  </si>
  <si>
    <t>EMV PA</t>
  </si>
  <si>
    <t>Represents cost recovery for PA EMV budget, excluding cost recovery for Energy Division EMV</t>
  </si>
  <si>
    <t>d</t>
  </si>
  <si>
    <t>EMV ED</t>
  </si>
  <si>
    <t>IOU only: represents cost recovery on behalf of IOU PA and RENs/CCAs as RENs/CCAs do not receive invoices for EMV from Energy Division</t>
  </si>
  <si>
    <t>e</t>
  </si>
  <si>
    <t>Unspent &amp; Uncommitted Funds for 2024-2027 Offset</t>
  </si>
  <si>
    <t xml:space="preserve">Enter unspent &amp; uncommitted funds that would offset 2024-2027 cost recovery from pre-2024.  Enter as a negative  number. </t>
  </si>
  <si>
    <t>f</t>
  </si>
  <si>
    <t>DO NOT ENTER DATA: formula summing cost recovery amounts</t>
  </si>
  <si>
    <t>Provides cumulative and annual projections of energy efficiency expenditures across key budget categories, comparing actual and planned spending against regulatory caps and performance targets. Caps are only applicable over the 4-year period, not annually.</t>
  </si>
  <si>
    <t>Most fields are populated from other tabs. Complete the light blue fields accordingly.
The Percent of Budget (item d) is  as directed in the Energy Efficiency Policy Manual Version 6 dated April 2020, Appendix C,  the denominator used to calculate is the sum of the IOU and third party PA Admin, Marketing, and Direct Implementation Non-Incentives costs (line 11).</t>
  </si>
  <si>
    <t>Table 8 – Caps &amp; Targets</t>
  </si>
  <si>
    <t>Budget Category</t>
  </si>
  <si>
    <t>Expenditures</t>
  </si>
  <si>
    <t>Cap &amp; Target Performance</t>
  </si>
  <si>
    <t xml:space="preserve">(a) Non-Third Party Qualifying Costs </t>
  </si>
  <si>
    <t xml:space="preserve">(c) Total Portfolio
</t>
  </si>
  <si>
    <t>(d) Percent of Budget</t>
  </si>
  <si>
    <t>(e) Cap Percentage</t>
  </si>
  <si>
    <t>(f) Target %</t>
  </si>
  <si>
    <t>Admin Cost with Loaders</t>
  </si>
  <si>
    <t>Total Budget with Loaders</t>
  </si>
  <si>
    <t>Percentage</t>
  </si>
  <si>
    <t xml:space="preserve">Instructions - By Program Year; Workbooks </t>
  </si>
  <si>
    <t>Cumulative</t>
  </si>
  <si>
    <t>Administrative Costs</t>
  </si>
  <si>
    <t>DO NOT ENTER DATA: header row</t>
  </si>
  <si>
    <t>Calculated from Tab 4.1, Program Data. Alternatively, enter non-third party qualifying and third party qualifying portions of the annual PA program administrative budget, per EE Policy Manual cost category definition, excluding target exempt programs and non-PA third party &amp; partnership administrative costs. 10% cap requirement based on D. 09-09-047 is set for IOU only.</t>
  </si>
  <si>
    <t>Non-PA Third Party &amp; Partnership</t>
  </si>
  <si>
    <r>
      <rPr>
        <sz val="11"/>
        <rFont val="Calibri"/>
        <family val="2"/>
        <scheme val="minor"/>
      </rPr>
      <t>Calculated</t>
    </r>
    <r>
      <rPr>
        <sz val="11"/>
        <color rgb="FFFF0000"/>
        <rFont val="Calibri"/>
        <family val="2"/>
        <scheme val="minor"/>
      </rPr>
      <t xml:space="preserve"> </t>
    </r>
    <r>
      <rPr>
        <sz val="11"/>
        <rFont val="Calibri"/>
        <family val="2"/>
        <scheme val="minor"/>
      </rPr>
      <t>non-third party qualifying and third party qualifying portions of cumulative third-party program administrative budget, per EE Policy Manual cost category definition, excluding target exempt programs.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t>
    </r>
  </si>
  <si>
    <t>Enter non-third party qualifying and third party qualifying portions of cumulative target exempt program administrative budget, per EE Policy Manual cost category definition. Target Exempt Programs include: Emerging Technologies, Workforce Education &amp; Training, Strategic Energy Resources (SER) program, 3P Placeholder for Public LGPs, and Codes &amp; Standards programs (excluding Building Codes Advocacy, Appliance Standards Advocacy and National Standards Advocacy).</t>
  </si>
  <si>
    <r>
      <t>Marketing and Outreach Costs</t>
    </r>
    <r>
      <rPr>
        <b/>
        <sz val="11"/>
        <color rgb="FFFF0000"/>
        <rFont val="Calibri"/>
        <family val="2"/>
        <scheme val="minor"/>
      </rPr>
      <t xml:space="preserve"> </t>
    </r>
  </si>
  <si>
    <t>Enter non-third party qualifying and third party qualifying portions  Marketing and Outreach budget</t>
  </si>
  <si>
    <t xml:space="preserve">Direct Implementation Costs </t>
  </si>
  <si>
    <t>Incentives and Rebates</t>
  </si>
  <si>
    <t>Enter non-third party qualifying and third party qualifying portions of cumulative incentives and rebates budget, per EE Policy Manual cost category definition.</t>
  </si>
  <si>
    <t>Non Incentives and Non Rebates</t>
  </si>
  <si>
    <t>Enter non-third party qualifying and third party qualifying portions of cumulative direct implementation non-incentive budget, per EE Policy Manual cost category definition, excluding target exempt programs</t>
  </si>
  <si>
    <t>Enter non-third party qualifying and third party qualifying portions of cumulative target exempt program direct implementation non-incentive budget, per EE Policy Manual cost category definition</t>
  </si>
  <si>
    <t>EM&amp;V Costs (PA and ED)</t>
  </si>
  <si>
    <t>For IOUs, EM&amp;V costs only includes IOU's Total EM&amp;V budget (PA + ED) and does not include REN or CCAs EM&amp;V budget. For RENs &amp; CCAs, include EM&amp;V-PA Budget and EM&amp;V-ED = $0 . The EM&amp;V percentage is based on PA's total portfolio budget (from line 11) RENs, and CCAs</t>
  </si>
  <si>
    <t>10a</t>
  </si>
  <si>
    <t>Enter cumulative EM&amp;V PA budget</t>
  </si>
  <si>
    <t>10b</t>
  </si>
  <si>
    <t>Enter cumulative EM&amp;V ED budget for IOU only (IOUs should exclude REN/CCA portions of EM&amp;V ED budget since 4% EM&amp;V budget cap applies to each PA's portfolio budget).</t>
  </si>
  <si>
    <r>
      <t>PA Spending Budget Request</t>
    </r>
    <r>
      <rPr>
        <sz val="11"/>
        <rFont val="Calibri"/>
        <family val="2"/>
        <scheme val="minor"/>
      </rPr>
      <t xml:space="preserve"> (excluding OBF Loan Pool Additions and excluding ED Portfolio Oversight)</t>
    </r>
  </si>
  <si>
    <t>DO NOT ENTER DATA: formula summing lines 13-21</t>
  </si>
  <si>
    <t>IOU PA's percentage for Third-Party Implementer Contracts uses as its denominator the PA's Spending Budget Request (PA Program and EM&amp;V), excluding RENs, CCAs, and OBF Loan Pool.  IOU's Third-Party Implementer Contracts (as defined per D.16-08-019, OP 10) includes third-party contract and incentive budgets and statewide qualifying contract and incentive budgets.</t>
  </si>
  <si>
    <t xml:space="preserve">OBF Loan Pool Addition </t>
  </si>
  <si>
    <t xml:space="preserve">EnterOBF loan pool addition </t>
  </si>
  <si>
    <r>
      <t xml:space="preserve">PA Spending Budget Request </t>
    </r>
    <r>
      <rPr>
        <sz val="11"/>
        <rFont val="Calibri"/>
        <family val="2"/>
        <scheme val="minor"/>
      </rPr>
      <t>(excluding ED Portfolio Oversight)</t>
    </r>
    <r>
      <rPr>
        <b/>
        <vertAlign val="superscript"/>
        <sz val="11"/>
        <rFont val="Calibri"/>
        <family val="2"/>
        <scheme val="minor"/>
      </rPr>
      <t xml:space="preserve"> </t>
    </r>
  </si>
  <si>
    <t>DO NOT ENTER DATA: formula summing lines 24 and 26</t>
  </si>
  <si>
    <t>ED Portfolio Oversight</t>
  </si>
  <si>
    <t>Enter IOU SW % share of $1M annual ED Portfolio Oversight Group budget per OP9 from D.23-06-055 "Commission staff require additional consulting and technical support resources in order to perform adequate portfolio oversight. $1 million annually in reimbursable funding from IOUs should be made available to Commission
staff for this purpose"</t>
  </si>
  <si>
    <t>EE-Funded IDSM</t>
  </si>
  <si>
    <t>Enter cumulative budget for EE funds toward multi-DER programs per D.23-06-055 OP 29</t>
  </si>
  <si>
    <t xml:space="preserve"> D.23-06-055 OP 29: Portfolio administrators (PAs) may set aside up to 2.5 percent, or $4 million, whichever is greater, up to a maximum of $15 million, from within their total budgets during 2024-2027 approved in this decision to fund innovative integrated demand-side management projects, including ongoing load-shifting that is not event-based. Energy efficiency funding shall not be used for rebating capital costs of non-efficiency technologies, except as already provided for electric panel upgrades in Decisions 19‑08‑009 and 23-04-035.</t>
  </si>
  <si>
    <t>DO NOT ENTER DATA: formula summing lines 27-28</t>
  </si>
  <si>
    <t>1. FTE Calculation:
-Enter FTE values for each functional group under the "FTE" rows.
2. Labor Costs:
-Input labor budget estimates (in dollars) for each functional group under the "Budget" rows labeled as "Labor".
-Ensure consistency with FTE values where applicable.
3.Non-Labor Costs:
-Include all relevant non-labor budget items such as third-party implementers, contracts, IT, facilities, and incentives.
-Use the appropriate functional group and category (e.g., “Program Implementation”, “IT”, “Call Center”).
4. Incentives:
Separate incentive budgets into:
-PA-implemented and Other Contracts Program Implementation
-Third Party Programs (as defined in D.16-08-019, OP 10)
-Values should match those in line 7 in Tab 8 Cap &amp; Target and totals aggregated from Tab 4.1 for years 2028-2031
5. IT Costs:
-All IT-related costs should be entered under the "IT" functional group, regardless of whether they are labor or non-labor.
6. Portfolio Analytics:
-Although SDG&amp;E does not have a centralized Portfolio Analytics group, enter any analytics-related staffing or costs under this category if applicable.
7. Other Costs:
-Use the “Other (collected through GRC)” row for any additional costs not captured in the labor or non-labor categories.
-Cross-reference with other tabs as needed.
8. Total Rows:
-Ensure that total FTE and budget values are correctly summed for each year.</t>
  </si>
  <si>
    <t>Table 10 - Portfolio and Functional Group Labor and Non-Labor</t>
  </si>
  <si>
    <t>Expense Type</t>
  </si>
  <si>
    <t>Functional Group</t>
  </si>
  <si>
    <t>Type (2)</t>
  </si>
  <si>
    <t>Labor</t>
  </si>
  <si>
    <t>FTE</t>
  </si>
  <si>
    <t>Program Management</t>
  </si>
  <si>
    <t>Customer Application/Rebate/Incentive Processing</t>
  </si>
  <si>
    <t>Customer Project Inspections</t>
  </si>
  <si>
    <t>Portfolio Analytics (1)</t>
  </si>
  <si>
    <t>ME&amp;O (Local)</t>
  </si>
  <si>
    <t>Non-Labor</t>
  </si>
  <si>
    <r>
      <t xml:space="preserve">Third-Party Implementer </t>
    </r>
    <r>
      <rPr>
        <sz val="11"/>
        <rFont val="Calibri"/>
        <family val="2"/>
        <scheme val="minor"/>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</si>
  <si>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</si>
  <si>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</si>
  <si>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</si>
  <si>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</si>
  <si>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</si>
  <si>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</si>
  <si>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</si>
  <si>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</si>
  <si>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</si>
  <si>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</si>
  <si>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</si>
  <si>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 (4)</t>
  </si>
  <si>
    <t xml:space="preserve">    Call Center</t>
  </si>
  <si>
    <t>Facilities</t>
  </si>
  <si>
    <t>Incentives--(PA-implemented and Other Contracts Program Implementation) Programs</t>
  </si>
  <si>
    <t>Incentives--Third Party Program  (as defined per D.16-08-019, OP 10)</t>
  </si>
  <si>
    <t xml:space="preserve">Labor + Non-Labor </t>
  </si>
  <si>
    <t>Other (collected through GRC) (5)</t>
  </si>
  <si>
    <t>This tab lists all metrics and indicators used to track energy efficiency program performance, including common, equity, market support, and REN-specific Unique Value Metrics (UVMs).</t>
  </si>
  <si>
    <r>
      <rPr>
        <sz val="11"/>
        <color rgb="FF000000"/>
        <rFont val="Calibri"/>
        <scheme val="minor"/>
      </rPr>
      <t xml:space="preserve">1. Data Entry:
For each metric or indicator, complete the following columns:
-Index: Unique identifier for each entry
-Name: Descriptive title of the metric or indicator
-Type of Data Point: Choose from Common, Equity, Market Support, or UVM
-Type: Specify whether it is a Metric or Indicator
-Primary Sector: Indicate the relevant sector (e.g., Residential, Commercial, Public)
-Segment: Identify the applicable segment (e.g., Resource Acquisition, Market Support, Equity, Codes &amp; Standards)
-Units of Measurement: Use consistent units (e.g., kWh, Therms, MT CO2eq, Count, Percent)
-Description: Provide a concise explanation of the metric’s purpose or calculation
-Columns L - AA are to be filled in </t>
    </r>
    <r>
      <rPr>
        <b/>
        <sz val="11"/>
        <color rgb="FF000000"/>
        <rFont val="Calibri"/>
        <scheme val="minor"/>
      </rPr>
      <t>IF the index is a metric.</t>
    </r>
    <r>
      <rPr>
        <sz val="11"/>
        <color rgb="FF000000"/>
        <rFont val="Calibri"/>
        <scheme val="minor"/>
      </rPr>
      <t xml:space="preserve"> L is the baseline year and should be a value such as "2016" or "2024", Columns M-O are the numerator (column N), denominator (column O), and baseline value (column M). Fill in columns N and O for percentages, otherwise leave N and O blank and put the value in M. Fill in the 2025 value (column P) and all forecast values (columns Q-AA). If the index is an indicator, leave columns L-AA blank.
- Methodology: Describe how the index will be measured
- Key Definition: Add useful language here so anyone can understand what is being measured and how it is measured (additional information that can support the methodology).
- Proxy Explanation: Fill in if using a proxy within the measurement, otherwise leave blank
2. RENs – UVM Requirement:
- All RENs must ensure that their Unique Value Metrics (UVMs) are fully listed in this tab. These are not pre-populated and must be added manually. UVMs should reflect REN-specific contributions that are not captured by common metrics or the equity or market support indicators.
- Use the index format of [REN]_UVM_xx where [REN] is the appropriate letters for the REN and xx begins at 01 and goes through 99
- create a name for the index and fill in all other columns where Type of Data is UVM and Type can be either a metric or an indicator. If labeled as a metric, be sure to include data in columns L-AA.
3. Reference:
- Refer to E-5351 and other relevant CPUC guidance documents for definitions and expectations related to metrics and indicators.
- This tab includes only those metrics and indicators that E-5351 includes for reporting. All metrics/indicators with the label of "pause" or "remove" under the CPUC Determination column in E-5351 Appendix B are not included herein.</t>
    </r>
  </si>
  <si>
    <t>Table 10 - Business Plan Metrics and Indicators</t>
  </si>
  <si>
    <t>Market Support and Equity Segment Indicators and Metrics</t>
  </si>
  <si>
    <r>
      <t xml:space="preserve">Index </t>
    </r>
    <r>
      <rPr>
        <i/>
        <sz val="10"/>
        <rFont val="Calibri"/>
        <family val="2"/>
        <scheme val="minor"/>
      </rPr>
      <t>(use this index now)</t>
    </r>
  </si>
  <si>
    <r>
      <t xml:space="preserve">Index in E-5351 </t>
    </r>
    <r>
      <rPr>
        <i/>
        <sz val="10"/>
        <rFont val="Calibri"/>
        <family val="2"/>
        <scheme val="minor"/>
      </rPr>
      <t>(for mapping purposes only)</t>
    </r>
  </si>
  <si>
    <t>Name</t>
  </si>
  <si>
    <t>Edit Summary (since previous issuance of BPA template)</t>
  </si>
  <si>
    <t>Type of Data Point
(Common, Equity, Market Support, Unique Value Metric (RENs only))</t>
  </si>
  <si>
    <t>Type (Metric, Indicator)</t>
  </si>
  <si>
    <t>Segment (Resource Acquisition, Market Support, Equity, Codes &amp; Standards)</t>
  </si>
  <si>
    <t>Units of Measurement</t>
  </si>
  <si>
    <t>Baseline Year</t>
  </si>
  <si>
    <t>Baseline Number</t>
  </si>
  <si>
    <t>Baseline Numerator</t>
  </si>
  <si>
    <t>Baseline Denominator</t>
  </si>
  <si>
    <t>Achievement in 2024</t>
  </si>
  <si>
    <t>Forecast 2025</t>
  </si>
  <si>
    <t>Forecast 2026</t>
  </si>
  <si>
    <t>Forecast 2027</t>
  </si>
  <si>
    <t>Forecast 2028</t>
  </si>
  <si>
    <t>Forecast 2029</t>
  </si>
  <si>
    <t>Forecast 2030</t>
  </si>
  <si>
    <t>Forecast 2031</t>
  </si>
  <si>
    <t>Forecast 2032</t>
  </si>
  <si>
    <t>Forecast 2033</t>
  </si>
  <si>
    <t>Forecast 2034</t>
  </si>
  <si>
    <t>Forecast 2035</t>
  </si>
  <si>
    <t>Methodology</t>
  </si>
  <si>
    <t>Key Definitions</t>
  </si>
  <si>
    <t>Proxy Explanation</t>
  </si>
  <si>
    <t>CO2-equivalent of net annual kWh savings</t>
  </si>
  <si>
    <t>Changed from indicator to metric to match E-5351</t>
  </si>
  <si>
    <t>Common</t>
  </si>
  <si>
    <t>Metric</t>
  </si>
  <si>
    <t>Portfolio Level (PL)– All Sectors</t>
  </si>
  <si>
    <t>Any segment that claims savings except C&amp;S</t>
  </si>
  <si>
    <t>MT CO2eq</t>
  </si>
  <si>
    <t>Greenhouse gasses (MT CO2eq) Net kWh savings, reported on an annual basis</t>
  </si>
  <si>
    <t>First year annual kW gross</t>
  </si>
  <si>
    <t>No change</t>
  </si>
  <si>
    <t>Indicator</t>
  </si>
  <si>
    <t>First year annual and lifecycle ex‐ante (pre‐evaluation) gas, electric, and demand savings (gross and net)</t>
  </si>
  <si>
    <t>First year annual kW net</t>
  </si>
  <si>
    <t>First year annual kWh gross</t>
  </si>
  <si>
    <t>First year annual kWh net</t>
  </si>
  <si>
    <t>First year annual Therm gross</t>
  </si>
  <si>
    <t>First year annual Therm net</t>
  </si>
  <si>
    <t>Changed from metric to indicator to match E-5351</t>
  </si>
  <si>
    <t>Lifecycle ex-ante kWh gross</t>
  </si>
  <si>
    <t>Lifecycle ex-ante kWh net</t>
  </si>
  <si>
    <t>Lifecycle ex-ante Therm gross</t>
  </si>
  <si>
    <t>N/A</t>
  </si>
  <si>
    <t>None</t>
  </si>
  <si>
    <t>Lifecycle ex-ante Therm net</t>
  </si>
  <si>
    <t>First year annual kW gross in Disadvantaged Communities</t>
  </si>
  <si>
    <t>First year annual and lifecycle ex‐ante (pre‐evaluation) gas, electric, and demand savings (gross and net) in disadvantaged communities</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</si>
  <si>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</si>
  <si>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</si>
  <si>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</si>
  <si>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</si>
  <si>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</si>
  <si>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kWh gross in Disadvantaged Communities</t>
  </si>
  <si>
    <t>Lifecycle ex-ante kWh net in Disadvantaged Communities</t>
  </si>
  <si>
    <t>Lifecycle ex-ante Therm gross in Disadvantaged Communities</t>
  </si>
  <si>
    <t>Lifecycle ex-ante Therm net in Disadvantaged Communities</t>
  </si>
  <si>
    <t>First year annual kW gross in Hard-to-Reach Markets</t>
  </si>
  <si>
    <t>First year annual and lifecycle ex‐ante (pre‐evaluation) gas, electric, and demand savings (gross and net) in hard‐to‐reach markets</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</si>
  <si>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</si>
  <si>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</si>
  <si>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</si>
  <si>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</si>
  <si>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</si>
  <si>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kWh gross in Hard-to-Reach Markets</t>
  </si>
  <si>
    <t>Lifecycle ex-ante kWh net in Hard-to-Reach Markets</t>
  </si>
  <si>
    <t>Lifecycle ex-ante Therm gross in Hard-to-Reach Markets</t>
  </si>
  <si>
    <t>Lifecycle ex-ante Therm net in Hard-to-Reach Markets</t>
  </si>
  <si>
    <t>Residential (RSF)</t>
  </si>
  <si>
    <t>First year annual and lifecycle ex‐ante (pre‐evaluation) gas, electric, and demand savings (gross and net) for Single Family Customers</t>
  </si>
  <si>
    <t>Per CEDARS</t>
  </si>
  <si>
    <t>Average lifecycle ex-ante kWh net savings per participant - Opt-in - Downstream</t>
  </si>
  <si>
    <t>Lifecycle NET kWh</t>
  </si>
  <si>
    <t>Average savings per participant in opt‐in and opt‐out programs (broken down by downstream, midstream and upstream, as feasible)</t>
  </si>
  <si>
    <t>Average lifecycle ex-ante Therm net savings per participant - Opt-in - Downstream</t>
  </si>
  <si>
    <t>Lifecycle NET Therms</t>
  </si>
  <si>
    <t>First year annual kW gross - In Unit</t>
  </si>
  <si>
    <t>Residential Sector – Multi-family (RMF)</t>
  </si>
  <si>
    <t>First year annual and lifecycle ex‐ante (pre‐evaluation) gas, electric, and demand savings (gross and net) for multifamily customers (in‐unit, common area, and master metered accounts)</t>
  </si>
  <si>
    <t>First year annual kW net - In Unit</t>
  </si>
  <si>
    <t>First year annual kWh gross - In Unit</t>
  </si>
  <si>
    <t>First year annual kWh net - In Unit</t>
  </si>
  <si>
    <t>First year annual Therm gross - In Unit</t>
  </si>
  <si>
    <t>First year annual Therm net - In Unit</t>
  </si>
  <si>
    <t>Lifecycle ex-ante kWh gross - In Unit</t>
  </si>
  <si>
    <t>Lifecycle ex-ante kWh net - In Unit</t>
  </si>
  <si>
    <t>Lifecycle ex-ante Therm gross - In Unit</t>
  </si>
  <si>
    <t>Savings calculated using CET.</t>
  </si>
  <si>
    <t>A multi-family unit. Designated by a unique billing account under rate GR and location code (LC_CD) = B, C, D (&gt;= 2 units)</t>
  </si>
  <si>
    <t>Lifecycle ex-ante Therm net - In Unit</t>
  </si>
  <si>
    <t>First year annual kW gross - Master Metered</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</si>
  <si>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</si>
  <si>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</si>
  <si>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</si>
  <si>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</si>
  <si>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</si>
  <si>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kWh gross - Master Metered</t>
  </si>
  <si>
    <t>Lifecycle ex-ante kWh net - Master Metered</t>
  </si>
  <si>
    <t>Lifecycle ex-ante Therm gross - Master Metered</t>
  </si>
  <si>
    <t>AL 3826. Natural gas procurement for MF accomodations supply Baseline uses through one meter. Such as service will be billed under rates designated for GM-E, GM-BE or GM-BEC, as appropriate.</t>
  </si>
  <si>
    <t>Lifecycle ex-ante Therm net - Master Metered</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</si>
  <si>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</si>
  <si>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</si>
  <si>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</si>
  <si>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</si>
  <si>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</si>
  <si>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</si>
  <si>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kWh gross - Common Area</t>
  </si>
  <si>
    <t>Lifecycle ex-ante kWh net - Common Area</t>
  </si>
  <si>
    <t>Lifecycle ex-ante Therm gross - Common Area</t>
  </si>
  <si>
    <t>AL 3826. Natural gas supplied through a single meter to common facilities only, will be billed under rates GM-C, GM-BC or GM-BCC, as appropriate.</t>
  </si>
  <si>
    <t>Lifecycle ex-ante Therm net - Common Area</t>
  </si>
  <si>
    <t>Lifecycle ex-ante kWh net per project (building)</t>
  </si>
  <si>
    <t>Energy savings (kWh, kw, therms) per project (building)</t>
  </si>
  <si>
    <t>Lifecycle ex-ante Therm net per project (building)</t>
  </si>
  <si>
    <t>Lifecycle ex-ante kWh net per project (property)</t>
  </si>
  <si>
    <t>Average savings per participant Savings per project (property)</t>
  </si>
  <si>
    <t>Lifecycle ex-ante Therm net per project (property)</t>
  </si>
  <si>
    <t>Commercial Sector (C)</t>
  </si>
  <si>
    <t>kW</t>
  </si>
  <si>
    <t>kWh</t>
  </si>
  <si>
    <t>Therm</t>
  </si>
  <si>
    <t>per CEDARS</t>
  </si>
  <si>
    <t>Percent first year annual kW gross</t>
  </si>
  <si>
    <t>Percent</t>
  </si>
  <si>
    <t>First year annual and lifecycle ex‐ante (pre‐evaluation) gas, electric, and demand savings (gross and net) as a percentage of overall sectoral usage</t>
  </si>
  <si>
    <t>Percent first year annual kW net</t>
  </si>
  <si>
    <t>Percent first year annual kWh gross</t>
  </si>
  <si>
    <t>Percent first year annual kWh net</t>
  </si>
  <si>
    <t>Percent first year annual Therm gross</t>
  </si>
  <si>
    <t>Percent first year annual Therm net</t>
  </si>
  <si>
    <t>Percent of total projects utilizing Normalized Metered Energy Consumption (NMEC) to estimate savings</t>
  </si>
  <si>
    <t>Fraction of total projects utilizing Normalized Metered Energy Consumption (NMEC) to estimate savings</t>
  </si>
  <si>
    <t>Percent of total savings (gross kWh and therm) derived from NMEC analysis</t>
  </si>
  <si>
    <t>Fraction of total savings (gross kWh and therm) derived from NMEC analysis</t>
  </si>
  <si>
    <t>Percent Improvement in trade ally satisfaction</t>
  </si>
  <si>
    <t>Improvement in trade ally satisfaction</t>
  </si>
  <si>
    <t>Public Sector (P)</t>
  </si>
  <si>
    <t>First year annual and lifecycle ex‐ante (pre‐evaluation) gas, electric, and demand savings (gross and net) across Public Sector programs</t>
  </si>
  <si>
    <t>SoCalGas manually identifies Public accounts by Bill Account IDs for the Public Sector metrics.</t>
  </si>
  <si>
    <t>Greenhouse gasses (MT CO2eq) based on net lifecycle kWh and Therms savings, reported on an annual basis, incorporating average fuel/technology mix</t>
  </si>
  <si>
    <t>Percent annual net kW per project building or facility</t>
  </si>
  <si>
    <t>Percent annual NET kW</t>
  </si>
  <si>
    <t>Average percent energy savings (kWh, kw, therms) per project building or facility</t>
  </si>
  <si>
    <t>Percent annual net kWh per project building or facility</t>
  </si>
  <si>
    <t>Percent annual NET kWh</t>
  </si>
  <si>
    <t>Percent annual net Therms per project building or facility</t>
  </si>
  <si>
    <t>Percent annual NET Therms</t>
  </si>
  <si>
    <t>Total program‐backed financing distributed to Public Sector customers requiring repayment</t>
  </si>
  <si>
    <t>$</t>
  </si>
  <si>
    <t>Total program‐backed financing distributed to Public Sector customers requiring repayment (i.e., loans, OBF)</t>
  </si>
  <si>
    <t>Industrial (I)</t>
  </si>
  <si>
    <t>First year annualized and lifecycle ex‐ante (pre‐evaluation) gas, electric, and demand savings (gross and net) in industrial sector</t>
  </si>
  <si>
    <t>Agricultural (A)</t>
  </si>
  <si>
    <t>First year and lifecycle ex ante (pre‐evaluation) annualized gas, electric, and demand savings in agriculture sector, gross and net</t>
  </si>
  <si>
    <t>Net GWh savings</t>
  </si>
  <si>
    <t>Codes &amp; Standards (CS)</t>
  </si>
  <si>
    <t>C&amp;S only</t>
  </si>
  <si>
    <t>Net GWh</t>
  </si>
  <si>
    <t>Net Energy Savings: GWH</t>
  </si>
  <si>
    <t>Net MMTherms savings</t>
  </si>
  <si>
    <t>Net MMTherms</t>
  </si>
  <si>
    <t>Net Energy Savings: MM Therms</t>
  </si>
  <si>
    <t>EM&amp;V study</t>
  </si>
  <si>
    <t>2018–2025 values are consistent with the goals adopted in D.17‑09‑025, and 2026–2037 values align with the Energy Efficiency Goals adopted in D.25‑08‑034. Values reflect totals across all four IOUs. “Savings” refers to Net First‑Year Savings.</t>
  </si>
  <si>
    <t>Net MW savings</t>
  </si>
  <si>
    <t>Net MW</t>
  </si>
  <si>
    <t>Net Energy Savings: MW</t>
  </si>
  <si>
    <t>The number of local government Reach Codes implemented (this is a joint IOU and REN effort)</t>
  </si>
  <si>
    <t>Count</t>
  </si>
  <si>
    <t>Number of training activities (classes, webinars) held, number of market actors participants by segment (e.g. building officials, builders, architects, etc.) and the the total size (number of the target audience) by sector. (M) Number of training activities</t>
  </si>
  <si>
    <t>Changed sector to cross cutting and segment to market support</t>
  </si>
  <si>
    <t>Cross-Cutting</t>
  </si>
  <si>
    <t xml:space="preserve">Market Support </t>
  </si>
  <si>
    <t>Number of training activities (classes, webinars) held, number of market actors participants by segment (e.g. building officials, builders, architects, etc.) and the the total size (number of the target audience) by sector. (M) Number of participants</t>
  </si>
  <si>
    <t>Increase in code compliance knowledge pre/post training</t>
  </si>
  <si>
    <t>Score</t>
  </si>
  <si>
    <t>Number and percent of jurisdictions with staff participating in an Energy Policy Forum</t>
  </si>
  <si>
    <t>Number of TPMs initiated (gas and electric combined), including one technology-focused pilot (TFP) TPM</t>
  </si>
  <si>
    <t>Emerging Technologies (ET)</t>
  </si>
  <si>
    <t>ETP Only</t>
  </si>
  <si>
    <t>Number of TPMs initiated (gas and electric combined), including one technology-focused pilot (TFP) TPM *This number will be updated once all third party contracts have been awarded.</t>
  </si>
  <si>
    <t>Number of TPMs updated</t>
  </si>
  <si>
    <t>Count of TPMs</t>
  </si>
  <si>
    <t>Number of TPMs updated *This number will be updated once all third party contracts have been awarded.</t>
  </si>
  <si>
    <t>Number of projects initiated</t>
  </si>
  <si>
    <t>Count of Projects</t>
  </si>
  <si>
    <t>Number of projects initiated *This number will be updated once all third party contracts have been awarded.</t>
  </si>
  <si>
    <t>Number of outreach events with technology developers with products &lt;1 year from commercialization, including new technology vendors, manufacturers, and entrepreneurs</t>
  </si>
  <si>
    <t>Count of Events</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</si>
  <si>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</si>
  <si>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</si>
  <si>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Number of outreach events with technology developers with products &lt;5 years from commercialization, including new technology vendors, manufacturers, and entrepreneurs. *This number will be updated once all third party contracts have been awarded.</t>
  </si>
  <si>
    <t>Number of projects initiated with cooperation from other internal IOU programs associated with each Technology-focused Pilot</t>
  </si>
  <si>
    <t>Count of TFPs</t>
  </si>
  <si>
    <t>Number of projects initiated with cooperation from other internal IOU programs associated with each Technology-focused Pilot *This number will be updated once all third party contracts have been awarded.</t>
  </si>
  <si>
    <t>Number of Technology-Focused Pilot (TFP) initiated as part of the TFP TPM</t>
  </si>
  <si>
    <t>Number of Technology-Focused Pilot (TFP) initiated as part of the TFP TPM. *This number will be updated once all third party contracts have been awarded.</t>
  </si>
  <si>
    <t>Number and source (as reported by submitter) of project ideas submitted OUTSIDE OF the annual TPM research planning process by PA</t>
  </si>
  <si>
    <t>Count of project ideas by PA</t>
  </si>
  <si>
    <t>Number and source (as reported by submitter) of project ideas submitted OUTSIDE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</si>
  <si>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Number and source (as reported by submitter) of project ideas submitted OUTSIDE OF the annual TPM research planning process by National Lab</t>
  </si>
  <si>
    <t>Count of project ideas by national labs</t>
  </si>
  <si>
    <t>Number and source (as reported by submitter) of project ideas submitted OUTSIDE OF the annual TPM research planning process by Manufacturer</t>
  </si>
  <si>
    <t>Count of project ideas by manufacturers</t>
  </si>
  <si>
    <t>Number and source (as reported by submitter) of project ideas submitted OUTSIDE OF the annual TPM research planning process by Entrepreneur</t>
  </si>
  <si>
    <t>Count of project ideas by entrepreneurs</t>
  </si>
  <si>
    <t>ETP-T7a Number and source (as reported by submitter) of project ideas submitted AS PART OF the annual TPM research planning process by PA</t>
  </si>
  <si>
    <t>Number and source (as reported by submitter) of project ideas submitted AS PART OF the annual TPM research planning process, for these categories of sources: 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</si>
  <si>
    <t>Number and source (as reported by submitter) of project ideas submitted AS PART OF the annual TPM research planning process by National Lab</t>
  </si>
  <si>
    <t>Number and source (as reported by submitter) of project ideas submitted AS PART OF the annual TPM research planning process by Manufacturer</t>
  </si>
  <si>
    <t>Number and source (as reported by submitter) of project ideas submitted AS PART OF the annual TPM research planning process by Entrepreneur</t>
  </si>
  <si>
    <t>EQ01a</t>
  </si>
  <si>
    <t>EQ1</t>
  </si>
  <si>
    <t>Count of equity target participants in equity targeted segment, by sector</t>
  </si>
  <si>
    <t>Added by sector</t>
  </si>
  <si>
    <t>For res sector only provide number of all unique premise accounts served by the program and annually provide the number of unique premise accounts per year multiplied by the average household population</t>
  </si>
  <si>
    <t>EQ01b</t>
  </si>
  <si>
    <t>EQ01c</t>
  </si>
  <si>
    <t>EQ01d</t>
  </si>
  <si>
    <t>EQ01e</t>
  </si>
  <si>
    <t>EQ01f</t>
  </si>
  <si>
    <t>EQ10a</t>
  </si>
  <si>
    <t>EQ10</t>
  </si>
  <si>
    <t>Median of equity target participants’ expected first-year bill savings in equity segment by sector</t>
  </si>
  <si>
    <t>PAs to develop and implement a common methodology all PAs will use for estimating bill savings.</t>
  </si>
  <si>
    <t>EQ10b</t>
  </si>
  <si>
    <t>EQ10c</t>
  </si>
  <si>
    <t>EQ10d</t>
  </si>
  <si>
    <t>EQ10e</t>
  </si>
  <si>
    <t>EQ10f</t>
  </si>
  <si>
    <t>EQ11a</t>
  </si>
  <si>
    <t>EQ11</t>
  </si>
  <si>
    <t>Percent of hard-to-reach customer participants in portfolio, by residential single family / multi-family and commercial sector</t>
  </si>
  <si>
    <t>All segments except C&amp;S</t>
  </si>
  <si>
    <t>% HTR customers in portfolio = (HTR customer participants / All customer participants) by building type for residential and commercial sectors</t>
  </si>
  <si>
    <t>EQ11b</t>
  </si>
  <si>
    <t>EQ11c</t>
  </si>
  <si>
    <t>EQ12a</t>
  </si>
  <si>
    <t>EQ12</t>
  </si>
  <si>
    <t>Percent of disadvantaged community customer participants in portfolio, by residential single-family / multi-family and commercial sector</t>
  </si>
  <si>
    <t>% DAC customers in portfolio = (DAC customer participants / All customer participants) by building type for residential and commercial sectors</t>
  </si>
  <si>
    <t>EQ12b</t>
  </si>
  <si>
    <t>EQ12c</t>
  </si>
  <si>
    <t>EQ13a</t>
  </si>
  <si>
    <t>EQ13</t>
  </si>
  <si>
    <t>Percent of equity target participants in equity segment, by sector</t>
  </si>
  <si>
    <t>EQ13b</t>
  </si>
  <si>
    <t>EQ13c</t>
  </si>
  <si>
    <t>EQ13d</t>
  </si>
  <si>
    <t>EQ13e</t>
  </si>
  <si>
    <t>EQ13f</t>
  </si>
  <si>
    <t>EQ02a</t>
  </si>
  <si>
    <t>EQ2</t>
  </si>
  <si>
    <t>Sum of equity target participants’ expected first-year bill savings in equity segment, by sector</t>
  </si>
  <si>
    <t>EQ02b</t>
  </si>
  <si>
    <t>EQ02c</t>
  </si>
  <si>
    <t>EQ02d</t>
  </si>
  <si>
    <t>EQ02e</t>
  </si>
  <si>
    <t>EQ02f</t>
  </si>
  <si>
    <t>EQ03a</t>
  </si>
  <si>
    <t>EQ3</t>
  </si>
  <si>
    <t>Count of equity target participants in market support segment, by sector</t>
  </si>
  <si>
    <t>See note on EQ01</t>
  </si>
  <si>
    <t>EQ03b</t>
  </si>
  <si>
    <t>EQ03c</t>
  </si>
  <si>
    <t>EQ03d</t>
  </si>
  <si>
    <t>EQ03e</t>
  </si>
  <si>
    <t>EQ03f</t>
  </si>
  <si>
    <t>EQ04a</t>
  </si>
  <si>
    <t>EQ4</t>
  </si>
  <si>
    <t>Count of equity target participants in resource acquisition segment, by sector</t>
  </si>
  <si>
    <t>EQ04b</t>
  </si>
  <si>
    <t>EQ04c</t>
  </si>
  <si>
    <t>EQ04d</t>
  </si>
  <si>
    <t>EQ04e</t>
  </si>
  <si>
    <t>EQ04f</t>
  </si>
  <si>
    <t>EQ05a</t>
  </si>
  <si>
    <t>EQ5</t>
  </si>
  <si>
    <t>Sum of all equity segment participants’ greenhouse gas reductions (in tons of carbon dioxide equivalent) in equity segment - First year gross</t>
  </si>
  <si>
    <t>E-5351 requested all values, added lines to allow for this input as well as by sector</t>
  </si>
  <si>
    <t>GHG</t>
  </si>
  <si>
    <t>First year net and gross as well as lifecycle net and gross (claimable savings only for CO2 from both elec and gas)</t>
  </si>
  <si>
    <t>EQ05b</t>
  </si>
  <si>
    <t>Sum of all equity segment participants’ greenhouse gas reductions (in tons of carbon dioxide equivalent) in equity segment - First year net</t>
  </si>
  <si>
    <t>EQ05c</t>
  </si>
  <si>
    <t>Sum of all equity segment participants’ greenhouse gas reductions (in tons of carbon dioxide equivalent) in equity segment - lifecycle gross</t>
  </si>
  <si>
    <t>EQ05d</t>
  </si>
  <si>
    <t>Sum of all equity segment participants’ greenhouse gas reductions (in tons of carbon dioxide equivalent) in equity segment - lifecycle net</t>
  </si>
  <si>
    <t>EQ05e</t>
  </si>
  <si>
    <t>EQ05f</t>
  </si>
  <si>
    <t>EQ05g</t>
  </si>
  <si>
    <t>EQ05h</t>
  </si>
  <si>
    <t>EQ05i</t>
  </si>
  <si>
    <t>EQ05j</t>
  </si>
  <si>
    <t>EQ05k</t>
  </si>
  <si>
    <t>EQ05l</t>
  </si>
  <si>
    <t>EQ05m</t>
  </si>
  <si>
    <t>EQ05n</t>
  </si>
  <si>
    <t>EQ05o</t>
  </si>
  <si>
    <t>EQ05p</t>
  </si>
  <si>
    <t>EQ05q</t>
  </si>
  <si>
    <t>EQ05r</t>
  </si>
  <si>
    <t>EQ05s</t>
  </si>
  <si>
    <t>EQ05t</t>
  </si>
  <si>
    <t>EQ05u</t>
  </si>
  <si>
    <t>EQ05v</t>
  </si>
  <si>
    <t>EQ05w</t>
  </si>
  <si>
    <t>EQ05x</t>
  </si>
  <si>
    <t>EQ06a</t>
  </si>
  <si>
    <t>EQ6</t>
  </si>
  <si>
    <t>Sum of all equity segment participants’ kilowatt hour (kWh) savings in equity segment - first year gross</t>
  </si>
  <si>
    <t>First year net and gross as well as lifecycle net and gross (claimable savings only)</t>
  </si>
  <si>
    <t>EQ06b</t>
  </si>
  <si>
    <t>Sum of all equity segment participants’ kilowatt hour (kWh) savings in equity segment - first year net</t>
  </si>
  <si>
    <t>EQ06c</t>
  </si>
  <si>
    <t>Sum of all equity segment participants’ kilowatt hour (kWh) savings in equity segment - lifecycle gross</t>
  </si>
  <si>
    <t>EQ06d</t>
  </si>
  <si>
    <t>Sum of all equity segment participants’ kilowatt hour (kWh) savings in equity segment - lifecycle net</t>
  </si>
  <si>
    <t>EQ06e</t>
  </si>
  <si>
    <t>EQ06f</t>
  </si>
  <si>
    <t>EQ06g</t>
  </si>
  <si>
    <t>EQ06h</t>
  </si>
  <si>
    <t>EQ06i</t>
  </si>
  <si>
    <t>EQ06j</t>
  </si>
  <si>
    <t>EQ06k</t>
  </si>
  <si>
    <t>EQ06l</t>
  </si>
  <si>
    <t>EQ06m</t>
  </si>
  <si>
    <t>EQ06n</t>
  </si>
  <si>
    <t>EQ06o</t>
  </si>
  <si>
    <t>EQ06p</t>
  </si>
  <si>
    <t>EQ06q</t>
  </si>
  <si>
    <t>EQ06r</t>
  </si>
  <si>
    <t>EQ06s</t>
  </si>
  <si>
    <t>EQ06t</t>
  </si>
  <si>
    <t>EQ06u</t>
  </si>
  <si>
    <t>EQ06v</t>
  </si>
  <si>
    <t>EQ06w</t>
  </si>
  <si>
    <t>EQ06x</t>
  </si>
  <si>
    <t>EQ07a</t>
  </si>
  <si>
    <t>EQ7</t>
  </si>
  <si>
    <t>Sum of all equity segment participants’ kW savings in equity segment - first year gross</t>
  </si>
  <si>
    <t>First year net and gross (claimable savings only)</t>
  </si>
  <si>
    <t>EQ07b</t>
  </si>
  <si>
    <t>Sum of all equity segment participants’ kW savings in equity segment - first year net</t>
  </si>
  <si>
    <t>EQ07c</t>
  </si>
  <si>
    <t>EQ07d</t>
  </si>
  <si>
    <t>EQ07e</t>
  </si>
  <si>
    <t>EQ07f</t>
  </si>
  <si>
    <t>EQ07g</t>
  </si>
  <si>
    <t>EQ07h</t>
  </si>
  <si>
    <t>EQ07i</t>
  </si>
  <si>
    <t>EQ07j</t>
  </si>
  <si>
    <t>EQ07k</t>
  </si>
  <si>
    <t>EQ07l</t>
  </si>
  <si>
    <t>EQ08a</t>
  </si>
  <si>
    <t>EQ8</t>
  </si>
  <si>
    <t>Sum of all equity segment participants’ therm savings in equity segment - first year gross</t>
  </si>
  <si>
    <t>EQ08b</t>
  </si>
  <si>
    <t>Sum of all equity segment participants’ therm savings in equity segment - first year net</t>
  </si>
  <si>
    <t>EQ08c</t>
  </si>
  <si>
    <t>Sum of all equity segment participants’ therm savings in equity segment - lifecycle gross</t>
  </si>
  <si>
    <t>EQ08d</t>
  </si>
  <si>
    <t>Sum of all equity segment participants’ therm savings in equity segment - lifecycle net</t>
  </si>
  <si>
    <t>EQ08e</t>
  </si>
  <si>
    <t>EQ08f</t>
  </si>
  <si>
    <t>EQ08g</t>
  </si>
  <si>
    <t>EQ08h</t>
  </si>
  <si>
    <t>EQ08i</t>
  </si>
  <si>
    <t>EQ08j</t>
  </si>
  <si>
    <t>EQ08k</t>
  </si>
  <si>
    <t>EQ08l</t>
  </si>
  <si>
    <t>EQ08m</t>
  </si>
  <si>
    <t>EQ08n</t>
  </si>
  <si>
    <t>EQ08o</t>
  </si>
  <si>
    <t>EQ08p</t>
  </si>
  <si>
    <t>EQ08q</t>
  </si>
  <si>
    <t>EQ08r</t>
  </si>
  <si>
    <t>EQ08s</t>
  </si>
  <si>
    <t>EQ08t</t>
  </si>
  <si>
    <t>EQ08u</t>
  </si>
  <si>
    <t>EQ08v</t>
  </si>
  <si>
    <t>EQ08w</t>
  </si>
  <si>
    <t>EQ08x</t>
  </si>
  <si>
    <t>EQ09a</t>
  </si>
  <si>
    <t>EQ9</t>
  </si>
  <si>
    <t>Sum of all equity segment participants’ TSB in equity segment</t>
  </si>
  <si>
    <t>Claimable savings only</t>
  </si>
  <si>
    <t>EQ09b</t>
  </si>
  <si>
    <t>EQ09c</t>
  </si>
  <si>
    <t>EQ09d</t>
  </si>
  <si>
    <t>EQ09e</t>
  </si>
  <si>
    <t>EQ09f</t>
  </si>
  <si>
    <t>MS01</t>
  </si>
  <si>
    <t>MS1</t>
  </si>
  <si>
    <t>Number of partners by type and purposes</t>
  </si>
  <si>
    <t>Changed segment to include C&amp;S for clarity. (Resolution E-5351 indicates all portfolio)</t>
  </si>
  <si>
    <t>All segments (including C&amp;S)</t>
  </si>
  <si>
    <t>NA - name is description</t>
  </si>
  <si>
    <t>MS10a</t>
  </si>
  <si>
    <t>MS10</t>
  </si>
  <si>
    <t>Savings (lifecycle net kWh, kWh, and therms) of measures currently in the portfolio that were supported by ETP, added since 2009. Ex ante with gross and net for all measures, with ex post where available</t>
  </si>
  <si>
    <t>Changed sector to show portfolio level, added lines for ex-ante savings; changed segment to all segments with savings</t>
  </si>
  <si>
    <t>MS10b</t>
  </si>
  <si>
    <t>MS10c</t>
  </si>
  <si>
    <t>MS10d</t>
  </si>
  <si>
    <t>MS10e</t>
  </si>
  <si>
    <t>MS10f</t>
  </si>
  <si>
    <t>MS11</t>
  </si>
  <si>
    <t>Number of new, validated technologies recommended to the California Technical Forum</t>
  </si>
  <si>
    <t>Changed sector to portfolio to match E-5351; changed to all segments except C&amp;S</t>
  </si>
  <si>
    <t>MS12a</t>
  </si>
  <si>
    <t>MS12</t>
  </si>
  <si>
    <t>Cost-effectiveness of a technology prior to market support program relative to cost-effectiveness of a technology after intervention by the market support programs (percentage change in cost-effectiveness)</t>
  </si>
  <si>
    <t>MS12b</t>
  </si>
  <si>
    <t>MS12c</t>
  </si>
  <si>
    <t>MS12d</t>
  </si>
  <si>
    <t>MS12e</t>
  </si>
  <si>
    <t>MS12f</t>
  </si>
  <si>
    <t>MS14a</t>
  </si>
  <si>
    <t>MS14</t>
  </si>
  <si>
    <t>Number of unique participants by sector that complete training</t>
  </si>
  <si>
    <t>MS14b</t>
  </si>
  <si>
    <t>MS14c</t>
  </si>
  <si>
    <t>MS14d</t>
  </si>
  <si>
    <t>MS14e</t>
  </si>
  <si>
    <t>MS14f</t>
  </si>
  <si>
    <t>MS18</t>
  </si>
  <si>
    <t>Percentage of partners that have taken action supporting energy efficiency by type</t>
  </si>
  <si>
    <t>Taken action refers to what the partners have done to advance their shared purpose (as defined by examples that include but are not limited to: 1) deliver EE products, 2) outreach, 3) education, 4) job training, 5) deversify funding options, 8) program enrollment)
Type related to the type of partner as defined by 1) community-based organization/non-profit, 2) contractor, 3) government / public agency, 4) other. Note that the EMSWG did not clarify whether a contractor means a building/construction contractor or a consulting contractor.
Denominator for this indicator should be the total number of all partners. The total number of all partners is not fixed over time.
Percentage is the number of partners that have takend action / total number of all partners.</t>
  </si>
  <si>
    <t>MS19a</t>
  </si>
  <si>
    <t>MS19</t>
  </si>
  <si>
    <t>Number of contractors (that serve in the portfolio administrator service areas) with knowledge and trained by relevant market support programs to provide quality installations that optimize energy efficiency</t>
  </si>
  <si>
    <t>MS19b</t>
  </si>
  <si>
    <t>MS19c</t>
  </si>
  <si>
    <t>MS19d</t>
  </si>
  <si>
    <t>MS19e</t>
  </si>
  <si>
    <t>MS19f</t>
  </si>
  <si>
    <t>MS02</t>
  </si>
  <si>
    <t>MS2</t>
  </si>
  <si>
    <t>Dollar value of non-ratepayer in-kind funds/contributions utilized via partnerships</t>
  </si>
  <si>
    <t>MS20</t>
  </si>
  <si>
    <t>Assessed value of the partnership by partners</t>
  </si>
  <si>
    <t>TBD</t>
  </si>
  <si>
    <t>Partnership defined as: 1. Agreement between at least two entities to engage in a mutually beneficial relationship within thecontext of EE products,services, education, and/ortraining 2. The partnership may or may not be legally contracted 3. In cases where a partnership is not contracted, PAs have other documents/materials demonstrating agreement to work together.</t>
  </si>
  <si>
    <t>MS03a</t>
  </si>
  <si>
    <t>MS3</t>
  </si>
  <si>
    <t>Percent of participation relative to eligible target population for curriculum</t>
  </si>
  <si>
    <t>MS03b</t>
  </si>
  <si>
    <t>MS03c</t>
  </si>
  <si>
    <t>MS03d</t>
  </si>
  <si>
    <t>MS03e</t>
  </si>
  <si>
    <t>MS03f</t>
  </si>
  <si>
    <t>MS04a</t>
  </si>
  <si>
    <t>MS4</t>
  </si>
  <si>
    <t>Percent of total WE&amp;T program participants that meet the definition of disadvantaged worker</t>
  </si>
  <si>
    <t>MS04b</t>
  </si>
  <si>
    <t>MS04c</t>
  </si>
  <si>
    <t>MS04d</t>
  </si>
  <si>
    <t>MS04e</t>
  </si>
  <si>
    <t>MS04f</t>
  </si>
  <si>
    <t>MS05a</t>
  </si>
  <si>
    <t>MS5</t>
  </si>
  <si>
    <t>Number of career and workforce readiness participants who have been employed for 12 months after receiving the training</t>
  </si>
  <si>
    <t>MS05b</t>
  </si>
  <si>
    <t>MS05c</t>
  </si>
  <si>
    <t>MS05d</t>
  </si>
  <si>
    <t>MS05e</t>
  </si>
  <si>
    <t>MS05f</t>
  </si>
  <si>
    <t>MS06</t>
  </si>
  <si>
    <t>MS6</t>
  </si>
  <si>
    <t>Prior year percentage of new measures added to the portfolio that were previously emerging technology program (ETP) technologies</t>
  </si>
  <si>
    <t>MS07</t>
  </si>
  <si>
    <t>MS7</t>
  </si>
  <si>
    <t>Prior year number of new measures added to the portfolio that were previously ETP technologies</t>
  </si>
  <si>
    <t>MS08</t>
  </si>
  <si>
    <t>MS8</t>
  </si>
  <si>
    <t>Prior year percentage of new codes or standards that were previously ETP technologies</t>
  </si>
  <si>
    <t>MS09</t>
  </si>
  <si>
    <t>MS9</t>
  </si>
  <si>
    <t>Prior year number of new codes and standards that were previously ETP technologies</t>
  </si>
  <si>
    <t>BAY_UVM_01</t>
  </si>
  <si>
    <t>Example of a BayREN UVM, indicate sector(s) for which relevant</t>
  </si>
  <si>
    <t>UVM</t>
  </si>
  <si>
    <t xml:space="preserve">Flat file version of the program card tables in the narrative. </t>
  </si>
  <si>
    <t>Populate cells from Program Cards in EE Portfolio Application Template Narrative. PAs can use this template to populate the narrative.</t>
  </si>
  <si>
    <t>Table 11 - Program Cards</t>
  </si>
  <si>
    <t>New/Existing</t>
  </si>
  <si>
    <t>Expected Program Duration</t>
  </si>
  <si>
    <t>Portfolio Segment</t>
  </si>
  <si>
    <t>Program Implementer Type</t>
  </si>
  <si>
    <t xml:space="preserve">Third-Party Program Implementer (applicable to IOUs only): </t>
  </si>
  <si>
    <t>Applicable Sector</t>
  </si>
  <si>
    <t>Customer Group(s)</t>
  </si>
  <si>
    <t>Sector Challenge</t>
  </si>
  <si>
    <t>Sector Opportunity</t>
  </si>
  <si>
    <t xml:space="preserve">Brief Program Description: (Including customer target, program strategies employed, expected program outcome) </t>
  </si>
  <si>
    <t>Known Equity Concerns in Selected Markets (if applicable)</t>
  </si>
  <si>
    <t>Proposed Solutions to Equity Concerns (if applicable)</t>
  </si>
  <si>
    <t>Intervention Strategy</t>
  </si>
  <si>
    <t>Delivery Type</t>
  </si>
  <si>
    <t>Measurement and Verification Methods</t>
  </si>
  <si>
    <t>Program Total System Benefit (TSB) for 2028-2031</t>
  </si>
  <si>
    <t>Proposed Annual Budgets for 2028-2031</t>
  </si>
  <si>
    <t>Cost Effectiveness for 2028-2031</t>
  </si>
  <si>
    <t>Anticipated Directional and Scale Changes in Budget (2032-2035)</t>
  </si>
  <si>
    <t>Market actors Necessary for Success</t>
  </si>
  <si>
    <t>High Level Description of Delivery Workforce Including Necessary Scale and Its Risks</t>
  </si>
  <si>
    <t>Near-term Program Output(s) (1-4 years)</t>
  </si>
  <si>
    <t>Long Term Outcome (5-10 years)</t>
  </si>
  <si>
    <t>Does this Program Interact with Others Programs in the this PA's Porftolio? If so, descrbe</t>
  </si>
  <si>
    <t>Program Metrics and Indicators (KPIs)</t>
  </si>
  <si>
    <t xml:space="preserve">Does the program utilize Integrated Demand Side Management (IDSM)? </t>
  </si>
  <si>
    <t>Link to Existing Implementation Plan</t>
  </si>
  <si>
    <t>Example/List of Options</t>
  </si>
  <si>
    <t xml:space="preserve">
Sample Residential Program</t>
  </si>
  <si>
    <t>SCE-XX-RES-001A</t>
  </si>
  <si>
    <t>2028 - onwards</t>
  </si>
  <si>
    <t>(Resource Acquisition, Market Support, Equity, Codes and Standards)</t>
  </si>
  <si>
    <t>(IOU Core, Third-Party Solicited, REN, CCA)</t>
  </si>
  <si>
    <t>Example Implementer Company (if Third-Party Solicited is selected in previous column)</t>
  </si>
  <si>
    <t xml:space="preserve">(e.g., Residential, commercial, industrial, agricultural, public or cross-cutting, etc.)  If multi-sector, provide estimated allocation based on % of program budget for each sector) </t>
  </si>
  <si>
    <t>Single Family Residential</t>
  </si>
  <si>
    <t>Existing single-family homes remain inefficient and costly to implement</t>
  </si>
  <si>
    <t>Increased participation in EE program and adoption of EE measures</t>
  </si>
  <si>
    <t>The Sample Residential Program focuses on implementing behavior intervention strategies designed to help customers understand and manage their household energy use. The SR Program also offers single family residential customers incentives or direct installation of HVAC, lighting, water heating, etc. measures.</t>
  </si>
  <si>
    <t>High population of HTR customers spread over a broad geographic region</t>
  </si>
  <si>
    <t>Explore remote, virtual options to engage with customers; select appropriate vendors ready to serve this region</t>
  </si>
  <si>
    <t xml:space="preserve"> (e.g., SEM, MAP, Direct Install, Incentive/rebate, Finance, Audit, Technical Assistance, Advocacy, Training, Marketing and Outreach/Information)</t>
  </si>
  <si>
    <t>(e.g., Manufactured Upstream, Midstream-Distributor, Midstream-Retail, Downstream, Downstream - Direct Install, Codes &amp; Standards)</t>
  </si>
  <si>
    <t xml:space="preserve"> (e.g., Deemed, Custom, NMEC – Population, NMEC – Site, SEM M&amp;V, Randomized Controlled Trial (RCT), Other)</t>
  </si>
  <si>
    <t xml:space="preserve">2028:
2029:
2030:
2031:
</t>
  </si>
  <si>
    <t>TRC: 1.5
PAC: 1.8</t>
  </si>
  <si>
    <t>Anticipate an increase in budget for this program for the 2032-2035 period, dependent on program performance.</t>
  </si>
  <si>
    <t>Home Depot</t>
  </si>
  <si>
    <t>Workforce requirements include cashiers, delivery drivers, etc.  There are high quantities of these workers in place.  A closure or suspension of regular services of one or more major retailers could pose a risk to program effectiveness.</t>
  </si>
  <si>
    <t xml:space="preserve">Install EE equipment in XXX SF homes during program implementation period. </t>
  </si>
  <si>
    <t>Move 50% of the single-family market to high efficiency equipment</t>
  </si>
  <si>
    <t xml:space="preserve">Yes, this PA offers two programs in the residential sector. This example residential program is complemented by a third-party multifamily program. Both programs are coordinating and sharing best practices on monthly program management calls. </t>
  </si>
  <si>
    <t>(These could include metrics tracked in program contracts and can be inclusive of Equity or Market Support Indicators, any program KPIs, or metrics other than TSB. Examples could include homes electrified, WE&amp;T trainings held, etc.)</t>
  </si>
  <si>
    <t xml:space="preserve">EE/DR, Multi-DER IDSM, other or none </t>
  </si>
  <si>
    <t>Link to CEDARS IP</t>
  </si>
  <si>
    <t>Existing</t>
  </si>
  <si>
    <t>2028-onwards</t>
  </si>
  <si>
    <t xml:space="preserve">Small/Medium/Large Agricultural  </t>
  </si>
  <si>
    <t>Labor shortages 
Supply chain disruptions 
Environmental/climate risks 
Rising input cost 
Infrastructure budgets re-evaluated  
Regulatory and compliance pressure</t>
  </si>
  <si>
    <t xml:space="preserve">Increased participation in EE program and adoption of EE measures </t>
  </si>
  <si>
    <t xml:space="preserve">The SoCalGas Agriculture Energy Efficiency (AgEE) Program will identify and service small, medium, and large SoCalGas customers within the agriculture sector. AgEE will educate customers of energy efficiency, as well as offer deemed measure rebates, custom measure incentives, and meter-based savings to participants. It will provide a direct installation option for Disadvantaged Communities and Hard-to-Reach customers. AgEE will also search, apply, and implement a research grant to increase knowledge of energy efficiency opportunities within the agriculture sector. </t>
  </si>
  <si>
    <t>Marketing &amp; Outreach, Audit, and Rebate/Incentive, Direct Install</t>
  </si>
  <si>
    <t xml:space="preserve">Downstream, Downstream – Direct Install </t>
  </si>
  <si>
    <t xml:space="preserve">Deemed, Custom </t>
  </si>
  <si>
    <t xml:space="preserve">2028: $4,155,000
2029: $4,155,000 
2030: $4,155,000 
2031: $4,155,000 </t>
  </si>
  <si>
    <t xml:space="preserve">TRC: 1.60 
PAC: 1.75 </t>
  </si>
  <si>
    <t xml:space="preserve">Anticipate an increase in budget for this program for the 2032-2035 period, dependent on program performance. </t>
  </si>
  <si>
    <t xml:space="preserve">Trade Professionals 
Contractors </t>
  </si>
  <si>
    <t xml:space="preserve">Workforce requirements are limited to contractors performing the work.  Some materials are manufactured internationally, which may lead to significant delays and/or project postponement, and increased cost of goods. </t>
  </si>
  <si>
    <t>Perform energy audits.  Install high-efficiency energy-efficient equipment at agricultural facilities.  Provide direct install services.  Increase customer participation, including in the equity-classified groups.  Cost-effective energy savings and TSB.</t>
  </si>
  <si>
    <t xml:space="preserve">Reduce overall energy use and help modernize agriculture sector by adopting high-efficiency equipment. </t>
  </si>
  <si>
    <t xml:space="preserve">Cost-effectiveness 
External funding made available to customers 
Improved customer satisfaction 
Energy savings achieved </t>
  </si>
  <si>
    <t xml:space="preserve">https://cedars.cpuc.ca.gov/documents/download/3513/mainchange_summary%7Cmain%7Credline)/ </t>
  </si>
  <si>
    <t>Small/Medium Commercial </t>
  </si>
  <si>
    <t>Small/Medium Businesses may have limited or financial constraints to upfront costs of energy efficient equipment. </t>
  </si>
  <si>
    <t>Increased participation in EE program driven by measure diversity.</t>
  </si>
  <si>
    <t>C-BEST will target the small and medium commercial business (“SMB”) customer groups (therm usage up to 50,000 therms per year) with an emphasis on customer segments with predominantly high natural gas loads, such as hospitality, restaurants, laundries, small medical, and office buildings. Commercial customers located in San Bernardino, Orange, and Riverside counties are excluded from C-BEST. C-BEST will utilize a multi-level outreach strategy that leverages Contractor’s national account management team, local contractor/trade allies and community-based outreach that serve small commercial customers, and phone-based Business Energy Advisor support.</t>
  </si>
  <si>
    <t>High population of HTR customers may face language barriers and an awareness gap.</t>
  </si>
  <si>
    <t>Explore outreach opportunities in specific HTR areas with collateral available in different languages</t>
  </si>
  <si>
    <t>Direct Install, Incentive/rebate, Marketing and Outreach/Information</t>
  </si>
  <si>
    <t>Downstream, Direct Install</t>
  </si>
  <si>
    <t>Deemed</t>
  </si>
  <si>
    <t>2028: $6,225,000 
2029: $6,225,000
2030: $6,225,000
2031: $6,225,000</t>
  </si>
  <si>
    <t xml:space="preserve">TRC: 2.11
PAC: 2.33
</t>
  </si>
  <si>
    <t>Added measures to the program will increase measure diversity and an uptake in the foodservice industry, dependent on program performance. Budget is not anticipated to exceed prior contract.</t>
  </si>
  <si>
    <t>Subcontractors specialized in commercial segment.</t>
  </si>
  <si>
    <t>Delivery workforce includes third-party implementer, their trade ally network and community based organizations.</t>
  </si>
  <si>
    <t>Increase customer adoption of energy efficiency solutions across all customer segments and sizes with a focus on those with untapped energy efficiency potential.</t>
  </si>
  <si>
    <t>Achieve greater energy savings from all commercial segments and facilitate greater adoption of other decarb solutions.</t>
  </si>
  <si>
    <t>Yes, this program interacts with On Bill Financing which is available to customers that could use financial support on larger projects.</t>
  </si>
  <si>
    <t xml:space="preserve">Performance: Goal Accomplishment (net therm savings)
Cost Effectiveness Alignment: TRC Calculation
Schedule Adherence (committed/installed)
Contractor Administrative Performance: Budgets &amp; Expenditures
Service Delivery
</t>
  </si>
  <si>
    <t>n/a</t>
  </si>
  <si>
    <t>Large Commercial</t>
  </si>
  <si>
    <r>
      <t>Rising equipment and labor costs have increased project expenses, making it more challenging for programs to secure customer buy</t>
    </r>
    <r>
      <rPr>
        <sz val="11"/>
        <color theme="1"/>
        <rFont val="Cambria Math"/>
        <family val="1"/>
        <charset val="1"/>
      </rPr>
      <t>‑</t>
    </r>
    <r>
      <rPr>
        <sz val="11"/>
        <color theme="1"/>
        <rFont val="Calibri"/>
        <family val="2"/>
        <charset val="1"/>
      </rPr>
      <t>in for energy efficiency investments</t>
    </r>
  </si>
  <si>
    <t>Increased participation in EE program and adoption of EE measures.</t>
  </si>
  <si>
    <t>The Large Commercial Program will target 100% downstream market channel, as it is ideal for meter-based, direct install, and direct install performed by the customer (“DIY”) strategies. The Program will be open to all customers (using &gt;50,000 therms annually on a premises level) across Company territory, delivering natural gas savings.</t>
  </si>
  <si>
    <t>Most Large Commercial tend not to fall under this market as they have higher revenue, established facility management teams, fewer language-access barriers and more stable tenancy and ownership but that does not mean there aren't any customers that may fall under this market</t>
  </si>
  <si>
    <t>While there may be large commercial customers that do not meet DAC or HTR criteria, some businesses within this sector do qualify. Targeted outreach and engagement can help ensure these customers are aware of available opportunities and better supported in accessing program benefits.</t>
  </si>
  <si>
    <t>Marketing &amp; Outreach and Rebate</t>
  </si>
  <si>
    <t>Downstream</t>
  </si>
  <si>
    <t>Deemed, Custom, NMEC</t>
  </si>
  <si>
    <t>2028: $3,900,000 
2029: $3,900,000
2030: $3,900,000
2031: $3,900,000</t>
  </si>
  <si>
    <t xml:space="preserve">TRC: 2.09
PAC: 3.46
</t>
  </si>
  <si>
    <t>Trade Professionals/Sub-Contractors, Financing partners, program implementers, M&amp;V Providers</t>
  </si>
  <si>
    <t>Delivery workforce includes third-party implementer and their trade ally network.</t>
  </si>
  <si>
    <t>Drive broader engagement in energy efficiency programs across large commercial customer segment, emphasizing those with remaining efficiency potential.</t>
  </si>
  <si>
    <t xml:space="preserve">Achieve greater energy savings for large commercial segment and facilitate greater adoption of other decarb solutions.  </t>
  </si>
  <si>
    <t>Yes, this program interacts with On Bill Financing- available to customers that could use financial support on larger projects.</t>
  </si>
  <si>
    <t xml:space="preserve">First Year Therm Savings Delivered
TSB Delivery
TSB Delivery – NMEC
Goals/Expenditure Alignment
Cost Effectiveness Alignment
Program, Administration and Implementation
HTR Delivery
DAC Delivery
</t>
  </si>
  <si>
    <t>Point of Sale Food Service</t>
  </si>
  <si>
    <t>SW_FS</t>
  </si>
  <si>
    <t>All non-residential customers </t>
  </si>
  <si>
    <t>Increasing code requirements reduces the potential energy savings of measures.  </t>
  </si>
  <si>
    <t>Strengthening emerging market segments,  including convenience stores, hospitals, and higher education.  Increasing participation from chains and national-level market actors. </t>
  </si>
  <si>
    <t>The California Foodservice Instant Rebates Program (Program) works with midstream market actors to offer point-of-sale (POS) rebates to California Investor-Owned Utility (IOU) end-use customers.  All customers with a nonresidential rate structure served by one of the four IOUs, are customers the POS rebate as a discount on their sales invoice when they make a sale, and then submit their sales information to receive reimbursement. eligible for POS rebates.  The Program offers deemed POS rebates to customers and incentives to midstream market actors for facilitating and influencing the sale of a wide variety of high-efficiency commercial kitchen and refrigeration equipment.  </t>
  </si>
  <si>
    <t>Outreach and participation to small and medium businesses, hard-to-reach customers, and customers residing in Disadvantaged Communities. </t>
  </si>
  <si>
    <t>Engage contractors and distributors residing in Disadvantaged Communities and ensure equity-classified customers participate in the program. </t>
  </si>
  <si>
    <t>Direct Install, Incentive/rebate, Finance, Audit, Technical Assistance, Advocacy, Training, Marketing and Outreach/Information) </t>
  </si>
  <si>
    <t>Distributor, Midstream-Retail, Downstream, Downstream - Direct Install, Codes &amp; Standards, etc.) </t>
  </si>
  <si>
    <t>Deemed </t>
  </si>
  <si>
    <t>$156,325,574 (Statewide)
$41,473,175 (SoCalGas)</t>
  </si>
  <si>
    <t>2028: $19,000,000
2029: $19,000,000
2030: $19,000,000
2031: $19,000,000</t>
  </si>
  <si>
    <t xml:space="preserve">TRC: 1.44 
PAC: 2.09 </t>
  </si>
  <si>
    <t>Anticipate an increase in budget for this program for the 2032-2035 period, assuming program performance continues. </t>
  </si>
  <si>
    <t>Commercial foodservice equipment dealers, manufacturers, contractors, and distributors </t>
  </si>
  <si>
    <t>Program staff, participating manufacturers, and dealers/vendors are sufficient with limited risks due to diverse supply chain support. </t>
  </si>
  <si>
    <t>Purchase and installation of energy efficiency equipment.  Achieve cost-effective TSB and energy savings.  Lower customer energy bills and emissions reductions.  Increase participation from supply chain market actors.  </t>
  </si>
  <si>
    <r>
      <t>Increased dealer and national</t>
    </r>
    <r>
      <rPr>
        <sz val="11"/>
        <color rgb="FF000000"/>
        <rFont val="Cambria Math"/>
        <family val="1"/>
      </rPr>
      <t>‑</t>
    </r>
    <r>
      <rPr>
        <sz val="11"/>
        <color rgb="FF000000"/>
        <rFont val="Calibri"/>
        <family val="2"/>
      </rPr>
      <t>account participation, program outreach, and online program presence.  Greater availability of energy</t>
    </r>
    <r>
      <rPr>
        <sz val="11"/>
        <color rgb="FF000000"/>
        <rFont val="Cambria Math"/>
        <family val="1"/>
      </rPr>
      <t>‑</t>
    </r>
    <r>
      <rPr>
        <sz val="11"/>
        <color rgb="FF000000"/>
        <rFont val="Calibri"/>
        <family val="2"/>
      </rPr>
      <t>efficient equipment.  Higher customer awareness of the benefits of energy</t>
    </r>
    <r>
      <rPr>
        <sz val="11"/>
        <color rgb="FF000000"/>
        <rFont val="Cambria Math"/>
        <family val="1"/>
      </rPr>
      <t>‑</t>
    </r>
    <r>
      <rPr>
        <sz val="11"/>
        <color rgb="FF000000"/>
        <rFont val="Calibri"/>
        <family val="2"/>
      </rPr>
      <t>efficient equipment.  Increased customer adoption of energy</t>
    </r>
    <r>
      <rPr>
        <sz val="11"/>
        <color rgb="FF000000"/>
        <rFont val="Cambria Math"/>
        <family val="1"/>
      </rPr>
      <t>‑</t>
    </r>
    <r>
      <rPr>
        <sz val="11"/>
        <color rgb="FF000000"/>
        <rFont val="Calibri"/>
        <family val="2"/>
      </rPr>
      <t>efficient equipment. </t>
    </r>
  </si>
  <si>
    <t>Yes.  Because measures may overlap across programs, the program relies on SoCalGas’s EECP system configuration and reporting to ensure coordination with other offerings. </t>
  </si>
  <si>
    <t xml:space="preserve">Total System Benefit 
net therm savings 
net kWh savings 
Cost Effectiveness (TRC ratio) 
Cost Per Unit Saved 
Participation from Disadvantaged Communities and HTR customers 
Participant Enrollment 
Participant Satisfaction 
Customer Satisfaction </t>
  </si>
  <si>
    <t>https://cedars.cpuc.ca.gov/documents/download/3523/mainchange_summary%7Cmain%7Credline)/ </t>
  </si>
  <si>
    <t>SW_MCWH</t>
  </si>
  <si>
    <t xml:space="preserve">All non-residential customers </t>
  </si>
  <si>
    <t>Identify new construction MF eligibility, DOE new changes with increasing baselines versus what's accurately represented in the marketplace, and the competitive landscape</t>
  </si>
  <si>
    <t>Deeper market penetration with underperforming building types, deeper market penetration and relationships with contractor network, enhance targeting on underserved markets</t>
  </si>
  <si>
    <t>The Statewide Midstream Water Heating Program helps business owners and building managers purchase high-efficiency commercial water heating products at reduced prices and contractors build lower-cost equipment into their bids. Distributors can receive incentives and program support for offering instant point-of-sale rebates to eligible customers of the four California IOUs.</t>
  </si>
  <si>
    <t>Outreach and participation to small and medium businesses, hard-to-reach customers, and customers residing in disadvantaged communities.</t>
  </si>
  <si>
    <t>Engage contractors and distributors residing in disadvantaged communities and encourage other equity-classified customers to participate in the program.</t>
  </si>
  <si>
    <t>Marketing &amp; Outreach/Information, Incentive/Rebate, Industry Partnering (Manufacturers, Distributors)</t>
  </si>
  <si>
    <t>Manufactured Upstream, Midstream-Distributor, Midstream-Retail</t>
  </si>
  <si>
    <t>$543,612,063 (Statewide)
$144,220,280 (SoCalGas)</t>
  </si>
  <si>
    <t>2028: $21,000,000
2029: $21,000,000
2030: $21,000,000
2031: $21,000,000</t>
  </si>
  <si>
    <t>TRC: 4.34
PAC: 5.17</t>
  </si>
  <si>
    <t>Anticipate an increase in budget depending on program performance</t>
  </si>
  <si>
    <t>Distributors, manufacturers, dealers/vendors</t>
  </si>
  <si>
    <t>Program staff and participating manufacturers, dealers/vendors have limited risk to diversity of the supply chain</t>
  </si>
  <si>
    <t>Continuous participation including equity-classified groups, growth in market actors, cost-effective savings, lower bills and reduced emissions</t>
  </si>
  <si>
    <t>Maximize engagement with distributors, promote incentives, strengthen relationships, increase awareness and adoption of energy-efficient equipment</t>
  </si>
  <si>
    <t>Yes—relies on SoCalGas’s EECP configuration and reporting for coordination</t>
  </si>
  <si>
    <t>TSB, net therm savings, net kWh savings, TRC ratio, cost per unit saved, DAC/HTR participation, enrollment, satisfaction</t>
  </si>
  <si>
    <t xml:space="preserve">https://cedars.cpuc.ca.gov/documents/download/3525/mainchange_summary%7Cmain%7Credline)/ </t>
  </si>
  <si>
    <t xml:space="preserve">Textile/Wood/Mining and Others 
Food &amp; Beverage 
Refineries </t>
  </si>
  <si>
    <t xml:space="preserve">Customers’ capital projects do not fit within program policy (i.e., need quick turnaround, AQMD requirements, project includes more than just the EE portion, facility already updated, etc).  Overlap with SEM programs is possible.  Long lead times with local and state permits.  Pattern for large companies to set aggressive net-zero emission goals. </t>
  </si>
  <si>
    <t xml:space="preserve">Increased participation in energy efficiency programs and adoption of energy efficiency measures.  Focus on customers with emission-reduction goals but without the financial resources to implement drastic facility changes.  Target medium-sized facilities (700K-2M therms annually) </t>
  </si>
  <si>
    <t xml:space="preserve">The Industrial Energy Efficiency Program provides energy-efficiency services, industry-specific technical assistance, and energy-savings upgrades to help industrial facilities reduce energy costs.  The Program is available to established industrial customers with an active SoCalGas meter.  The program is a third-party initiative designed to deliver comprehensive, sustained energy savings through downstream energy and operational savings, while building a culture of energy management excellence within the organization, with a focus on operational efficiency. </t>
  </si>
  <si>
    <t xml:space="preserve">Small- and medium-sized customers face greater challenges in implementing measures due to budget constraints. </t>
  </si>
  <si>
    <t>Explore more deemed rebates so customers can quickly access financial assistance from energy efficiency programs</t>
  </si>
  <si>
    <t xml:space="preserve">Marketing &amp; Outreach, Technical Assistance, Audit, Direct Install and Incentives </t>
  </si>
  <si>
    <t xml:space="preserve">Downstream, Direct Install </t>
  </si>
  <si>
    <t>$96,351,235 </t>
  </si>
  <si>
    <t>2028: $6,085,000
2029: $6,085,000
2030: $6,085,000
2031: $6,085,000</t>
  </si>
  <si>
    <t>TRC: 3.03
PAC: 4.05</t>
  </si>
  <si>
    <t xml:space="preserve">Trade Professionals 
Contractors 
Local government </t>
  </si>
  <si>
    <t xml:space="preserve">The program will use a combination of strategies to deliver program offerings, including email marketing, search engine optimization, and geo-targeted social media advertising.  A larger customer base will be reached by partnering with SoCalGas major account executives, delivering presentations at trade shows, and working with equipment suppliers.  There is a dependency on local government, as permits are required to move forward on most projects.  Long permitting delays could delay project completion. </t>
  </si>
  <si>
    <t xml:space="preserve">Increased program participation, including among small and medium‑sized businesses.  More energy audits completed.  More energy‑efficiency projects delivered.  Energy savings realized.  Cost‑effective TSB achieved.  Lower customer energy bills.  Reduced carbon emissions.  Strong customer engagement through webinars, in‑person events, cold calls, trade allies, Account Executive support, and coordination with other programs.  Improved custom project workflow to shorten development timelines.  </t>
  </si>
  <si>
    <t xml:space="preserve">Deeper, more comprehensive energy‑efficiency projects completed.  Further reductions in customer energy bills.  Continued reductions in carbon emissions. </t>
  </si>
  <si>
    <t xml:space="preserve">Yes, the program interacts with the Business Energy Efficiency Survey program.  The B.E.E.S program provides potential customer leads based on thorough EE audits.  On-bill Financing (OBF) is available to customers who could use financial support for larger projects.  Strategic Energy Management (SEM) projects are routed through the SEM standalone program and coordinated with other programs. </t>
  </si>
  <si>
    <t xml:space="preserve">Energy Savings - first year net therm 
Energy Savings - lifecycle net therm 
Program Performance - percent of energy savings goal relative to budget 
Program Performance - TRC ratio alignment 
Customer Satisfaction – Customer satisfaction survey 
Program Performance -  percent of savings in DAC markets 
Program Performance – percent of Custom first year net therms </t>
  </si>
  <si>
    <t>Small/Medium Public </t>
  </si>
  <si>
    <t xml:space="preserve">This sector has traditional faced challenges in obtaining approval from the board of education  </t>
  </si>
  <si>
    <t xml:space="preserve">The SoCalGas Public Direct Install Program (PDIP) is a turnkey cost-effective end-to-end solution for SoCalGas that serves very small, small, and medium local government, federal government, and education (K-12) facilities. In addition to no cost direct install technologies, the program offers advanced energy efficiency improvements that can be financed. </t>
  </si>
  <si>
    <t xml:space="preserve">High population of HTR customers spread over a broad geographic region </t>
  </si>
  <si>
    <t>Working with local organizations to spread awareness of no cost and low-cost energy efficiency opportunities.  </t>
  </si>
  <si>
    <t>Marketing &amp; Outreach, Audit, and Incentives  </t>
  </si>
  <si>
    <t xml:space="preserve">Deemed </t>
  </si>
  <si>
    <t>2028: $5,150,000
2029: $5,150,000
2030: $5,150,000
2031: $5,150,000</t>
  </si>
  <si>
    <t xml:space="preserve">TRC: 4.02
PAC: 4.02 </t>
  </si>
  <si>
    <t xml:space="preserve">Anticipate an increase in budget for this program for the 2032-2035 period, depending on program performance. </t>
  </si>
  <si>
    <t xml:space="preserve">K-12 Schools, Cities, Counties, Federal Facilities </t>
  </si>
  <si>
    <t xml:space="preserve">Synergy is a vertically integrated company which employs staff to address each step of the process. They need to anticipate market demand to make sure their staff can meet the demand.  </t>
  </si>
  <si>
    <t xml:space="preserve">Install EE equipment in public sector facilities during program implementation period.  </t>
  </si>
  <si>
    <t xml:space="preserve">Have an impact on public facilities by allowing them to upgrade to more efficient appliances without a big impact on their current infrastructure.  </t>
  </si>
  <si>
    <t xml:space="preserve">SoCalGas has two programs that share mutual customers which own and operate different facility types and locations. These programs communicate in referrals and awareness when they cannot meet the customer's needs through their scope of work.   </t>
  </si>
  <si>
    <t xml:space="preserve">Energy Savings Delivered 
Project Installations Delivered 
Penetration of energy efficiency programs in the eligible market 
Goals/ Expenditure Alignment 
Hard to Reach and Disadvantaged Communities 
Program Administration and Implementation 
Total System Benefit (TSB) 
Cost Effectiveness Alignment </t>
  </si>
  <si>
    <t>https://cedars.cpuc.ca.gov/documents/download/3505/mainchange_summary%7Cmain%7Credline)/ </t>
  </si>
  <si>
    <t>Large Public </t>
  </si>
  <si>
    <t xml:space="preserve">Several public sector customers have experienced budget reductions. These reductions have impacted key markets, such as the public school system. As well as uncertainties with the current political climate. </t>
  </si>
  <si>
    <t xml:space="preserve">Increased participation in EE program and adoption of EE measures 
Energy Savings and Cost Reduction - Lower operational and maintenance costs through energy efficiency upgrades and retro-commissioning 
Greenhouse Gas Emission Reduction - support state and local climate goals by reducing emissions associated with high-energy-use facilities. 
Infrastructure Modernization - Upgrading aging systems with advanced efficient technologies and improve reliability and performance of critical public infrastructure. 
Financial and Budgetary Benefits - Provide access to financing options like On-Bill Financing (OBF) to ease upfront cost barriers and enable long-term budget predictably through reduced utility expenses. </t>
  </si>
  <si>
    <t xml:space="preserve">The LPS program serves local government, cities, counties, county hospitals, health districts, federal government, K-12 education, special districts, public-owned utilities, transportation, public housing, water/wastewater (not statewide), and correctional facilities (not statewide). These customers must have an active SoCalGas account and use equal to or greater than 50,000 therms annually. </t>
  </si>
  <si>
    <t xml:space="preserve">Disadvantaged Communities (DAC)- Many public entities (e.g., schools, public housing, water/wastewater facilities) are located in DACs, which face higher energy burdens and limited access to efficiency programs. Communities may lack resources to navigate complex application processes or fund upfront costs. 
Hard-to-Reach (HTR) Customers- Certain sectors like correctional facilities, rural water districts, and small municipalities may have limited staff or technical expertise, making participation challenging. Geographic isolation can increase project costs and reduce program accessibility. </t>
  </si>
  <si>
    <t xml:space="preserve">Targeted Outreach and Engagement - Partner with Community-Based Organizations (CBOs) to reach Disadvantaged Communities (DAC) and Hard-to-Reach (HTR) customers. Provide multilingual materials and culturally relevant messaging to overcome language and cultural barriers. </t>
  </si>
  <si>
    <t xml:space="preserve">Marketing &amp; Outreach, Audit, Incentive/Rebate </t>
  </si>
  <si>
    <t>Downstream, Downstream – Direct Install, Custom </t>
  </si>
  <si>
    <t xml:space="preserve">2028: $1,850,000
2029: $1,850,000
2030: $1,850,000
2031: $1,850,000 </t>
  </si>
  <si>
    <t xml:space="preserve">TRC: 1.65 
PAC: 2.18 </t>
  </si>
  <si>
    <t xml:space="preserve">Increase contingent on verified therm savings and cost-effectiveness. 
Propose +10–15% per year from the 2031 baseline, with an annual cap of $1.75M–$2.1M. 
Public agencies face aging gas infrastructure (boilers, DHW systems, steam distribution) and compliance pressures to cut emissions while maintaining reliability and service. Efficiency opportunities (condensing equipment, controls, insulation, process heat optimization, commercial kitchen upgrades) remain substantial and cost-effective. 
If realization rate for therm savings &lt; 90% or portfolio $/therm trends worsen by &gt;10%, hold the budget flat at $1.75M and pivot toward highest-yield gas measures and deeper persistence/M&amp;V. </t>
  </si>
  <si>
    <t xml:space="preserve">Manufacturers/OEMs that supply Condensing boilers &amp; water heaters, commercial kitchen gas appliances, steam system components, and controls.  
Trade Allies/Contractors that supply a variety of mechanical contractors, pipefitters, plumbers, boiler service firms, controls integrators with public-works credentials and prevailing wage capability 
Financing Partners: On-Bill Financing and public capital sources to enable larger boiler/DHW replacements.  
Program Implementers &amp; M&amp;V Providers: Pipeline development, site screening, QA/QC, post-install persistence verification </t>
  </si>
  <si>
    <t xml:space="preserve">This is a SoCalGas Program Advisor-led EE Program with an implementer, trade ally network, and Large public accounts. </t>
  </si>
  <si>
    <t xml:space="preserve">Audits/assessments at 100+ public facilities (gas end uses- space heating, DHW, process heat, steam systems, kitchens).  
Install gas EE measures at ≥30 sites including at least 1 or 2 custom projects </t>
  </si>
  <si>
    <t xml:space="preserve">≥50% of participating public sector sites upgrade to high-efficiency gas equipment and optimized distribution/controls at end of life.  
Cumulative savings: 2.0–3.5 million therms  
Peak heating demand reduction via controls optimization and scheduling (documented through billing and interval data where available). </t>
  </si>
  <si>
    <t xml:space="preserve">On-Bill Financing (OBF): Accelerates large boiler/DHW and steam projects.  
Workforce Education &amp; Training (WE&amp;T): Gas-side O&amp;M, combustion safety, and steam system courses.  
Building Decarbonization: Where appropriate, pair envelope/controls improvements to reduce future heating  
Water–Wastewater Optimization Programs: Align process heat opportunities (e.g., digester heating optimization) and thermal recovery. </t>
  </si>
  <si>
    <t xml:space="preserve">Pipeline &amp; Delivery: # of audits completed; % converting to projects within 12 months with active pipeline value and weighted probability (quarterly) and Cycle time from audit → reservation → install → M&amp;V closeout. 
Energy &amp; Cost-Effectiveness: First-year and lifecycle therm savings (ex-ante/ex-post) with realization rate ≥ 0.90; NTG per PA guidance, Cost per therm saved; trend in Total Resource Cost/Program Administrator Cost Test, and combustion/controls performance: % of sites with verified outdoor reset and warm-weather shutdown active. 
Quality &amp; Persistence:  Quality Assurance/Quality Control first-pass rate ≥ 95% with 12–24 month persistence checks (controls still enabled; insulation intact; steam traps functioning) and post-install training completion and operator competency indicators. </t>
  </si>
  <si>
    <t>https://cedars.cpuc.ca.gov/documents/download/2923/mainchange_summary%7Cmain%7Credline)/ </t>
  </si>
  <si>
    <t xml:space="preserve">Local/Regional government agencies; Loca/Regional correctional facilities; Regional-wide K-12 education institutional facilities </t>
  </si>
  <si>
    <t>Public customers serving rural and disadvantaged communities are particularly impacted, demonstrated by low energy efficiency adoption levels</t>
  </si>
  <si>
    <t>Increase energy efficiency levels among public sector customers serving rural and disadvantaged communities </t>
  </si>
  <si>
    <t>Public Sector Regional Energy Pathways (REP) program is an existing program that contracts with regional community ‘Ambassador’ groups for the purpose of creating greater penetration into rural and hard-to-reach communities to generate customer leads in local/regional government institutions and K-12 facilities, EE program enrollment and market support to implementers serving this sector.  The Regional Energy Pathways program promotes valuable programs and services to Public Sector customers with the objective of maintaining sustainable relations and support to local government institutions, facilities and associated properties.  The model allows more personal engagement for maintaining direct contact in tracking and monitoring local government plans and local community needs</t>
  </si>
  <si>
    <t xml:space="preserve">Generating interest, engagement and EE adoption in programs at little to no cost for increasing workforce participation, EE installations and practices </t>
  </si>
  <si>
    <t>Explore accessibility through mobilization options to engage with customers; recruit vendors willing to dedicate appropriate service to this region and sector</t>
  </si>
  <si>
    <t>Strategic engagement and connections to local public agencies, municipalities, and their community needs through entrenched Regional Ambassadors familiar with local government planning</t>
  </si>
  <si>
    <t>2028: $1,875,000
2029: $1.875,000
2030: $1,875,000
2031: $1,875,000</t>
  </si>
  <si>
    <t xml:space="preserve">TRC: 0.00 
PAC: 0.00 </t>
  </si>
  <si>
    <t>Anticipate minimal increase in budget for this program for the 2032-2035 period</t>
  </si>
  <si>
    <t>The program contracts with 'Ambassadors' (regional/local community groups) entrenched in urban, rural and disadvantaged communities connected to local government agencies and facilities in need of energy upgrades</t>
  </si>
  <si>
    <t>SoCalGas will provide support through the Public Sector Regional Ambassadors, leveraging relationships that these organizations have with public sector customers</t>
  </si>
  <si>
    <t>Increase participation, reach and geographic penetration of WE&amp;T events and activities, and identify ways to indirectly impact TSB goals favorably</t>
  </si>
  <si>
    <t>Increase participation, reach and geographic penetration of WE&amp;T events and activities, and identify ways to directly impact TSB goals favorably</t>
  </si>
  <si>
    <t>Yes. The Regional Energy Pathways program serves as a lead generation for Public Sector projects, relying on resource acquisition rebate and incentive portfolio offerings, engineering support provided by EE Engineering, and technical support provided by the Customer Energy Solutions team</t>
  </si>
  <si>
    <t>EE generated leads, completed EE projects initiated via the Energy Pathways program</t>
  </si>
  <si>
    <t>https://cedars.cpuc.ca.gov/documents/download/3483/mainchange_summary%7Cmain%7Credline)/ </t>
  </si>
  <si>
    <t>Residential Multi-Family</t>
  </si>
  <si>
    <t>Low participation across the residential sector, especially in the equity-classified customer groups. </t>
  </si>
  <si>
    <t>Increased customer adoption of gas energy efficiency solutions, including behavioral-related actions, across all residential segments, especially within equity-classified  customer groups. </t>
  </si>
  <si>
    <t>The program provides outreach and customer screening services for other SoCalGas Multifamily offerings, and also provides a limited set of measures to customers who do not qualify for the ESA Program for Common Area Measures or who are not yet ready to complete larger-scale upgrades through the Multifamily Whole Building program. Using a one-stop-shop approach to working with the multifamily property owner/manager customer segment, the program drives interest in energy efficiency upgrades, direct customers to the appropriate program, and provide ongoing outreach and education that encourages customers to continue their energy efficiency journey with SoCalGas through additional program participation options. The program will seek to achieve at least 50 percent participation by HTR and DAC properties/owners. </t>
  </si>
  <si>
    <t>Ability to outreach and provide energy efficiency solutions to HTR and DAC customers. </t>
  </si>
  <si>
    <t>The program will seek to achieve at least 50 percent participation by HTR and DAC properties/owners using data analytics to assist program’s account management and community/ethnic based outreach teams. </t>
  </si>
  <si>
    <t>Incentive/rebate, Finance, Audit, Technical Assistance, Advocacy, Training, Marketing and Outreach/Information)</t>
  </si>
  <si>
    <t>Direct Install</t>
  </si>
  <si>
    <t>$13,898,364 </t>
  </si>
  <si>
    <t>2028: $4,700,000
2029: $4,700,000
2030: $4,700,000
2031: $4,700,000</t>
  </si>
  <si>
    <t>TRC: 0.75
PAC: 0.77</t>
  </si>
  <si>
    <t>Consistent with portfolio trend. </t>
  </si>
  <si>
    <t>Multifamily Account Executives and single-point-of-contracts, third-implementer staff, trade allies including contractors, distributors, vendors, professional organizations, etc. </t>
  </si>
  <si>
    <t>The program manages project installations through participating trade allies. These trade allies are selected through a thorough evaluation process that includes a documented commitment to providing job access to disadvantaged workers measured by six unique criteria. </t>
  </si>
  <si>
    <r>
      <t>Continue to work with industry trade allies to create awareness and participation within HTR customers and DACs.</t>
    </r>
    <r>
      <rPr>
        <sz val="11"/>
        <color rgb="FF000000"/>
        <rFont val="Calibri"/>
        <family val="2"/>
      </rPr>
      <t> </t>
    </r>
  </si>
  <si>
    <r>
      <t>Increased customer adoption of gas energy efficiency solutions, including behavioral-related actions, across all residential segments, especially within equity-classified customer groups</t>
    </r>
    <r>
      <rPr>
        <sz val="11"/>
        <color rgb="FF000000"/>
        <rFont val="Calibri"/>
        <family val="2"/>
      </rPr>
      <t> </t>
    </r>
  </si>
  <si>
    <t>DAC and HTR Enrollment Energy Savings Total System Benefit GHG Reduction Depth of Intervention</t>
  </si>
  <si>
    <t>https://cedars.cpuc.ca.gov/documents/download/3506/mainchange_summary%7Cmain%7Credline)/ </t>
  </si>
  <si>
    <t>Residential Manufactured Housing</t>
  </si>
  <si>
    <r>
      <t>Low participation across the residential sector, especially in the equity-classified and underserved customer groups</t>
    </r>
    <r>
      <rPr>
        <i/>
        <sz val="11"/>
        <color rgb="FF000000"/>
        <rFont val="Calibri"/>
        <family val="2"/>
      </rPr>
      <t>.</t>
    </r>
    <r>
      <rPr>
        <sz val="11"/>
        <color rgb="FF000000"/>
        <rFont val="Calibri"/>
        <family val="2"/>
      </rPr>
      <t> </t>
    </r>
  </si>
  <si>
    <r>
      <t>Increased customer adoption of deeper, more comprehensive energy efficient solution</t>
    </r>
    <r>
      <rPr>
        <i/>
        <sz val="11"/>
        <color rgb="FF000000"/>
        <rFont val="Calibri"/>
        <family val="2"/>
      </rPr>
      <t>.</t>
    </r>
    <r>
      <rPr>
        <sz val="11"/>
        <color rgb="FF000000"/>
        <rFont val="Calibri"/>
        <family val="2"/>
      </rPr>
      <t> </t>
    </r>
  </si>
  <si>
    <t>The program is a comprehensive advanced clean energy solution for manufactured home customers that reside in Ventura, Los Angeles, Orange, Riverside, San Bernardino, and Imperial Counties. The program strategy encourages deeper energy savings by offering more comprehensive energy efficiency measures. The program path begins with the delivery of cost-effective therm-rich direct install measures that transition to an advanced clean energy opportunity for the manufactured homes customers that can be financed by outside sources. The program delivers natural gas energy efficiency, clean energy, and carbon emission solutions. </t>
  </si>
  <si>
    <t>Ability to provide energy efficiency solutions to HTR, DAC and underserved customers. </t>
  </si>
  <si>
    <t>Provide energy efficiency solutions to HTR, DAC and underserved customers through direct install measures and co-pay opportunities for deeper savings measures. </t>
  </si>
  <si>
    <t>Install, Incentive/rebate, Finance, Audit, Technical Assistance, Advocacy, Training, Marketing and Outreach/Information)</t>
  </si>
  <si>
    <t>$7,938,809 </t>
  </si>
  <si>
    <t>2028: $3,885,000
2029: $3,885,000
2030: $3,885,000
2031: $3,885,000</t>
  </si>
  <si>
    <t>TRC: 0.53
PAC: 0.53</t>
  </si>
  <si>
    <t>Third-party implementers and their contractors. Outreach activities are critical to program success. </t>
  </si>
  <si>
    <t>Third party implementers and their contractors, installation of energy efficiency measures and technologies. </t>
  </si>
  <si>
    <t>Continue to meet gas energy savings to our customers by providing no cost measures as well as providing copay measures. </t>
  </si>
  <si>
    <t>Educate customers and continue to seek and add new affordable measures to local offerings. Proactively partner with air quality management districts and water agencies. </t>
  </si>
  <si>
    <t xml:space="preserve">DAC and HTR                     Energy Savings             Total System Benefit GHG Reduction </t>
  </si>
  <si>
    <t>https://cedars.cpuc.ca.gov/documents/download/3555/mainchange_summary%7Cmain%7Credline)/ </t>
  </si>
  <si>
    <t>Residential Single-Family</t>
  </si>
  <si>
    <t xml:space="preserve">Increased customer adoption of gas energy efficiency solutions, including behavioral-related actions, across all residential segments, especially within equity-classified customer groups. </t>
  </si>
  <si>
    <t>The program provides residential in-language, marketing, education and outreach and direct install of residential more efficient energy efficiency measures, targeting the HTR/DAC Chinese, Vietnamese, Korean, Hispanic and other ethnic communities of Los Angeles and Orange Counties </t>
  </si>
  <si>
    <t>Outreach and customer awareness of energy efficiency solutions to HTR, DAC and underserved customers. </t>
  </si>
  <si>
    <t>Provide energy efficiency solutions to HTR, DAC and underserved customers through direct install measures and co-pay opportunities for deeper savings measures. </t>
  </si>
  <si>
    <t xml:space="preserve">Intelligent Outreach: Customer Outreach &amp; Awareness 
Intelligent Outreach: HTR and DACs 
Direct Install: Customer Co-Payments </t>
  </si>
  <si>
    <t>2028: $5,545,000
2029: $5,545,000
2030: $5,545,000
2031: $5,545,000</t>
  </si>
  <si>
    <t>TRC: 0.52
PAC: 0.52</t>
  </si>
  <si>
    <t>Third party implementers and their contractors. Outreach activities are critical to program success. </t>
  </si>
  <si>
    <t>Delivery workforce includes third-party implementers and their contractor and outreach network. </t>
  </si>
  <si>
    <t>Continue targeting disadvantaged and hard to reach communities including rural and non-English speaking communities. </t>
  </si>
  <si>
    <t xml:space="preserve">DAC and HTR Enrollment and Penetration 
Measure Installations 
Energy Savings 
Total System Benefit 
GHG Reduction </t>
  </si>
  <si>
    <t>https://cedars.cpuc.ca.gov/documents/download/3554/mainchange_summary%7Cmain%7Credline)/ </t>
  </si>
  <si>
    <t>Increased customer adoption of gas energy efficiency solutions, including behavioral-related actions, across all residential segments, especially within equity-classified customer groups </t>
  </si>
  <si>
    <t>The Multifamily Whole Building Program aims to deliver comprehensive EE upgrades tailored to the needs of existing multifamily dwellings and their owners, tenants and management companies. The Program seeks to promote long-term energy benefits through comprehensive whole building energy efficiency retrofit measures including building shell upgrades, high-efficiency HVAC units, central heating and cooling systems, central domestic hot water heating and other deep energy reduction opportunities. These EE measures would be identified through an investment grade assessment. The Program will coordinate with the ESA Program and other energy efficiency programs to present a singular and streamlined approach for multifamily tenants, property owners and property managers. </t>
  </si>
  <si>
    <t>Ability to provide energy efficiency solutions to HTR and DAC customers. </t>
  </si>
  <si>
    <t xml:space="preserve">Offering additional incentives for property owners for HTR and DAC properties.; Establishing a direct install approach for a certain set of measures which will remove some of the challenges for customers to consider when deciding if they should proceed with a comprehensive project. </t>
  </si>
  <si>
    <t xml:space="preserve">Customer Incentives: Bundled Measures 
Energy Audits &amp; Technical Assistance 
Financing &amp; Alternative Funding </t>
  </si>
  <si>
    <t>Deemed, Custom</t>
  </si>
  <si>
    <t>2028: $4,200,000
2029: $4,200,000
2030: $4,200,000
2031: $4,200,000</t>
  </si>
  <si>
    <t>TRC: 1.04
PAC: 1.12</t>
  </si>
  <si>
    <t xml:space="preserve">Account Executives, Single Point of Contact, coordination with third-party implementers, and industry trade allies learning and advocating for the program experience. </t>
  </si>
  <si>
    <t xml:space="preserve">Workforce requirements include cashiers, delivery drivers, etc. There are high quantities of these workers in place.  A closure or suspension of regular services of one or more major retailers could pose a risk to program effectiveness. </t>
  </si>
  <si>
    <t>Continue to work with industry trade allies to create awareness and participation within HTR customers and DACs. </t>
  </si>
  <si>
    <t>Encourage customers to bring in additional projects in their portfolio to conduct further upgrades with a high level of comfort and trust in the program process. </t>
  </si>
  <si>
    <t xml:space="preserve">DAC and HTR Enrollment 
Energy Savings 
Total System Benefit 
GHG Reduction 
Depth of Intervention </t>
  </si>
  <si>
    <t>https://cedars.cpuc.ca.gov/documents/download/3503/mainchange_summary%7Cmain%7Credline)/ </t>
  </si>
  <si>
    <t>Residential Customers</t>
  </si>
  <si>
    <t>Unseasonably warm weather, customer migration out of state, lack of warenss of program offerings and solutions</t>
  </si>
  <si>
    <t>Increased customer adoption of gas energy efficiency solutions, including behavioral-related actions, across all residential segments, especially within equity-classified customer groups. </t>
  </si>
  <si>
    <r>
      <t>The Residential Energy Advisor Program is delivered as a suite of energy</t>
    </r>
    <r>
      <rPr>
        <sz val="11"/>
        <color rgb="FF000000"/>
        <rFont val="Cambria Math"/>
        <family val="1"/>
      </rPr>
      <t>‑</t>
    </r>
    <r>
      <rPr>
        <sz val="11"/>
        <color rgb="FF000000"/>
        <rFont val="Calibri"/>
        <family val="2"/>
      </rPr>
      <t> and cost</t>
    </r>
    <r>
      <rPr>
        <sz val="11"/>
        <color rgb="FF000000"/>
        <rFont val="Cambria Math"/>
        <family val="1"/>
      </rPr>
      <t>‑</t>
    </r>
    <r>
      <rPr>
        <sz val="11"/>
        <color rgb="FF000000"/>
        <rFont val="Calibri"/>
        <family val="2"/>
      </rPr>
      <t>saving tools for residential customers within SoCalGas’ service territory. The offering includes personalized recommendations generated from an online survey typically completed by the account holder. Survey results provide customers with tailored tips, recommendations, and links to available rebates and program services. Energy Advisor surveys are administered through SoCalGas’ Universal Audit Tool (UAT). </t>
    </r>
  </si>
  <si>
    <r>
      <rPr>
        <sz val="11"/>
        <color rgb="FF000000"/>
        <rFont val="Calibri"/>
        <family val="2"/>
      </rPr>
      <t>Energy Audits: Online Audits &amp; Technical Assistance, Marketing &amp; Outreach/Information, Data Analytics and customer targeting</t>
    </r>
    <r>
      <rPr>
        <sz val="11"/>
        <color rgb="FF000000"/>
        <rFont val="WordVisiCarriageReturn_MSFontSe"/>
      </rPr>
      <t> </t>
    </r>
  </si>
  <si>
    <t>2028: $500,000
2029: $500,000
2030: $500,000
2031: $500,000</t>
  </si>
  <si>
    <r>
      <t>To ensure the program continues to deliver meaningful information to customers, it is essential to consistently market it to new audiences. Ongoing outreach helps grow program participation and ensures all customers are aware of the tools available to help them save energy and money</t>
    </r>
    <r>
      <rPr>
        <i/>
        <sz val="11"/>
        <color rgb="FF000000"/>
        <rFont val="Calibri"/>
        <family val="2"/>
      </rPr>
      <t>.</t>
    </r>
    <r>
      <rPr>
        <sz val="11"/>
        <color rgb="FF000000"/>
        <rFont val="Calibri"/>
        <family val="2"/>
      </rPr>
      <t> </t>
    </r>
  </si>
  <si>
    <t>3rd party-implementer, SoCalGas Advisor Team and IT support, SoCalGAs Customer Privacy and Cyber Security</t>
  </si>
  <si>
    <r>
      <rPr>
        <sz val="11"/>
        <color rgb="FF000000"/>
        <rFont val="Calibri"/>
        <family val="2"/>
      </rPr>
      <t>Our team will leverage data analytics to identify and target customers who are not currently participating in the program, enabling more strategic outreach and improved program performance. Effective execution of this strategy requires coordinated support across IT, Marketing, and Program Administration. A key operational risk includes potential downtime of the Energy Advisor platform during necessary updates or tool enhancements, which may temporarily limit customer access. Close collaboration with IT will be essential to plan and minimize disruptions. Marketing and program administrators will play a critical role in customer engagement, ensuring that outreach efforts are aligned, timely, and responsive to customer needs. </t>
    </r>
    <r>
      <rPr>
        <b/>
        <sz val="11"/>
        <color rgb="FF000000"/>
        <rFont val="Calibri"/>
        <family val="2"/>
      </rPr>
      <t>Continuous Improvement</t>
    </r>
    <r>
      <rPr>
        <sz val="11"/>
        <color rgb="FF000000"/>
        <rFont val="Calibri"/>
        <family val="2"/>
      </rPr>
      <t>: Identifies process efficiencies and drives enhancements to improve program scalability and sustainability. </t>
    </r>
  </si>
  <si>
    <t>Continue to improve on Energy Advisor online survey questions for increased customer engagement.</t>
  </si>
  <si>
    <t>Cross promote Energy Advisor Program in other energy efficiency programs and vice versa. </t>
  </si>
  <si>
    <r>
      <t>The Energy Advisor program reinforces participation in energy efficiency offerings by cross</t>
    </r>
    <r>
      <rPr>
        <sz val="11"/>
        <color rgb="FF000000"/>
        <rFont val="Cambria Math"/>
        <family val="1"/>
      </rPr>
      <t>‑</t>
    </r>
    <r>
      <rPr>
        <sz val="11"/>
        <color rgb="FF000000"/>
        <rFont val="Calibri"/>
        <family val="2"/>
      </rPr>
      <t>promoting related programs. When customers receive personalized recommendations—such as tailored savings tips, relevant programs, and available rebates—it drives awareness and encourages engagement in those initiatives. </t>
    </r>
  </si>
  <si>
    <t>Program success is measured by customers’ sustained participation and engagement over time. Continuous marketing communication—such as targeted emails and bill inserts—helps maintain involvement and drives measurable outcomes, including higher clickthrough rates and increased online engagement with program tools and resources. </t>
  </si>
  <si>
    <t>https://cedars.cpuc.ca.gov/documents/download/2667/mainchange_summary%7Cmain%7Credline)/ </t>
  </si>
  <si>
    <t xml:space="preserve">Lack of awareness of program offerings and services. </t>
  </si>
  <si>
    <t>Increased customer awareness on the availability and access to both statewide and local offerings. </t>
  </si>
  <si>
    <t>The Residential Energy Efficiency program (REEP) is a deemed, downstream equipment/product rebate program that offers incentives for the purchase and installation of the most energy efficient, natural gas equipment. The Home Energy Efficiency Rebate Program (HEER) component of REEP offers single family residential customers energy efficiency rebate incentives that encourages and aids customers to make energy efficient choices when purchasing appliances. The Multifamily Energy Efficiency Rebates Program (MFEER) component of REEP encourages multifamily property owners and managers to make energy efficient improvements when upgrading their properties. The Energy Efficient New Homes Program (EENH) component of REEP delivers EE solutions to for residential new construction and encourages the use of EE equipment to improve the homes energy savings over the requirements of CA Title 24. </t>
  </si>
  <si>
    <t>Provide energy efficiency solutions and increase adoption of energy efficiency natural gas equipment and products among HTR and DAC customers. </t>
  </si>
  <si>
    <t>Cross promote other programs to provide the most comprehensive energy efficiency solutions that deliver maximum energy savings for HTR and DAC customers.</t>
  </si>
  <si>
    <r>
      <t>Marketing &amp; Outreach/Information</t>
    </r>
    <r>
      <rPr>
        <sz val="11"/>
        <color rgb="FF000000"/>
        <rFont val="WordVisiCarriageReturn_MSFontSe"/>
        <charset val="1"/>
      </rPr>
      <t> </t>
    </r>
  </si>
  <si>
    <t>Donwstream</t>
  </si>
  <si>
    <t>2028: $20,334,188
2029: $20,302,634
2030: $20,317,761
2031: $20,377,838</t>
  </si>
  <si>
    <t>TRC: 0.53
PAC: 0.59</t>
  </si>
  <si>
    <t xml:space="preserve">Anticipate an increase in budget for this program for the 2032-2035 period consistent with portfolio trend.  </t>
  </si>
  <si>
    <t>Work with Energy Centers to design and develop relevant training for retailers and contractors. In addition, work with the training staff to identify necessary training to support Workforce of the future. Educate trade allies and have them act as “ambassadors” for the rebates and create awareness among customers. </t>
  </si>
  <si>
    <t xml:space="preserve"> </t>
  </si>
  <si>
    <t>Work with other programs and IOU’s to develop an integrated marketing plan for all Californians; create partnerships and engage private industry to help motivate consumer and business action.  </t>
  </si>
  <si>
    <t>Deliver comprehensive EE solutions to meet individual and portfolio wide capital improvement needs in order to consistently move customers to a deeper whole-building interventions. </t>
  </si>
  <si>
    <t>This program is complemented by the broader residential portfolio, which largely consists of third-party programs targeting specific subsets of the Core PA program customer base. There is some minimal interaction with other residential programs in the PA portfolio, primarily to ensure customers are not “double-dipping.” This includes verifying eligibility by reviewing previous customer participation across programs.  
Additionally, this program interacts with trade allies who may act as “ambassadors” to promote rebates and increase customer awareness. This interaction is general and not tied to any specific program within the portfolio. There may be opportunities to work with other programs to develop integrated marketing strategies and partnerships to help further motivate customers or to discuss best practices. Overall, any interaction with other programs is tangential, rather than direct.</t>
  </si>
  <si>
    <t xml:space="preserve">Energy Savings 
Total System Benefit 
Cost-Effectiveness 
GHG Reduction 
Participation from most underserved subsegments including DAC and HTR </t>
  </si>
  <si>
    <t>https://cedars.cpuc.ca.gov/documents/download/3600/mainchange_summary%7Cmain%7Credline)/ </t>
  </si>
  <si>
    <t xml:space="preserve">Deeper, more comprehensive EE solutions are too costly for customers, and cost effectiveness is difficult to attain due to the high first cost. </t>
  </si>
  <si>
    <t>Increased customer adoption of deeper, more comprehensive energy efficient solution. </t>
  </si>
  <si>
    <t>The program is a comprehensive advanced clean energy solution for single family customers. The advanced clean energy path begins with the delivery of cost-effective therm-rich direct install measures that transitions to an advanced clean energy opportunity for the single family customer that can be financed by outside sources. The program is designed with potential to be replicated across residential segments and seeks to be transformational rather than transactional. It will transform the customer into a wiser and knowledgeable steward by instilling behavior to improve their home by reducing carbon footprint and enjoying increased comfort. The program leverages IOU electric, municipal electric, and local agency clean energy single family opportunities offerings, in addition to natural gas clean energy solutions. </t>
  </si>
  <si>
    <t>Ability to provide energy efficiency solutions to HTR and DAC customers </t>
  </si>
  <si>
    <t>Provide energy efficiency solutions to single family customers through direct install measures and co-pay opportunities for deeper savings measures</t>
  </si>
  <si>
    <t>Data Analytics and customer targeting </t>
  </si>
  <si>
    <t>2028: $7,615,000
2029: $7,615,000
2030: $7,615,000
2031: $7,615,000</t>
  </si>
  <si>
    <t>TRC: 0.57
PAC: 0.57</t>
  </si>
  <si>
    <t xml:space="preserve">Consistent with portfolio trend. </t>
  </si>
  <si>
    <t xml:space="preserve">Program Administrators, Third-Party Program Implementors </t>
  </si>
  <si>
    <t xml:space="preserve">Delivery workforce includes third-party implementers and their trade ally network. </t>
  </si>
  <si>
    <t>Continue to bring gas energy savings to customers by providing no cost measures as well as providing co-pay measures. </t>
  </si>
  <si>
    <t>Educate customers and continue to seek and add new affordable measures to local offerings that reduce GHG  emissions. Proactively partner with air quality management districts and water agencies </t>
  </si>
  <si>
    <t>https://cedars.cpuc.ca.gov/documents/download/2914/mainchange_summary%7Cmain%7Credline)/ </t>
  </si>
  <si>
    <t xml:space="preserve">Single Family Residential, Multi-Family Residential, Small &amp; Medium Business, Food Service </t>
  </si>
  <si>
    <t xml:space="preserve">Residential and Non-Residential – Serving DAC and HTR retail sites </t>
  </si>
  <si>
    <t xml:space="preserve">Increased participation in EE program and adoption of EE measures. </t>
  </si>
  <si>
    <t xml:space="preserve">The SoCalGas Retail Channel Support program targets companies that operate a public store front (“retailer”) for products or services that support energy efficiency.  Program implementer staff visit these participating companies to conduct training and place rebate collateral on site. Increased participation in SoCalGas EE programs is an objective of this program. </t>
  </si>
  <si>
    <t xml:space="preserve">High population of DAC and HTR customers and retailers spread over a broad geographic region. </t>
  </si>
  <si>
    <t xml:space="preserve">Program implementer staff to cover specific regions of the SoCalGas service territory.  </t>
  </si>
  <si>
    <t xml:space="preserve">Marketing &amp; Outreach </t>
  </si>
  <si>
    <t xml:space="preserve">Midstream - Retail </t>
  </si>
  <si>
    <t xml:space="preserve">2028: $1,170,000 
2029: $1,170,000 
2030: $1,170,000 
2031: $1,170,000 </t>
  </si>
  <si>
    <t xml:space="preserve">Anticipate an increase in budget for this program for the 2032-2035 period, if or when this program shifts to a cross-cutting program that serves both residential and non-residential companies. </t>
  </si>
  <si>
    <t xml:space="preserve">Participating retailers must allow training and rebate placement.   </t>
  </si>
  <si>
    <t xml:space="preserve">Workforce requirements for the program implementer include outreach and networking activities.  </t>
  </si>
  <si>
    <t xml:space="preserve">The program is expected to serve 800 store locations each year with a focus on DAC and HTR retail locations. The program expects to interact with 400 store associates and formally train 200 store associates each year. </t>
  </si>
  <si>
    <t xml:space="preserve">Coordinate retail store support through our entire sales territory.  Host and support customer events through the entire service territory. </t>
  </si>
  <si>
    <t xml:space="preserve">Yes, the Retail Channel Support is a cross-cutting program serving both residential and non-residential sectors.  Residential and non-residential program activity serves retailers selling energy-efficient products.  </t>
  </si>
  <si>
    <t xml:space="preserve"># of stores visited 
# of DAC or HTR stores visited 
# of interactions with store associates 
# of formal training sessions held with store associates </t>
  </si>
  <si>
    <t>https://cedars.cpuc.ca.gov/documents/download/3606/mainchange_summary%7Cmain%7Credline)/ </t>
  </si>
  <si>
    <t>Residential customers in the high usage group (random selection) </t>
  </si>
  <si>
    <t>Unseasonably Warm Weather, Customer Migration out of state, Customer no longer eligible due to conversion to alternative energy source</t>
  </si>
  <si>
    <r>
      <t>Behavioral programs effectively drive energy savings by using proven behavior-change strategies that engage customers and deliver measurable results. To enhance impact, opportunities include </t>
    </r>
    <r>
      <rPr>
        <b/>
        <sz val="11"/>
        <color rgb="FF000000"/>
        <rFont val="Calibri"/>
        <family val="2"/>
      </rPr>
      <t>personalization through advanced analytics</t>
    </r>
    <r>
      <rPr>
        <sz val="11"/>
        <color rgb="FF000000"/>
        <rFont val="Calibri"/>
        <family val="2"/>
      </rPr>
      <t> using appliance-level data, </t>
    </r>
    <r>
      <rPr>
        <b/>
        <sz val="11"/>
        <color rgb="FF000000"/>
        <rFont val="Calibri"/>
        <family val="2"/>
      </rPr>
      <t>digital engagement</t>
    </r>
    <r>
      <rPr>
        <sz val="11"/>
        <color rgb="FF000000"/>
        <rFont val="Calibri"/>
        <family val="2"/>
      </rPr>
      <t> with real-time consumption alerts, </t>
    </r>
    <r>
      <rPr>
        <b/>
        <sz val="11"/>
        <color rgb="FF000000"/>
        <rFont val="Calibri"/>
        <family val="2"/>
      </rPr>
      <t>rewards and gamification</t>
    </r>
    <r>
      <rPr>
        <sz val="11"/>
        <color rgb="FF000000"/>
        <rFont val="Calibri"/>
        <family val="2"/>
      </rPr>
      <t> to sustain long-term behavior change, and </t>
    </r>
    <r>
      <rPr>
        <b/>
        <sz val="11"/>
        <color rgb="FF000000"/>
        <rFont val="Calibri"/>
        <family val="2"/>
      </rPr>
      <t>data-driven insights</t>
    </r>
    <r>
      <rPr>
        <sz val="11"/>
        <color rgb="FF000000"/>
        <rFont val="Calibri"/>
        <family val="2"/>
      </rPr>
      <t> to predict trends and optimize program design for scalability and cost-effectiveness. </t>
    </r>
  </si>
  <si>
    <r>
      <rPr>
        <sz val="11"/>
        <color rgb="FF000000"/>
        <rFont val="Calibri"/>
        <family val="2"/>
      </rPr>
      <t>The </t>
    </r>
    <r>
      <rPr>
        <b/>
        <sz val="11"/>
        <color rgb="FF000000"/>
        <rFont val="Calibri"/>
        <family val="2"/>
      </rPr>
      <t>Residential Behavioral Program</t>
    </r>
    <r>
      <rPr>
        <sz val="11"/>
        <color rgb="FF000000"/>
        <rFont val="Calibri"/>
        <family val="2"/>
      </rPr>
      <t xml:space="preserve"> is designed to engage and educate residential customers in ways that encourage energy-savings behaviors and reduce overall consumption. By focusing on this segment, the program maximizes impact and delivers measurable energy savings. The program is implemented as a randomized control trial (RCT), ensuring a rigorous evaluation framework. Results are measured ex-post, providing credible and transparent performance metrics that validate program effectiveness. To drive behavior change, the program leverages proven strategies rooted in behavioral science.  These include social norm messaging, which compares a customer's energy usage to that of similar households; peer comparisons, which create a sense of accountability and motivations; and timely prompts, which encourages immediate action when it matters most.  These strategies are delivered through personalized communications that make energy-savings actions clear, actionable, and relevant.  By combining data-driven insights with behavioral principles, the Residential Behavioral Program not only reduces energy consumption but also strenthens customer engagement and satisfaction.  This approach positions the program as a cost-effective, scalable solution that supports broader energy efficency and decarbonization goals. </t>
    </r>
  </si>
  <si>
    <r>
      <rPr>
        <sz val="11"/>
        <color rgb="FF000000"/>
        <rFont val="Calibri"/>
        <family val="2"/>
      </rPr>
      <t>Behavioral Nudges i.e. Social Norm, and Data Driven Insights via Direct Mail, Email, and Alerts</t>
    </r>
    <r>
      <rPr>
        <sz val="11"/>
        <color rgb="FF000000"/>
        <rFont val="WordVisiCarriageReturn_MSFontSe"/>
      </rPr>
      <t xml:space="preserve">  </t>
    </r>
  </si>
  <si>
    <t xml:space="preserve">Downstream . Natural gas savings achieved by the program are determined using a lagged dependent variable (LDV) model. An LDV model includes pretreatment therms consumption as an explanatory variable for post-treatment usage. This is a standard approach for estimating energy savings attributable to behavioral progarms designed as arandomzied controlled trial (RCT). </t>
  </si>
  <si>
    <t>Randomized Controlled Trial (RCT) </t>
  </si>
  <si>
    <t>$74,242,633 </t>
  </si>
  <si>
    <t>2028: $4,750,000
2029: $4,750,000
2030: $4,750,000
2031: $4,750,000</t>
  </si>
  <si>
    <t>TRC: 3.91
PAC: 3.91</t>
  </si>
  <si>
    <t>To ensure the program continues to deliver meaningful natural gas savings and remains effective in a rapidly changing environment, it must evolve beyond its current reach. Expanding to a larger population and adapting to emerging innovations and shifts in customer behavior are critical for sustained success. For example, customer demographics are shifting significantly—millennials and Gen Z now represent over 40% of residential customers, and they are more likely to adopt high-efficiency gas appliances and smart controls. Additionally, technology advancements such as smart thermostats integrated with gas heating systems and connected water heaters have grown by more than 20% annually, creating new opportunities for engagement and savings. Behavioral trends also indicate that customers increasingly prioritize sustainability, with over 70% expressing willingness to adopt energy-efficient gas solutions if incentives are aligned. These changes require a strategic reassessment of the program’s budget to align with these realities. By revisiting the budget with these factors in mind, the program can position itself to drive greater impact, maintain relevance, and support long-term organizational goals. </t>
  </si>
  <si>
    <r>
      <rPr>
        <sz val="11"/>
        <color rgb="FF000000"/>
        <rFont val="Calibri"/>
        <family val="2"/>
      </rPr>
      <t>SoCalGas Behavioral Team and IT support, 3</t>
    </r>
    <r>
      <rPr>
        <vertAlign val="superscript"/>
        <sz val="8.5"/>
        <color rgb="FF000000"/>
        <rFont val="Calibri"/>
        <family val="2"/>
      </rPr>
      <t>rd</t>
    </r>
    <r>
      <rPr>
        <sz val="11"/>
        <color rgb="FF000000"/>
        <rFont val="Calibri"/>
        <family val="2"/>
      </rPr>
      <t> party-implementers and evaluators , SoCalGas Customer Privacy and Cyber Security</t>
    </r>
  </si>
  <si>
    <r>
      <t>To ensure successful delivery, the program requires two critical roles: a </t>
    </r>
    <r>
      <rPr>
        <b/>
        <sz val="11"/>
        <rFont val="Calibri"/>
        <family val="2"/>
      </rPr>
      <t>Program Advisor</t>
    </r>
    <r>
      <rPr>
        <sz val="11"/>
        <rFont val="Calibri"/>
        <family val="2"/>
      </rPr>
      <t> and a </t>
    </r>
    <r>
      <rPr>
        <b/>
        <sz val="11"/>
        <rFont val="Calibri"/>
        <family val="2"/>
      </rPr>
      <t>Program Supervisor</t>
    </r>
    <r>
      <rPr>
        <sz val="11"/>
        <rFont val="Calibri"/>
        <family val="2"/>
      </rPr>
      <t>. The Program Advisor is responsible for coordinating and trafficking project tasks to maintain timely progress and alignment across deliverables. The </t>
    </r>
    <r>
      <rPr>
        <b/>
        <sz val="11"/>
        <rFont val="Calibri"/>
        <family val="2"/>
      </rPr>
      <t>Program Supervisor</t>
    </r>
    <r>
      <rPr>
        <sz val="11"/>
        <rFont val="Calibri"/>
        <family val="2"/>
      </rPr>
      <t> provides strategic oversight of the program’s overall health by managing resources and budget, monitoring performance, mitigating risks, engaging stakeholders, and driving continuous improvement to achieve intended outcomes. Without these roles, the program faces significant risks, including delivery delays, budget overruns, quality issues, fragmented decision-making, and ultimately failure to achieve the intended results—undermining organizational goals and wasting investment. </t>
    </r>
  </si>
  <si>
    <t>The program is poised to engage nearly 2 million customers within the current budget, delivering a measurable impact. With a modest budget increase, we can significantly expand reach and amplify results—maximizing ROI and accelerating progress toward strategic goals. Our communications strategy leverages proven behavioral science principles: consistent messaging and social norm reinforcement drive meaningful, lasting behavior change. This is not just outreach; it’s transformation at scale. </t>
  </si>
  <si>
    <t>The behavioral program aims to deliver sustained energy savings by promoting energy-efficient habits and embedding conservation as a social norm. Behavioral efforts must remain ongoing because customer behaviors naturally change over time, many become more comfortable or experience lifestyle upgrades, leading to larger homes, more appliances, and higher energy use. Additionally, rebound effects often occur when customers adopt energy-efficient technologies but use them more frequently, offsetting some of the savings. At the same time, technology and market trends continue to evolve, and embracing these innovations ensures the program remains relevant and effective. By adapting these shifts, the program can continue driving cost savings, reducing infrastructure strain, and supporting regulatory compliance while advancing the company’s sustainability, environmental stewardship, and corporate governance goals. </t>
  </si>
  <si>
    <t>The Behavioral Program maintains limited engagement with other program advisors within the portfolio. When applicable, it may cross-promote select rebates and energy efficiency initiatives; however, its operational framework and energy savings outcomes are entirely independent. The Behavioral Program does not leverage or integrate with other programs in the portfolio to achieve its objectives. </t>
  </si>
  <si>
    <t>Program success is evaluated based on aggregate therm savings, percentage impact, and savings per customer. The initiative operates under a pay-for-performance model, where fulfillment of committed results ensures appropriate compensation for all participating parties. </t>
  </si>
  <si>
    <t>https://cedars.cpuc.ca.gov/documents/download/3442/mainchange_summary%7Cmain%7Credline)/ </t>
  </si>
  <si>
    <t>Commercial, Industrial, Public</t>
  </si>
  <si>
    <t xml:space="preserve">Varied and unique segments with specific needs make it challenging to offer a standard program offerings that fits the needs of all customers. As a core program, the third party programs take precedence to develop projects. Overall custom project process is lengthy. </t>
  </si>
  <si>
    <t xml:space="preserve">Increase customer adoption of energy efficiency solutions across all customer segments and sizes with a focus on those with untapped energy efficiency potential for projects that third party program is not available to develop. </t>
  </si>
  <si>
    <t xml:space="preserve">This program provides rebates for the installation of energy efficient equipment. Deemed retrofit measures have prescribed energy savings and incentive amounts and are generally intended for projects that have well defined energy and demand savings estimates. The program model is designed to reduce the initial purchase costs of such equipment and offer a simple application process. Providing a menu of prescribed common measures simplifies the process of reviewing project proposals and provides a "per-widget" rebate that reduces the cost of retrofitting outdated, inefficient equipment and new construction measures 
When appropriate, a calculated approach is used to estimate the energy savings and incentive. Incentives are paid based on the quantity of therms saved resulting from the installation of the new equipment or system. The Incentive payment amounts are based upon the therm cap or the measure cost cap, whichever is less. The Program provides calculated incentives to customers who install, upgrade, and/or retrofit energy efficient gas equipment. The customers best suited for the custom approach are those whose project will result in a greater incentive through the calculated process, or when deemed rebates are not available. </t>
  </si>
  <si>
    <t xml:space="preserve">Small and underserved businesses may face participation barriers related to navigate rebate processes. </t>
  </si>
  <si>
    <t xml:space="preserve">Continue offering standardized rebates and simplified application processes to reduce administrative and financial barriers for small and underserved businesses. 
Create tailored energy efficiency solutions to customers based on needs through energy audits including large customers that reside in DACs.   </t>
  </si>
  <si>
    <t xml:space="preserve">Market Outreach, Direct customer engagement, Technical Assistance: Engineering Support, Energy Audits: Energy Audits, and Rebates/Incentives </t>
  </si>
  <si>
    <t xml:space="preserve">Downstream (rebate-based incentives) </t>
  </si>
  <si>
    <t xml:space="preserve">2028: $9,980,000 
2029: $9,980,000 
2030: $9,980,000 
2031: $9,980,000 </t>
  </si>
  <si>
    <t xml:space="preserve">TRC: 2.13 
PAC: 2.72 </t>
  </si>
  <si>
    <t xml:space="preserve">Commercial and public sector customers, equipment vendors, and internal programs, trade allies, SoCalGas account executives </t>
  </si>
  <si>
    <t xml:space="preserve">Program delivery is supported by experienced internal staff and with expertise in rebate processing, customer support and program administration; workforce risks are minimal and manageable.  </t>
  </si>
  <si>
    <t xml:space="preserve">Issuance of rebates supporting energy efficient equipment installations across eligible customer segments, resulting in steady participation and verified energy savings. </t>
  </si>
  <si>
    <t xml:space="preserve">Long term normalization of energy efficient technology adoption among participation customers resulting in ongoing energy savings. </t>
  </si>
  <si>
    <t xml:space="preserve">Yes, Non-Incentive Deemed functions as a core portfolio program and aligns with other programs through coordinated offerings and shared market awareness. </t>
  </si>
  <si>
    <t>Strategic Energy Management (SEM) Program</t>
  </si>
  <si>
    <t xml:space="preserve">SEM – All Commercial with a minimum annual therm usage of 150K 
SEM - All segments with a minimum annual therm usage of 250K </t>
  </si>
  <si>
    <t xml:space="preserve">Wide range of technical expertise and organizational strategy, lack of tools and expertise; Rigid financing and procurement hurdles; Customers have high security and access restrictions; Lack of organizational commitment to strategic energy management; Commitment of resources; Changes in site personnel or facilities </t>
  </si>
  <si>
    <t xml:space="preserve">Increase energy efficiency participation; More permanent changes to customers’ commercial practices that incorporate energy efficiency and non-energy solutions into the commercial-organizational practices; Introduction of the new SEM Grad Program Cycle (Year 7 and 8 of participation) to continue energy efficiency opportunities for existing participants. </t>
  </si>
  <si>
    <t xml:space="preserve">Strategic Energy Management (“SEM”) is a holistic, whole facility approach that normalizes metered energy consumption with dynamic baseline model to determine energy savings from all program activity at the facility, including capital projects, custom and deemed calculated retrofits, maintenance and operation, and retro-commissioning projects. SEM Programs require a multi-year customer commitment to participation in multiple cohort-type training workshops, individual or cohort energy analysis site and Measurement and Evaluation (“M&amp;V”) activities based on information and characteristics of the facility’s specific operations. 
The SEM Program provides strategic energy management services, technical assistance and incentives to the commercial and industrial sector within the SoCalGas service territory. The Program targets qualifying industrial customers and commercial organizations, especially those in industries with the highest use of gas, such as the restaurant industry, healthcare, offices, retail and laundry sub-segments using a downstream market approach and leveraging the SEM savings platform to deliver cost-effective energy savings. </t>
  </si>
  <si>
    <t>Low adoption of energy efficiency solutions by equity-classified customers due to other budget priorities for their limited resources.</t>
  </si>
  <si>
    <t>Explore remote, virtual options to engage with customers. Recruit customers that reside in DACs by selecting appropriate vendors with the expertise to guide customers on low cost energy efficiency solutions.</t>
  </si>
  <si>
    <t xml:space="preserve">SEM, Incentive, Finance, Audit, Technical Assistance, Training, Marketing &amp; Outreach/Information </t>
  </si>
  <si>
    <t xml:space="preserve">Downstream </t>
  </si>
  <si>
    <t xml:space="preserve">SEM M&amp;V </t>
  </si>
  <si>
    <t>$55,829,698 </t>
  </si>
  <si>
    <t xml:space="preserve">2028: $3,950,000
2029: $3,950,000
2030: $3,950,000
2031: $3,950,000 </t>
  </si>
  <si>
    <t>TRC: 3.69
PAC: 3.57</t>
  </si>
  <si>
    <t xml:space="preserve">Market participants including utility account executives, equipment vendors and maintenance contractors, sister sites in other regions, and implementer's existing relationships. </t>
  </si>
  <si>
    <t xml:space="preserve">All staff are already in place for the contemplated scale, with minimal risks. SoCalGas staff include program manager, engineering staff, policy advisors, and account executives. Implementer staff include program manager, coaches, technical leads, modelers, and admin support. </t>
  </si>
  <si>
    <t xml:space="preserve">Maintain active participants in the program through the three 2-year cycles described in the statewide Design Guide. Complete recruitment of a new cohort of participants. </t>
  </si>
  <si>
    <t xml:space="preserve">Cohorts are designed to address 5-10 large energy users per year across the SoCalGas territory. Programs deliver savings for multiple years (6 years per customer over three 2-year cycles). </t>
  </si>
  <si>
    <t xml:space="preserve">Yes, to avoid double dipping, this program coordinates with the following programs who service part of the same sector: 
SCG3892 Large Commercial Energy Efficiency Program 
SCG3943: Industrial Energy Efficiency Program </t>
  </si>
  <si>
    <t xml:space="preserve">Energy Savings
Total System Benefit
Cost-Effectiveness
GHG Reduction </t>
  </si>
  <si>
    <t>Market Access Program (MAP)</t>
  </si>
  <si>
    <t xml:space="preserve">Residential (Single-family &amp; multifamily) 
All Commercial Customers </t>
  </si>
  <si>
    <t xml:space="preserve">Program serves the entire commercial sector and will overlap with several programs, including other NMEC programs.  </t>
  </si>
  <si>
    <t xml:space="preserve">The Market Access Program (GRID-MAP) uses an aggregator model, allowing customers to choose the offering best suited to them.  </t>
  </si>
  <si>
    <t xml:space="preserve">GRID-MAP is an innovative energy efficiency program that provides customers with the flexibility to install almost any device, equipment, or intervention that saves energy.  Incentives are based on the measured natural gas savings achieved during specific time periods and the value of natural gas during those periods.  The program is offered to residential and commercial customers and will utilize population-based or site-based NMEC to measure energy savings.  GRID-MAP will utilize an aggregator model, which allows qualified contractors to participate in the program and tailor their offerings to meet customer requirements.  </t>
  </si>
  <si>
    <t xml:space="preserve">Equity-classified customers typically do not participate in EE programs due to economic factors.  </t>
  </si>
  <si>
    <t xml:space="preserve">By implementing the aggregator model, the program can have multiple contractors reach the same customer and offer different incentive methods to help customers overcome their unique barriers.  </t>
  </si>
  <si>
    <t xml:space="preserve">Marketing &amp; Outreach, MAP, Direct Install, incentive/rebate, and technical assistance.  </t>
  </si>
  <si>
    <t xml:space="preserve">NMEC – Population, NMEC - Site </t>
  </si>
  <si>
    <t>2028: $2,502,000
2029: $2,502,000
2030: $2,502,000
2031: $2,502,000</t>
  </si>
  <si>
    <t>TRC: 1.07
PAC: 1.17</t>
  </si>
  <si>
    <t xml:space="preserve">Aggregators </t>
  </si>
  <si>
    <t xml:space="preserve">GRID-MAP will employ an aggregate model, requiring the program to recruit contractors throughout the SoCalGas territory.  Aggregators can have different skill sets and may target different customers based on the measures they offer or their reach.  The program allows each aggregator to determine the benefits to the customer, in the form of a no-cost/low-cost direct install or an incentive- or rebate-based approach.  </t>
  </si>
  <si>
    <t>Increased residential and commercial customer participation in MAP, including equity-classified customer groups.  Increase the number of aggregators participating in the MAP offering.  Achieve cost-effective TSB and energy savings.  Lower customer energy bill and GHG emissions.</t>
  </si>
  <si>
    <t xml:space="preserve">Customers adopt deeper, more comprehensive energy efficiency solutions.  Aggregators fully support the MAP model.  Customers realize lower energy bills and GHG emissions.   </t>
  </si>
  <si>
    <t xml:space="preserve">Yes, the program can leverage other programs to create a holistic EE plan for customers.  The program covers both residential and commercial sectors and will coordinate with several programs.  </t>
  </si>
  <si>
    <t>Energy savings 
TSB achieved 
TRC ratio 
Equity-classified customer participation</t>
  </si>
  <si>
    <t>https://cedars.cpuc.ca.gov/documents/download/3490/mainchange_summary%7Cmain%7Credline)/ </t>
  </si>
  <si>
    <t>SoCalGas Marketplace Program</t>
  </si>
  <si>
    <t xml:space="preserve">Residential – Serving DAC and HTR customers 
Non-Residential – Enlisting fulfillment companies for energy-efficient measures </t>
  </si>
  <si>
    <t xml:space="preserve">The SoCalGas Marketplace platform provides energy efficiency information and utility program information to customers. The platform also provides rebates at point-of-purchase and California GoGreen micro-loan financing options for residential and non-residential customers. This cross-cutting program serves residential and non-residential, small &amp; medium business customers. As customers continue to shift their purchasing to online sources, the SoCalGas Marketplace will meet and serve our customers where they prefer to shop. See https://socalgas.com/marketplace  </t>
  </si>
  <si>
    <t xml:space="preserve">High population of DAC and HTR customers spread over a broad geographic region.   </t>
  </si>
  <si>
    <t>How can a network of fulfillment partners serve the outer fringes of SoCalGas service territory? Expand our network of fulfillment partners</t>
  </si>
  <si>
    <t xml:space="preserve">Marketing &amp; Outreach, Audit, Finance, and Rebate/Incentives </t>
  </si>
  <si>
    <t xml:space="preserve">Midstream-Retail </t>
  </si>
  <si>
    <t xml:space="preserve">2028: $6,075,000 
2029: $6,075,000 
2030: $6,075,000 
2031: $6,075,000 </t>
  </si>
  <si>
    <t>TRC: 0.55
PAC: 0.59</t>
  </si>
  <si>
    <t xml:space="preserve">Anticipate an increase in budget for this program for the 2032-2035 period, dependent on program performance and diversity of measure assortment. </t>
  </si>
  <si>
    <t xml:space="preserve">Local fulfillment partners for water heating, HVAC, and Exempt Measures.  </t>
  </si>
  <si>
    <t xml:space="preserve">Workforce requirements for the program implementer include fintech and online merchant roles and responsibilities.  Workforce requirements for fulfillment partners (local companies) include retail, warehousing, customer service, delivery, and installation capabilities.  </t>
  </si>
  <si>
    <t xml:space="preserve">The program is expected to see 1.6M of online traffic in 2028 growing to 2.1M of online traffic in 2031. Online traffic represents customers served with information.  The program is expected to generate 20.8K transactions in 2028 growing to 24K transactions in 2031.  Transactions represent energy-efficient products purchased. The program provides ~10K referrals to our ESAP portfolio of assistance programs.  </t>
  </si>
  <si>
    <t xml:space="preserve">Present a good assortment of exempt and non-exempt, energy-efficient products leveraging California GoGreen financing to help families afford home upgrades. ESAP customers will have the same opportunity to engage with our online Marketplace as market resource customers.  </t>
  </si>
  <si>
    <t xml:space="preserve">Yes, the SoCalGas Marketplace is a cross-cutting program serving both residential and non-residential sectors.  Residential program activity serves single-family, multi-family, and manufactured homes. Non-residential activity serves small &amp; medium businesses with a focus on food service companies. The program also provides referrals or leads to our ESAP programs.  </t>
  </si>
  <si>
    <t xml:space="preserve">Traffic 
Transactions
# of Financing Contracts 
# of DAC Customers Served 
# of ESAP Customers Served 
Revenue 
Units sold 
Units sold by product type 
Total System Benefit </t>
  </si>
  <si>
    <t>https://cedars.cpuc.ca.gov/documents/download/3357/mainchange_summary%7Cmain%7Credline)/ </t>
  </si>
  <si>
    <t>Single Family Residential, Multi-Family Residential, Commercial</t>
  </si>
  <si>
    <t>Increased customer adoption of deeper, more comprehensive energy efficient solutions.</t>
  </si>
  <si>
    <r>
      <t>Program is comprised of joint partnerships between local municipalities and SoCalGas. SoCalGas and the local </t>
    </r>
    <r>
      <rPr>
        <sz val="11"/>
        <color rgb="FF000000"/>
        <rFont val="Calibri"/>
        <family val="2"/>
      </rPr>
      <t>municipalities</t>
    </r>
    <r>
      <rPr>
        <sz val="11"/>
        <rFont val="Calibri"/>
        <family val="2"/>
      </rPr>
      <t> jointly implement, within the respective shared territory, the installation of eligible and feasible water and energy saving measures. The partnerships are designed to reach more residential customers, promote deeper energy efficiency, simplify customer engagement and reduce costs through cost-sharing partner models. </t>
    </r>
  </si>
  <si>
    <t>Provide energy efficiency solutions to HTR and DAC customers through jointly funded direct install measures.</t>
  </si>
  <si>
    <t>Public Agencies and Municipalities, Energy Audits </t>
  </si>
  <si>
    <t>2028: $2,040,000 
2029: $2,040,000
2030: $2,040,000
2031: $2,040,000</t>
  </si>
  <si>
    <t>TRC: 0.80
PAC: 0.92</t>
  </si>
  <si>
    <t>Anticipate an increase in budget for this program for the 2032-2035 period as new partnerships are established. </t>
  </si>
  <si>
    <t>Program Administrators, Municipality staff, third party contractor. </t>
  </si>
  <si>
    <t>Local Municipality and third party implementer.  </t>
  </si>
  <si>
    <t>Continue to establish partnerships with local municipalities to offer comprehensive energy savings to joint customers.  </t>
  </si>
  <si>
    <t>The longer-term strategy will be to encourage greater adoption of more efficient whole house energy efficiency solutions.  </t>
  </si>
  <si>
    <t>Yes, some local municipality programs partner with existing residential programs to deliver and invoice program measures.  </t>
  </si>
  <si>
    <t>Energy Savings
Total System Benefit
Cost-Effectiveness
GHG Reduction</t>
  </si>
  <si>
    <t>IDEEA365 Solicitation</t>
  </si>
  <si>
    <t>Eligible for all customer groups, depending on the third-party proposal </t>
  </si>
  <si>
    <t xml:space="preserve">Limited opportunity to innovate in program delivery and advance emerging technologies to ensure customers have access to effective energy efficiency solutions.   
Small Business Enterprises often face persistent barriers, including limited staff capacity, minimal prior experience with utility contracting, and constrained access to upfront capital.  New market entrants to California’s energy efficiency industry also have few opportunities to demonstrate their capabilities, making it difficult for them to compete and scale. </t>
  </si>
  <si>
    <t>Provide the energy efficiency community, especially small or new bidders, opportunities to introduce and test new ideas and technologies into the portfolio. </t>
  </si>
  <si>
    <r>
      <t>This program will continue to issue IDEEA365 solicitations throughout the 2028-2031 program cycle to allow for the ongoing introduction of innovative ideas, programs, and technologies into the energy efficiency portfolio by drawing on the skills, experience, and creativity of the energy efficiency program provider community.  Subsequently, targeted solicitations may be issued to address specific portfolio needs, goals, or mandated requirements.  IDEEA365 also serves as an on</t>
    </r>
    <r>
      <rPr>
        <sz val="11"/>
        <color rgb="FF000000"/>
        <rFont val="Cambria Math"/>
        <family val="1"/>
      </rPr>
      <t>‑</t>
    </r>
    <r>
      <rPr>
        <sz val="11"/>
        <color rgb="FF000000"/>
        <rFont val="Calibri"/>
        <family val="2"/>
        <scheme val="minor"/>
      </rPr>
      <t>ramp for future participation in larger SoCalGas solicitations by allowing newer program providers to build performance history, gain experience with utility program requirements, and demonstrate proof</t>
    </r>
    <r>
      <rPr>
        <sz val="11"/>
        <color rgb="FF000000"/>
        <rFont val="Cambria Math"/>
        <family val="1"/>
      </rPr>
      <t>‑</t>
    </r>
    <r>
      <rPr>
        <sz val="11"/>
        <color rgb="FF000000"/>
        <rFont val="Calibri"/>
        <family val="2"/>
        <scheme val="minor"/>
      </rPr>
      <t>of</t>
    </r>
    <r>
      <rPr>
        <sz val="11"/>
        <color rgb="FF000000"/>
        <rFont val="Cambria Math"/>
        <family val="1"/>
      </rPr>
      <t>‑</t>
    </r>
    <r>
      <rPr>
        <sz val="11"/>
        <color rgb="FF000000"/>
        <rFont val="Calibri"/>
        <family val="2"/>
        <scheme val="minor"/>
      </rPr>
      <t>concept in a lower</t>
    </r>
    <r>
      <rPr>
        <sz val="11"/>
        <color rgb="FF000000"/>
        <rFont val="Cambria Math"/>
        <family val="1"/>
      </rPr>
      <t>‑</t>
    </r>
    <r>
      <rPr>
        <sz val="11"/>
        <color rgb="FF000000"/>
        <rFont val="Calibri"/>
        <family val="2"/>
        <scheme val="minor"/>
      </rPr>
      <t>risk environment. </t>
    </r>
  </si>
  <si>
    <t>The structured RFP process is complex and burdensome for companies that have not participated before, particularly for SBEs. </t>
  </si>
  <si>
    <r>
      <t>IDEEA365 delivers opportunity</t>
    </r>
    <r>
      <rPr>
        <sz val="11"/>
        <color rgb="FF000000"/>
        <rFont val="Cambria Math"/>
        <family val="1"/>
      </rPr>
      <t>‑</t>
    </r>
    <r>
      <rPr>
        <sz val="11"/>
        <color rgb="FF000000"/>
        <rFont val="Calibri"/>
        <family val="2"/>
        <scheme val="minor"/>
      </rPr>
      <t>side equity by lowering barriers to market entry while preserving portfolio performance and accountability.  IDEEA365 provides a flexible, streamlined contracting pathway that allows small, emerging, and first</t>
    </r>
    <r>
      <rPr>
        <sz val="11"/>
        <color rgb="FF000000"/>
        <rFont val="Cambria Math"/>
        <family val="1"/>
      </rPr>
      <t>‑</t>
    </r>
    <r>
      <rPr>
        <sz val="11"/>
        <color rgb="FF000000"/>
        <rFont val="Calibri"/>
        <family val="2"/>
        <scheme val="minor"/>
      </rPr>
      <t>time program providers—including SBEs—to propose and implement innovative energy efficiency concepts outside the traditional structured RFP process. </t>
    </r>
  </si>
  <si>
    <t>Any current or new intervention strategy is eligible </t>
  </si>
  <si>
    <t>Any delivery type is eligible </t>
  </si>
  <si>
    <t>Deemed, Custom, NMEC </t>
  </si>
  <si>
    <t>TSB forecast will depend upon future adopted program proposals </t>
  </si>
  <si>
    <t>2028: $3,600,000
2029: $3,600,000
2030: $3,600,000
2031: $3,600,000</t>
  </si>
  <si>
    <t>TRC: 0.00
PAC: 0.00</t>
  </si>
  <si>
    <t>Consistent with the proposed 2028-2031 cycle. </t>
  </si>
  <si>
    <t>Varies depending upon the adopted program proposal </t>
  </si>
  <si>
    <t>Workforce characteristics will depend upon future adopted program proposals </t>
  </si>
  <si>
    <t>Implementation of innovative program designs.  Advancement of emerging technologies that reduce energy use.  New providers entering the energy efficiency community.  Smaller firms transitioning from subcontractor, vendor, and/or consultant roles to becoming program providers. </t>
  </si>
  <si>
    <r>
      <t>Increased cost</t>
    </r>
    <r>
      <rPr>
        <sz val="11"/>
        <color rgb="FF000000"/>
        <rFont val="Cambria Math"/>
        <family val="1"/>
      </rPr>
      <t>‑</t>
    </r>
    <r>
      <rPr>
        <sz val="11"/>
        <color rgb="FF000000"/>
        <rFont val="Calibri"/>
        <family val="2"/>
        <scheme val="minor"/>
      </rPr>
      <t>effective TSB and energy savings.  Greater market adoption of new efficiency technologies.  Stronger competition among program providers is driving down delivery costs.  More providers entering and growing in the market, creating clean</t>
    </r>
    <r>
      <rPr>
        <sz val="11"/>
        <color rgb="FF000000"/>
        <rFont val="Cambria Math"/>
        <family val="1"/>
      </rPr>
      <t>‑</t>
    </r>
    <r>
      <rPr>
        <sz val="11"/>
        <color rgb="FF000000"/>
        <rFont val="Calibri"/>
        <family val="2"/>
        <scheme val="minor"/>
      </rPr>
      <t>energy career opportunities. </t>
    </r>
  </si>
  <si>
    <t>Program interactions will depend upon future adopted program proposals </t>
  </si>
  <si>
    <t>Program metrics and indicators will depend upon future adopted program proposals </t>
  </si>
  <si>
    <t>https://cedars.cpuc.ca.gov/documents/download/3553/mainchange_summary%7Cmain%7Credline)/ </t>
  </si>
  <si>
    <t>Contractors, Plant Operators, Commercial restaurant owners, Equipment distributor representative, Local Government Facility managers, Equipment technicians, Commercial and Industrial property owners.</t>
  </si>
  <si>
    <t>Increased sophistication of equipment, time horizon to develop pre-requisite expertise to install equipment, increasing demand for EE and professional workforce</t>
  </si>
  <si>
    <t xml:space="preserve">Generates new workforce participation, educated customers and trained trade professionals, as well as acting as a lead generator for increased participation in EE program and adoption of EE measures </t>
  </si>
  <si>
    <t>Workforce Education, Training, and Outreach Program is designed to strengthen the energy efficiency workforce, educate customers, support and train trade professionals, and conduct collaborative outreach to enable the availability of affordable energy efficiency equipment, usage and bill savings through a pathway of options involving improved operational practices, sustainable maintenance protocols, or equipment replacement.  This strategy emphasizes long-term sustainability by integrating education and training into everyday business and operational practices for reducing energy usage and environmental impact</t>
  </si>
  <si>
    <t>Generating engagement and EE adoption in programs at little to no cost for increasing workforce participation, EE installations and practices</t>
  </si>
  <si>
    <t>Growing and promoting the availability of trade allies delivering customer specific energy efficiency equipment and services; Make customers aware of various relationships, partnerships and collaborations that provide customers with affordable and sustainable energy efficiency choices and options</t>
  </si>
  <si>
    <t>Introductory techniques for improving energy affordability, energy use and efficiency; Create and/or highlight supply-channel resources to assist customers with more affordable energy use experience</t>
  </si>
  <si>
    <t xml:space="preserve">N/A </t>
  </si>
  <si>
    <t>N/A </t>
  </si>
  <si>
    <t>2028: $5,000,000 
2029: $5,000,000
2030: $5,000,000
2031: $5,000,000</t>
  </si>
  <si>
    <t>Consistent with portfolio trend.  Anticipate minimal increase in budget for this program for the 2032-2035 period</t>
  </si>
  <si>
    <t xml:space="preserve">Trade Associations – Curriculum; Trade Professionals - Technicians; Trade Allies – Contractors, Distributors, Manufacturers </t>
  </si>
  <si>
    <t>Workforce requirements include curriculum designers, instructors, and channels of distribution. There are subject-matter experts with many retiring workers. A disruption to economy or channels of access to trade professionals. market allies or customer intermediaries could pose a risk to program effectiveness</t>
  </si>
  <si>
    <t xml:space="preserve">Yes.  Provides outreach, training, education supporting resource acquisition and local 3P program efforts </t>
  </si>
  <si>
    <t>Total Participants in WET programs outcomes, Reach and penetration, lead generation for resource acquisition; collaborations; program enrollments</t>
  </si>
  <si>
    <t>https://cedars.cpuc.ca.gov/documents/download/3551/mainchange_summary%7Cmain%7Credline)/ </t>
  </si>
  <si>
    <t xml:space="preserve">Small/Medium/Large Commercial 
Agricutural 
Industrial 
Public </t>
  </si>
  <si>
    <t>Industrial engagement has improved; agricultural participation remains more challenging due to sector-specific operational constraints.</t>
  </si>
  <si>
    <t>Small and medium commercial businesses continue to present strong opportunities for energy efficiency engagement and surveys</t>
  </si>
  <si>
    <t xml:space="preserve">Energy surveys for non-residential customers in the commercial, industrial, and agriculture sectors. The energy surveys will consist of providing an in-person audit to inventory all gas equipment, review of their process and equipment. After the completion of the survey, a report will be generated for the customer to review. The report will contain measures that can be implemented by the customer along with any potential rebates associated with each measure. The report will recommend any relevant SoCalGas measures along with programs that can assist them achieve their energy efficiency goals, such as providing financial assistance. </t>
  </si>
  <si>
    <t xml:space="preserve">Participation barriers may exist for some small businesses due to language, scheduling, and resources limitation.  </t>
  </si>
  <si>
    <t xml:space="preserve">Targeted outreach, flexible scheduling, and language-appropriate materials to support broader participation. </t>
  </si>
  <si>
    <t xml:space="preserve">Proactive outreach streamlined survey delivery, and referral downstream efficiency programs.  </t>
  </si>
  <si>
    <t>Downstream, Downstream – Direct Install </t>
  </si>
  <si>
    <t xml:space="preserve">2028: $835,000  
2029: $835,000 
2030: $835,000 
2031: $835,000 </t>
  </si>
  <si>
    <t xml:space="preserve">Budget Levels are anticipated to remain the relatively stable, with adjustments based on program performance and portfolio priorities.  </t>
  </si>
  <si>
    <t xml:space="preserve">Business Customers  </t>
  </si>
  <si>
    <t xml:space="preserve">Program delivery depends on trained survey staff; workforce availability and continuity present potential risk.  </t>
  </si>
  <si>
    <t xml:space="preserve">Completion of energy efficiency surveys and delivery of actionable recommendations to participating businesses.  </t>
  </si>
  <si>
    <t xml:space="preserve">Sustained customer engagement and increased participation in energy efficiency programs over time.  </t>
  </si>
  <si>
    <t xml:space="preserve">Yes. BEES supports other portfolio programs by identifying opportunities and directing customers to applicable offerings.  </t>
  </si>
  <si>
    <t xml:space="preserve">Numbers of surveys completed 
Customer participation rates 
Referrals to downstream efficiency programs.  </t>
  </si>
  <si>
    <t>https://cedars.cpuc.ca.gov/documents/download/3515/mainchange_summary%7Cmain%7Credline)/ </t>
  </si>
  <si>
    <t>Residential and Commercial </t>
  </si>
  <si>
    <t>Sustainability initiatives are often addressed as siloed activities.</t>
  </si>
  <si>
    <t>Sustainable Studio will increase the level of holistic sustainable/regenerative interdisciplinary program solutions.  </t>
  </si>
  <si>
    <t>Sustainable Studio challenges the status quo of programs. This market support program provides a sustainable, multidisciplinary approach to educating, providing technical assistance, partnering, and engaging customers across the residential and commercial sectors. It reaches different types of customers, regardless of socioeconomic status or location. It also provides sustainable solutions and packages them into SoCalGas’s different programs. This program also looks into non-energy benefits to accelerate sustainability within the SoCalGas portfolio. </t>
  </si>
  <si>
    <t>Sustainability initiatives are often addressed as siloed activities that can lessen the effectiveness of energy efficiency, water efficiency, non-energy benefits, and emission reductions. </t>
  </si>
  <si>
    <t>Sustainable Studio will increase the level of holistic, sustainable/regenerative, interdisciplinary program solutions that encompass energy and water efficiency, renewable energy, sustainable building, program revitalization, urban agriculture, landscape science, waste management, and transportation planning through integrated technical assistance, outreach, and education. </t>
  </si>
  <si>
    <t>Outreach, Education, Technical Assistance </t>
  </si>
  <si>
    <t>Downstream </t>
  </si>
  <si>
    <t>2028: $1,500,000
2029: $1,500,000
2030: $1,500,000
2031: $1,500,000</t>
  </si>
  <si>
    <t>Anticipate an increase in budget for this program for the 2032-2035 period. </t>
  </si>
  <si>
    <t>Sustainable Professionals and non-profits such as CALWEP, USGBC, and CBOs. </t>
  </si>
  <si>
    <t>Sustainable professionals and non-profit organizations that represent the sustainable community. The actors will provide expertise and assistance on outcomes, including identifying where the program can tackle certain barriers to accelerate the adoption of sustainability within the SoCalGas portfolio.  </t>
  </si>
  <si>
    <t>Expand knowledge of available energy-efficiency and sustainability resources and increase sustainability across the programs offered by SoCalGas. </t>
  </si>
  <si>
    <t>Achieve greater adoption of energy efficiency and sustainable resources, and increase sustainability in the portfolio offered by SoCalGas. </t>
  </si>
  <si>
    <t>The program interacts with many residential and nonresidential programs as well as Workforce Education and Training (WET). </t>
  </si>
  <si>
    <t xml:space="preserve">Case studies 
Partnerships 
Technical Assistance </t>
  </si>
  <si>
    <t>https://cedars.cpuc.ca.gov/documents/download/3519/mainchange_summary%7Cmain%7Credline)/ </t>
  </si>
  <si>
    <t>Non-Residential and Institutional customers</t>
  </si>
  <si>
    <t xml:space="preserve">Long lead time required for project pre-approval and loan disbursement. For certain financing programs, customer or contractor must front the upgrade cost and wait for reimbursement after project completion. Higher upfront costs and access to financing are continuing obstacles to EE investments, particularly  for underserved HTR and DAC customers.  Inflation has put additional pressure on cash flow and increased the costs to invest in EE. Ee programs often don't fund until after the project is verified installed, consequently customers often have to source alternative short-term funds. On-Bill Financing (OBF) works, but current rule sometimes limit participation: Timing/delays in payment impact participation. Customers have to coer costs upfront, which is out of reach for many. </t>
  </si>
  <si>
    <r>
      <rPr>
        <sz val="11"/>
        <color rgb="FF000000"/>
        <rFont val="Calibri"/>
        <family val="2"/>
      </rPr>
      <t>Integrate financing options with EE programs.. Educate contractors on financing options to prepare when presenting solutions to customers. </t>
    </r>
    <r>
      <rPr>
        <b/>
        <sz val="11"/>
        <color rgb="FF000000"/>
        <rFont val="Calibri"/>
        <family val="2"/>
      </rPr>
      <t>OBF will be modified</t>
    </r>
    <r>
      <rPr>
        <sz val="11"/>
        <color rgb="FF000000"/>
        <rFont val="Calibri"/>
        <family val="2"/>
      </rPr>
      <t> </t>
    </r>
    <r>
      <rPr>
        <b/>
        <sz val="11"/>
        <color rgb="FF000000"/>
        <rFont val="Calibri"/>
        <family val="2"/>
      </rPr>
      <t>to</t>
    </r>
    <r>
      <rPr>
        <sz val="11"/>
        <color rgb="FF000000"/>
        <rFont val="Calibri"/>
        <family val="2"/>
      </rPr>
      <t xml:space="preserve"> support broader adoption of energy efficiency by addressing key challenges with the existing design: Offer earlier access to OBF funds. Increase the maximum loan amounts for OBF.  Extend teh OBF loan terms.  Earlier access: providing earlier access to loan funds can make OBF more accessible by helping cover any upfront costs incurred before the traditional OBF loan funding is released.  Increased loan amount: Increasing the maximum loan amount (cap) addresses the concern that project costs have gone up without a commensurate adjustment to programs. Extend the loan term:  This adjustment will allow more projects to qualify and will ease the cash flow burden on smaller customers.  Also, SoCalGas will continue to pursue development of the approved "OBF+" program taht incorporates non-EE technologies into the existing OBF program. </t>
    </r>
  </si>
  <si>
    <t>OBF is a zero-percent interest, no cost/fee loan for qualifying energy efficiency and clean energy projects.  OBF is available to all SoCalGas non-residential customers, including institutional customers, and all non-residential programs are eligible (including 3PP).  The minimum loan amount is $5k (to comply with CDFC exemptions) and remains unchanged.  Eligible customers must have bill payment history in good standing and also participate in a qualifying rebate or incentive program.  Loan payments are generally structured to be bill neutral, meaning that expected energy savings offset monthly bill payments, so there’s no net increase in utility costs.  OBF will continue to support HTR/DAC customers. </t>
  </si>
  <si>
    <t xml:space="preserve">Availability of and access to energy efficiency financing options continues to be a challenge for Equity customers (underserved/HTR/DAC). Qualifying credit is nearly impossible for customers with low credit scores.  Cash flow is already a challenge; increased payments are often untenable.  Custoemrs have limited/zero resources where program application processes are burdensome and difficult to support.  Rural customers are particuarly challenging to serve due to location.  Rental and leased properties complciate the traditional lending process. </t>
  </si>
  <si>
    <t xml:space="preserve">Continue to market the benefits of OBF to Equity customers, highlighting its no-credit requirement and its no-cost simplicity.  Prioritize marketing and outreach to equity custoemrs, using community-based strategies and tursted messengers, including RENs. Establish performance targets for Equity markets.  Prioritize marketing the new program elements to Equity cusotmers (contractors). </t>
  </si>
  <si>
    <t>Finance, Marketing and Outreach/Information </t>
  </si>
  <si>
    <t>2028: $750,000
2029: $750,000
2030: $750,000
2031: $750,000</t>
  </si>
  <si>
    <t>SoCalGas’ OBF program is forecasted to remain consistent through 2035, unless additional resources are authorized for an expanded OBF program for non-EE clean technologies (“OBF+”).   </t>
  </si>
  <si>
    <t>SoCalGas OBF, Communications, Customer Support Teams, Contractors, distributors, program implementers, RENs, and other non-residential market actors.  </t>
  </si>
  <si>
    <t>OBF staff manage the loan application process, assist with educating and training customers and contractors, manages the OBF loan pool, performs associated tracking and reporting of loans in the pipeline, resolving system or IT that impact loan records, updating loan documentation, and adhering to required regulatory requirements.   </t>
  </si>
  <si>
    <t>Increase participation in the program through coordinated efforts with other third party EE programs, driving increased TSB through participation in other programs where upfront cost would be a barrier to participation. Engage and train trade professionals about the program to drive participation in the program. Maintain low default rates. # of loans, minimum defaults, engage/train with contractors/tradespeople/distributors</t>
  </si>
  <si>
    <t xml:space="preserve">Expand access to financing tools regulatory approvals expanding OBF eligibility. Educate the market on the availability of financing tools for Energy Efficiency Products. Maintain low default rates. Increase EE program participation. Provide more access to EE financing tools. Non-residential market actors become better educated. HTR/DAC/Equity customers become comfortable using financing to implementer EE and decarbonization measures. Adoption rates for energy saving projects increase. Maintain low default rates. </t>
  </si>
  <si>
    <t>OBF interacts with various non-residential energy efficiency program to help finance projects, including Agriculture, Commercial, Industrial, Public, Institutional, SEM, and Workforce Education and Training.</t>
  </si>
  <si>
    <t xml:space="preserve"># of OBF loans funded (subset: # of loans pre-funded). Estimated Energy Savings/TSB of projects financed.  # of engagements with trades people and distributors, Customer satisfaction of program paritcipants. </t>
  </si>
  <si>
    <t>Yes, with the new OBF plus program, it will interact with other IDSM programs like SGIP, ...OBF expansion into clean energy technologies strengthens our ability to finance projects that help reduce greenhouse gas emissions. </t>
  </si>
  <si>
    <t>https://cedars.cpuc.ca.gov/documents/download/3504/mainchange_summary%7Cmain%7Credline)/ </t>
  </si>
  <si>
    <t>Integrated Demand Side Management (IDSM) Program</t>
  </si>
  <si>
    <t>All residential segments, all commercial segments </t>
  </si>
  <si>
    <t>Low participation across the residential sector, especially in the equity-classified customer groups.</t>
  </si>
  <si>
    <t>Increased customer adoption of gas energy efficiency solutions, including behavioral-related actions, across all residential segments, especially within equity-classified customer groups</t>
  </si>
  <si>
    <t>To integrate complementary programs like EE, DR, and load management to address growing energy and systems demands as electrification increases. Create awareness and grow participation in all available demand-side management program offerings by securing rebates and incentives coordinated by this multi-DER IDSM program. </t>
  </si>
  <si>
    <t>Technical Assistance, Outreach/Information </t>
  </si>
  <si>
    <t xml:space="preserve">Deemed and Custom </t>
  </si>
  <si>
    <t>2028: $300,000
2029: $300,000
2030: $300,000
2031: $300,000</t>
  </si>
  <si>
    <t>Consistent with portfolio trend.</t>
  </si>
  <si>
    <t>TBD </t>
  </si>
  <si>
    <t>Increased adoption of energy efficiency and behind-the-meter integrated distributed energy resource solutions. </t>
  </si>
  <si>
    <t>Encourage customers to bring in additional projects in their portfolio to conduct further upgrades with a high level of comfort and trust in the program process.</t>
  </si>
  <si>
    <t>Yes, it will leverage various program strategies, including financial incentives, to encourage greater energy efficiency adoption levels </t>
  </si>
  <si>
    <t>EE/DR, Multi-DER IDSM, other or none</t>
  </si>
  <si>
    <t>Emerging Technologies, Gas</t>
  </si>
  <si>
    <t>SW_ETP_Gas</t>
  </si>
  <si>
    <t xml:space="preserve">All Customer groups </t>
  </si>
  <si>
    <t>Diverse customer segments and diffused customer decision-making regarding energy efficiency upgrades. </t>
  </si>
  <si>
    <t>Enhanced and updated Technology Priority Maps that lead to roadmaps for technologies. Solicit and meet Program Administrator requests for additional market or customer research on emerging technology measures.</t>
  </si>
  <si>
    <t>Commercial foodservice (CFS) equipment dealers, manufacturers, contractors, and distributors (collectively, Participants) who make sales directly to end-use customers are eligible to enroll in the Program.  Once enrolled, Participants will promote and upsell eligible equipment, offer their</t>
  </si>
  <si>
    <t>Marketing &amp; Outreach/ Information, Incentive/Rebate </t>
  </si>
  <si>
    <t>Manufacturer Upstream, Midstream-Distributor, Midstream-Retail </t>
  </si>
  <si>
    <t>2028: $3,750,000
2029: $3,750,000
2030: $3,750,000
2031: $3,750,000</t>
  </si>
  <si>
    <t>Program implementers, research institutions, industry organizations, energy agencies, manufacturers, and natural gas customers.</t>
  </si>
  <si>
    <t>A statewide, multidisciplinary delivery workforce administered by SoCalGas as PA and ICF as implementer, with IOU partners, subject matter experts, field contractors, and customer host sites. The program must be sized for concurrent cross sector pilots and managed against risks in talent, safety, data quality, and coordination to reliably inform program administrators on promising gas saving technologies for potential inclusion into future program measures.</t>
  </si>
  <si>
    <t>Scan, prioritize and evaluate commercially available energy efficiency technologies and provide data and information to help inform the adoption of measures into energy efficiency resource programs.</t>
  </si>
  <si>
    <t>Expand to include broader decarbonization efforts including the evaluation of renewable bio gas,  hydrogen, and microgrid applications.</t>
  </si>
  <si>
    <t>The Statewide Gas Emerging Technologies Program interacts with other programs in the PA’s portfolio by serving as an innovation pipeline that identifies and validates emerging gas saving technologies for potential handoff and incorporation into resource acquisition and market focused programs.</t>
  </si>
  <si>
    <t>Projects Initiated
TPM Development
Outreach Events
Technology Focused Pilots
Coordination
Budget Compliance
Projects Delivered on Schedule</t>
  </si>
  <si>
    <t>https://cedars.cpuc.ca.gov/documents/download/3524/mainchange_summary%7Cmain%7Credline)/</t>
  </si>
  <si>
    <t>[3] REN and CCA budget request calculated from the sum of all REN and CCA porfolio budgets, excluding EM&amp;V</t>
  </si>
  <si>
    <t>Table 3.1 – Budget and Cost Recovery by Year</t>
  </si>
  <si>
    <t>[4] PA Spending Budget Request calculated as the sum of SoCalGas program budget, REN program budget, and CPUC Portfolio oversight, and excludes IOU and REN EM&amp;V budgets</t>
  </si>
  <si>
    <t>[10] PA Revenue Requirement Request calculated as the sum of SoCalGas program budget, REN program budget, and CPUC Portfolio oversight, and includes IOU and REN EM&amp;V budgets</t>
  </si>
  <si>
    <t>[1] 10% admin cap based on D.09-09-047 is set for IOU only.</t>
  </si>
  <si>
    <t>[2] Fully loaded Administrative labor costs including GRC loaders, which are not part of this application, are calculated and presented in columns L-N.</t>
  </si>
  <si>
    <t>[3] Target exempt programs are non-resource programs which include: Emerging technologies, Workforce education and training, Codes and Standards Programs (excluding Building Codes Advoacacy, Appliance Standards Advocacy, and National Standard Advocacy)</t>
  </si>
  <si>
    <t>[4] Third party qualifying costs in column F are calculated by the sum of all programs listed as third party solicited.</t>
  </si>
  <si>
    <t>[5] Third party qualifying costs in line 12 are calculated as only the contract costs and do not include PA costs charged to the program</t>
  </si>
  <si>
    <t>[6] IOU Third party Implementer Contracts (as defined per D.16-08-019 OP10) includes third party contract and incentive budgets and statewide qualifying contract and incentive budgets</t>
  </si>
  <si>
    <r>
      <t xml:space="preserve">Admin With GRC loaders </t>
    </r>
    <r>
      <rPr>
        <b/>
        <vertAlign val="superscript"/>
        <sz val="11"/>
        <rFont val="Calibri"/>
        <family val="2"/>
        <scheme val="minor"/>
      </rPr>
      <t>2</t>
    </r>
  </si>
  <si>
    <r>
      <t>PA</t>
    </r>
    <r>
      <rPr>
        <vertAlign val="superscript"/>
        <sz val="11"/>
        <rFont val="Calibri"/>
        <family val="2"/>
        <scheme val="minor"/>
      </rPr>
      <t>1</t>
    </r>
  </si>
  <si>
    <r>
      <t xml:space="preserve">(b) Third Party Qualifying Costs </t>
    </r>
    <r>
      <rPr>
        <b/>
        <vertAlign val="superscript"/>
        <sz val="11"/>
        <rFont val="Calibri"/>
        <family val="2"/>
        <scheme val="minor"/>
      </rPr>
      <t>4</t>
    </r>
  </si>
  <si>
    <r>
      <t xml:space="preserve">PA &amp; Non-PA Target Exempt Programs </t>
    </r>
    <r>
      <rPr>
        <vertAlign val="superscript"/>
        <sz val="11"/>
        <rFont val="Calibri"/>
        <family val="2"/>
        <scheme val="minor"/>
      </rPr>
      <t>3</t>
    </r>
  </si>
  <si>
    <r>
      <t>Target Exempt (Non Incentives and Non Rebates)</t>
    </r>
    <r>
      <rPr>
        <vertAlign val="superscript"/>
        <sz val="11"/>
        <rFont val="Calibri"/>
        <family val="2"/>
        <scheme val="minor"/>
      </rPr>
      <t>3</t>
    </r>
  </si>
  <si>
    <r>
      <t xml:space="preserve">Total Third-Party Qualifying Costs </t>
    </r>
    <r>
      <rPr>
        <b/>
        <vertAlign val="superscript"/>
        <sz val="11"/>
        <rFont val="Calibri"/>
        <family val="2"/>
        <scheme val="minor"/>
      </rPr>
      <t>5, 6</t>
    </r>
  </si>
  <si>
    <t>[7] Multi-DER IDSM per D.23-06-055 OP 29: Portfolio administrators (PAs) may set aside up to 2.5 percent, or $4 million, whichever is greater, up to a maximum of $15 million, from within their total budgets during 2024-2027</t>
  </si>
  <si>
    <r>
      <t xml:space="preserve">Multi-DER IDSM </t>
    </r>
    <r>
      <rPr>
        <b/>
        <vertAlign val="superscript"/>
        <sz val="11"/>
        <rFont val="Calibri"/>
        <family val="2"/>
        <scheme val="minor"/>
      </rPr>
      <t>7</t>
    </r>
  </si>
  <si>
    <r>
      <t xml:space="preserve">Reference: 2024 </t>
    </r>
    <r>
      <rPr>
        <vertAlign val="superscript"/>
        <sz val="11"/>
        <color rgb="FF000000"/>
        <rFont val="Calibri"/>
        <family val="2"/>
        <scheme val="minor"/>
      </rPr>
      <t>1</t>
    </r>
  </si>
  <si>
    <t>[2] As a gas-only utility, Electric Bill Impacts outputs for 2028-2031 from CEDARS data were zeroed out</t>
  </si>
  <si>
    <t>[3] 2028-2031 total average bill savings data is based on CEDARS rate impact data in tab "Budget Filing Data"</t>
  </si>
  <si>
    <t>[4] 2028-2031 $/therm is calculated as the total lifecycle bill reduction divided by the Weighted EUL</t>
  </si>
  <si>
    <t>[5] Weighted EUL is calculated as the lifecycle electric and gas savings divided by the first year electric and gas savings</t>
  </si>
  <si>
    <r>
      <t>Total Average Annual Bill Savings  Electric ($)</t>
    </r>
    <r>
      <rPr>
        <b/>
        <vertAlign val="superscript"/>
        <sz val="11"/>
        <color theme="1"/>
        <rFont val="Calibri"/>
        <family val="2"/>
        <scheme val="minor"/>
      </rPr>
      <t xml:space="preserve"> 2</t>
    </r>
  </si>
  <si>
    <r>
      <t xml:space="preserve">Calculated $/Therms </t>
    </r>
    <r>
      <rPr>
        <b/>
        <vertAlign val="superscript"/>
        <sz val="11"/>
        <rFont val="Calibri"/>
        <family val="2"/>
        <scheme val="minor"/>
      </rPr>
      <t xml:space="preserve">6 </t>
    </r>
  </si>
  <si>
    <r>
      <t xml:space="preserve">Total Average Annual Bill Savings  Gas ($) </t>
    </r>
    <r>
      <rPr>
        <b/>
        <vertAlign val="superscript"/>
        <sz val="11"/>
        <color theme="1"/>
        <rFont val="Calibri"/>
        <family val="2"/>
        <scheme val="minor"/>
      </rPr>
      <t>3, 4, 5</t>
    </r>
  </si>
  <si>
    <r>
      <t xml:space="preserve">Reference: 2024 </t>
    </r>
    <r>
      <rPr>
        <vertAlign val="superscript"/>
        <sz val="11"/>
        <rFont val="Calibri"/>
        <family val="2"/>
        <scheme val="minor"/>
      </rPr>
      <t>1</t>
    </r>
  </si>
  <si>
    <t>[2] 2028-2031 RIM benefits and costs are sourced from CEDARS output data in tab "Budget Filing Data"</t>
  </si>
  <si>
    <r>
      <t>Annualized RIM Electric Benefits</t>
    </r>
    <r>
      <rPr>
        <b/>
        <vertAlign val="superscript"/>
        <sz val="11"/>
        <color rgb="FF000000"/>
        <rFont val="Calibri"/>
        <family val="2"/>
        <scheme val="minor"/>
      </rPr>
      <t xml:space="preserve"> 2</t>
    </r>
  </si>
  <si>
    <r>
      <t>AnnualizedRIM Gas Benefits</t>
    </r>
    <r>
      <rPr>
        <b/>
        <vertAlign val="superscript"/>
        <sz val="11"/>
        <color rgb="FF000000"/>
        <rFont val="Calibri"/>
        <family val="2"/>
        <scheme val="minor"/>
      </rPr>
      <t xml:space="preserve"> 2</t>
    </r>
  </si>
  <si>
    <r>
      <t>Annualized RIM Electric Costs</t>
    </r>
    <r>
      <rPr>
        <b/>
        <vertAlign val="superscript"/>
        <sz val="11"/>
        <color rgb="FF000000"/>
        <rFont val="Calibri"/>
        <family val="2"/>
        <scheme val="minor"/>
      </rPr>
      <t xml:space="preserve"> 2</t>
    </r>
  </si>
  <si>
    <r>
      <t>AnnualizedRIM Gas Costs</t>
    </r>
    <r>
      <rPr>
        <b/>
        <vertAlign val="superscript"/>
        <sz val="11"/>
        <color rgb="FF000000"/>
        <rFont val="Calibri"/>
        <family val="2"/>
        <scheme val="minor"/>
      </rPr>
      <t xml:space="preserve"> 2</t>
    </r>
  </si>
  <si>
    <t>[3] 2028-2031 RIM Net benefits are calculated as the RIM benefits minus the RIM costs</t>
  </si>
  <si>
    <r>
      <t>Net Annualized Gas RIM Benefits</t>
    </r>
    <r>
      <rPr>
        <b/>
        <vertAlign val="superscript"/>
        <sz val="11"/>
        <color rgb="FF000000"/>
        <rFont val="Calibri"/>
        <family val="2"/>
        <scheme val="minor"/>
      </rPr>
      <t xml:space="preserve"> 3</t>
    </r>
  </si>
  <si>
    <r>
      <t>Net Annualized Electric RIM Benefits</t>
    </r>
    <r>
      <rPr>
        <b/>
        <vertAlign val="superscript"/>
        <sz val="11"/>
        <color rgb="FF000000"/>
        <rFont val="Calibri"/>
        <family val="2"/>
        <scheme val="minor"/>
      </rPr>
      <t xml:space="preserve"> 3</t>
    </r>
  </si>
  <si>
    <r>
      <t>Forecast 2024 Gas Sales (Therms)</t>
    </r>
    <r>
      <rPr>
        <b/>
        <vertAlign val="superscript"/>
        <sz val="11"/>
        <color rgb="FF000000"/>
        <rFont val="Calibri"/>
        <family val="2"/>
        <scheme val="minor"/>
      </rPr>
      <t xml:space="preserve"> 4, 5</t>
    </r>
  </si>
  <si>
    <r>
      <t>PA Spending Budget Request (excluding fuel substitution budget)</t>
    </r>
    <r>
      <rPr>
        <vertAlign val="superscript"/>
        <sz val="11"/>
        <color rgb="FF000000"/>
        <rFont val="Calibri"/>
        <family val="2"/>
        <scheme val="minor"/>
      </rPr>
      <t xml:space="preserve"> 1</t>
    </r>
  </si>
  <si>
    <r>
      <t>ED Portfolio Oversight Spending Budget Request</t>
    </r>
    <r>
      <rPr>
        <vertAlign val="superscript"/>
        <sz val="11"/>
        <color rgb="FF000000"/>
        <rFont val="Calibri"/>
        <family val="2"/>
        <scheme val="minor"/>
      </rPr>
      <t xml:space="preserve"> 2</t>
    </r>
  </si>
  <si>
    <r>
      <t>REN &amp; CCA Spending Budget Request</t>
    </r>
    <r>
      <rPr>
        <vertAlign val="superscript"/>
        <sz val="11"/>
        <color rgb="FF000000"/>
        <rFont val="Calibri"/>
        <family val="2"/>
        <scheme val="minor"/>
      </rPr>
      <t xml:space="preserve"> 3</t>
    </r>
  </si>
  <si>
    <r>
      <t>PA (IOU+CCAs+RENs+ED Portfolio Oversight) Spending Budget Request</t>
    </r>
    <r>
      <rPr>
        <vertAlign val="superscript"/>
        <sz val="11"/>
        <color rgb="FF000000"/>
        <rFont val="Calibri"/>
        <family val="2"/>
        <scheme val="minor"/>
      </rPr>
      <t xml:space="preserve"> 4</t>
    </r>
  </si>
  <si>
    <r>
      <t>REN &amp; CCA Revenue Requirement Request (Cost Recovery)</t>
    </r>
    <r>
      <rPr>
        <vertAlign val="superscript"/>
        <sz val="11"/>
        <color rgb="FF000000"/>
        <rFont val="Calibri"/>
        <family val="2"/>
        <scheme val="minor"/>
      </rPr>
      <t xml:space="preserve"> 5</t>
    </r>
  </si>
  <si>
    <r>
      <t>Total Unspent/Uncommitted Funds</t>
    </r>
    <r>
      <rPr>
        <vertAlign val="superscript"/>
        <sz val="11"/>
        <color rgb="FF000000"/>
        <rFont val="Calibri"/>
        <family val="2"/>
        <scheme val="minor"/>
      </rPr>
      <t xml:space="preserve"> 6</t>
    </r>
  </si>
  <si>
    <r>
      <t>EM&amp;V - PA</t>
    </r>
    <r>
      <rPr>
        <vertAlign val="superscript"/>
        <sz val="11"/>
        <color rgb="FF000000"/>
        <rFont val="Calibri"/>
        <family val="2"/>
        <scheme val="minor"/>
      </rPr>
      <t xml:space="preserve"> 7, 8</t>
    </r>
  </si>
  <si>
    <r>
      <t>EM&amp;V - ED</t>
    </r>
    <r>
      <rPr>
        <vertAlign val="superscript"/>
        <sz val="11"/>
        <color rgb="FF000000"/>
        <rFont val="Calibri"/>
        <family val="2"/>
        <scheme val="minor"/>
      </rPr>
      <t xml:space="preserve"> 7, 9</t>
    </r>
  </si>
  <si>
    <r>
      <t>PA (IOU+CCAs+RENs+ED Portfolio Oversight) Revenue Requirement Request (Cost Recovery)</t>
    </r>
    <r>
      <rPr>
        <vertAlign val="superscript"/>
        <sz val="11"/>
        <color rgb="FF000000"/>
        <rFont val="Calibri"/>
        <family val="2"/>
        <scheme val="minor"/>
      </rPr>
      <t xml:space="preserve"> 10</t>
    </r>
  </si>
  <si>
    <t>[4] SD REN, NREN, and BayREN budgets set to zero as they do not operate in SoCalGas Territory</t>
  </si>
  <si>
    <t>[5] MCE and PCE budgets set to zero as they do not operate in SoCalGas territory</t>
  </si>
  <si>
    <t>[6] Total SoCalGas EM&amp;V set as 4% of the total portfolio budget</t>
  </si>
  <si>
    <t>[7] EM&amp;V - PA set at 27.5% of the EM&amp;V total</t>
  </si>
  <si>
    <t>[8] EM&amp;V - ED set at 72.5% of the EM&amp;V total</t>
  </si>
  <si>
    <t>[3] TSB forecast for 2032-2035 was calculated using linear extrapolation from 2028-2031 TSB data of 4.3% annually.</t>
  </si>
  <si>
    <t>[1] TSB forecast for 2032-2035 was calculated using linear extrapolation from 2028-2031 TSB data of 4.3% annually.</t>
  </si>
  <si>
    <t>[4] TSB forecast for 2032-2035 was calculated using linear extrapolation from 2028-2031 TSB data of -0.6 million therms annually.</t>
  </si>
  <si>
    <t>[6] Code and Standards TSB was set to zero as it does not count towards TSB goals</t>
  </si>
  <si>
    <t>PA Spending Budget Request [1]</t>
  </si>
  <si>
    <t>[1] Budget forecast for 2032-2035 was calculated using a 3% escalation of 2031 budget</t>
  </si>
  <si>
    <t>[4] 2031 forecast used forprogram years 2032-2035 to forecasting energy and CO2 savings for the second year period</t>
  </si>
  <si>
    <t>[5] TSB forecast for 2032-2035 was calculated using linear extrapolation from 2028-2031 TSB data of -0.6 million therms annually.</t>
  </si>
  <si>
    <r>
      <t>Codes &amp; Standards</t>
    </r>
    <r>
      <rPr>
        <vertAlign val="superscript"/>
        <sz val="10"/>
        <rFont val="Calibri"/>
        <family val="2"/>
        <scheme val="minor"/>
      </rPr>
      <t xml:space="preserve"> 5, 6</t>
    </r>
  </si>
  <si>
    <r>
      <t>Total System Benefit (TSB)</t>
    </r>
    <r>
      <rPr>
        <b/>
        <vertAlign val="superscript"/>
        <sz val="10"/>
        <rFont val="Calibri"/>
        <family val="2"/>
        <scheme val="minor"/>
      </rPr>
      <t xml:space="preserve"> [2]</t>
    </r>
    <r>
      <rPr>
        <b/>
        <sz val="10"/>
        <rFont val="Calibri"/>
        <family val="2"/>
        <scheme val="minor"/>
      </rPr>
      <t xml:space="preserve"> [3]</t>
    </r>
  </si>
  <si>
    <t>First Year Net kWh [4]</t>
  </si>
  <si>
    <t>First Year Net KW [4]</t>
  </si>
  <si>
    <t>First Year Net Therms [4]</t>
  </si>
  <si>
    <t>First Year Net Electric CO2e [4]</t>
  </si>
  <si>
    <t>First Year Net Gas CO2e [4]</t>
  </si>
  <si>
    <t>Lifecycle Net kWh [4]</t>
  </si>
  <si>
    <t>Lifecycle Net Therms [4]</t>
  </si>
  <si>
    <t>Lifecycle Net Electric CO2e [4]</t>
  </si>
  <si>
    <t>Lifecycle Net Gas CO2e [4]</t>
  </si>
  <si>
    <t>Lifecycle Net CO2e from low-GWP Measures [4]</t>
  </si>
  <si>
    <r>
      <t>Total System Benefit Forecast</t>
    </r>
    <r>
      <rPr>
        <b/>
        <vertAlign val="superscript"/>
        <sz val="10"/>
        <rFont val="Calibri"/>
        <family val="2"/>
        <scheme val="minor"/>
      </rPr>
      <t xml:space="preserve"> [1]</t>
    </r>
  </si>
  <si>
    <t>[2] SoCalGas TSB goal estimate assuming no ZEAS phase-in starting in 2030 is $834.6 million for the 4-year cycle 2028-2031, which would put SoCalGas forecast at 108% of goal</t>
  </si>
  <si>
    <t>Total System Benefit Goals [2]</t>
  </si>
  <si>
    <t>Percent of TSB Goal [3]</t>
  </si>
  <si>
    <t>Gas Energy Savings MMTherms Forecast [4]</t>
  </si>
  <si>
    <t>[1] Portfolio oversight set the same as 2024-2027 levels at $1 million statewide annually, SoCalGas portion is $170,916</t>
  </si>
  <si>
    <t>[2] SoCalGas offset from 2024-2027 estimated at 20 million or 5 million per year. Any return of unspent, uncommitted funds will be handled through the formal process as describe in Exhibit 1 Chapter 10.</t>
  </si>
  <si>
    <t>(b) ED Portfolio Oversight [1]</t>
  </si>
  <si>
    <t>(e) Unspent &amp; Uncommitted Funds for 2028-2031 Offset [2]</t>
  </si>
  <si>
    <r>
      <t>SoCal REN</t>
    </r>
    <r>
      <rPr>
        <vertAlign val="superscript"/>
        <sz val="11"/>
        <color theme="1"/>
        <rFont val="Calibri"/>
        <family val="2"/>
        <scheme val="minor"/>
      </rPr>
      <t xml:space="preserve"> 3</t>
    </r>
  </si>
  <si>
    <r>
      <t>SD REN</t>
    </r>
    <r>
      <rPr>
        <vertAlign val="superscript"/>
        <sz val="11"/>
        <color theme="1"/>
        <rFont val="Calibri"/>
        <family val="2"/>
        <scheme val="minor"/>
      </rPr>
      <t xml:space="preserve"> 4</t>
    </r>
  </si>
  <si>
    <r>
      <t>N REN</t>
    </r>
    <r>
      <rPr>
        <vertAlign val="superscript"/>
        <sz val="11"/>
        <color theme="1"/>
        <rFont val="Calibri"/>
        <family val="2"/>
        <scheme val="minor"/>
      </rPr>
      <t xml:space="preserve"> 4</t>
    </r>
  </si>
  <si>
    <r>
      <t>CCR REN</t>
    </r>
    <r>
      <rPr>
        <vertAlign val="superscript"/>
        <sz val="11"/>
        <color theme="1"/>
        <rFont val="Calibri"/>
        <family val="2"/>
        <scheme val="minor"/>
      </rPr>
      <t xml:space="preserve"> 3</t>
    </r>
  </si>
  <si>
    <r>
      <t>I-REN</t>
    </r>
    <r>
      <rPr>
        <vertAlign val="superscript"/>
        <sz val="11"/>
        <color theme="1"/>
        <rFont val="Calibri"/>
        <family val="2"/>
        <scheme val="minor"/>
      </rPr>
      <t xml:space="preserve"> 3</t>
    </r>
  </si>
  <si>
    <r>
      <t>3C-REN</t>
    </r>
    <r>
      <rPr>
        <vertAlign val="superscript"/>
        <sz val="11"/>
        <color theme="1"/>
        <rFont val="Calibri"/>
        <family val="2"/>
        <scheme val="minor"/>
      </rPr>
      <t xml:space="preserve"> 3</t>
    </r>
  </si>
  <si>
    <r>
      <t>Bay-REN</t>
    </r>
    <r>
      <rPr>
        <vertAlign val="superscript"/>
        <sz val="11"/>
        <color theme="1"/>
        <rFont val="Calibri"/>
        <family val="2"/>
        <scheme val="minor"/>
      </rPr>
      <t xml:space="preserve"> 4</t>
    </r>
  </si>
  <si>
    <r>
      <t>MCE</t>
    </r>
    <r>
      <rPr>
        <vertAlign val="superscript"/>
        <sz val="11"/>
        <color theme="1"/>
        <rFont val="Calibri"/>
        <family val="2"/>
        <scheme val="minor"/>
      </rPr>
      <t xml:space="preserve"> 5</t>
    </r>
  </si>
  <si>
    <r>
      <t>PCE</t>
    </r>
    <r>
      <rPr>
        <vertAlign val="superscript"/>
        <sz val="11"/>
        <color theme="1"/>
        <rFont val="Calibri"/>
        <family val="2"/>
        <scheme val="minor"/>
      </rPr>
      <t xml:space="preserve"> 5</t>
    </r>
  </si>
  <si>
    <t>(c) EMV PA [6] [7]</t>
  </si>
  <si>
    <t>(d) EMV ED [6] [8]</t>
  </si>
  <si>
    <t>[1] Information reflects REN budget information provided by March 6, 2026 and does not reflect any updates made after that date.</t>
  </si>
  <si>
    <t>[11] Information reflects REN budget information provided by March 6, 2026 and does not reflect any updates made after that date.</t>
  </si>
  <si>
    <t>[3] Information reflects REN budget information provided by March 6, 2026 and does not reflect any updates made after that date.</t>
  </si>
  <si>
    <t>[1] 2024 reference data is sourced from the 2024 CEDARS Outputs; rate data used in RIM calculations was updated for 2026 and beyond.</t>
  </si>
  <si>
    <t>SCG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</si>
</sst>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409]#,##0.00"/>
    <numFmt numFmtId="167" formatCode="_(* #,##0_);_(* \(#,##0\);_(* &quot;-&quot;??_);_(@_)"/>
    <numFmt numFmtId="168" formatCode="&quot;$&quot;#,##0.00"/>
    <numFmt numFmtId="169" formatCode="mmmddyyyy"/>
    <numFmt numFmtId="170" formatCode="yymmmmdd"/>
    <numFmt numFmtId="171" formatCode="0.0%;_(* &quot;-&quot;_)"/>
    <numFmt numFmtId="172" formatCode="#,##0.0,,,&quot;bn&quot;"/>
    <numFmt numFmtId="173" formatCode="#,##0;\-#,##0;&quot;-&quot;"/>
    <numFmt numFmtId="174" formatCode="&quot;$&quot;#,\);\(&quot;$&quot;#,##0\)"/>
    <numFmt numFmtId="175" formatCode="_-* #,##0.00_-;\-* #,##0.00_-;_-* &quot;-&quot;??_-;_-@_-"/>
    <numFmt numFmtId="176" formatCode="hh:mm"/>
    <numFmt numFmtId="177" formatCode="00000"/>
    <numFmt numFmtId="178" formatCode="_-&quot;$&quot;* #,##0.00_-;\-&quot;$&quot;* #,##0.00_-;_-&quot;$&quot;* &quot;-&quot;??_-;_-@_-"/>
    <numFmt numFmtId="179" formatCode="&quot;$&quot;\ #,##0.00_);\(&quot;$&quot;\ #,##0.00\)"/>
    <numFmt numFmtId="180" formatCode="mm/dd/yyyy;@"/>
    <numFmt numFmtId="181" formatCode="#,##0.00;[Red]#,##0.00"/>
    <numFmt numFmtId="182" formatCode="_([$€-2]* #,##0.00_);_([$€-2]* \(#,##0.00\);_([$€-2]* &quot;-&quot;??_)"/>
    <numFmt numFmtId="183" formatCode="\€#,##0.0,,,&quot;bn&quot;"/>
    <numFmt numFmtId="184" formatCode="\€#,##0.0,,&quot;m&quot;"/>
    <numFmt numFmtId="185" formatCode="\€#,##0.0,&quot;k&quot;"/>
    <numFmt numFmtId="186" formatCode="\€#,##0.00"/>
    <numFmt numFmtId="187" formatCode="_-* #,##0.0_-;\-* #,##0.0_-;_-* &quot;-&quot;??_-;_-@_-"/>
    <numFmt numFmtId="188" formatCode="yyyy"/>
    <numFmt numFmtId="189" formatCode="\£#,##0.00"/>
    <numFmt numFmtId="190" formatCode="\£#,##0.0,,,&quot;bn&quot;"/>
    <numFmt numFmtId="191" formatCode="\£#,##0.0,,&quot;m&quot;"/>
    <numFmt numFmtId="192" formatCode="\£#,##0.0,&quot;k&quot;"/>
    <numFmt numFmtId="193" formatCode="#,##0.00&quot; $&quot;;\-#,##0.00&quot; $&quot;"/>
    <numFmt numFmtId="194" formatCode=";;;"/>
    <numFmt numFmtId="195" formatCode="General_)"/>
    <numFmt numFmtId="196" formatCode="@*."/>
    <numFmt numFmtId="197" formatCode="_ * #,##0_ ;_ * \-#,##0_ ;_ * &quot;-&quot;_ ;_ @_ "/>
    <numFmt numFmtId="198" formatCode="_ * #,##0.00_ ;_ * \-#,##0.00_ ;_ * &quot;-&quot;??_ ;_ @_ "/>
    <numFmt numFmtId="199" formatCode="#,##0.0,,&quot;m&quot;"/>
    <numFmt numFmtId="200" formatCode="dd/mm/yy"/>
    <numFmt numFmtId="201" formatCode="0.0%;_(&quot;-&quot;_)"/>
    <numFmt numFmtId="202" formatCode="0.0000%"/>
    <numFmt numFmtId="203" formatCode="[&lt;=9999999]###\-####;\(###\)\ ###\-####"/>
    <numFmt numFmtId="204" formatCode="&quot;$&quot;#,##0"/>
    <numFmt numFmtId="205" formatCode="mmm\-yyyy"/>
    <numFmt numFmtId="206" formatCode="#,###,##0,&quot;k&quot;"/>
    <numFmt numFmtId="207" formatCode="#,##0,_);\(#,##0,\)"/>
    <numFmt numFmtId="208" formatCode="\$#,##0.0,,,&quot;bn&quot;"/>
    <numFmt numFmtId="209" formatCode="\$#,##0.0,,&quot;m&quot;"/>
    <numFmt numFmtId="210" formatCode="\$#,##0.0,&quot;k&quot;"/>
    <numFmt numFmtId="211" formatCode="[$-409]d\-mmm\-yy;@"/>
    <numFmt numFmtId="212" formatCode="00\-0000000"/>
    <numFmt numFmtId="213" formatCode="_-* #,##0.00\ &quot;DM&quot;_-;\-* #,##0.00\ &quot;DM&quot;_-;_-* &quot;-&quot;??\ &quot;DM&quot;_-;_-@_-"/>
    <numFmt numFmtId="214" formatCode="[$-F800]dddd\,\ mmmm\ dd\,\ yyyy"/>
    <numFmt numFmtId="215" formatCode="0.0"/>
    <numFmt numFmtId="216" formatCode="_([$$-409]* #,##0.00_);_([$$-409]* \(#,##0.00\);_([$$-409]* &quot;-&quot;??_);_(@_)"/>
  </numFmts>
  <fonts count="23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sz val="10"/>
      <name val="Times New Roman"/>
      <family val="1"/>
    </font>
    <font>
      <sz val="11"/>
      <name val="Calibri"/>
      <family val="2"/>
      <scheme val="minor"/>
    </font>
    <font>
      <b/>
      <sz val="10"/>
      <name val="Arial"/>
      <family val="2"/>
    </font>
    <font>
      <b/>
      <sz val="12"/>
      <name val="Arial"/>
      <family val="2"/>
    </font>
    <font>
      <sz val="12"/>
      <color theme="1"/>
      <name val="Calibri"/>
      <family val="2"/>
      <scheme val="minor"/>
    </font>
    <font>
      <sz val="11"/>
      <color rgb="FF0000FF"/>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Helv"/>
      <charset val="204"/>
    </font>
    <font>
      <sz val="12"/>
      <name val="???"/>
      <family val="1"/>
      <charset val="129"/>
    </font>
    <font>
      <u/>
      <sz val="8.4"/>
      <color indexed="12"/>
      <name val="Arial"/>
      <family val="2"/>
    </font>
    <font>
      <sz val="10"/>
      <color indexed="11"/>
      <name val="Arial"/>
      <family val="2"/>
    </font>
    <font>
      <i/>
      <sz val="10"/>
      <color indexed="12"/>
      <name val="Arial"/>
      <family val="2"/>
    </font>
    <font>
      <i/>
      <sz val="10"/>
      <color indexed="10"/>
      <name val="Arial"/>
      <family val="2"/>
    </font>
    <font>
      <sz val="11"/>
      <color indexed="8"/>
      <name val="Calibri"/>
      <family val="2"/>
    </font>
    <font>
      <sz val="11"/>
      <color indexed="9"/>
      <name val="Calibri"/>
      <family val="2"/>
    </font>
    <font>
      <sz val="10"/>
      <color indexed="8"/>
      <name val="MS Sans Serif"/>
      <family val="2"/>
    </font>
    <font>
      <sz val="10"/>
      <name val="Geneva"/>
      <family val="2"/>
    </font>
    <font>
      <sz val="11"/>
      <color indexed="20"/>
      <name val="Calibri"/>
      <family val="2"/>
    </font>
    <font>
      <sz val="9"/>
      <name val="Helv"/>
    </font>
    <font>
      <sz val="10"/>
      <color indexed="8"/>
      <name val="Arial"/>
      <family val="2"/>
    </font>
    <font>
      <b/>
      <sz val="11"/>
      <color indexed="52"/>
      <name val="Calibri"/>
      <family val="2"/>
    </font>
    <font>
      <b/>
      <sz val="11"/>
      <color indexed="53"/>
      <name val="Calibri"/>
      <family val="2"/>
    </font>
    <font>
      <b/>
      <sz val="11"/>
      <color indexed="9"/>
      <name val="Calibri"/>
      <family val="2"/>
    </font>
    <font>
      <sz val="10"/>
      <name val="MS Sans Serif"/>
      <family val="2"/>
    </font>
    <font>
      <sz val="10"/>
      <name val="MS Serif"/>
      <family val="1"/>
    </font>
    <font>
      <sz val="11"/>
      <name val="Book Antiqua"/>
      <family val="1"/>
    </font>
    <font>
      <sz val="10"/>
      <color theme="1"/>
      <name val="Arial"/>
      <family val="2"/>
    </font>
    <font>
      <sz val="10"/>
      <color indexed="12"/>
      <name val="Times New Roman"/>
      <family val="1"/>
    </font>
    <font>
      <sz val="11"/>
      <name val="??"/>
      <family val="3"/>
      <charset val="129"/>
    </font>
    <font>
      <sz val="10"/>
      <color indexed="16"/>
      <name val="MS Serif"/>
      <family val="1"/>
    </font>
    <font>
      <i/>
      <sz val="11"/>
      <color indexed="23"/>
      <name val="Calibri"/>
      <family val="2"/>
    </font>
    <font>
      <sz val="8"/>
      <name val="Arial"/>
      <family val="2"/>
    </font>
    <font>
      <sz val="6"/>
      <name val="Arial"/>
      <family val="2"/>
    </font>
    <font>
      <sz val="11"/>
      <color indexed="17"/>
      <name val="Calibri"/>
      <family val="2"/>
    </font>
    <font>
      <b/>
      <u/>
      <sz val="11"/>
      <color indexed="37"/>
      <name val="Arial"/>
      <family val="2"/>
    </font>
    <font>
      <b/>
      <sz val="18"/>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0"/>
      <color indexed="12"/>
      <name val="Arial"/>
      <family val="2"/>
    </font>
    <font>
      <sz val="7"/>
      <color indexed="12"/>
      <name val="Arial"/>
      <family val="2"/>
    </font>
    <font>
      <sz val="11"/>
      <color indexed="62"/>
      <name val="Calibri"/>
      <family val="2"/>
    </font>
    <font>
      <sz val="11"/>
      <color indexed="52"/>
      <name val="Calibri"/>
      <family val="2"/>
    </font>
    <font>
      <sz val="11"/>
      <color indexed="53"/>
      <name val="Calibri"/>
      <family val="2"/>
    </font>
    <font>
      <sz val="11"/>
      <color indexed="60"/>
      <name val="Calibri"/>
      <family val="2"/>
    </font>
    <font>
      <sz val="7"/>
      <name val="Small Fonts"/>
      <family val="2"/>
    </font>
    <font>
      <sz val="12"/>
      <name val="Arial"/>
      <family val="2"/>
    </font>
    <font>
      <sz val="11"/>
      <name val="Tms Rmn"/>
    </font>
    <font>
      <sz val="9"/>
      <name val="Arial"/>
      <family val="2"/>
    </font>
    <font>
      <i/>
      <sz val="11"/>
      <name val="Arial"/>
      <family val="2"/>
    </font>
    <font>
      <b/>
      <sz val="11"/>
      <color indexed="63"/>
      <name val="Calibri"/>
      <family val="2"/>
    </font>
    <font>
      <sz val="22"/>
      <name val="UBSHeadline"/>
      <family val="1"/>
    </font>
    <font>
      <sz val="8"/>
      <color indexed="8"/>
      <name val="Arial"/>
      <family val="2"/>
    </font>
    <font>
      <sz val="10"/>
      <color indexed="10"/>
      <name val="Geneva"/>
      <family val="2"/>
    </font>
    <font>
      <sz val="10"/>
      <color indexed="14"/>
      <name val="Arial"/>
      <family val="2"/>
    </font>
    <font>
      <sz val="8"/>
      <name val="Helv"/>
    </font>
    <font>
      <b/>
      <sz val="9"/>
      <color indexed="8"/>
      <name val="Arial"/>
      <family val="2"/>
    </font>
    <font>
      <b/>
      <sz val="10"/>
      <color indexed="39"/>
      <name val="Arial"/>
      <family val="2"/>
    </font>
    <font>
      <b/>
      <sz val="11"/>
      <color indexed="9"/>
      <name val="Arial"/>
      <family val="2"/>
    </font>
    <font>
      <b/>
      <i/>
      <sz val="11"/>
      <color indexed="9"/>
      <name val="Arial"/>
      <family val="2"/>
    </font>
    <font>
      <b/>
      <sz val="10"/>
      <color indexed="8"/>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10"/>
      <color indexed="39"/>
      <name val="Arial"/>
      <family val="2"/>
    </font>
    <font>
      <sz val="12"/>
      <color indexed="9"/>
      <name val="Arial"/>
      <family val="2"/>
    </font>
    <font>
      <i/>
      <sz val="12"/>
      <color indexed="9"/>
      <name val="Arial"/>
      <family val="2"/>
    </font>
    <font>
      <sz val="9"/>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5"/>
      <name val="Arial"/>
      <family val="2"/>
    </font>
    <font>
      <sz val="10"/>
      <name val="Tahoma"/>
      <family val="2"/>
    </font>
    <font>
      <b/>
      <sz val="8"/>
      <color indexed="8"/>
      <name val="Helv"/>
    </font>
    <font>
      <sz val="10"/>
      <name val="Frutiger 45 Light"/>
      <family val="2"/>
    </font>
    <font>
      <b/>
      <sz val="18"/>
      <color indexed="56"/>
      <name val="Cambria"/>
      <family val="2"/>
    </font>
    <font>
      <b/>
      <sz val="11"/>
      <color indexed="8"/>
      <name val="Calibri"/>
      <family val="2"/>
    </font>
    <font>
      <sz val="8"/>
      <color indexed="12"/>
      <name val="Arial"/>
      <family val="2"/>
    </font>
    <font>
      <sz val="12"/>
      <name val="Arial Black"/>
      <family val="2"/>
    </font>
    <font>
      <sz val="11"/>
      <color indexed="10"/>
      <name val="Calibri"/>
      <family val="2"/>
    </font>
    <font>
      <sz val="10"/>
      <color indexed="9"/>
      <name val="Arial"/>
      <family val="2"/>
    </font>
    <font>
      <b/>
      <sz val="10"/>
      <name val="Times New Roman"/>
      <family val="1"/>
    </font>
    <font>
      <sz val="10"/>
      <color indexed="8"/>
      <name val="楲污瑡潩⁮"/>
    </font>
    <font>
      <sz val="11"/>
      <color rgb="FF000000"/>
      <name val="Calibri"/>
      <family val="2"/>
      <scheme val="minor"/>
    </font>
    <font>
      <sz val="10"/>
      <name val="Arial"/>
      <family val="2"/>
    </font>
    <font>
      <sz val="10"/>
      <name val="Helv"/>
    </font>
    <font>
      <b/>
      <sz val="18"/>
      <color theme="3"/>
      <name val="Calibri Light"/>
      <family val="2"/>
      <scheme val="major"/>
    </font>
    <font>
      <sz val="11"/>
      <color rgb="FF9C6500"/>
      <name val="Calibri"/>
      <family val="2"/>
      <scheme val="minor"/>
    </font>
    <font>
      <sz val="7"/>
      <name val="Arial"/>
      <family val="2"/>
    </font>
    <font>
      <sz val="11"/>
      <color indexed="16"/>
      <name val="Calibri"/>
      <family val="2"/>
    </font>
    <font>
      <sz val="11"/>
      <color indexed="37"/>
      <name val="Calibri"/>
      <family val="2"/>
    </font>
    <font>
      <b/>
      <sz val="11"/>
      <color indexed="17"/>
      <name val="Calibri"/>
      <family val="2"/>
    </font>
    <font>
      <b/>
      <sz val="11"/>
      <color indexed="10"/>
      <name val="Calibri"/>
      <family val="2"/>
      <scheme val="minor"/>
    </font>
    <font>
      <sz val="10"/>
      <color theme="1"/>
      <name val="Calibri"/>
      <family val="2"/>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u/>
      <sz val="10"/>
      <color indexed="12"/>
      <name val="Times New Roman"/>
      <family val="1"/>
    </font>
    <font>
      <u/>
      <sz val="11"/>
      <color theme="10"/>
      <name val="Calibri"/>
      <family val="2"/>
    </font>
    <font>
      <u/>
      <sz val="10"/>
      <color indexed="12"/>
      <name val="Arial"/>
      <family val="2"/>
    </font>
    <font>
      <u/>
      <sz val="9"/>
      <color indexed="12"/>
      <name val="Geneva"/>
    </font>
    <font>
      <sz val="11"/>
      <color indexed="48"/>
      <name val="Calibri"/>
      <family val="2"/>
    </font>
    <font>
      <sz val="11"/>
      <color indexed="10"/>
      <name val="Calibri"/>
      <family val="2"/>
      <scheme val="minor"/>
    </font>
    <font>
      <sz val="11"/>
      <color indexed="19"/>
      <name val="Calibri"/>
      <family val="2"/>
      <scheme val="minor"/>
    </font>
    <font>
      <sz val="12"/>
      <name val="Helv"/>
    </font>
    <font>
      <sz val="8"/>
      <color indexed="62"/>
      <name val="Arial"/>
      <family val="2"/>
    </font>
    <font>
      <b/>
      <sz val="8"/>
      <color indexed="8"/>
      <name val="Arial"/>
      <family val="2"/>
    </font>
    <font>
      <sz val="19"/>
      <name val="Arial"/>
      <family val="2"/>
    </font>
    <font>
      <b/>
      <sz val="16"/>
      <color indexed="23"/>
      <name val="Arial"/>
      <family val="2"/>
    </font>
    <font>
      <sz val="19"/>
      <color indexed="48"/>
      <name val="Arial"/>
      <family val="2"/>
    </font>
    <font>
      <sz val="8"/>
      <color indexed="14"/>
      <name val="Arial"/>
      <family val="2"/>
    </font>
    <font>
      <b/>
      <sz val="40"/>
      <color indexed="63"/>
      <name val="Trebuchet MS"/>
      <family val="2"/>
    </font>
    <font>
      <b/>
      <sz val="22"/>
      <name val="Tahoma"/>
      <family val="2"/>
    </font>
    <font>
      <b/>
      <sz val="24"/>
      <name val="Tahoma"/>
      <family val="2"/>
    </font>
    <font>
      <sz val="22"/>
      <name val="Tahoma"/>
      <family val="2"/>
    </font>
    <font>
      <sz val="11"/>
      <color indexed="14"/>
      <name val="Calibri"/>
      <family val="2"/>
    </font>
    <font>
      <sz val="10"/>
      <color theme="1"/>
      <name val="Calibri"/>
      <family val="2"/>
      <scheme val="minor"/>
    </font>
    <font>
      <b/>
      <sz val="12"/>
      <name val="Calibri"/>
      <family val="2"/>
      <scheme val="minor"/>
    </font>
    <font>
      <b/>
      <sz val="10"/>
      <name val="Calibri"/>
      <family val="2"/>
      <scheme val="minor"/>
    </font>
    <font>
      <b/>
      <sz val="11"/>
      <name val="Calibri"/>
      <family val="2"/>
      <scheme val="minor"/>
    </font>
    <font>
      <b/>
      <vertAlign val="superscript"/>
      <sz val="11"/>
      <name val="Calibri"/>
      <family val="2"/>
      <scheme val="minor"/>
    </font>
    <font>
      <sz val="8"/>
      <name val="Calibri"/>
      <family val="2"/>
      <scheme val="minor"/>
    </font>
    <font>
      <sz val="10"/>
      <name val="Calibri"/>
      <family val="2"/>
      <scheme val="minor"/>
    </font>
    <font>
      <sz val="12"/>
      <color rgb="FF9C6500"/>
      <name val="Calibri"/>
      <family val="2"/>
      <scheme val="minor"/>
    </font>
    <font>
      <sz val="12"/>
      <color rgb="FF006100"/>
      <name val="Calibri"/>
      <family val="2"/>
      <scheme val="minor"/>
    </font>
    <font>
      <b/>
      <sz val="11"/>
      <color rgb="FFFF0000"/>
      <name val="Calibri"/>
      <family val="2"/>
      <scheme val="minor"/>
    </font>
    <font>
      <b/>
      <sz val="11"/>
      <color rgb="FF000000"/>
      <name val="Calibri"/>
      <family val="2"/>
      <scheme val="minor"/>
    </font>
    <font>
      <b/>
      <sz val="11"/>
      <color rgb="FF0070C0"/>
      <name val="Calibri"/>
      <family val="2"/>
      <scheme val="minor"/>
    </font>
    <font>
      <b/>
      <vertAlign val="superscript"/>
      <sz val="11"/>
      <color rgb="FF000000"/>
      <name val="Calibri"/>
      <family val="2"/>
      <scheme val="minor"/>
    </font>
    <font>
      <u/>
      <sz val="12"/>
      <color theme="10"/>
      <name val="Calibri"/>
      <family val="2"/>
      <scheme val="minor"/>
    </font>
    <font>
      <i/>
      <sz val="11"/>
      <color theme="1"/>
      <name val="Calibri"/>
      <family val="2"/>
      <scheme val="minor"/>
    </font>
    <font>
      <sz val="10"/>
      <color rgb="FFFF0000"/>
      <name val="Calibri"/>
      <family val="2"/>
      <scheme val="minor"/>
    </font>
    <font>
      <i/>
      <sz val="10"/>
      <name val="Calibri"/>
      <family val="2"/>
      <scheme val="minor"/>
    </font>
    <font>
      <sz val="10"/>
      <color rgb="FF0000FF"/>
      <name val="Calibri"/>
      <family val="2"/>
      <scheme val="minor"/>
    </font>
    <font>
      <i/>
      <sz val="8"/>
      <name val="Calibri"/>
      <family val="2"/>
      <scheme val="minor"/>
    </font>
    <font>
      <i/>
      <sz val="11"/>
      <name val="Calibri"/>
      <family val="2"/>
      <scheme val="minor"/>
    </font>
    <font>
      <i/>
      <sz val="11"/>
      <color rgb="FF000000"/>
      <name val="Calibri"/>
      <family val="2"/>
      <scheme val="minor"/>
    </font>
    <font>
      <i/>
      <sz val="11"/>
      <color rgb="FFFF0000"/>
      <name val="Calibri"/>
      <family val="2"/>
      <scheme val="minor"/>
    </font>
    <font>
      <b/>
      <sz val="11"/>
      <color theme="1"/>
      <name val="Calibri"/>
      <family val="2"/>
    </font>
    <font>
      <sz val="11"/>
      <name val="Calibri"/>
      <family val="2"/>
    </font>
    <font>
      <b/>
      <sz val="11"/>
      <name val="Calibri"/>
      <family val="2"/>
    </font>
    <font>
      <sz val="11"/>
      <color theme="1"/>
      <name val="Calibri"/>
      <family val="2"/>
    </font>
    <font>
      <strike/>
      <sz val="11"/>
      <color rgb="FFFF0000"/>
      <name val="Calibri"/>
      <family val="2"/>
      <scheme val="minor"/>
    </font>
    <font>
      <i/>
      <sz val="9"/>
      <color theme="1"/>
      <name val="Calibri"/>
      <family val="2"/>
      <scheme val="minor"/>
    </font>
    <font>
      <i/>
      <sz val="9"/>
      <name val="Calibri"/>
      <family val="2"/>
      <scheme val="minor"/>
    </font>
    <font>
      <i/>
      <sz val="11"/>
      <color theme="0" tint="-0.34998626667073579"/>
      <name val="Calibri"/>
      <family val="2"/>
      <scheme val="minor"/>
    </font>
    <font>
      <i/>
      <sz val="9"/>
      <color theme="0" tint="-0.34998626667073579"/>
      <name val="Calibri"/>
      <family val="2"/>
      <scheme val="minor"/>
    </font>
    <font>
      <sz val="11"/>
      <color theme="0" tint="-0.34998626667073579"/>
      <name val="Calibri"/>
      <family val="2"/>
      <scheme val="minor"/>
    </font>
    <font>
      <i/>
      <sz val="8"/>
      <color theme="1"/>
      <name val="Calibri"/>
      <family val="2"/>
      <scheme val="minor"/>
    </font>
    <font>
      <i/>
      <sz val="8"/>
      <color theme="0" tint="-0.34998626667073579"/>
      <name val="Calibri"/>
      <family val="2"/>
      <scheme val="minor"/>
    </font>
    <font>
      <sz val="8"/>
      <color theme="1"/>
      <name val="Calibri"/>
      <family val="2"/>
      <scheme val="minor"/>
    </font>
    <font>
      <b/>
      <i/>
      <sz val="11"/>
      <color rgb="FF000000"/>
      <name val="Calibri"/>
      <family val="2"/>
      <scheme val="minor"/>
    </font>
    <font>
      <sz val="11"/>
      <color rgb="FF000000"/>
      <name val="Calibri"/>
      <family val="2"/>
    </font>
    <font>
      <b/>
      <sz val="11"/>
      <color rgb="FF000000"/>
      <name val="Calibri"/>
      <family val="2"/>
    </font>
    <font>
      <sz val="10"/>
      <color rgb="FF000000"/>
      <name val="Calibri"/>
      <family val="2"/>
      <scheme val="minor"/>
    </font>
    <font>
      <b/>
      <sz val="11"/>
      <color rgb="FFFFFFFF"/>
      <name val="Calibri"/>
      <family val="2"/>
      <scheme val="minor"/>
    </font>
    <font>
      <sz val="11"/>
      <color theme="1"/>
      <name val="Calibri"/>
      <family val="2"/>
      <charset val="1"/>
    </font>
    <font>
      <sz val="11"/>
      <color rgb="FF000000"/>
      <name val="Calibri"/>
      <family val="2"/>
      <charset val="1"/>
    </font>
    <font>
      <sz val="11"/>
      <color theme="1"/>
      <name val="Cambria Math"/>
      <family val="1"/>
      <charset val="1"/>
    </font>
    <font>
      <sz val="11"/>
      <color rgb="FF000000"/>
      <name val="Cambria Math"/>
      <family val="1"/>
    </font>
    <font>
      <i/>
      <sz val="11"/>
      <color rgb="FF000000"/>
      <name val="Calibri"/>
      <family val="2"/>
    </font>
    <font>
      <sz val="11"/>
      <color rgb="FF000000"/>
      <name val="WordVisiCarriageReturn_MSFontSe"/>
    </font>
    <font>
      <sz val="11"/>
      <color rgb="FF000000"/>
      <name val="WordVisiCarriageReturn_MSFontSe"/>
      <charset val="1"/>
    </font>
    <font>
      <vertAlign val="superscript"/>
      <sz val="8.5"/>
      <color rgb="FF000000"/>
      <name val="Calibri"/>
      <family val="2"/>
    </font>
    <font>
      <sz val="10"/>
      <name val="Arial"/>
    </font>
    <font>
      <sz val="11"/>
      <color rgb="FF000000"/>
      <name val="Calibri"/>
      <scheme val="minor"/>
    </font>
    <font>
      <b/>
      <sz val="11"/>
      <color rgb="FF000000"/>
      <name val="Calibri"/>
      <scheme val="minor"/>
    </font>
    <font>
      <b/>
      <sz val="11"/>
      <color rgb="FFFFFFFF"/>
      <name val="Calibri"/>
      <family val="2"/>
    </font>
    <font>
      <vertAlign val="superscript"/>
      <sz val="11"/>
      <name val="Calibri"/>
      <family val="2"/>
      <scheme val="minor"/>
    </font>
    <font>
      <vertAlign val="superscript"/>
      <sz val="11"/>
      <color rgb="FF000000"/>
      <name val="Calibri"/>
      <family val="2"/>
      <scheme val="minor"/>
    </font>
    <font>
      <b/>
      <vertAlign val="superscript"/>
      <sz val="11"/>
      <color theme="1"/>
      <name val="Calibri"/>
      <family val="2"/>
      <scheme val="minor"/>
    </font>
    <font>
      <b/>
      <vertAlign val="superscript"/>
      <sz val="10"/>
      <name val="Calibri"/>
      <family val="2"/>
      <scheme val="minor"/>
    </font>
    <font>
      <vertAlign val="superscript"/>
      <sz val="10"/>
      <name val="Calibri"/>
      <family val="2"/>
      <scheme val="minor"/>
    </font>
    <font>
      <vertAlign val="superscript"/>
      <sz val="11"/>
      <color theme="1"/>
      <name val="Calibri"/>
      <family val="2"/>
      <scheme val="minor"/>
    </font>
  </fonts>
  <fills count="16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44"/>
        <bgColor indexed="64"/>
      </patternFill>
    </fill>
    <fill>
      <patternFill patternType="solid">
        <fgColor indexed="23"/>
      </patternFill>
    </fill>
    <fill>
      <patternFill patternType="solid">
        <fgColor indexed="49"/>
        <bgColor indexed="64"/>
      </patternFill>
    </fill>
    <fill>
      <patternFill patternType="solid">
        <fgColor indexed="50"/>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4"/>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9"/>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0"/>
        <bgColor indexed="40"/>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18"/>
        <bgColor indexed="64"/>
      </patternFill>
    </fill>
    <fill>
      <patternFill patternType="solid">
        <fgColor indexed="42"/>
        <bgColor indexed="64"/>
      </patternFill>
    </fill>
    <fill>
      <patternFill patternType="solid">
        <fgColor indexed="45"/>
        <bgColor indexed="64"/>
      </patternFill>
    </fill>
    <fill>
      <patternFill patternType="solid">
        <fgColor indexed="53"/>
        <bgColor indexed="64"/>
      </patternFill>
    </fill>
    <fill>
      <patternFill patternType="solid">
        <fgColor indexed="16"/>
        <bgColor indexed="64"/>
      </patternFill>
    </fill>
    <fill>
      <patternFill patternType="solid">
        <fgColor indexed="14"/>
      </patternFill>
    </fill>
    <fill>
      <patternFill patternType="solid">
        <fgColor indexed="63"/>
      </patternFill>
    </fill>
    <fill>
      <patternFill patternType="solid">
        <fgColor indexed="18"/>
      </patternFill>
    </fill>
    <fill>
      <patternFill patternType="solid">
        <fgColor indexed="40"/>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56"/>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9"/>
      </patternFill>
    </fill>
    <fill>
      <patternFill patternType="solid">
        <fgColor indexed="35"/>
        <bgColor indexed="3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31"/>
        <bgColor indexed="64"/>
      </patternFill>
    </fill>
    <fill>
      <patternFill patternType="solid">
        <fgColor indexed="12"/>
      </patternFill>
    </fill>
    <fill>
      <patternFill patternType="solid">
        <fgColor indexed="29"/>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48"/>
        <bgColor indexed="41"/>
      </patternFill>
    </fill>
    <fill>
      <patternFill patternType="lightUp">
        <fgColor indexed="22"/>
        <bgColor indexed="35"/>
      </patternFill>
    </fill>
    <fill>
      <patternFill patternType="solid">
        <fgColor indexed="23"/>
        <bgColor indexed="64"/>
      </patternFill>
    </fill>
    <fill>
      <patternFill patternType="solid">
        <fgColor indexed="15"/>
      </patternFill>
    </fill>
    <fill>
      <patternFill patternType="solid">
        <fgColor indexed="20"/>
      </patternFill>
    </fill>
    <fill>
      <patternFill patternType="solid">
        <fgColor rgb="FFFFFFFF"/>
        <bgColor indexed="64"/>
      </patternFill>
    </fill>
    <fill>
      <patternFill patternType="solid">
        <fgColor theme="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FFD966"/>
        <bgColor rgb="FF000000"/>
      </patternFill>
    </fill>
    <fill>
      <patternFill patternType="solid">
        <fgColor theme="2"/>
        <bgColor indexed="64"/>
      </patternFill>
    </fill>
    <fill>
      <patternFill patternType="solid">
        <fgColor rgb="FFBDD7EE"/>
        <bgColor rgb="FF000000"/>
      </patternFill>
    </fill>
    <fill>
      <patternFill patternType="solid">
        <fgColor rgb="FFD9D9D9"/>
        <bgColor rgb="FF000000"/>
      </patternFill>
    </fill>
    <fill>
      <patternFill patternType="solid">
        <fgColor rgb="FF000000"/>
        <bgColor rgb="FF000000"/>
      </patternFill>
    </fill>
    <fill>
      <patternFill patternType="solid">
        <fgColor theme="4" tint="0.59999389629810485"/>
        <bgColor rgb="FF000000"/>
      </patternFill>
    </fill>
    <fill>
      <patternFill patternType="solid">
        <fgColor theme="2" tint="-9.9978637043366805E-2"/>
        <bgColor indexed="64"/>
      </patternFill>
    </fill>
    <fill>
      <patternFill patternType="solid">
        <fgColor theme="7" tint="0.39997558519241921"/>
        <bgColor rgb="FF000000"/>
      </patternFill>
    </fill>
    <fill>
      <patternFill patternType="solid">
        <fgColor theme="0" tint="-0.14999847407452621"/>
        <bgColor rgb="FF000000"/>
      </patternFill>
    </fill>
    <fill>
      <patternFill patternType="solid">
        <fgColor theme="7"/>
        <bgColor indexed="64"/>
      </patternFill>
    </fill>
    <fill>
      <patternFill patternType="solid">
        <fgColor rgb="FFF2F2F2"/>
        <bgColor rgb="FF000000"/>
      </patternFill>
    </fill>
    <fill>
      <patternFill patternType="solid">
        <fgColor theme="5"/>
        <bgColor theme="5"/>
      </patternFill>
    </fill>
    <fill>
      <patternFill patternType="solid">
        <fgColor theme="5" tint="0.79998168889431442"/>
        <bgColor theme="5" tint="0.79998168889431442"/>
      </patternFill>
    </fill>
    <fill>
      <patternFill patternType="solid">
        <fgColor theme="5" tint="0.39997558519241921"/>
        <bgColor indexed="64"/>
      </patternFill>
    </fill>
    <fill>
      <patternFill patternType="solid">
        <fgColor theme="4" tint="0.39997558519241921"/>
        <bgColor rgb="FF000000"/>
      </patternFill>
    </fill>
  </fills>
  <borders count="24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top/>
      <bottom style="medium">
        <color auto="1"/>
      </bottom>
      <diagonal/>
    </border>
    <border>
      <left style="medium">
        <color auto="1"/>
      </left>
      <right style="medium">
        <color auto="1"/>
      </right>
      <top/>
      <bottom style="medium">
        <color rgb="FF000000"/>
      </bottom>
      <diagonal/>
    </border>
    <border>
      <left/>
      <right/>
      <top style="thin">
        <color auto="1"/>
      </top>
      <bottom style="thin">
        <color auto="1"/>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top/>
      <bottom style="hair">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22"/>
      </left>
      <right style="hair">
        <color indexed="22"/>
      </right>
      <top style="hair">
        <color indexed="22"/>
      </top>
      <bottom style="hair">
        <color indexed="22"/>
      </bottom>
      <diagonal/>
    </border>
    <border>
      <left/>
      <right/>
      <top style="medium">
        <color auto="1"/>
      </top>
      <bottom style="medium">
        <color auto="1"/>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5"/>
      </bottom>
      <diagonal/>
    </border>
    <border>
      <left/>
      <right/>
      <top/>
      <bottom style="medium">
        <color indexed="30"/>
      </bottom>
      <diagonal/>
    </border>
    <border>
      <left/>
      <right/>
      <top/>
      <bottom style="medium">
        <color indexed="55"/>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style="thin">
        <color auto="1"/>
      </left>
      <right/>
      <top style="thin">
        <color auto="1"/>
      </top>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6"/>
      </bottom>
      <diagonal/>
    </border>
    <border>
      <left/>
      <right/>
      <top/>
      <bottom style="thick">
        <color indexed="58"/>
      </bottom>
      <diagonal/>
    </border>
    <border>
      <left/>
      <right/>
      <top/>
      <bottom style="thick">
        <color indexed="27"/>
      </bottom>
      <diagonal/>
    </border>
    <border>
      <left/>
      <right/>
      <top/>
      <bottom style="medium">
        <color indexed="24"/>
      </bottom>
      <diagonal/>
    </border>
    <border>
      <left/>
      <right/>
      <top/>
      <bottom style="medium">
        <color indexed="58"/>
      </bottom>
      <diagonal/>
    </border>
    <border>
      <left/>
      <right/>
      <top/>
      <bottom style="medium">
        <color indexed="27"/>
      </bottom>
      <diagonal/>
    </border>
    <border>
      <left/>
      <right/>
      <top/>
      <bottom style="double">
        <color indexed="17"/>
      </bottom>
      <diagonal/>
    </border>
    <border>
      <left/>
      <right/>
      <top/>
      <bottom style="double">
        <color indexed="10"/>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diagonal/>
    </border>
    <border>
      <left style="medium">
        <color indexed="64"/>
      </left>
      <right style="medium">
        <color indexed="64"/>
      </right>
      <top style="medium">
        <color rgb="FF000000"/>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auto="1"/>
      </left>
      <right style="thin">
        <color auto="1"/>
      </right>
      <top/>
      <bottom/>
      <diagonal/>
    </border>
    <border>
      <left/>
      <right style="thin">
        <color indexed="64"/>
      </right>
      <top style="medium">
        <color indexed="64"/>
      </top>
      <bottom style="double">
        <color indexed="64"/>
      </bottom>
      <diagonal/>
    </border>
    <border>
      <left style="thin">
        <color indexed="64"/>
      </left>
      <right/>
      <top style="thin">
        <color indexed="64"/>
      </top>
      <bottom/>
      <diagonal/>
    </border>
    <border>
      <left style="double">
        <color rgb="FF000000"/>
      </left>
      <right/>
      <top style="double">
        <color rgb="FF000000"/>
      </top>
      <bottom/>
      <diagonal/>
    </border>
    <border>
      <left/>
      <right/>
      <top style="double">
        <color rgb="FF000000"/>
      </top>
      <bottom/>
      <diagonal/>
    </border>
    <border>
      <left style="double">
        <color rgb="FF000000"/>
      </left>
      <right/>
      <top/>
      <bottom/>
      <diagonal/>
    </border>
    <border>
      <left style="thin">
        <color indexed="64"/>
      </left>
      <right style="thin">
        <color indexed="64"/>
      </right>
      <top/>
      <bottom style="double">
        <color indexed="64"/>
      </bottom>
      <diagonal/>
    </border>
    <border>
      <left style="double">
        <color rgb="FF000000"/>
      </left>
      <right/>
      <top/>
      <bottom style="double">
        <color rgb="FF000000"/>
      </bottom>
      <diagonal/>
    </border>
    <border>
      <left/>
      <right/>
      <top/>
      <bottom style="double">
        <color rgb="FF000000"/>
      </bottom>
      <diagonal/>
    </border>
    <border>
      <left style="thin">
        <color indexed="64"/>
      </left>
      <right/>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medium">
        <color indexed="30"/>
      </bottom>
      <diagonal/>
    </border>
    <border>
      <left/>
      <right/>
      <top/>
      <bottom style="medium">
        <color indexed="55"/>
      </bottom>
      <diagonal/>
    </border>
    <border>
      <left/>
      <right/>
      <top/>
      <bottom style="medium">
        <color indexed="22"/>
      </bottom>
      <diagonal/>
    </border>
    <border>
      <left style="thin">
        <color auto="1"/>
      </left>
      <right/>
      <top style="thin">
        <color auto="1"/>
      </top>
      <bottom/>
      <diagonal/>
    </border>
    <border>
      <left/>
      <right/>
      <top style="double">
        <color indexed="0"/>
      </top>
      <bottom/>
      <diagonal/>
    </border>
    <border>
      <left/>
      <right/>
      <top style="thin">
        <color auto="1"/>
      </top>
      <bottom style="double">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64"/>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style="thin">
        <color indexed="64"/>
      </top>
      <bottom style="double">
        <color indexed="64"/>
      </bottom>
      <diagonal/>
    </border>
    <border>
      <left style="medium">
        <color auto="1"/>
      </left>
      <right style="thin">
        <color auto="1"/>
      </right>
      <top style="double">
        <color indexed="64"/>
      </top>
      <bottom style="thin">
        <color auto="1"/>
      </bottom>
      <diagonal/>
    </border>
    <border>
      <left/>
      <right style="thin">
        <color indexed="64"/>
      </right>
      <top style="double">
        <color indexed="64"/>
      </top>
      <bottom style="thin">
        <color indexed="64"/>
      </bottom>
      <diagonal/>
    </border>
    <border>
      <left style="thin">
        <color auto="1"/>
      </left>
      <right style="thin">
        <color auto="1"/>
      </right>
      <top style="double">
        <color indexed="64"/>
      </top>
      <bottom style="thin">
        <color auto="1"/>
      </bottom>
      <diagonal/>
    </border>
    <border>
      <left style="thin">
        <color auto="1"/>
      </left>
      <right style="medium">
        <color indexed="64"/>
      </right>
      <top style="double">
        <color indexed="64"/>
      </top>
      <bottom style="thin">
        <color auto="1"/>
      </bottom>
      <diagonal/>
    </border>
    <border>
      <left/>
      <right style="thin">
        <color indexed="64"/>
      </right>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thin">
        <color auto="1"/>
      </right>
      <top style="double">
        <color indexed="64"/>
      </top>
      <bottom style="medium">
        <color indexed="64"/>
      </bottom>
      <diagonal/>
    </border>
    <border>
      <left style="medium">
        <color indexed="64"/>
      </left>
      <right style="thin">
        <color auto="1"/>
      </right>
      <top style="double">
        <color indexed="64"/>
      </top>
      <bottom style="medium">
        <color indexed="64"/>
      </bottom>
      <diagonal/>
    </border>
    <border>
      <left/>
      <right style="thin">
        <color indexed="64"/>
      </right>
      <top style="thin">
        <color indexed="64"/>
      </top>
      <bottom/>
      <diagonal/>
    </border>
    <border>
      <left/>
      <right style="thin">
        <color indexed="64"/>
      </right>
      <top/>
      <bottom style="medium">
        <color auto="1"/>
      </bottom>
      <diagonal/>
    </border>
    <border>
      <left style="thin">
        <color theme="5" tint="0.39997558519241921"/>
      </left>
      <right/>
      <top style="thin">
        <color theme="5" tint="0.39997558519241921"/>
      </top>
      <bottom/>
      <diagonal/>
    </border>
    <border>
      <left/>
      <right/>
      <top style="thin">
        <color theme="5" tint="0.39997558519241921"/>
      </top>
      <bottom/>
      <diagonal/>
    </border>
    <border>
      <left/>
      <right style="thin">
        <color theme="5" tint="0.39997558519241921"/>
      </right>
      <top style="thin">
        <color theme="5" tint="0.39997558519241921"/>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medium">
        <color indexed="22"/>
      </top>
      <bottom style="medium">
        <color indexed="22"/>
      </bottom>
      <diagonal/>
    </border>
    <border>
      <left style="thin">
        <color auto="1"/>
      </left>
      <right/>
      <top style="thin">
        <color auto="1"/>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54"/>
      </left>
      <right/>
      <top style="thin">
        <color indexed="54"/>
      </top>
      <bottom/>
      <diagonal/>
    </border>
    <border>
      <left/>
      <right/>
      <top style="thin">
        <color indexed="48"/>
      </top>
      <bottom style="double">
        <color indexed="48"/>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auto="1"/>
      </left>
      <right style="thin">
        <color auto="1"/>
      </right>
      <top style="thin">
        <color auto="1"/>
      </top>
      <bottom/>
      <diagonal/>
    </border>
    <border>
      <left/>
      <right style="thin">
        <color indexed="64"/>
      </right>
      <top style="thin">
        <color indexed="64"/>
      </top>
      <bottom/>
      <diagonal/>
    </border>
    <border>
      <left/>
      <right style="medium">
        <color indexed="64"/>
      </right>
      <top style="thin">
        <color indexed="64"/>
      </top>
      <bottom/>
      <diagonal/>
    </border>
    <border>
      <left style="medium">
        <color auto="1"/>
      </left>
      <right/>
      <top style="medium">
        <color auto="1"/>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s>
  <cellStyleXfs count="42831">
    <xf numFmtId="0" fontId="0" fillId="0" borderId="0"/>
    <xf numFmtId="0" fontId="32" fillId="0" borderId="0"/>
    <xf numFmtId="0" fontId="34" fillId="0" borderId="0"/>
    <xf numFmtId="44" fontId="32" fillId="0" borderId="0" applyFont="0" applyFill="0" applyBorder="0" applyAlignment="0" applyProtection="0"/>
    <xf numFmtId="43" fontId="32" fillId="0" borderId="0" applyFont="0" applyFill="0" applyBorder="0" applyAlignment="0" applyProtection="0"/>
    <xf numFmtId="0" fontId="35" fillId="0" borderId="0"/>
    <xf numFmtId="0" fontId="34" fillId="0" borderId="0"/>
    <xf numFmtId="44" fontId="35" fillId="0" borderId="0" applyFont="0" applyFill="0" applyBorder="0" applyAlignment="0" applyProtection="0"/>
    <xf numFmtId="0" fontId="31" fillId="0" borderId="0"/>
    <xf numFmtId="0" fontId="35" fillId="0" borderId="0"/>
    <xf numFmtId="44" fontId="3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9" fillId="0" borderId="0" applyFont="0" applyFill="0" applyBorder="0" applyAlignment="0" applyProtection="0"/>
    <xf numFmtId="0" fontId="29" fillId="0" borderId="0"/>
    <xf numFmtId="44" fontId="29" fillId="0" borderId="0" applyFont="0" applyFill="0" applyBorder="0" applyAlignment="0" applyProtection="0"/>
    <xf numFmtId="43" fontId="29" fillId="0" borderId="0" applyFont="0" applyFill="0" applyBorder="0" applyAlignment="0" applyProtection="0"/>
    <xf numFmtId="0" fontId="28" fillId="0" borderId="0"/>
    <xf numFmtId="0" fontId="27" fillId="0" borderId="0"/>
    <xf numFmtId="43" fontId="39" fillId="0" borderId="0" applyFont="0" applyFill="0" applyBorder="0" applyAlignment="0" applyProtection="0"/>
    <xf numFmtId="0" fontId="41" fillId="0" borderId="0" applyNumberFormat="0" applyFill="0" applyBorder="0" applyAlignment="0" applyProtection="0"/>
    <xf numFmtId="0" fontId="42" fillId="0" borderId="10"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5" fillId="4" borderId="0" applyNumberFormat="0" applyBorder="0" applyAlignment="0" applyProtection="0"/>
    <xf numFmtId="0" fontId="46" fillId="5" borderId="0" applyNumberFormat="0" applyBorder="0" applyAlignment="0" applyProtection="0"/>
    <xf numFmtId="0" fontId="47" fillId="6" borderId="0" applyNumberFormat="0" applyBorder="0" applyAlignment="0" applyProtection="0"/>
    <xf numFmtId="0" fontId="48" fillId="7" borderId="13" applyNumberFormat="0" applyAlignment="0" applyProtection="0"/>
    <xf numFmtId="0" fontId="49" fillId="8" borderId="14" applyNumberFormat="0" applyAlignment="0" applyProtection="0"/>
    <xf numFmtId="0" fontId="50" fillId="8" borderId="13" applyNumberFormat="0" applyAlignment="0" applyProtection="0"/>
    <xf numFmtId="0" fontId="51" fillId="0" borderId="15" applyNumberFormat="0" applyFill="0" applyAlignment="0" applyProtection="0"/>
    <xf numFmtId="0" fontId="52" fillId="9" borderId="16" applyNumberFormat="0" applyAlignment="0" applyProtection="0"/>
    <xf numFmtId="0" fontId="33" fillId="0" borderId="0" applyNumberFormat="0" applyFill="0" applyBorder="0" applyAlignment="0" applyProtection="0"/>
    <xf numFmtId="0" fontId="53" fillId="0" borderId="0" applyNumberFormat="0" applyFill="0" applyBorder="0" applyAlignment="0" applyProtection="0"/>
    <xf numFmtId="0" fontId="54" fillId="0" borderId="18" applyNumberFormat="0" applyFill="0" applyAlignment="0" applyProtection="0"/>
    <xf numFmtId="0" fontId="55"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5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5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5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5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5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63" fillId="37" borderId="0" applyNumberFormat="0" applyBorder="0" applyAlignment="0" applyProtection="0"/>
    <xf numFmtId="0" fontId="26" fillId="0" borderId="0"/>
    <xf numFmtId="0" fontId="63" fillId="41" borderId="0" applyNumberFormat="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63" fillId="35" borderId="0" applyNumberFormat="0" applyBorder="0" applyAlignment="0" applyProtection="0"/>
    <xf numFmtId="0" fontId="34" fillId="0" borderId="0"/>
    <xf numFmtId="0" fontId="26" fillId="0" borderId="0"/>
    <xf numFmtId="0" fontId="63" fillId="40" borderId="0" applyNumberFormat="0" applyBorder="0" applyAlignment="0" applyProtection="0"/>
    <xf numFmtId="44" fontId="26" fillId="0" borderId="0" applyFont="0" applyFill="0" applyBorder="0" applyAlignment="0" applyProtection="0"/>
    <xf numFmtId="0" fontId="34" fillId="0" borderId="0" applyNumberFormat="0" applyFill="0" applyBorder="0" applyAlignment="0" applyProtection="0"/>
    <xf numFmtId="0" fontId="34" fillId="0" borderId="0"/>
    <xf numFmtId="0" fontId="5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63" fillId="39" borderId="0" applyNumberFormat="0" applyBorder="0" applyAlignment="0" applyProtection="0"/>
    <xf numFmtId="0" fontId="57" fillId="0" borderId="0"/>
    <xf numFmtId="0" fontId="34" fillId="0" borderId="0"/>
    <xf numFmtId="0" fontId="63" fillId="35" borderId="0" applyNumberFormat="0" applyBorder="0" applyAlignment="0" applyProtection="0"/>
    <xf numFmtId="0" fontId="63"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42" borderId="0" applyNumberFormat="0" applyBorder="0" applyAlignment="0" applyProtection="0"/>
    <xf numFmtId="9" fontId="26" fillId="0" borderId="0" applyFont="0" applyFill="0" applyBorder="0" applyAlignment="0" applyProtection="0"/>
    <xf numFmtId="0" fontId="34" fillId="0" borderId="0"/>
    <xf numFmtId="0" fontId="34" fillId="0" borderId="0"/>
    <xf numFmtId="0" fontId="57" fillId="0" borderId="0"/>
    <xf numFmtId="0" fontId="63" fillId="39" borderId="0" applyNumberFormat="0" applyBorder="0" applyAlignment="0" applyProtection="0"/>
    <xf numFmtId="0" fontId="60" fillId="0" borderId="0" applyNumberFormat="0" applyFill="0" applyBorder="0" applyAlignment="0" applyProtection="0">
      <alignment vertical="top"/>
    </xf>
    <xf numFmtId="0" fontId="61" fillId="0" borderId="0" applyNumberFormat="0" applyFill="0" applyBorder="0" applyAlignment="0" applyProtection="0">
      <alignment vertical="top"/>
    </xf>
    <xf numFmtId="0" fontId="62" fillId="0" borderId="0" applyNumberFormat="0" applyFill="0" applyBorder="0" applyAlignment="0" applyProtection="0">
      <alignment vertical="top"/>
    </xf>
    <xf numFmtId="0" fontId="34" fillId="0" borderId="0"/>
    <xf numFmtId="0" fontId="34" fillId="0" borderId="0" applyFont="0" applyFill="0" applyBorder="0" applyProtection="0"/>
    <xf numFmtId="0" fontId="63" fillId="35"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41" borderId="0" applyNumberFormat="0" applyBorder="0" applyAlignment="0" applyProtection="0"/>
    <xf numFmtId="169" fontId="34" fillId="0" borderId="0" applyFont="0" applyFill="0" applyBorder="0" applyAlignment="0" applyProtection="0"/>
    <xf numFmtId="0" fontId="34" fillId="0" borderId="0" applyNumberFormat="0" applyFill="0" applyBorder="0" applyAlignment="0" applyProtection="0"/>
    <xf numFmtId="0" fontId="63" fillId="37" borderId="0" applyNumberFormat="0" applyBorder="0" applyAlignment="0" applyProtection="0"/>
    <xf numFmtId="0" fontId="59" fillId="0" borderId="0" applyNumberFormat="0" applyFill="0" applyBorder="0" applyAlignment="0" applyProtection="0">
      <alignment vertical="top"/>
      <protection locked="0"/>
    </xf>
    <xf numFmtId="0" fontId="63" fillId="35" borderId="0" applyNumberFormat="0" applyBorder="0" applyAlignment="0" applyProtection="0"/>
    <xf numFmtId="0" fontId="63" fillId="38" borderId="0" applyNumberFormat="0" applyBorder="0" applyAlignment="0" applyProtection="0"/>
    <xf numFmtId="0" fontId="63" fillId="36" borderId="0" applyNumberFormat="0" applyBorder="0" applyAlignment="0" applyProtection="0"/>
    <xf numFmtId="0" fontId="34" fillId="0" borderId="0" applyNumberFormat="0" applyFill="0" applyBorder="0" applyAlignment="0" applyProtection="0"/>
    <xf numFmtId="0" fontId="58" fillId="0" borderId="0"/>
    <xf numFmtId="0" fontId="63" fillId="35" borderId="0" applyNumberFormat="0" applyBorder="0" applyAlignment="0" applyProtection="0"/>
    <xf numFmtId="0" fontId="34" fillId="0" borderId="0"/>
    <xf numFmtId="0" fontId="63" fillId="35" borderId="0" applyNumberFormat="0" applyBorder="0" applyAlignment="0" applyProtection="0"/>
    <xf numFmtId="0" fontId="34" fillId="0" borderId="0" applyNumberFormat="0" applyFill="0" applyBorder="0" applyAlignment="0" applyProtection="0"/>
    <xf numFmtId="0" fontId="63" fillId="37" borderId="0" applyNumberFormat="0" applyBorder="0" applyAlignment="0" applyProtection="0"/>
    <xf numFmtId="0" fontId="57" fillId="0" borderId="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43"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39" fontId="35" fillId="0" borderId="0" applyFont="0" applyFill="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37"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0"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4"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9"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34" fillId="0" borderId="0" applyFont="0" applyFill="0" applyBorder="0" applyProtection="0"/>
    <xf numFmtId="0" fontId="64" fillId="50"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51"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4" fillId="56" borderId="0" applyNumberFormat="0" applyBorder="0" applyAlignment="0" applyProtection="0"/>
    <xf numFmtId="0" fontId="64" fillId="57"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64" fillId="60"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3" fillId="62" borderId="0" applyNumberFormat="0" applyBorder="0" applyAlignment="0" applyProtection="0"/>
    <xf numFmtId="0" fontId="63" fillId="63" borderId="0" applyNumberFormat="0" applyBorder="0" applyAlignment="0" applyProtection="0"/>
    <xf numFmtId="0" fontId="64" fillId="64"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3" fillId="63" borderId="0" applyNumberFormat="0" applyBorder="0" applyAlignment="0" applyProtection="0"/>
    <xf numFmtId="0" fontId="63" fillId="64" borderId="0" applyNumberFormat="0" applyBorder="0" applyAlignment="0" applyProtection="0"/>
    <xf numFmtId="0" fontId="64" fillId="64" borderId="0" applyNumberFormat="0" applyBorder="0" applyAlignment="0" applyProtection="0"/>
    <xf numFmtId="0" fontId="64" fillId="51"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4" fillId="65"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4" fillId="55"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63" fillId="66" borderId="0" applyNumberFormat="0" applyBorder="0" applyAlignment="0" applyProtection="0"/>
    <xf numFmtId="0" fontId="63" fillId="59" borderId="0" applyNumberFormat="0" applyBorder="0" applyAlignment="0" applyProtection="0"/>
    <xf numFmtId="0" fontId="64" fillId="67" borderId="0" applyNumberFormat="0" applyBorder="0" applyAlignment="0" applyProtection="0"/>
    <xf numFmtId="0" fontId="64" fillId="68"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170" fontId="65" fillId="69" borderId="19">
      <alignment horizontal="center" vertical="center"/>
    </xf>
    <xf numFmtId="171" fontId="34" fillId="69" borderId="19">
      <alignment horizontal="center" vertical="center"/>
    </xf>
    <xf numFmtId="171" fontId="34" fillId="69" borderId="19">
      <alignment horizontal="center" vertical="center"/>
    </xf>
    <xf numFmtId="171" fontId="34" fillId="69" borderId="19">
      <alignment horizontal="center" vertical="center"/>
    </xf>
    <xf numFmtId="49" fontId="34" fillId="0" borderId="20"/>
    <xf numFmtId="0" fontId="66" fillId="48" borderId="20" applyNumberFormat="0" applyFont="0" applyBorder="0" applyAlignment="0" applyProtection="0">
      <protection hidden="1"/>
    </xf>
    <xf numFmtId="0" fontId="67" fillId="36"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3" fontId="68" fillId="0" borderId="0" applyFill="0" applyBorder="0" applyProtection="0">
      <alignment horizontal="right"/>
    </xf>
    <xf numFmtId="172" fontId="34" fillId="0" borderId="0" applyFont="0" applyFill="0" applyBorder="0" applyAlignment="0" applyProtection="0"/>
    <xf numFmtId="173" fontId="69" fillId="0" borderId="0" applyFill="0" applyBorder="0" applyAlignment="0"/>
    <xf numFmtId="0" fontId="70" fillId="48" borderId="21" applyNumberFormat="0" applyAlignment="0" applyProtection="0"/>
    <xf numFmtId="0" fontId="70" fillId="48" borderId="21" applyNumberFormat="0" applyAlignment="0" applyProtection="0"/>
    <xf numFmtId="0" fontId="71" fillId="41" borderId="21" applyNumberFormat="0" applyAlignment="0" applyProtection="0"/>
    <xf numFmtId="0" fontId="71" fillId="41" borderId="21" applyNumberFormat="0" applyAlignment="0" applyProtection="0"/>
    <xf numFmtId="0" fontId="71" fillId="41" borderId="21" applyNumberFormat="0" applyAlignment="0" applyProtection="0"/>
    <xf numFmtId="0" fontId="71" fillId="41" borderId="21" applyNumberFormat="0" applyAlignment="0" applyProtection="0"/>
    <xf numFmtId="0" fontId="71" fillId="41" borderId="21" applyNumberFormat="0" applyAlignment="0" applyProtection="0"/>
    <xf numFmtId="0" fontId="71" fillId="41" borderId="21" applyNumberFormat="0" applyAlignment="0" applyProtection="0"/>
    <xf numFmtId="0" fontId="71" fillId="41" borderId="21" applyNumberFormat="0" applyAlignment="0" applyProtection="0"/>
    <xf numFmtId="0" fontId="71" fillId="41" borderId="21" applyNumberFormat="0" applyAlignment="0" applyProtection="0"/>
    <xf numFmtId="0" fontId="71" fillId="41" borderId="21" applyNumberFormat="0" applyAlignment="0" applyProtection="0"/>
    <xf numFmtId="0" fontId="71" fillId="41" borderId="21" applyNumberFormat="0" applyAlignment="0" applyProtection="0"/>
    <xf numFmtId="0" fontId="72" fillId="45" borderId="22" applyNumberFormat="0" applyAlignment="0" applyProtection="0"/>
    <xf numFmtId="0" fontId="72" fillId="70" borderId="22" applyNumberFormat="0" applyAlignment="0" applyProtection="0"/>
    <xf numFmtId="0" fontId="72" fillId="70" borderId="22" applyNumberFormat="0" applyAlignment="0" applyProtection="0"/>
    <xf numFmtId="0" fontId="72" fillId="70" borderId="22" applyNumberFormat="0" applyAlignment="0" applyProtection="0"/>
    <xf numFmtId="0" fontId="72" fillId="70" borderId="22" applyNumberFormat="0" applyAlignment="0" applyProtection="0"/>
    <xf numFmtId="0" fontId="72" fillId="70" borderId="22" applyNumberFormat="0" applyAlignment="0" applyProtection="0"/>
    <xf numFmtId="49" fontId="34" fillId="0" borderId="2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3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0" fontId="74" fillId="0" borderId="0" applyNumberFormat="0" applyAlignment="0">
      <alignment horizontal="left"/>
    </xf>
    <xf numFmtId="176" fontId="34" fillId="0" borderId="0" applyFont="0" applyFill="0" applyBorder="0" applyAlignment="0" applyProtection="0"/>
    <xf numFmtId="177" fontId="75" fillId="0" borderId="0" applyFont="0" applyFill="0" applyBorder="0" applyAlignment="0" applyProtection="0"/>
    <xf numFmtId="44" fontId="63" fillId="0" borderId="0" applyFont="0" applyFill="0" applyBorder="0" applyAlignment="0" applyProtection="0"/>
    <xf numFmtId="0" fontId="26" fillId="42" borderId="0" applyNumberFormat="0" applyBorder="0" applyAlignment="0" applyProtection="0"/>
    <xf numFmtId="44" fontId="69"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26" fillId="39" borderId="0" applyNumberFormat="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76"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178"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5" fontId="77" fillId="0" borderId="0" applyFont="0" applyFill="0" applyBorder="0" applyAlignment="0" applyProtection="0"/>
    <xf numFmtId="179" fontId="35" fillId="0" borderId="0" applyFont="0" applyFill="0" applyBorder="0" applyAlignment="0" applyProtection="0"/>
    <xf numFmtId="14" fontId="34" fillId="0" borderId="0" applyFont="0" applyFill="0" applyBorder="0" applyAlignment="0" applyProtection="0"/>
    <xf numFmtId="6" fontId="78" fillId="0" borderId="0">
      <protection locked="0"/>
    </xf>
    <xf numFmtId="6" fontId="78" fillId="0" borderId="0">
      <protection locked="0"/>
    </xf>
    <xf numFmtId="180" fontId="34" fillId="71" borderId="0">
      <alignment horizontal="center"/>
    </xf>
    <xf numFmtId="0" fontId="34" fillId="0" borderId="20"/>
    <xf numFmtId="181" fontId="57" fillId="0" borderId="0">
      <alignment horizontal="right"/>
      <protection locked="0"/>
    </xf>
    <xf numFmtId="0" fontId="79" fillId="0" borderId="0" applyNumberFormat="0" applyAlignment="0">
      <alignment horizontal="left"/>
    </xf>
    <xf numFmtId="182" fontId="34" fillId="0" borderId="0" applyFont="0" applyFill="0" applyBorder="0" applyAlignment="0" applyProtection="0"/>
    <xf numFmtId="183" fontId="34" fillId="0" borderId="0" applyFont="0" applyFill="0" applyBorder="0" applyAlignment="0" applyProtection="0"/>
    <xf numFmtId="184" fontId="34" fillId="0" borderId="0" applyFont="0" applyFill="0" applyBorder="0" applyAlignment="0" applyProtection="0"/>
    <xf numFmtId="185" fontId="34" fillId="0" borderId="0" applyFont="0" applyFill="0" applyBorder="0" applyAlignment="0" applyProtection="0"/>
    <xf numFmtId="186" fontId="34"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34" fillId="0" borderId="20">
      <alignment horizontal="left"/>
    </xf>
    <xf numFmtId="2" fontId="34" fillId="0" borderId="0" applyFont="0" applyFill="0" applyBorder="0" applyAlignment="0" applyProtection="0"/>
    <xf numFmtId="187" fontId="34" fillId="0" borderId="0">
      <protection locked="0"/>
    </xf>
    <xf numFmtId="187" fontId="34" fillId="0" borderId="0">
      <protection locked="0"/>
    </xf>
    <xf numFmtId="187" fontId="34" fillId="0" borderId="0">
      <protection locked="0"/>
    </xf>
    <xf numFmtId="38" fontId="81" fillId="0" borderId="23">
      <alignment horizontal="right"/>
    </xf>
    <xf numFmtId="167" fontId="75" fillId="0" borderId="0" applyFont="0" applyFill="0" applyBorder="0" applyAlignment="0" applyProtection="0"/>
    <xf numFmtId="188" fontId="34" fillId="0" borderId="0" applyFont="0" applyFill="0" applyBorder="0" applyAlignment="0" applyProtection="0">
      <alignment horizontal="center"/>
    </xf>
    <xf numFmtId="189" fontId="34" fillId="0" borderId="0" applyFont="0" applyFill="0" applyBorder="0" applyAlignment="0" applyProtection="0"/>
    <xf numFmtId="190" fontId="82" fillId="0" borderId="0" applyFont="0" applyFill="0" applyBorder="0" applyAlignment="0" applyProtection="0"/>
    <xf numFmtId="191" fontId="34" fillId="0" borderId="0" applyFont="0" applyFill="0" applyBorder="0" applyAlignment="0" applyProtection="0"/>
    <xf numFmtId="192" fontId="82" fillId="0" borderId="0" applyFont="0" applyFill="0" applyBorder="0" applyAlignment="0" applyProtection="0"/>
    <xf numFmtId="0" fontId="34" fillId="0" borderId="0" applyFont="0" applyFill="0" applyBorder="0"/>
    <xf numFmtId="0" fontId="83" fillId="38" borderId="0" applyNumberFormat="0" applyBorder="0" applyAlignment="0" applyProtection="0"/>
    <xf numFmtId="0" fontId="83" fillId="72" borderId="0" applyNumberFormat="0" applyBorder="0" applyAlignment="0" applyProtection="0"/>
    <xf numFmtId="0" fontId="83" fillId="72" borderId="0" applyNumberFormat="0" applyBorder="0" applyAlignment="0" applyProtection="0"/>
    <xf numFmtId="0" fontId="83" fillId="72" borderId="0" applyNumberFormat="0" applyBorder="0" applyAlignment="0" applyProtection="0"/>
    <xf numFmtId="0" fontId="83" fillId="72" borderId="0" applyNumberFormat="0" applyBorder="0" applyAlignment="0" applyProtection="0"/>
    <xf numFmtId="0" fontId="83" fillId="72" borderId="0" applyNumberFormat="0" applyBorder="0" applyAlignment="0" applyProtection="0"/>
    <xf numFmtId="38" fontId="81" fillId="73" borderId="0" applyNumberFormat="0" applyBorder="0" applyAlignment="0" applyProtection="0"/>
    <xf numFmtId="38" fontId="81" fillId="73" borderId="0" applyNumberFormat="0" applyBorder="0" applyAlignment="0" applyProtection="0"/>
    <xf numFmtId="38" fontId="81" fillId="73" borderId="0" applyNumberFormat="0" applyBorder="0" applyAlignment="0" applyProtection="0"/>
    <xf numFmtId="0" fontId="84" fillId="0" borderId="0" applyNumberFormat="0" applyFill="0" applyBorder="0" applyAlignment="0" applyProtection="0"/>
    <xf numFmtId="0" fontId="38" fillId="0" borderId="24" applyNumberFormat="0" applyAlignment="0" applyProtection="0">
      <alignment horizontal="left" vertical="center"/>
    </xf>
    <xf numFmtId="0" fontId="38" fillId="0" borderId="8">
      <alignment horizontal="left" vertical="center"/>
    </xf>
    <xf numFmtId="0" fontId="38" fillId="0" borderId="8">
      <alignment horizontal="left" vertical="center"/>
    </xf>
    <xf numFmtId="0" fontId="85" fillId="0" borderId="0" applyNumberFormat="0" applyFont="0" applyFill="0" applyBorder="0" applyProtection="0"/>
    <xf numFmtId="0" fontId="86" fillId="0" borderId="25" applyNumberFormat="0" applyFill="0" applyAlignment="0" applyProtection="0"/>
    <xf numFmtId="0" fontId="86" fillId="0" borderId="25" applyNumberFormat="0" applyFill="0" applyAlignment="0" applyProtection="0"/>
    <xf numFmtId="0" fontId="87" fillId="0" borderId="26" applyNumberFormat="0" applyFill="0" applyAlignment="0" applyProtection="0"/>
    <xf numFmtId="0" fontId="87" fillId="0" borderId="26" applyNumberFormat="0" applyFill="0" applyAlignment="0" applyProtection="0"/>
    <xf numFmtId="0" fontId="87" fillId="0" borderId="26" applyNumberFormat="0" applyFill="0" applyAlignment="0" applyProtection="0"/>
    <xf numFmtId="0" fontId="87" fillId="0" borderId="26" applyNumberFormat="0" applyFill="0" applyAlignment="0" applyProtection="0"/>
    <xf numFmtId="0" fontId="87" fillId="0" borderId="26" applyNumberFormat="0" applyFill="0" applyAlignment="0" applyProtection="0"/>
    <xf numFmtId="0" fontId="38" fillId="0" borderId="0" applyNumberFormat="0" applyFont="0" applyFill="0" applyBorder="0" applyProtection="0"/>
    <xf numFmtId="0" fontId="88" fillId="0" borderId="27" applyNumberFormat="0" applyFill="0" applyAlignment="0" applyProtection="0"/>
    <xf numFmtId="0" fontId="88" fillId="0" borderId="27" applyNumberFormat="0" applyFill="0" applyAlignment="0" applyProtection="0"/>
    <xf numFmtId="0" fontId="89" fillId="0" borderId="28" applyNumberFormat="0" applyFill="0" applyAlignment="0" applyProtection="0"/>
    <xf numFmtId="0" fontId="89" fillId="0" borderId="28" applyNumberFormat="0" applyFill="0" applyAlignment="0" applyProtection="0"/>
    <xf numFmtId="0" fontId="89" fillId="0" borderId="28" applyNumberFormat="0" applyFill="0" applyAlignment="0" applyProtection="0"/>
    <xf numFmtId="0" fontId="89" fillId="0" borderId="28" applyNumberFormat="0" applyFill="0" applyAlignment="0" applyProtection="0"/>
    <xf numFmtId="0" fontId="89" fillId="0" borderId="28" applyNumberFormat="0" applyFill="0" applyAlignment="0" applyProtection="0"/>
    <xf numFmtId="0" fontId="90" fillId="0" borderId="29" applyNumberFormat="0" applyFill="0" applyAlignment="0" applyProtection="0"/>
    <xf numFmtId="0" fontId="91" fillId="0" borderId="30" applyNumberFormat="0" applyFill="0" applyAlignment="0" applyProtection="0"/>
    <xf numFmtId="0" fontId="91" fillId="0" borderId="30" applyNumberFormat="0" applyFill="0" applyAlignment="0" applyProtection="0"/>
    <xf numFmtId="0" fontId="91" fillId="0" borderId="30" applyNumberFormat="0" applyFill="0" applyAlignment="0" applyProtection="0"/>
    <xf numFmtId="0" fontId="91" fillId="0" borderId="30" applyNumberFormat="0" applyFill="0" applyAlignment="0" applyProtection="0"/>
    <xf numFmtId="0" fontId="91" fillId="0" borderId="30"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3" fontId="34" fillId="0" borderId="0">
      <protection locked="0"/>
    </xf>
    <xf numFmtId="194" fontId="34" fillId="0" borderId="0" applyFont="0" applyFill="0" applyBorder="0" applyAlignment="0" applyProtection="0">
      <alignment horizontal="center"/>
    </xf>
    <xf numFmtId="0" fontId="92" fillId="0" borderId="31" applyNumberFormat="0" applyFill="0" applyAlignment="0" applyProtection="0"/>
    <xf numFmtId="39" fontId="93" fillId="0" borderId="0">
      <protection locked="0"/>
    </xf>
    <xf numFmtId="195" fontId="93" fillId="0" borderId="0"/>
    <xf numFmtId="10" fontId="81" fillId="74" borderId="1" applyNumberFormat="0" applyBorder="0" applyAlignment="0" applyProtection="0"/>
    <xf numFmtId="10" fontId="81" fillId="74" borderId="1" applyNumberFormat="0" applyBorder="0" applyAlignment="0" applyProtection="0"/>
    <xf numFmtId="10" fontId="81" fillId="74" borderId="1" applyNumberFormat="0" applyBorder="0" applyAlignment="0" applyProtection="0"/>
    <xf numFmtId="10" fontId="81" fillId="74" borderId="1" applyNumberFormat="0" applyBorder="0" applyAlignment="0" applyProtection="0"/>
    <xf numFmtId="10" fontId="81" fillId="74" borderId="1" applyNumberFormat="0" applyBorder="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0" fontId="94" fillId="43" borderId="21" applyNumberFormat="0" applyAlignment="0" applyProtection="0"/>
    <xf numFmtId="196" fontId="35" fillId="0" borderId="0" applyFont="0" applyFill="0" applyBorder="0" applyAlignment="0" applyProtection="0">
      <alignment horizontal="left" indent="1"/>
    </xf>
    <xf numFmtId="0" fontId="34" fillId="0" borderId="20">
      <alignment horizontal="left"/>
    </xf>
    <xf numFmtId="0" fontId="34" fillId="75" borderId="20" applyNumberFormat="0">
      <alignment horizontal="left" vertical="top"/>
    </xf>
    <xf numFmtId="0" fontId="95" fillId="0" borderId="32"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0" fontId="96" fillId="0" borderId="33" applyNumberFormat="0" applyFill="0" applyAlignment="0" applyProtection="0"/>
    <xf numFmtId="197" fontId="34" fillId="0" borderId="0" applyFont="0" applyFill="0" applyBorder="0" applyAlignment="0" applyProtection="0"/>
    <xf numFmtId="198" fontId="34" fillId="0" borderId="0" applyFont="0" applyFill="0" applyBorder="0" applyAlignment="0" applyProtection="0"/>
    <xf numFmtId="199"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8" fillId="0" borderId="0"/>
    <xf numFmtId="0" fontId="34" fillId="0" borderId="20"/>
    <xf numFmtId="0" fontId="97" fillId="76" borderId="0" applyNumberFormat="0" applyBorder="0" applyAlignment="0" applyProtection="0"/>
    <xf numFmtId="0" fontId="97" fillId="76" borderId="0" applyNumberFormat="0" applyBorder="0" applyAlignment="0" applyProtection="0"/>
    <xf numFmtId="0" fontId="97" fillId="76" borderId="0" applyNumberFormat="0" applyBorder="0" applyAlignment="0" applyProtection="0"/>
    <xf numFmtId="0" fontId="97" fillId="76" borderId="0" applyNumberFormat="0" applyBorder="0" applyAlignment="0" applyProtection="0"/>
    <xf numFmtId="0" fontId="97" fillId="76" borderId="0" applyNumberFormat="0" applyBorder="0" applyAlignment="0" applyProtection="0"/>
    <xf numFmtId="0" fontId="97" fillId="76" borderId="0" applyNumberFormat="0" applyBorder="0" applyAlignment="0" applyProtection="0"/>
    <xf numFmtId="37" fontId="98" fillId="0" borderId="0"/>
    <xf numFmtId="200" fontId="99" fillId="0" borderId="0"/>
    <xf numFmtId="201" fontId="34" fillId="0" borderId="0"/>
    <xf numFmtId="201" fontId="34" fillId="0" borderId="0"/>
    <xf numFmtId="201" fontId="34" fillId="0" borderId="0"/>
    <xf numFmtId="195" fontId="100" fillId="0" borderId="0"/>
    <xf numFmtId="195" fontId="100" fillId="0" borderId="0"/>
    <xf numFmtId="195" fontId="100" fillId="0" borderId="0"/>
    <xf numFmtId="195" fontId="100" fillId="0" borderId="0"/>
    <xf numFmtId="195" fontId="100" fillId="0" borderId="0"/>
    <xf numFmtId="195" fontId="100" fillId="0" borderId="0"/>
    <xf numFmtId="195" fontId="100" fillId="0" borderId="0"/>
    <xf numFmtId="0" fontId="73" fillId="0" borderId="0"/>
    <xf numFmtId="0" fontId="26" fillId="39" borderId="0" applyNumberFormat="0" applyBorder="0" applyAlignment="0" applyProtection="0"/>
    <xf numFmtId="0" fontId="34" fillId="0" borderId="0"/>
    <xf numFmtId="0" fontId="34" fillId="0" borderId="0"/>
    <xf numFmtId="0" fontId="34" fillId="0" borderId="0"/>
    <xf numFmtId="0" fontId="76" fillId="0" borderId="0"/>
    <xf numFmtId="0" fontId="76" fillId="0" borderId="0"/>
    <xf numFmtId="0" fontId="73" fillId="0" borderId="0"/>
    <xf numFmtId="0" fontId="34" fillId="0" borderId="0"/>
    <xf numFmtId="0" fontId="34" fillId="0" borderId="0"/>
    <xf numFmtId="0" fontId="34" fillId="0" borderId="0"/>
    <xf numFmtId="0" fontId="101" fillId="0" borderId="0"/>
    <xf numFmtId="0" fontId="63" fillId="0" borderId="0"/>
    <xf numFmtId="0" fontId="63" fillId="0" borderId="0"/>
    <xf numFmtId="0" fontId="34" fillId="0" borderId="0"/>
    <xf numFmtId="0" fontId="34" fillId="0" borderId="0"/>
    <xf numFmtId="0" fontId="63" fillId="0" borderId="0"/>
    <xf numFmtId="0" fontId="63" fillId="0" borderId="0"/>
    <xf numFmtId="0" fontId="34" fillId="0" borderId="0"/>
    <xf numFmtId="0" fontId="63" fillId="0" borderId="0"/>
    <xf numFmtId="0" fontId="63" fillId="0" borderId="0"/>
    <xf numFmtId="0" fontId="34" fillId="0" borderId="0"/>
    <xf numFmtId="0" fontId="63" fillId="0" borderId="0"/>
    <xf numFmtId="0" fontId="63" fillId="0" borderId="0"/>
    <xf numFmtId="0" fontId="34" fillId="0" borderId="0"/>
    <xf numFmtId="0" fontId="101" fillId="0" borderId="0"/>
    <xf numFmtId="0" fontId="101" fillId="0" borderId="0"/>
    <xf numFmtId="0" fontId="34" fillId="0" borderId="0"/>
    <xf numFmtId="0" fontId="34" fillId="0" borderId="0"/>
    <xf numFmtId="0" fontId="35" fillId="0" borderId="0"/>
    <xf numFmtId="0" fontId="35" fillId="0" borderId="0"/>
    <xf numFmtId="0" fontId="73" fillId="0" borderId="0"/>
    <xf numFmtId="0" fontId="34" fillId="0" borderId="0"/>
    <xf numFmtId="0" fontId="26" fillId="3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3" fillId="0" borderId="0"/>
    <xf numFmtId="0" fontId="6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63" fillId="0" borderId="0"/>
    <xf numFmtId="0" fontId="34" fillId="0" borderId="0"/>
    <xf numFmtId="0" fontId="26" fillId="0" borderId="0"/>
    <xf numFmtId="0" fontId="76" fillId="0" borderId="0"/>
    <xf numFmtId="0" fontId="76" fillId="0" borderId="0"/>
    <xf numFmtId="0" fontId="34" fillId="0" borderId="0"/>
    <xf numFmtId="0" fontId="26" fillId="0" borderId="0"/>
    <xf numFmtId="0" fontId="26" fillId="0" borderId="0"/>
    <xf numFmtId="0" fontId="34" fillId="0" borderId="0"/>
    <xf numFmtId="0" fontId="26" fillId="0" borderId="0"/>
    <xf numFmtId="0" fontId="26" fillId="0" borderId="0"/>
    <xf numFmtId="0" fontId="34" fillId="0" borderId="0"/>
    <xf numFmtId="0" fontId="26" fillId="0" borderId="0"/>
    <xf numFmtId="0" fontId="26" fillId="0" borderId="0"/>
    <xf numFmtId="0" fontId="26" fillId="0" borderId="0"/>
    <xf numFmtId="0" fontId="35" fillId="0" borderId="0"/>
    <xf numFmtId="0" fontId="26" fillId="0" borderId="0"/>
    <xf numFmtId="0" fontId="26" fillId="3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26" fillId="0" borderId="0"/>
    <xf numFmtId="0" fontId="34" fillId="0" borderId="0"/>
    <xf numFmtId="0" fontId="34" fillId="0" borderId="0"/>
    <xf numFmtId="0" fontId="73" fillId="0" borderId="0"/>
    <xf numFmtId="0" fontId="26" fillId="0" borderId="0"/>
    <xf numFmtId="0" fontId="34" fillId="0" borderId="0"/>
    <xf numFmtId="0" fontId="34" fillId="0" borderId="0"/>
    <xf numFmtId="0" fontId="6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3" fillId="0" borderId="0"/>
    <xf numFmtId="0" fontId="63" fillId="0" borderId="0"/>
    <xf numFmtId="0" fontId="63" fillId="0" borderId="0"/>
    <xf numFmtId="0" fontId="63" fillId="0" borderId="0"/>
    <xf numFmtId="0" fontId="34" fillId="0" borderId="0"/>
    <xf numFmtId="0" fontId="63"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3" fillId="0" borderId="0"/>
    <xf numFmtId="0" fontId="63" fillId="0" borderId="0"/>
    <xf numFmtId="0" fontId="73" fillId="0" borderId="0"/>
    <xf numFmtId="0" fontId="34" fillId="0" borderId="0"/>
    <xf numFmtId="0" fontId="34" fillId="0" borderId="0"/>
    <xf numFmtId="0" fontId="26" fillId="0" borderId="0"/>
    <xf numFmtId="0" fontId="34" fillId="39" borderId="34" applyNumberFormat="0" applyFont="0" applyAlignment="0" applyProtection="0"/>
    <xf numFmtId="0" fontId="34" fillId="39" borderId="21" applyNumberFormat="0" applyFont="0" applyAlignment="0" applyProtection="0"/>
    <xf numFmtId="0" fontId="34" fillId="39" borderId="21" applyNumberFormat="0" applyFont="0" applyAlignment="0" applyProtection="0"/>
    <xf numFmtId="0" fontId="34" fillId="39" borderId="21" applyNumberFormat="0" applyFont="0" applyAlignment="0" applyProtection="0"/>
    <xf numFmtId="0" fontId="34" fillId="39" borderId="21" applyNumberFormat="0" applyFont="0" applyAlignment="0" applyProtection="0"/>
    <xf numFmtId="0" fontId="34" fillId="39" borderId="21" applyNumberFormat="0" applyFont="0" applyAlignment="0" applyProtection="0"/>
    <xf numFmtId="0" fontId="34" fillId="39" borderId="21" applyNumberFormat="0" applyFont="0" applyAlignment="0" applyProtection="0"/>
    <xf numFmtId="0" fontId="34" fillId="39" borderId="21" applyNumberFormat="0" applyFont="0" applyAlignment="0" applyProtection="0"/>
    <xf numFmtId="0" fontId="34" fillId="39" borderId="21" applyNumberFormat="0" applyFont="0" applyAlignment="0" applyProtection="0"/>
    <xf numFmtId="0" fontId="34" fillId="39" borderId="21" applyNumberFormat="0" applyFont="0" applyAlignment="0" applyProtection="0"/>
    <xf numFmtId="0" fontId="34" fillId="39" borderId="21" applyNumberFormat="0" applyFont="0" applyAlignment="0" applyProtection="0"/>
    <xf numFmtId="49" fontId="102" fillId="0" borderId="0" applyAlignment="0">
      <alignment horizontal="left" vertical="top"/>
    </xf>
    <xf numFmtId="0" fontId="103" fillId="48" borderId="35" applyNumberFormat="0" applyAlignment="0" applyProtection="0"/>
    <xf numFmtId="0" fontId="103" fillId="48" borderId="35" applyNumberFormat="0" applyAlignment="0" applyProtection="0"/>
    <xf numFmtId="0" fontId="103" fillId="41" borderId="35" applyNumberFormat="0" applyAlignment="0" applyProtection="0"/>
    <xf numFmtId="0" fontId="103" fillId="41" borderId="35" applyNumberFormat="0" applyAlignment="0" applyProtection="0"/>
    <xf numFmtId="0" fontId="103" fillId="41" borderId="35" applyNumberFormat="0" applyAlignment="0" applyProtection="0"/>
    <xf numFmtId="0" fontId="103" fillId="41" borderId="35" applyNumberFormat="0" applyAlignment="0" applyProtection="0"/>
    <xf numFmtId="0" fontId="103" fillId="41" borderId="35" applyNumberFormat="0" applyAlignment="0" applyProtection="0"/>
    <xf numFmtId="0" fontId="103" fillId="41" borderId="35" applyNumberFormat="0" applyAlignment="0" applyProtection="0"/>
    <xf numFmtId="0" fontId="103" fillId="41" borderId="35" applyNumberFormat="0" applyAlignment="0" applyProtection="0"/>
    <xf numFmtId="0" fontId="103" fillId="41" borderId="35" applyNumberFormat="0" applyAlignment="0" applyProtection="0"/>
    <xf numFmtId="0" fontId="103" fillId="41" borderId="35" applyNumberFormat="0" applyAlignment="0" applyProtection="0"/>
    <xf numFmtId="0" fontId="103" fillId="41" borderId="35" applyNumberFormat="0" applyAlignment="0" applyProtection="0"/>
    <xf numFmtId="8" fontId="34" fillId="0" borderId="20"/>
    <xf numFmtId="168" fontId="34" fillId="0" borderId="20">
      <alignment horizontal="right"/>
    </xf>
    <xf numFmtId="195" fontId="104" fillId="0" borderId="3">
      <alignment vertical="center"/>
    </xf>
    <xf numFmtId="10" fontId="34" fillId="0" borderId="20"/>
    <xf numFmtId="10" fontId="34"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6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5" fillId="0" borderId="0" applyFont="0" applyFill="0" applyBorder="0" applyAlignment="0" applyProtection="0"/>
    <xf numFmtId="9" fontId="73"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63"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202" fontId="105" fillId="0" borderId="0" applyProtection="0"/>
    <xf numFmtId="203" fontId="34" fillId="0" borderId="20">
      <alignment horizontal="center"/>
    </xf>
    <xf numFmtId="0" fontId="106" fillId="0" borderId="20" applyNumberFormat="0" applyFill="0" applyBorder="0" applyAlignment="0" applyProtection="0">
      <protection hidden="1"/>
    </xf>
    <xf numFmtId="0" fontId="107" fillId="0" borderId="0" applyNumberFormat="0" applyFill="0" applyBorder="0" applyAlignment="0"/>
    <xf numFmtId="204" fontId="68" fillId="0" borderId="0" applyFill="0" applyBorder="0" applyProtection="0">
      <alignment horizontal="right"/>
    </xf>
    <xf numFmtId="14" fontId="108" fillId="0" borderId="0" applyNumberFormat="0" applyFill="0" applyBorder="0" applyAlignment="0" applyProtection="0">
      <alignment horizontal="left"/>
    </xf>
    <xf numFmtId="0" fontId="34" fillId="0" borderId="0"/>
    <xf numFmtId="8" fontId="34" fillId="0" borderId="20"/>
    <xf numFmtId="4" fontId="69" fillId="77" borderId="35" applyNumberFormat="0" applyProtection="0">
      <alignment vertical="center"/>
    </xf>
    <xf numFmtId="4" fontId="109" fillId="78" borderId="1" applyNumberFormat="0" applyProtection="0">
      <alignment horizontal="right" vertical="center" wrapText="1"/>
    </xf>
    <xf numFmtId="4" fontId="109" fillId="78" borderId="1" applyNumberFormat="0" applyProtection="0">
      <alignment horizontal="right" vertical="center" wrapText="1"/>
    </xf>
    <xf numFmtId="4" fontId="110" fillId="77" borderId="36" applyNumberFormat="0" applyProtection="0">
      <alignment vertical="center"/>
    </xf>
    <xf numFmtId="4" fontId="110" fillId="77" borderId="36" applyNumberFormat="0" applyProtection="0">
      <alignment vertical="center"/>
    </xf>
    <xf numFmtId="4" fontId="111" fillId="79" borderId="27">
      <alignment vertical="center"/>
    </xf>
    <xf numFmtId="4" fontId="112" fillId="79" borderId="27">
      <alignment vertical="center"/>
    </xf>
    <xf numFmtId="4" fontId="111" fillId="80" borderId="27">
      <alignment vertical="center"/>
    </xf>
    <xf numFmtId="4" fontId="112" fillId="80" borderId="27">
      <alignment vertical="center"/>
    </xf>
    <xf numFmtId="4" fontId="109" fillId="78" borderId="1" applyNumberFormat="0" applyProtection="0">
      <alignment horizontal="left" vertical="center" indent="1"/>
    </xf>
    <xf numFmtId="0" fontId="113" fillId="77" borderId="36" applyNumberFormat="0" applyProtection="0">
      <alignment horizontal="left" vertical="top" indent="1"/>
    </xf>
    <xf numFmtId="0" fontId="113" fillId="77" borderId="36" applyNumberFormat="0" applyProtection="0">
      <alignment horizontal="left" vertical="top" indent="1"/>
    </xf>
    <xf numFmtId="4" fontId="114" fillId="81" borderId="1" applyNumberFormat="0" applyProtection="0">
      <alignment horizontal="left" vertical="center"/>
    </xf>
    <xf numFmtId="4" fontId="114" fillId="81" borderId="1" applyNumberFormat="0" applyProtection="0">
      <alignment horizontal="left" vertical="center"/>
    </xf>
    <xf numFmtId="4" fontId="114" fillId="81" borderId="1" applyNumberFormat="0" applyProtection="0">
      <alignment horizontal="left" vertical="center"/>
    </xf>
    <xf numFmtId="4" fontId="115" fillId="82" borderId="1" applyNumberFormat="0">
      <alignment horizontal="right" vertical="center"/>
    </xf>
    <xf numFmtId="4" fontId="69" fillId="36" borderId="36" applyNumberFormat="0" applyProtection="0">
      <alignment horizontal="right" vertical="center"/>
    </xf>
    <xf numFmtId="4" fontId="69" fillId="36" borderId="36" applyNumberFormat="0" applyProtection="0">
      <alignment horizontal="right" vertical="center"/>
    </xf>
    <xf numFmtId="4" fontId="69" fillId="37" borderId="36" applyNumberFormat="0" applyProtection="0">
      <alignment horizontal="right" vertical="center"/>
    </xf>
    <xf numFmtId="4" fontId="69" fillId="37" borderId="36" applyNumberFormat="0" applyProtection="0">
      <alignment horizontal="right" vertical="center"/>
    </xf>
    <xf numFmtId="4" fontId="69" fillId="61" borderId="36" applyNumberFormat="0" applyProtection="0">
      <alignment horizontal="right" vertical="center"/>
    </xf>
    <xf numFmtId="4" fontId="69" fillId="61" borderId="36" applyNumberFormat="0" applyProtection="0">
      <alignment horizontal="right" vertical="center"/>
    </xf>
    <xf numFmtId="4" fontId="69" fillId="49" borderId="36" applyNumberFormat="0" applyProtection="0">
      <alignment horizontal="right" vertical="center"/>
    </xf>
    <xf numFmtId="4" fontId="69" fillId="49" borderId="36" applyNumberFormat="0" applyProtection="0">
      <alignment horizontal="right" vertical="center"/>
    </xf>
    <xf numFmtId="4" fontId="69" fillId="53" borderId="36" applyNumberFormat="0" applyProtection="0">
      <alignment horizontal="right" vertical="center"/>
    </xf>
    <xf numFmtId="4" fontId="69" fillId="53" borderId="36" applyNumberFormat="0" applyProtection="0">
      <alignment horizontal="right" vertical="center"/>
    </xf>
    <xf numFmtId="4" fontId="69" fillId="68" borderId="36" applyNumberFormat="0" applyProtection="0">
      <alignment horizontal="right" vertical="center"/>
    </xf>
    <xf numFmtId="4" fontId="69" fillId="68" borderId="36" applyNumberFormat="0" applyProtection="0">
      <alignment horizontal="right" vertical="center"/>
    </xf>
    <xf numFmtId="4" fontId="69" fillId="47" borderId="36" applyNumberFormat="0" applyProtection="0">
      <alignment horizontal="right" vertical="center"/>
    </xf>
    <xf numFmtId="4" fontId="69" fillId="47" borderId="36" applyNumberFormat="0" applyProtection="0">
      <alignment horizontal="right" vertical="center"/>
    </xf>
    <xf numFmtId="4" fontId="69" fillId="72" borderId="36" applyNumberFormat="0" applyProtection="0">
      <alignment horizontal="right" vertical="center"/>
    </xf>
    <xf numFmtId="4" fontId="69" fillId="72" borderId="36" applyNumberFormat="0" applyProtection="0">
      <alignment horizontal="right" vertical="center"/>
    </xf>
    <xf numFmtId="4" fontId="69" fillId="46" borderId="36" applyNumberFormat="0" applyProtection="0">
      <alignment horizontal="right" vertical="center"/>
    </xf>
    <xf numFmtId="4" fontId="69" fillId="46" borderId="36" applyNumberFormat="0" applyProtection="0">
      <alignment horizontal="right" vertical="center"/>
    </xf>
    <xf numFmtId="4" fontId="113" fillId="0" borderId="1" applyNumberFormat="0" applyProtection="0">
      <alignment horizontal="left" vertical="center" indent="1"/>
    </xf>
    <xf numFmtId="4" fontId="69" fillId="0" borderId="1" applyNumberFormat="0" applyProtection="0">
      <alignment horizontal="left" vertical="center" indent="1"/>
    </xf>
    <xf numFmtId="4" fontId="116" fillId="83" borderId="0" applyNumberFormat="0" applyProtection="0">
      <alignment horizontal="left" vertical="center" indent="1"/>
    </xf>
    <xf numFmtId="4" fontId="117" fillId="48" borderId="36" applyNumberFormat="0" applyProtection="0">
      <alignment horizontal="center" vertical="center"/>
    </xf>
    <xf numFmtId="4" fontId="117" fillId="48" borderId="36" applyNumberFormat="0" applyProtection="0">
      <alignment horizontal="center" vertical="center"/>
    </xf>
    <xf numFmtId="4" fontId="118" fillId="75" borderId="37">
      <alignment horizontal="left" vertical="center" indent="1"/>
    </xf>
    <xf numFmtId="4" fontId="114" fillId="0" borderId="0" applyNumberFormat="0" applyProtection="0">
      <alignment horizontal="left" vertical="center" indent="1"/>
    </xf>
    <xf numFmtId="4" fontId="114" fillId="0" borderId="0" applyNumberFormat="0" applyProtection="0">
      <alignment horizontal="left" vertical="center" indent="1"/>
    </xf>
    <xf numFmtId="4" fontId="114" fillId="0" borderId="0" applyNumberFormat="0" applyProtection="0">
      <alignment horizontal="left" vertical="center" indent="1"/>
    </xf>
    <xf numFmtId="4" fontId="114" fillId="0" borderId="0" applyNumberFormat="0" applyProtection="0">
      <alignment horizontal="left" vertical="center" indent="1"/>
    </xf>
    <xf numFmtId="4" fontId="114" fillId="0" borderId="0" applyNumberFormat="0" applyProtection="0">
      <alignment horizontal="left" vertical="center" indent="1"/>
    </xf>
    <xf numFmtId="4" fontId="114" fillId="0" borderId="0" applyNumberFormat="0" applyProtection="0">
      <alignment horizontal="left" vertical="center" indent="1"/>
    </xf>
    <xf numFmtId="0" fontId="114" fillId="84" borderId="1" applyNumberFormat="0" applyProtection="0">
      <alignment horizontal="left" vertical="center" indent="2"/>
    </xf>
    <xf numFmtId="0" fontId="114" fillId="84" borderId="1" applyNumberFormat="0" applyProtection="0">
      <alignment horizontal="left" vertical="center" indent="2"/>
    </xf>
    <xf numFmtId="0" fontId="114" fillId="84" borderId="1" applyNumberFormat="0" applyProtection="0">
      <alignment horizontal="left" vertical="center" indent="2"/>
    </xf>
    <xf numFmtId="0" fontId="34" fillId="83" borderId="36" applyNumberFormat="0" applyProtection="0">
      <alignment horizontal="left" vertical="top" indent="1"/>
    </xf>
    <xf numFmtId="0" fontId="34" fillId="83" borderId="36" applyNumberFormat="0" applyProtection="0">
      <alignment horizontal="left" vertical="top" indent="1"/>
    </xf>
    <xf numFmtId="0" fontId="34" fillId="83" borderId="36" applyNumberFormat="0" applyProtection="0">
      <alignment horizontal="left" vertical="top" indent="1"/>
    </xf>
    <xf numFmtId="0" fontId="34" fillId="83" borderId="36" applyNumberFormat="0" applyProtection="0">
      <alignment horizontal="left" vertical="top" indent="1"/>
    </xf>
    <xf numFmtId="0" fontId="34" fillId="83" borderId="36" applyNumberFormat="0" applyProtection="0">
      <alignment horizontal="left" vertical="top" indent="1"/>
    </xf>
    <xf numFmtId="0" fontId="34" fillId="83" borderId="36" applyNumberFormat="0" applyProtection="0">
      <alignment horizontal="left" vertical="top" indent="1"/>
    </xf>
    <xf numFmtId="0" fontId="34" fillId="83" borderId="36" applyNumberFormat="0" applyProtection="0">
      <alignment horizontal="left" vertical="top" indent="1"/>
    </xf>
    <xf numFmtId="0" fontId="101" fillId="0" borderId="1" applyNumberFormat="0" applyProtection="0">
      <alignment horizontal="left" vertical="center" indent="2"/>
    </xf>
    <xf numFmtId="0" fontId="34" fillId="85" borderId="36" applyNumberFormat="0" applyProtection="0">
      <alignment horizontal="left" vertical="top" indent="1"/>
    </xf>
    <xf numFmtId="0" fontId="34" fillId="85" borderId="36" applyNumberFormat="0" applyProtection="0">
      <alignment horizontal="left" vertical="top" indent="1"/>
    </xf>
    <xf numFmtId="0" fontId="34" fillId="85" borderId="36" applyNumberFormat="0" applyProtection="0">
      <alignment horizontal="left" vertical="top" indent="1"/>
    </xf>
    <xf numFmtId="0" fontId="34" fillId="85" borderId="36" applyNumberFormat="0" applyProtection="0">
      <alignment horizontal="left" vertical="top" indent="1"/>
    </xf>
    <xf numFmtId="0" fontId="34" fillId="85" borderId="36" applyNumberFormat="0" applyProtection="0">
      <alignment horizontal="left" vertical="top" indent="1"/>
    </xf>
    <xf numFmtId="0" fontId="34" fillId="85" borderId="36" applyNumberFormat="0" applyProtection="0">
      <alignment horizontal="left" vertical="top" indent="1"/>
    </xf>
    <xf numFmtId="0" fontId="34" fillId="85" borderId="36" applyNumberFormat="0" applyProtection="0">
      <alignment horizontal="left" vertical="top" indent="1"/>
    </xf>
    <xf numFmtId="0" fontId="101" fillId="0" borderId="1" applyNumberFormat="0" applyProtection="0">
      <alignment horizontal="left" vertical="center" indent="2"/>
    </xf>
    <xf numFmtId="0" fontId="34" fillId="69" borderId="36" applyNumberFormat="0" applyProtection="0">
      <alignment horizontal="left" vertical="top" indent="1"/>
    </xf>
    <xf numFmtId="0" fontId="34" fillId="69" borderId="36" applyNumberFormat="0" applyProtection="0">
      <alignment horizontal="left" vertical="top" indent="1"/>
    </xf>
    <xf numFmtId="0" fontId="34" fillId="69" borderId="36" applyNumberFormat="0" applyProtection="0">
      <alignment horizontal="left" vertical="top" indent="1"/>
    </xf>
    <xf numFmtId="0" fontId="34" fillId="69" borderId="36" applyNumberFormat="0" applyProtection="0">
      <alignment horizontal="left" vertical="top" indent="1"/>
    </xf>
    <xf numFmtId="0" fontId="34" fillId="69" borderId="36" applyNumberFormat="0" applyProtection="0">
      <alignment horizontal="left" vertical="top" indent="1"/>
    </xf>
    <xf numFmtId="0" fontId="34" fillId="69" borderId="36" applyNumberFormat="0" applyProtection="0">
      <alignment horizontal="left" vertical="top" indent="1"/>
    </xf>
    <xf numFmtId="0" fontId="34" fillId="69" borderId="36" applyNumberFormat="0" applyProtection="0">
      <alignment horizontal="left" vertical="top" indent="1"/>
    </xf>
    <xf numFmtId="0" fontId="101" fillId="0" borderId="1" applyNumberFormat="0" applyProtection="0">
      <alignment horizontal="left" vertical="center" indent="2"/>
    </xf>
    <xf numFmtId="0" fontId="34" fillId="86" borderId="36" applyNumberFormat="0" applyProtection="0">
      <alignment horizontal="left" vertical="top" indent="1"/>
    </xf>
    <xf numFmtId="0" fontId="34" fillId="86" borderId="36" applyNumberFormat="0" applyProtection="0">
      <alignment horizontal="left" vertical="top" indent="1"/>
    </xf>
    <xf numFmtId="0" fontId="34" fillId="86" borderId="36" applyNumberFormat="0" applyProtection="0">
      <alignment horizontal="left" vertical="top" indent="1"/>
    </xf>
    <xf numFmtId="0" fontId="34" fillId="86" borderId="36" applyNumberFormat="0" applyProtection="0">
      <alignment horizontal="left" vertical="top" indent="1"/>
    </xf>
    <xf numFmtId="0" fontId="34" fillId="86" borderId="36" applyNumberFormat="0" applyProtection="0">
      <alignment horizontal="left" vertical="top" indent="1"/>
    </xf>
    <xf numFmtId="0" fontId="34" fillId="86" borderId="36" applyNumberFormat="0" applyProtection="0">
      <alignment horizontal="left" vertical="top" indent="1"/>
    </xf>
    <xf numFmtId="0" fontId="34" fillId="86" borderId="36" applyNumberFormat="0" applyProtection="0">
      <alignment horizontal="left" vertical="top" indent="1"/>
    </xf>
    <xf numFmtId="0" fontId="34" fillId="87" borderId="1" applyNumberFormat="0">
      <protection locked="0"/>
    </xf>
    <xf numFmtId="0" fontId="34" fillId="87" borderId="1" applyNumberFormat="0">
      <protection locked="0"/>
    </xf>
    <xf numFmtId="0" fontId="34" fillId="87" borderId="1" applyNumberFormat="0">
      <protection locked="0"/>
    </xf>
    <xf numFmtId="0" fontId="34" fillId="87" borderId="1" applyNumberFormat="0">
      <protection locked="0"/>
    </xf>
    <xf numFmtId="4" fontId="69" fillId="74" borderId="36" applyNumberFormat="0" applyProtection="0">
      <alignment vertical="center"/>
    </xf>
    <xf numFmtId="4" fontId="69" fillId="74" borderId="36" applyNumberFormat="0" applyProtection="0">
      <alignment vertical="center"/>
    </xf>
    <xf numFmtId="4" fontId="119" fillId="74" borderId="36" applyNumberFormat="0" applyProtection="0">
      <alignment vertical="center"/>
    </xf>
    <xf numFmtId="4" fontId="119" fillId="74" borderId="36" applyNumberFormat="0" applyProtection="0">
      <alignment vertical="center"/>
    </xf>
    <xf numFmtId="4" fontId="120" fillId="79" borderId="37">
      <alignment vertical="center"/>
    </xf>
    <xf numFmtId="4" fontId="121" fillId="79" borderId="37">
      <alignment vertical="center"/>
    </xf>
    <xf numFmtId="4" fontId="120" fillId="80" borderId="37">
      <alignment vertical="center"/>
    </xf>
    <xf numFmtId="4" fontId="121" fillId="80" borderId="37">
      <alignment vertical="center"/>
    </xf>
    <xf numFmtId="4" fontId="105" fillId="0" borderId="0" applyNumberFormat="0" applyProtection="0">
      <alignment horizontal="left" vertical="center" indent="1"/>
    </xf>
    <xf numFmtId="0" fontId="69" fillId="74" borderId="36" applyNumberFormat="0" applyProtection="0">
      <alignment horizontal="left" vertical="top" indent="1"/>
    </xf>
    <xf numFmtId="0" fontId="69" fillId="74" borderId="36" applyNumberFormat="0" applyProtection="0">
      <alignment horizontal="left" vertical="top" indent="1"/>
    </xf>
    <xf numFmtId="0" fontId="115" fillId="82" borderId="1" applyNumberFormat="0">
      <alignment horizontal="left" vertical="center"/>
    </xf>
    <xf numFmtId="4" fontId="81" fillId="0" borderId="1" applyNumberFormat="0" applyProtection="0">
      <alignment horizontal="left" vertical="center" indent="1"/>
    </xf>
    <xf numFmtId="4" fontId="69" fillId="88" borderId="35" applyNumberFormat="0" applyProtection="0">
      <alignment horizontal="right" vertical="center"/>
    </xf>
    <xf numFmtId="4" fontId="122" fillId="0" borderId="1" applyNumberFormat="0" applyProtection="0">
      <alignment horizontal="right" vertical="center" wrapText="1"/>
    </xf>
    <xf numFmtId="4" fontId="105" fillId="0" borderId="0" applyNumberFormat="0" applyProtection="0">
      <alignment horizontal="right" vertical="center" wrapText="1"/>
    </xf>
    <xf numFmtId="4" fontId="119" fillId="89" borderId="36" applyNumberFormat="0" applyProtection="0">
      <alignment horizontal="right" vertical="center"/>
    </xf>
    <xf numFmtId="4" fontId="119" fillId="89" borderId="36" applyNumberFormat="0" applyProtection="0">
      <alignment horizontal="right" vertical="center"/>
    </xf>
    <xf numFmtId="4" fontId="123" fillId="79" borderId="37">
      <alignment vertical="center"/>
    </xf>
    <xf numFmtId="4" fontId="124" fillId="79" borderId="37">
      <alignment vertical="center"/>
    </xf>
    <xf numFmtId="4" fontId="123" fillId="80" borderId="37">
      <alignment vertical="center"/>
    </xf>
    <xf numFmtId="4" fontId="124" fillId="90" borderId="37">
      <alignment vertical="center"/>
    </xf>
    <xf numFmtId="4" fontId="122" fillId="0" borderId="1" applyNumberFormat="0" applyProtection="0">
      <alignment horizontal="left" vertical="center" indent="1"/>
    </xf>
    <xf numFmtId="4" fontId="122" fillId="0" borderId="1" applyNumberFormat="0" applyProtection="0">
      <alignment horizontal="left" vertical="center" indent="1"/>
    </xf>
    <xf numFmtId="4" fontId="105" fillId="0" borderId="0" applyNumberFormat="0" applyProtection="0">
      <alignment horizontal="left" vertical="center" indent="1"/>
    </xf>
    <xf numFmtId="0" fontId="114" fillId="91" borderId="1" applyNumberFormat="0" applyProtection="0">
      <alignment horizontal="center" vertical="top" wrapText="1"/>
    </xf>
    <xf numFmtId="0" fontId="114" fillId="91" borderId="1" applyNumberFormat="0" applyProtection="0">
      <alignment horizontal="center" vertical="top" wrapText="1"/>
    </xf>
    <xf numFmtId="0" fontId="114" fillId="91" borderId="1" applyNumberFormat="0" applyProtection="0">
      <alignment horizontal="center" vertical="top" wrapText="1"/>
    </xf>
    <xf numFmtId="4" fontId="125" fillId="75" borderId="38">
      <alignment vertical="center"/>
    </xf>
    <xf numFmtId="4" fontId="126" fillId="75" borderId="38">
      <alignment vertical="center"/>
    </xf>
    <xf numFmtId="4" fontId="111" fillId="79" borderId="38">
      <alignment vertical="center"/>
    </xf>
    <xf numFmtId="4" fontId="112" fillId="79" borderId="38">
      <alignment vertical="center"/>
    </xf>
    <xf numFmtId="4" fontId="111" fillId="80" borderId="37">
      <alignment vertical="center"/>
    </xf>
    <xf numFmtId="4" fontId="112" fillId="80" borderId="37">
      <alignment vertical="center"/>
    </xf>
    <xf numFmtId="4" fontId="127" fillId="74" borderId="38">
      <alignment horizontal="left" vertical="center" indent="1"/>
    </xf>
    <xf numFmtId="4" fontId="128" fillId="0" borderId="0" applyNumberFormat="0" applyProtection="0">
      <alignment vertical="center"/>
    </xf>
    <xf numFmtId="4" fontId="129" fillId="0" borderId="36" applyNumberFormat="0" applyProtection="0">
      <alignment horizontal="right" vertical="center"/>
    </xf>
    <xf numFmtId="4" fontId="129" fillId="0" borderId="36" applyNumberFormat="0" applyProtection="0">
      <alignment horizontal="right" vertical="center"/>
    </xf>
    <xf numFmtId="1" fontId="34" fillId="0" borderId="2" applyFill="0" applyBorder="0">
      <alignment horizontal="center"/>
    </xf>
    <xf numFmtId="0" fontId="130" fillId="92" borderId="0"/>
    <xf numFmtId="49" fontId="131" fillId="92" borderId="0"/>
    <xf numFmtId="49" fontId="132" fillId="92" borderId="39"/>
    <xf numFmtId="49" fontId="132" fillId="92" borderId="0"/>
    <xf numFmtId="0" fontId="130" fillId="75" borderId="39">
      <protection locked="0"/>
    </xf>
    <xf numFmtId="0" fontId="130" fillId="92" borderId="0"/>
    <xf numFmtId="0" fontId="133" fillId="93" borderId="0"/>
    <xf numFmtId="0" fontId="133" fillId="94" borderId="0"/>
    <xf numFmtId="0" fontId="133" fillId="95" borderId="0"/>
    <xf numFmtId="0" fontId="134" fillId="0" borderId="0" applyNumberFormat="0" applyFill="0" applyBorder="0" applyAlignment="0" applyProtection="0"/>
    <xf numFmtId="195" fontId="135" fillId="0" borderId="40">
      <alignment horizontal="center"/>
    </xf>
    <xf numFmtId="195" fontId="135" fillId="0" borderId="40">
      <alignment horizontal="center"/>
    </xf>
    <xf numFmtId="0" fontId="34" fillId="0" borderId="20">
      <alignment horizontal="right"/>
    </xf>
    <xf numFmtId="49" fontId="34" fillId="0" borderId="20"/>
    <xf numFmtId="49" fontId="38" fillId="0" borderId="0" applyAlignment="0">
      <alignment horizontal="left" vertical="top"/>
    </xf>
    <xf numFmtId="0" fontId="57" fillId="0" borderId="0"/>
    <xf numFmtId="0" fontId="34" fillId="0" borderId="0"/>
    <xf numFmtId="0" fontId="136" fillId="0" borderId="0" applyNumberFormat="0" applyFont="0" applyFill="0" applyBorder="0" applyAlignment="0" applyProtection="0"/>
    <xf numFmtId="205" fontId="34" fillId="0" borderId="0" applyFill="0" applyBorder="0" applyAlignment="0" applyProtection="0">
      <alignment wrapText="1"/>
    </xf>
    <xf numFmtId="41" fontId="35" fillId="0" borderId="0" applyFont="0" applyFill="0" applyBorder="0" applyAlignment="0" applyProtection="0"/>
    <xf numFmtId="0" fontId="37" fillId="0" borderId="0" applyNumberFormat="0" applyFill="0" applyBorder="0">
      <alignment horizontal="center" wrapText="1"/>
    </xf>
    <xf numFmtId="0" fontId="37" fillId="0" borderId="0" applyNumberFormat="0" applyFill="0" applyBorder="0">
      <alignment horizontal="center" wrapText="1"/>
    </xf>
    <xf numFmtId="40" fontId="137" fillId="0" borderId="0" applyBorder="0">
      <alignment horizontal="right"/>
    </xf>
    <xf numFmtId="49" fontId="138" fillId="0" borderId="3">
      <alignment vertical="center"/>
    </xf>
    <xf numFmtId="49" fontId="38" fillId="0" borderId="0" applyFont="0" applyFill="0" applyBorder="0" applyAlignment="0" applyProtection="0"/>
    <xf numFmtId="206" fontId="38" fillId="0" borderId="0" applyFont="0" applyFill="0" applyBorder="0" applyAlignment="0" applyProtection="0"/>
    <xf numFmtId="207" fontId="35" fillId="0" borderId="0" applyFont="0" applyFill="0" applyBorder="0" applyAlignment="0" applyProtection="0"/>
    <xf numFmtId="0" fontId="139"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34" fillId="0" borderId="41" applyNumberFormat="0" applyFill="0" applyBorder="0" applyAlignment="0" applyProtection="0"/>
    <xf numFmtId="0" fontId="140" fillId="0" borderId="42" applyNumberFormat="0" applyFill="0" applyAlignment="0" applyProtection="0"/>
    <xf numFmtId="0" fontId="140" fillId="0" borderId="42" applyNumberFormat="0" applyFill="0" applyAlignment="0" applyProtection="0"/>
    <xf numFmtId="193" fontId="34" fillId="0" borderId="43">
      <protection locked="0"/>
    </xf>
    <xf numFmtId="193" fontId="34" fillId="0" borderId="43">
      <protection locked="0"/>
    </xf>
    <xf numFmtId="193" fontId="34" fillId="0" borderId="43">
      <protection locked="0"/>
    </xf>
    <xf numFmtId="193" fontId="34" fillId="0" borderId="43">
      <protection locked="0"/>
    </xf>
    <xf numFmtId="193" fontId="34" fillId="0" borderId="43">
      <protection locked="0"/>
    </xf>
    <xf numFmtId="37" fontId="81" fillId="77" borderId="0" applyNumberFormat="0" applyBorder="0" applyAlignment="0" applyProtection="0"/>
    <xf numFmtId="37" fontId="81" fillId="77" borderId="0" applyNumberFormat="0" applyBorder="0" applyAlignment="0" applyProtection="0"/>
    <xf numFmtId="37" fontId="81" fillId="77" borderId="0" applyNumberFormat="0" applyBorder="0" applyAlignment="0" applyProtection="0"/>
    <xf numFmtId="37" fontId="81" fillId="0" borderId="0"/>
    <xf numFmtId="3" fontId="141" fillId="0" borderId="31" applyProtection="0"/>
    <xf numFmtId="166" fontId="142" fillId="0" borderId="0" applyFont="0" applyFill="0" applyBorder="0" applyAlignment="0" applyProtection="0"/>
    <xf numFmtId="208" fontId="82" fillId="0" borderId="0" applyFont="0" applyFill="0" applyBorder="0" applyAlignment="0" applyProtection="0"/>
    <xf numFmtId="209" fontId="82" fillId="0" borderId="0" applyFont="0" applyFill="0" applyBorder="0" applyAlignment="0" applyProtection="0"/>
    <xf numFmtId="210" fontId="82" fillId="0" borderId="0" applyFont="0" applyFill="0" applyBorder="0" applyAlignment="0" applyProtection="0"/>
    <xf numFmtId="0" fontId="119" fillId="0" borderId="0" applyFill="0" applyBorder="0" applyAlignment="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34" fillId="0" borderId="2" applyNumberFormat="0" applyAlignment="0"/>
    <xf numFmtId="0" fontId="34" fillId="0" borderId="20" applyNumberFormat="0" applyAlignment="0"/>
    <xf numFmtId="0" fontId="34" fillId="0" borderId="44" applyNumberFormat="0" applyAlignment="0">
      <alignment horizontal="center"/>
    </xf>
    <xf numFmtId="0" fontId="34" fillId="0" borderId="44" applyNumberFormat="0" applyAlignment="0">
      <alignment horizontal="center"/>
    </xf>
    <xf numFmtId="0" fontId="37" fillId="96" borderId="0" applyBorder="0">
      <alignment horizontal="center"/>
    </xf>
    <xf numFmtId="0" fontId="34" fillId="77" borderId="0" applyBorder="0"/>
    <xf numFmtId="0" fontId="34" fillId="0" borderId="0" applyBorder="0"/>
    <xf numFmtId="204" fontId="37" fillId="97" borderId="0" applyBorder="0"/>
    <xf numFmtId="0" fontId="34" fillId="92" borderId="0" applyBorder="0"/>
    <xf numFmtId="0" fontId="34" fillId="82" borderId="0" applyBorder="0"/>
    <xf numFmtId="0" fontId="34" fillId="92" borderId="0" applyBorder="0">
      <alignment wrapText="1"/>
    </xf>
    <xf numFmtId="204" fontId="37" fillId="82" borderId="0" applyBorder="0"/>
    <xf numFmtId="204" fontId="37" fillId="98" borderId="0" applyBorder="0"/>
    <xf numFmtId="204" fontId="34" fillId="92" borderId="0" applyBorder="0"/>
    <xf numFmtId="0" fontId="34" fillId="99" borderId="0" applyBorder="0"/>
    <xf numFmtId="204" fontId="34" fillId="95" borderId="0" applyBorder="0"/>
    <xf numFmtId="0" fontId="34" fillId="93" borderId="0" applyBorder="0"/>
    <xf numFmtId="0" fontId="144" fillId="100" borderId="0" applyBorder="0"/>
    <xf numFmtId="0" fontId="37" fillId="98" borderId="0" applyNumberFormat="0" applyBorder="0" applyAlignment="0"/>
    <xf numFmtId="0" fontId="37" fillId="36" borderId="0" applyNumberFormat="0" applyBorder="0" applyAlignment="0"/>
    <xf numFmtId="0" fontId="37" fillId="45" borderId="0" applyNumberFormat="0" applyBorder="0" applyAlignment="0"/>
    <xf numFmtId="0" fontId="37" fillId="101" borderId="0" applyNumberFormat="0" applyBorder="0" applyAlignment="0"/>
    <xf numFmtId="0" fontId="37" fillId="102" borderId="0" applyNumberFormat="0" applyBorder="0" applyAlignment="0"/>
    <xf numFmtId="0" fontId="37" fillId="57" borderId="0" applyNumberFormat="0" applyBorder="0" applyAlignment="0"/>
    <xf numFmtId="0" fontId="37" fillId="103" borderId="0" applyNumberFormat="0" applyBorder="0" applyAlignment="0"/>
    <xf numFmtId="1" fontId="37" fillId="93" borderId="1" applyNumberFormat="0" applyAlignment="0">
      <alignment horizontal="center"/>
    </xf>
    <xf numFmtId="1" fontId="37" fillId="93" borderId="1" applyNumberFormat="0" applyAlignment="0">
      <alignment horizontal="center"/>
    </xf>
    <xf numFmtId="1" fontId="37" fillId="93" borderId="1" applyNumberFormat="0" applyAlignment="0">
      <alignment horizontal="center"/>
    </xf>
    <xf numFmtId="1" fontId="37" fillId="69" borderId="1" applyNumberFormat="0" applyAlignment="0">
      <alignment horizontal="left"/>
    </xf>
    <xf numFmtId="1" fontId="37" fillId="69" borderId="1" applyNumberFormat="0" applyAlignment="0">
      <alignment horizontal="left"/>
    </xf>
    <xf numFmtId="1" fontId="37" fillId="69" borderId="1" applyNumberFormat="0" applyAlignment="0">
      <alignment horizontal="left"/>
    </xf>
    <xf numFmtId="0" fontId="37" fillId="69" borderId="1" applyNumberFormat="0" applyAlignment="0"/>
    <xf numFmtId="0" fontId="37" fillId="69" borderId="1" applyNumberFormat="0" applyAlignment="0"/>
    <xf numFmtId="0" fontId="37" fillId="69" borderId="1" applyNumberFormat="0" applyAlignment="0"/>
    <xf numFmtId="1" fontId="34" fillId="0" borderId="0" applyFont="0" applyFill="0" applyBorder="0">
      <alignment horizontal="center"/>
    </xf>
    <xf numFmtId="0" fontId="145" fillId="0" borderId="0" applyFill="0" applyBorder="0" applyAlignment="0" applyProtection="0"/>
    <xf numFmtId="49" fontId="34" fillId="53" borderId="20">
      <alignment horizontal="center"/>
    </xf>
    <xf numFmtId="0" fontId="146" fillId="0" borderId="0"/>
    <xf numFmtId="9" fontId="35" fillId="0" borderId="0" applyFont="0" applyFill="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8" borderId="0" applyNumberFormat="0" applyBorder="0" applyAlignment="0" applyProtection="0"/>
    <xf numFmtId="0" fontId="26" fillId="39" borderId="0" applyNumberFormat="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39" fillId="0" borderId="0"/>
    <xf numFmtId="0" fontId="26" fillId="13" borderId="0" applyNumberFormat="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10" fontId="81" fillId="74" borderId="1" applyNumberFormat="0" applyBorder="0" applyAlignment="0" applyProtection="0"/>
    <xf numFmtId="10" fontId="81" fillId="74" borderId="1" applyNumberFormat="0" applyBorder="0" applyAlignment="0" applyProtection="0"/>
    <xf numFmtId="10" fontId="81" fillId="74" borderId="1" applyNumberFormat="0" applyBorder="0" applyAlignment="0" applyProtection="0"/>
    <xf numFmtId="10" fontId="81" fillId="74" borderId="1"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109" fillId="78" borderId="1" applyNumberFormat="0" applyProtection="0">
      <alignment horizontal="right" vertical="center" wrapText="1"/>
    </xf>
    <xf numFmtId="4" fontId="109" fillId="78" borderId="1" applyNumberFormat="0" applyProtection="0">
      <alignment horizontal="left" vertical="center" indent="1"/>
    </xf>
    <xf numFmtId="4" fontId="114" fillId="81" borderId="1" applyNumberFormat="0" applyProtection="0">
      <alignment horizontal="left" vertical="center"/>
    </xf>
    <xf numFmtId="4" fontId="114" fillId="81" borderId="1" applyNumberFormat="0" applyProtection="0">
      <alignment horizontal="left" vertical="center"/>
    </xf>
    <xf numFmtId="4" fontId="113" fillId="0" borderId="1" applyNumberFormat="0" applyProtection="0">
      <alignment horizontal="left" vertical="center" indent="1"/>
    </xf>
    <xf numFmtId="4" fontId="69" fillId="0" borderId="1" applyNumberFormat="0" applyProtection="0">
      <alignment horizontal="left" vertical="center" indent="1"/>
    </xf>
    <xf numFmtId="0" fontId="114" fillId="84" borderId="1" applyNumberFormat="0" applyProtection="0">
      <alignment horizontal="left" vertical="center" indent="2"/>
    </xf>
    <xf numFmtId="0" fontId="114" fillId="84" borderId="1" applyNumberFormat="0" applyProtection="0">
      <alignment horizontal="left" vertical="center" indent="2"/>
    </xf>
    <xf numFmtId="0" fontId="101" fillId="0" borderId="1" applyNumberFormat="0" applyProtection="0">
      <alignment horizontal="left" vertical="center" indent="2"/>
    </xf>
    <xf numFmtId="0" fontId="101" fillId="0" borderId="1" applyNumberFormat="0" applyProtection="0">
      <alignment horizontal="left" vertical="center" indent="2"/>
    </xf>
    <xf numFmtId="0" fontId="101" fillId="0" borderId="1" applyNumberFormat="0" applyProtection="0">
      <alignment horizontal="left" vertical="center" indent="2"/>
    </xf>
    <xf numFmtId="0" fontId="34" fillId="87" borderId="1" applyNumberFormat="0">
      <protection locked="0"/>
    </xf>
    <xf numFmtId="0" fontId="34" fillId="87" borderId="1" applyNumberFormat="0">
      <protection locked="0"/>
    </xf>
    <xf numFmtId="0" fontId="34" fillId="87" borderId="1" applyNumberFormat="0">
      <protection locked="0"/>
    </xf>
    <xf numFmtId="4" fontId="122" fillId="0" borderId="1" applyNumberFormat="0" applyProtection="0">
      <alignment horizontal="right" vertical="center" wrapText="1"/>
    </xf>
    <xf numFmtId="4" fontId="122" fillId="0" borderId="1" applyNumberFormat="0" applyProtection="0">
      <alignment horizontal="left" vertical="center" indent="1"/>
    </xf>
    <xf numFmtId="4" fontId="122" fillId="0" borderId="1" applyNumberFormat="0" applyProtection="0">
      <alignment horizontal="left" vertical="center" indent="1"/>
    </xf>
    <xf numFmtId="0" fontId="114" fillId="91" borderId="1" applyNumberFormat="0" applyProtection="0">
      <alignment horizontal="center" vertical="top" wrapText="1"/>
    </xf>
    <xf numFmtId="0" fontId="114" fillId="91" borderId="1" applyNumberFormat="0" applyProtection="0">
      <alignment horizontal="center" vertical="top" wrapText="1"/>
    </xf>
    <xf numFmtId="44"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1" fontId="37" fillId="93" borderId="1" applyNumberFormat="0" applyAlignment="0">
      <alignment horizontal="center"/>
    </xf>
    <xf numFmtId="1" fontId="37" fillId="93" borderId="1" applyNumberFormat="0" applyAlignment="0">
      <alignment horizontal="center"/>
    </xf>
    <xf numFmtId="1" fontId="37" fillId="69" borderId="1" applyNumberFormat="0" applyAlignment="0">
      <alignment horizontal="left"/>
    </xf>
    <xf numFmtId="1" fontId="37" fillId="69" borderId="1" applyNumberFormat="0" applyAlignment="0">
      <alignment horizontal="left"/>
    </xf>
    <xf numFmtId="0" fontId="37" fillId="69" borderId="1" applyNumberFormat="0" applyAlignment="0"/>
    <xf numFmtId="0" fontId="37" fillId="69" borderId="1" applyNumberFormat="0" applyAlignment="0"/>
    <xf numFmtId="44" fontId="26" fillId="0" borderId="0" applyFont="0" applyFill="0" applyBorder="0" applyAlignment="0" applyProtection="0"/>
    <xf numFmtId="43" fontId="26" fillId="0" borderId="0" applyFont="0" applyFill="0" applyBorder="0" applyAlignment="0" applyProtection="0"/>
    <xf numFmtId="0" fontId="26" fillId="0" borderId="0"/>
    <xf numFmtId="0" fontId="26" fillId="39" borderId="0" applyNumberFormat="0" applyBorder="0" applyAlignment="0" applyProtection="0"/>
    <xf numFmtId="43" fontId="26" fillId="0" borderId="0" applyFont="0" applyFill="0" applyBorder="0" applyAlignment="0" applyProtection="0"/>
    <xf numFmtId="9" fontId="26" fillId="0" borderId="0" applyFont="0" applyFill="0" applyBorder="0" applyAlignment="0" applyProtection="0"/>
    <xf numFmtId="0" fontId="26" fillId="32" borderId="0" applyNumberFormat="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32" borderId="0" applyNumberFormat="0" applyBorder="0" applyAlignment="0" applyProtection="0"/>
    <xf numFmtId="0" fontId="26" fillId="42" borderId="0" applyNumberFormat="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0" fontId="26" fillId="3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63" fillId="36"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63" fillId="36"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63" fillId="36"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36"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63" fillId="36"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36"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63" fillId="36"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36"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43" borderId="0" applyNumberFormat="0" applyBorder="0" applyAlignment="0" applyProtection="0"/>
    <xf numFmtId="0" fontId="69" fillId="36"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63" fillId="43"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63" fillId="35" borderId="0" applyNumberFormat="0" applyBorder="0" applyAlignment="0" applyProtection="0"/>
    <xf numFmtId="0" fontId="26" fillId="28" borderId="0" applyNumberFormat="0" applyBorder="0" applyAlignment="0" applyProtection="0"/>
    <xf numFmtId="0" fontId="63" fillId="3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63" fillId="3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63" fillId="3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63" fillId="3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63" fillId="3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63" fillId="3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63" fillId="3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63" fillId="42" borderId="0" applyNumberFormat="0" applyBorder="0" applyAlignment="0" applyProtection="0"/>
    <xf numFmtId="0" fontId="69" fillId="44"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63" fillId="42"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63" fillId="41"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63" fillId="41"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63" fillId="41"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63" fillId="41"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63" fillId="41"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63" fillId="41"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63" fillId="41"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63" fillId="41"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63" fillId="40" borderId="0" applyNumberFormat="0" applyBorder="0" applyAlignment="0" applyProtection="0"/>
    <xf numFmtId="0" fontId="69" fillId="87"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63" fillId="40"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2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63" fillId="39"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3"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63"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63"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63"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38" borderId="0" applyNumberFormat="0" applyBorder="0" applyAlignment="0" applyProtection="0"/>
    <xf numFmtId="0" fontId="69" fillId="39"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3" fillId="38"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63" fillId="37"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3"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63"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63"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63"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63"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63"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63"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63" fillId="36" borderId="0" applyNumberFormat="0" applyBorder="0" applyAlignment="0" applyProtection="0"/>
    <xf numFmtId="0" fontId="69" fillId="37"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63" fillId="3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1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63" fillId="35"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3" fillId="35"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63" fillId="35"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63" fillId="35"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63" fillId="35"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63" fillId="35"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63" fillId="35"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63" fillId="35"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3" fillId="35"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34" fillId="0" borderId="0"/>
    <xf numFmtId="0" fontId="26" fillId="0" borderId="0"/>
    <xf numFmtId="0" fontId="26"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4" fontId="34"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3" fontId="73"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34" fillId="93" borderId="0" applyBorder="0"/>
    <xf numFmtId="204" fontId="34" fillId="95" borderId="0" applyBorder="0"/>
    <xf numFmtId="0" fontId="34" fillId="99" borderId="0" applyBorder="0"/>
    <xf numFmtId="204" fontId="34" fillId="92" borderId="0" applyBorder="0"/>
    <xf numFmtId="0" fontId="34" fillId="92" borderId="0" applyBorder="0">
      <alignment wrapText="1"/>
    </xf>
    <xf numFmtId="0" fontId="34" fillId="82" borderId="0" applyBorder="0"/>
    <xf numFmtId="0" fontId="34" fillId="92" borderId="0" applyBorder="0"/>
    <xf numFmtId="0" fontId="34" fillId="0" borderId="0" applyBorder="0"/>
    <xf numFmtId="0" fontId="34" fillId="77" borderId="0" applyBorder="0"/>
    <xf numFmtId="0" fontId="34" fillId="0" borderId="46" applyNumberFormat="0" applyAlignment="0"/>
    <xf numFmtId="0" fontId="34" fillId="0" borderId="2" applyNumberFormat="0" applyAlignment="0"/>
    <xf numFmtId="37" fontId="81" fillId="0" borderId="0"/>
    <xf numFmtId="0" fontId="34" fillId="0" borderId="41" applyNumberFormat="0" applyFill="0" applyBorder="0" applyAlignment="0" applyProtection="0"/>
    <xf numFmtId="0" fontId="34" fillId="0" borderId="41" applyNumberFormat="0" applyFill="0" applyBorder="0" applyAlignment="0" applyProtection="0"/>
    <xf numFmtId="49" fontId="34" fillId="0" borderId="46"/>
    <xf numFmtId="0" fontId="38" fillId="0" borderId="72" applyNumberFormat="0" applyAlignment="0" applyProtection="0">
      <alignment horizontal="left" vertical="center"/>
    </xf>
    <xf numFmtId="0" fontId="38" fillId="0" borderId="73">
      <alignment horizontal="left" vertical="center"/>
    </xf>
    <xf numFmtId="9" fontId="34"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0" fontId="92" fillId="0" borderId="74" applyNumberFormat="0" applyFill="0" applyAlignment="0" applyProtection="0"/>
    <xf numFmtId="10" fontId="81" fillId="74" borderId="71" applyNumberFormat="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73" fillId="0" borderId="0" applyFont="0" applyFill="0" applyBorder="0" applyAlignment="0" applyProtection="0"/>
    <xf numFmtId="0" fontId="34" fillId="0" borderId="0"/>
    <xf numFmtId="0" fontId="73" fillId="0" borderId="0"/>
    <xf numFmtId="0" fontId="34" fillId="0" borderId="0"/>
    <xf numFmtId="0" fontId="73" fillId="0" borderId="0"/>
    <xf numFmtId="0" fontId="26" fillId="0" borderId="0"/>
    <xf numFmtId="0" fontId="73" fillId="0" borderId="0"/>
    <xf numFmtId="0" fontId="73" fillId="0" borderId="0"/>
    <xf numFmtId="0" fontId="73" fillId="0" borderId="0"/>
    <xf numFmtId="0" fontId="26" fillId="0" borderId="0"/>
    <xf numFmtId="0" fontId="73" fillId="0" borderId="0"/>
    <xf numFmtId="0" fontId="34" fillId="0" borderId="0"/>
    <xf numFmtId="0" fontId="73" fillId="0" borderId="0"/>
    <xf numFmtId="0" fontId="3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35" fillId="0" borderId="0"/>
    <xf numFmtId="0" fontId="26" fillId="0" borderId="0"/>
    <xf numFmtId="0" fontId="35" fillId="0" borderId="0"/>
    <xf numFmtId="0" fontId="35"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4" fillId="0" borderId="0"/>
    <xf numFmtId="0" fontId="73" fillId="0" borderId="0"/>
    <xf numFmtId="0" fontId="34" fillId="0" borderId="0"/>
    <xf numFmtId="0" fontId="73" fillId="0" borderId="0"/>
    <xf numFmtId="0" fontId="34" fillId="0" borderId="0"/>
    <xf numFmtId="0" fontId="73" fillId="0" borderId="0"/>
    <xf numFmtId="0" fontId="34" fillId="0" borderId="0"/>
    <xf numFmtId="0" fontId="73" fillId="0" borderId="0"/>
    <xf numFmtId="0" fontId="34" fillId="0" borderId="0"/>
    <xf numFmtId="0" fontId="73" fillId="0" borderId="0"/>
    <xf numFmtId="0" fontId="34" fillId="0" borderId="0"/>
    <xf numFmtId="0" fontId="73" fillId="0" borderId="0"/>
    <xf numFmtId="0" fontId="73" fillId="0" borderId="0"/>
    <xf numFmtId="0" fontId="73" fillId="0" borderId="0"/>
    <xf numFmtId="0" fontId="34" fillId="0" borderId="0"/>
    <xf numFmtId="0" fontId="34" fillId="0" borderId="0"/>
    <xf numFmtId="0" fontId="73" fillId="0" borderId="0"/>
    <xf numFmtId="0" fontId="73" fillId="0" borderId="0"/>
    <xf numFmtId="0" fontId="34" fillId="0" borderId="0"/>
    <xf numFmtId="0" fontId="73" fillId="0" borderId="0"/>
    <xf numFmtId="0" fontId="34" fillId="0" borderId="0"/>
    <xf numFmtId="0" fontId="73" fillId="0" borderId="0"/>
    <xf numFmtId="0" fontId="73" fillId="0" borderId="0"/>
    <xf numFmtId="200" fontId="99" fillId="0" borderId="0"/>
    <xf numFmtId="37" fontId="98" fillId="0" borderId="0"/>
    <xf numFmtId="0" fontId="34" fillId="0" borderId="46"/>
    <xf numFmtId="194" fontId="34" fillId="0" borderId="0" applyFont="0" applyFill="0" applyBorder="0" applyAlignment="0" applyProtection="0">
      <alignment horizontal="center"/>
    </xf>
    <xf numFmtId="0" fontId="38" fillId="0" borderId="0" applyNumberFormat="0" applyFont="0" applyFill="0" applyBorder="0" applyProtection="0"/>
    <xf numFmtId="0" fontId="38" fillId="0" borderId="0" applyNumberFormat="0" applyFont="0" applyFill="0" applyBorder="0" applyProtection="0"/>
    <xf numFmtId="0" fontId="85" fillId="0" borderId="0" applyNumberFormat="0" applyFont="0" applyFill="0" applyBorder="0" applyProtection="0"/>
    <xf numFmtId="0" fontId="85" fillId="0" borderId="0" applyNumberFormat="0" applyFont="0" applyFill="0" applyBorder="0" applyProtection="0"/>
    <xf numFmtId="188" fontId="34" fillId="0" borderId="0" applyFont="0" applyFill="0" applyBorder="0" applyAlignment="0" applyProtection="0">
      <alignment horizontal="center"/>
    </xf>
    <xf numFmtId="167" fontId="75" fillId="0" borderId="0" applyFont="0" applyFill="0" applyBorder="0" applyAlignment="0" applyProtection="0"/>
    <xf numFmtId="2" fontId="34" fillId="0" borderId="0" applyFont="0" applyFill="0" applyBorder="0" applyAlignment="0" applyProtection="0"/>
    <xf numFmtId="0" fontId="79" fillId="0" borderId="0" applyNumberFormat="0" applyAlignment="0">
      <alignment horizontal="left"/>
    </xf>
    <xf numFmtId="180" fontId="34" fillId="71" borderId="0">
      <alignment horizontal="center"/>
    </xf>
    <xf numFmtId="44" fontId="73" fillId="0" borderId="0" applyFont="0" applyFill="0" applyBorder="0" applyAlignment="0" applyProtection="0"/>
    <xf numFmtId="178" fontId="34" fillId="0" borderId="0" applyFont="0" applyFill="0" applyBorder="0" applyAlignment="0" applyProtection="0"/>
    <xf numFmtId="178" fontId="34" fillId="0" borderId="0" applyFont="0" applyFill="0" applyBorder="0" applyAlignment="0" applyProtection="0"/>
    <xf numFmtId="178" fontId="34" fillId="0" borderId="0" applyFont="0" applyFill="0" applyBorder="0" applyAlignment="0" applyProtection="0"/>
    <xf numFmtId="178" fontId="34" fillId="0" borderId="0" applyFont="0" applyFill="0" applyBorder="0" applyAlignment="0" applyProtection="0"/>
    <xf numFmtId="44" fontId="34" fillId="0" borderId="0" applyFont="0" applyFill="0" applyBorder="0" applyAlignment="0" applyProtection="0"/>
    <xf numFmtId="178" fontId="34" fillId="0" borderId="0" applyFont="0" applyFill="0" applyBorder="0" applyAlignment="0" applyProtection="0"/>
    <xf numFmtId="178"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78" fontId="34" fillId="0" borderId="0" applyFont="0" applyFill="0" applyBorder="0" applyAlignment="0" applyProtection="0"/>
    <xf numFmtId="44" fontId="73" fillId="0" borderId="0" applyFont="0" applyFill="0" applyBorder="0" applyAlignment="0" applyProtection="0"/>
    <xf numFmtId="178" fontId="34" fillId="0" borderId="0" applyFont="0" applyFill="0" applyBorder="0" applyAlignment="0" applyProtection="0"/>
    <xf numFmtId="178" fontId="34" fillId="0" borderId="0" applyFont="0" applyFill="0" applyBorder="0" applyAlignment="0" applyProtection="0"/>
    <xf numFmtId="176" fontId="34" fillId="0" borderId="0" applyFont="0" applyFill="0" applyBorder="0" applyAlignment="0" applyProtection="0"/>
    <xf numFmtId="0" fontId="74" fillId="0" borderId="0" applyNumberFormat="0" applyAlignment="0">
      <alignment horizontal="left"/>
    </xf>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26"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4" fontId="34" fillId="0" borderId="0"/>
    <xf numFmtId="174" fontId="34" fillId="0" borderId="0"/>
    <xf numFmtId="174" fontId="34" fillId="0" borderId="0"/>
    <xf numFmtId="174" fontId="34" fillId="0" borderId="0"/>
    <xf numFmtId="174" fontId="34" fillId="0" borderId="0"/>
    <xf numFmtId="174" fontId="34" fillId="0" borderId="0"/>
    <xf numFmtId="174" fontId="34" fillId="0" borderId="0"/>
    <xf numFmtId="49" fontId="34" fillId="0" borderId="46"/>
    <xf numFmtId="49" fontId="34" fillId="0" borderId="46"/>
    <xf numFmtId="170" fontId="65" fillId="69" borderId="19">
      <alignment horizontal="center" vertical="center"/>
    </xf>
    <xf numFmtId="0" fontId="34" fillId="0" borderId="0" applyNumberFormat="0" applyFill="0" applyBorder="0" applyAlignment="0" applyProtection="0"/>
    <xf numFmtId="178" fontId="34" fillId="0" borderId="0" applyFont="0" applyFill="0" applyBorder="0" applyAlignment="0" applyProtection="0"/>
    <xf numFmtId="0" fontId="26" fillId="0" borderId="0"/>
    <xf numFmtId="0" fontId="34" fillId="0" borderId="46">
      <alignment horizontal="center"/>
    </xf>
    <xf numFmtId="0" fontId="148" fillId="0" borderId="0"/>
    <xf numFmtId="175" fontId="34" fillId="0" borderId="0" applyFont="0" applyFill="0" applyBorder="0" applyAlignment="0" applyProtection="0"/>
    <xf numFmtId="0" fontId="34" fillId="0" borderId="46" applyNumberFormat="0" applyAlignment="0"/>
    <xf numFmtId="49" fontId="34" fillId="0" borderId="46"/>
    <xf numFmtId="9" fontId="34" fillId="0" borderId="0" applyFont="0" applyFill="0" applyBorder="0" applyAlignment="0" applyProtection="0"/>
    <xf numFmtId="9" fontId="34" fillId="0" borderId="0" applyFont="0" applyFill="0" applyBorder="0" applyAlignment="0" applyProtection="0"/>
    <xf numFmtId="0" fontId="34" fillId="0" borderId="46"/>
    <xf numFmtId="181" fontId="149" fillId="0" borderId="0">
      <alignment horizontal="right"/>
      <protection locked="0"/>
    </xf>
    <xf numFmtId="175" fontId="34" fillId="0" borderId="0" applyFont="0" applyFill="0" applyBorder="0" applyAlignment="0" applyProtection="0"/>
    <xf numFmtId="49" fontId="34" fillId="0" borderId="46"/>
    <xf numFmtId="0" fontId="148" fillId="0" borderId="0"/>
    <xf numFmtId="0" fontId="26" fillId="39" borderId="0" applyNumberFormat="0" applyBorder="0" applyAlignment="0" applyProtection="0"/>
    <xf numFmtId="0" fontId="26" fillId="32" borderId="0" applyNumberFormat="0" applyBorder="0" applyAlignment="0" applyProtection="0"/>
    <xf numFmtId="0" fontId="34" fillId="0" borderId="0"/>
    <xf numFmtId="0" fontId="26" fillId="39" borderId="0" applyNumberFormat="0" applyBorder="0" applyAlignment="0" applyProtection="0"/>
    <xf numFmtId="0" fontId="26" fillId="39" borderId="0" applyNumberFormat="0" applyBorder="0" applyAlignment="0" applyProtection="0"/>
    <xf numFmtId="0" fontId="26" fillId="28"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34" fillId="0" borderId="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73" fillId="0" borderId="0"/>
    <xf numFmtId="14" fontId="34"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77" fontId="7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174" fontId="34" fillId="0" borderId="0"/>
    <xf numFmtId="175" fontId="34" fillId="0" borderId="0" applyFont="0" applyFill="0" applyBorder="0" applyAlignment="0" applyProtection="0"/>
    <xf numFmtId="0" fontId="34" fillId="0" borderId="0" applyNumberFormat="0" applyFill="0" applyBorder="0" applyAlignment="0" applyProtection="0"/>
    <xf numFmtId="44" fontId="26"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12" borderId="0" applyNumberFormat="0" applyBorder="0" applyAlignment="0" applyProtection="0"/>
    <xf numFmtId="49" fontId="34" fillId="0" borderId="46"/>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73" fillId="0" borderId="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12"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12"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12" borderId="0" applyNumberFormat="0" applyBorder="0" applyAlignment="0" applyProtection="0"/>
    <xf numFmtId="0" fontId="26" fillId="44" borderId="0" applyNumberFormat="0" applyBorder="0" applyAlignment="0" applyProtection="0"/>
    <xf numFmtId="0" fontId="34" fillId="0" borderId="0"/>
    <xf numFmtId="0" fontId="34" fillId="0" borderId="0"/>
    <xf numFmtId="0" fontId="26" fillId="39"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69" fillId="104"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63" fillId="35"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32"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32"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3" fillId="4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9" fillId="65" borderId="0" applyNumberFormat="0" applyBorder="0" applyAlignment="0" applyProtection="0"/>
    <xf numFmtId="0" fontId="63" fillId="44"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3" fillId="45"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42"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9" fillId="3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63" fillId="3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3" fillId="46"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9" fillId="47" borderId="0" applyNumberFormat="0" applyBorder="0" applyAlignment="0" applyProtection="0"/>
    <xf numFmtId="0" fontId="63" fillId="4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63" fillId="47"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63" fillId="47"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63" fillId="47"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63" fillId="47"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63" fillId="47"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63" fillId="47"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63" fillId="47"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3" fillId="47"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76" borderId="0" applyNumberFormat="0" applyBorder="0" applyAlignment="0" applyProtection="0"/>
    <xf numFmtId="0" fontId="26" fillId="21"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3" fillId="40"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9" fillId="48" borderId="0" applyNumberFormat="0" applyBorder="0" applyAlignment="0" applyProtection="0"/>
    <xf numFmtId="0" fontId="63" fillId="40"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63" fillId="48"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63" fillId="48"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63" fillId="48"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63" fillId="48"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63" fillId="48"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63" fillId="48"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63" fillId="48"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63" fillId="48"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36" borderId="0" applyNumberFormat="0" applyBorder="0" applyAlignment="0" applyProtection="0"/>
    <xf numFmtId="0" fontId="26" fillId="25"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3" fillId="44"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9" fillId="65" borderId="0" applyNumberFormat="0" applyBorder="0" applyAlignment="0" applyProtection="0"/>
    <xf numFmtId="0" fontId="63" fillId="44"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63" fillId="4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63" fillId="45"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42" borderId="0" applyNumberFormat="0" applyBorder="0" applyAlignment="0" applyProtection="0"/>
    <xf numFmtId="0" fontId="26" fillId="2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63" fillId="49"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69" fillId="43" borderId="0" applyNumberFormat="0" applyBorder="0" applyAlignment="0" applyProtection="0"/>
    <xf numFmtId="0" fontId="63" fillId="4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4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43"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63" fillId="4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43"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63" fillId="4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43"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63" fillId="4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63" fillId="43"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3" borderId="0" applyNumberFormat="0" applyBorder="0" applyAlignment="0" applyProtection="0"/>
    <xf numFmtId="0" fontId="64" fillId="50" borderId="0" applyNumberFormat="0" applyBorder="0" applyAlignment="0" applyProtection="0"/>
    <xf numFmtId="0" fontId="144" fillId="65" borderId="0" applyNumberFormat="0" applyBorder="0" applyAlignment="0" applyProtection="0"/>
    <xf numFmtId="0" fontId="64" fillId="45" borderId="0" applyNumberFormat="0" applyBorder="0" applyAlignment="0" applyProtection="0"/>
    <xf numFmtId="0" fontId="55" fillId="14" borderId="0" applyNumberFormat="0" applyBorder="0" applyAlignment="0" applyProtection="0"/>
    <xf numFmtId="0" fontId="55" fillId="42" borderId="0" applyNumberFormat="0" applyBorder="0" applyAlignment="0" applyProtection="0"/>
    <xf numFmtId="0" fontId="55" fillId="14" borderId="0" applyNumberFormat="0" applyBorder="0" applyAlignment="0" applyProtection="0"/>
    <xf numFmtId="0" fontId="64" fillId="37" borderId="0" applyNumberFormat="0" applyBorder="0" applyAlignment="0" applyProtection="0"/>
    <xf numFmtId="0" fontId="144" fillId="37" borderId="0" applyNumberFormat="0" applyBorder="0" applyAlignment="0" applyProtection="0"/>
    <xf numFmtId="0" fontId="64" fillId="37" borderId="0" applyNumberFormat="0" applyBorder="0" applyAlignment="0" applyProtection="0"/>
    <xf numFmtId="0" fontId="55" fillId="18" borderId="0" applyNumberFormat="0" applyBorder="0" applyAlignment="0" applyProtection="0"/>
    <xf numFmtId="0" fontId="55" fillId="68" borderId="0" applyNumberFormat="0" applyBorder="0" applyAlignment="0" applyProtection="0"/>
    <xf numFmtId="0" fontId="55" fillId="18" borderId="0" applyNumberFormat="0" applyBorder="0" applyAlignment="0" applyProtection="0"/>
    <xf numFmtId="0" fontId="64" fillId="46" borderId="0" applyNumberFormat="0" applyBorder="0" applyAlignment="0" applyProtection="0"/>
    <xf numFmtId="0" fontId="144" fillId="47" borderId="0" applyNumberFormat="0" applyBorder="0" applyAlignment="0" applyProtection="0"/>
    <xf numFmtId="0" fontId="64" fillId="47" borderId="0" applyNumberFormat="0" applyBorder="0" applyAlignment="0" applyProtection="0"/>
    <xf numFmtId="0" fontId="55" fillId="22" borderId="0" applyNumberFormat="0" applyBorder="0" applyAlignment="0" applyProtection="0"/>
    <xf numFmtId="0" fontId="55" fillId="49" borderId="0" applyNumberFormat="0" applyBorder="0" applyAlignment="0" applyProtection="0"/>
    <xf numFmtId="0" fontId="55" fillId="22" borderId="0" applyNumberFormat="0" applyBorder="0" applyAlignment="0" applyProtection="0"/>
    <xf numFmtId="0" fontId="64" fillId="51" borderId="0" applyNumberFormat="0" applyBorder="0" applyAlignment="0" applyProtection="0"/>
    <xf numFmtId="0" fontId="144" fillId="48" borderId="0" applyNumberFormat="0" applyBorder="0" applyAlignment="0" applyProtection="0"/>
    <xf numFmtId="0" fontId="64" fillId="48" borderId="0" applyNumberFormat="0" applyBorder="0" applyAlignment="0" applyProtection="0"/>
    <xf numFmtId="0" fontId="55" fillId="26" borderId="0" applyNumberFormat="0" applyBorder="0" applyAlignment="0" applyProtection="0"/>
    <xf numFmtId="0" fontId="55" fillId="36" borderId="0" applyNumberFormat="0" applyBorder="0" applyAlignment="0" applyProtection="0"/>
    <xf numFmtId="0" fontId="55" fillId="26" borderId="0" applyNumberFormat="0" applyBorder="0" applyAlignment="0" applyProtection="0"/>
    <xf numFmtId="0" fontId="64" fillId="52" borderId="0" applyNumberFormat="0" applyBorder="0" applyAlignment="0" applyProtection="0"/>
    <xf numFmtId="0" fontId="144" fillId="65" borderId="0" applyNumberFormat="0" applyBorder="0" applyAlignment="0" applyProtection="0"/>
    <xf numFmtId="0" fontId="64" fillId="52" borderId="0" applyNumberFormat="0" applyBorder="0" applyAlignment="0" applyProtection="0"/>
    <xf numFmtId="0" fontId="55" fillId="30" borderId="0" applyNumberFormat="0" applyBorder="0" applyAlignment="0" applyProtection="0"/>
    <xf numFmtId="0" fontId="55" fillId="42" borderId="0" applyNumberFormat="0" applyBorder="0" applyAlignment="0" applyProtection="0"/>
    <xf numFmtId="0" fontId="55" fillId="30" borderId="0" applyNumberFormat="0" applyBorder="0" applyAlignment="0" applyProtection="0"/>
    <xf numFmtId="0" fontId="64" fillId="53" borderId="0" applyNumberFormat="0" applyBorder="0" applyAlignment="0" applyProtection="0"/>
    <xf numFmtId="0" fontId="144" fillId="43" borderId="0" applyNumberFormat="0" applyBorder="0" applyAlignment="0" applyProtection="0"/>
    <xf numFmtId="0" fontId="64" fillId="43" borderId="0" applyNumberFormat="0" applyBorder="0" applyAlignment="0" applyProtection="0"/>
    <xf numFmtId="0" fontId="55" fillId="34" borderId="0" applyNumberFormat="0" applyBorder="0" applyAlignment="0" applyProtection="0"/>
    <xf numFmtId="0" fontId="55" fillId="37" borderId="0" applyNumberFormat="0" applyBorder="0" applyAlignment="0" applyProtection="0"/>
    <xf numFmtId="0" fontId="55" fillId="34" borderId="0" applyNumberFormat="0" applyBorder="0" applyAlignment="0" applyProtection="0"/>
    <xf numFmtId="0" fontId="63" fillId="105" borderId="0" applyNumberFormat="0" applyBorder="0" applyAlignment="0" applyProtection="0"/>
    <xf numFmtId="0" fontId="63" fillId="105"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105"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64" borderId="0" applyNumberFormat="0" applyBorder="0" applyAlignment="0" applyProtection="0"/>
    <xf numFmtId="0" fontId="64" fillId="10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0" fontId="64" fillId="106"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5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55" fillId="11"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55" fillId="11"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55" fillId="11"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55" fillId="11"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55" fillId="11" borderId="0" applyNumberFormat="0" applyBorder="0" applyAlignment="0" applyProtection="0"/>
    <xf numFmtId="0" fontId="55" fillId="108" borderId="0" applyNumberFormat="0" applyBorder="0" applyAlignment="0" applyProtection="0"/>
    <xf numFmtId="0" fontId="55" fillId="108" borderId="0" applyNumberFormat="0" applyBorder="0" applyAlignment="0" applyProtection="0"/>
    <xf numFmtId="0" fontId="55" fillId="11" borderId="0" applyNumberFormat="0" applyBorder="0" applyAlignment="0" applyProtection="0"/>
    <xf numFmtId="0" fontId="64" fillId="57" borderId="0" applyNumberFormat="0" applyBorder="0" applyAlignment="0" applyProtection="0"/>
    <xf numFmtId="0" fontId="64" fillId="107" borderId="0" applyNumberFormat="0" applyBorder="0" applyAlignment="0" applyProtection="0"/>
    <xf numFmtId="0" fontId="64" fillId="52" borderId="0" applyNumberFormat="0" applyBorder="0" applyAlignment="0" applyProtection="0"/>
    <xf numFmtId="0" fontId="55" fillId="11" borderId="0" applyNumberFormat="0" applyBorder="0" applyAlignment="0" applyProtection="0"/>
    <xf numFmtId="0" fontId="64" fillId="57"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64" fillId="57" borderId="0" applyNumberFormat="0" applyBorder="0" applyAlignment="0" applyProtection="0"/>
    <xf numFmtId="0" fontId="64" fillId="107" borderId="0" applyNumberFormat="0" applyBorder="0" applyAlignment="0" applyProtection="0"/>
    <xf numFmtId="0" fontId="64" fillId="52"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64" fillId="57" borderId="0" applyNumberFormat="0" applyBorder="0" applyAlignment="0" applyProtection="0"/>
    <xf numFmtId="0" fontId="64" fillId="107" borderId="0" applyNumberFormat="0" applyBorder="0" applyAlignment="0" applyProtection="0"/>
    <xf numFmtId="0" fontId="64" fillId="52"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64" fillId="107" borderId="0" applyNumberFormat="0" applyBorder="0" applyAlignment="0" applyProtection="0"/>
    <xf numFmtId="0" fontId="64" fillId="57" borderId="0" applyNumberFormat="0" applyBorder="0" applyAlignment="0" applyProtection="0"/>
    <xf numFmtId="0" fontId="64" fillId="57" borderId="0" applyNumberFormat="0" applyBorder="0" applyAlignment="0" applyProtection="0"/>
    <xf numFmtId="0" fontId="64" fillId="107" borderId="0" applyNumberFormat="0" applyBorder="0" applyAlignment="0" applyProtection="0"/>
    <xf numFmtId="0" fontId="64" fillId="52"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4" fillId="52" borderId="0" applyNumberFormat="0" applyBorder="0" applyAlignment="0" applyProtection="0"/>
    <xf numFmtId="0" fontId="64" fillId="107" borderId="0" applyNumberFormat="0" applyBorder="0" applyAlignment="0" applyProtection="0"/>
    <xf numFmtId="0" fontId="64" fillId="107" borderId="0" applyNumberFormat="0" applyBorder="0" applyAlignment="0" applyProtection="0"/>
    <xf numFmtId="0" fontId="63" fillId="109" borderId="0" applyNumberFormat="0" applyBorder="0" applyAlignment="0" applyProtection="0"/>
    <xf numFmtId="0" fontId="63" fillId="109"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109"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63" borderId="0" applyNumberFormat="0" applyBorder="0" applyAlignment="0" applyProtection="0"/>
    <xf numFmtId="0" fontId="64" fillId="59" borderId="0" applyNumberFormat="0" applyBorder="0" applyAlignment="0" applyProtection="0"/>
    <xf numFmtId="0" fontId="64" fillId="60" borderId="0" applyNumberFormat="0" applyBorder="0" applyAlignment="0" applyProtection="0"/>
    <xf numFmtId="0" fontId="64" fillId="60" borderId="0" applyNumberFormat="0" applyBorder="0" applyAlignment="0" applyProtection="0"/>
    <xf numFmtId="0" fontId="64" fillId="59"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61"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55" fillId="15"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55" fillId="15"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55" fillId="15"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55" fillId="15"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55" fillId="15" borderId="0" applyNumberFormat="0" applyBorder="0" applyAlignment="0" applyProtection="0"/>
    <xf numFmtId="0" fontId="55" fillId="68" borderId="0" applyNumberFormat="0" applyBorder="0" applyAlignment="0" applyProtection="0"/>
    <xf numFmtId="0" fontId="55" fillId="68" borderId="0" applyNumberFormat="0" applyBorder="0" applyAlignment="0" applyProtection="0"/>
    <xf numFmtId="0" fontId="55" fillId="15" borderId="0" applyNumberFormat="0" applyBorder="0" applyAlignment="0" applyProtection="0"/>
    <xf numFmtId="0" fontId="64" fillId="110" borderId="0" applyNumberFormat="0" applyBorder="0" applyAlignment="0" applyProtection="0"/>
    <xf numFmtId="0" fontId="55" fillId="15" borderId="0" applyNumberFormat="0" applyBorder="0" applyAlignment="0" applyProtection="0"/>
    <xf numFmtId="0" fontId="64" fillId="61"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64" fillId="110"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64" fillId="110"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64" fillId="110" borderId="0" applyNumberFormat="0" applyBorder="0" applyAlignment="0" applyProtection="0"/>
    <xf numFmtId="0" fontId="64" fillId="61"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4" fillId="61" borderId="0" applyNumberFormat="0" applyBorder="0" applyAlignment="0" applyProtection="0"/>
    <xf numFmtId="0" fontId="64" fillId="110" borderId="0" applyNumberFormat="0" applyBorder="0" applyAlignment="0" applyProtection="0"/>
    <xf numFmtId="0" fontId="64" fillId="110" borderId="0" applyNumberFormat="0" applyBorder="0" applyAlignment="0" applyProtection="0"/>
    <xf numFmtId="0" fontId="63" fillId="111" borderId="0" applyNumberFormat="0" applyBorder="0" applyAlignment="0" applyProtection="0"/>
    <xf numFmtId="0" fontId="63" fillId="111"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111" borderId="0" applyNumberFormat="0" applyBorder="0" applyAlignment="0" applyProtection="0"/>
    <xf numFmtId="0" fontId="63" fillId="112" borderId="0" applyNumberFormat="0" applyBorder="0" applyAlignment="0" applyProtection="0"/>
    <xf numFmtId="0" fontId="63" fillId="112"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0" fontId="63" fillId="112" borderId="0" applyNumberFormat="0" applyBorder="0" applyAlignment="0" applyProtection="0"/>
    <xf numFmtId="0" fontId="64" fillId="11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113"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47"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55" fillId="19"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55" fillId="19"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55" fillId="19"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55" fillId="19"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55" fillId="1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5" fillId="19" borderId="0" applyNumberFormat="0" applyBorder="0" applyAlignment="0" applyProtection="0"/>
    <xf numFmtId="0" fontId="64" fillId="114" borderId="0" applyNumberFormat="0" applyBorder="0" applyAlignment="0" applyProtection="0"/>
    <xf numFmtId="0" fontId="55" fillId="19" borderId="0" applyNumberFormat="0" applyBorder="0" applyAlignment="0" applyProtection="0"/>
    <xf numFmtId="0" fontId="64" fillId="47"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64" fillId="114"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64" fillId="114"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64" fillId="60" borderId="0" applyNumberFormat="0" applyBorder="0" applyAlignment="0" applyProtection="0"/>
    <xf numFmtId="0" fontId="64" fillId="47" borderId="0" applyNumberFormat="0" applyBorder="0" applyAlignment="0" applyProtection="0"/>
    <xf numFmtId="0" fontId="64" fillId="114" borderId="0" applyNumberFormat="0" applyBorder="0" applyAlignment="0" applyProtection="0"/>
    <xf numFmtId="0" fontId="64" fillId="60" borderId="0" applyNumberFormat="0" applyBorder="0" applyAlignment="0" applyProtection="0"/>
    <xf numFmtId="0" fontId="64" fillId="114" borderId="0" applyNumberFormat="0" applyBorder="0" applyAlignment="0" applyProtection="0"/>
    <xf numFmtId="0" fontId="64" fillId="47" borderId="0" applyNumberFormat="0" applyBorder="0" applyAlignment="0" applyProtection="0"/>
    <xf numFmtId="0" fontId="64" fillId="114" borderId="0" applyNumberFormat="0" applyBorder="0" applyAlignment="0" applyProtection="0"/>
    <xf numFmtId="0" fontId="64" fillId="114" borderId="0" applyNumberFormat="0" applyBorder="0" applyAlignment="0" applyProtection="0"/>
    <xf numFmtId="0" fontId="63" fillId="109" borderId="0" applyNumberFormat="0" applyBorder="0" applyAlignment="0" applyProtection="0"/>
    <xf numFmtId="0" fontId="63" fillId="109"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0" fontId="63" fillId="109"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0" borderId="0" applyNumberFormat="0" applyBorder="0" applyAlignment="0" applyProtection="0"/>
    <xf numFmtId="0" fontId="64" fillId="63" borderId="0" applyNumberFormat="0" applyBorder="0" applyAlignment="0" applyProtection="0"/>
    <xf numFmtId="0" fontId="64" fillId="64" borderId="0" applyNumberFormat="0" applyBorder="0" applyAlignment="0" applyProtection="0"/>
    <xf numFmtId="0" fontId="64" fillId="64" borderId="0" applyNumberFormat="0" applyBorder="0" applyAlignment="0" applyProtection="0"/>
    <xf numFmtId="0" fontId="64" fillId="63"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51"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55" fillId="23"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55" fillId="23"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55" fillId="23"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55" fillId="23"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55" fillId="23" borderId="0" applyNumberFormat="0" applyBorder="0" applyAlignment="0" applyProtection="0"/>
    <xf numFmtId="0" fontId="55" fillId="65" borderId="0" applyNumberFormat="0" applyBorder="0" applyAlignment="0" applyProtection="0"/>
    <xf numFmtId="0" fontId="55" fillId="65" borderId="0" applyNumberFormat="0" applyBorder="0" applyAlignment="0" applyProtection="0"/>
    <xf numFmtId="0" fontId="55" fillId="23" borderId="0" applyNumberFormat="0" applyBorder="0" applyAlignment="0" applyProtection="0"/>
    <xf numFmtId="0" fontId="64" fillId="51" borderId="0" applyNumberFormat="0" applyBorder="0" applyAlignment="0" applyProtection="0"/>
    <xf numFmtId="0" fontId="64" fillId="115" borderId="0" applyNumberFormat="0" applyBorder="0" applyAlignment="0" applyProtection="0"/>
    <xf numFmtId="0" fontId="64" fillId="65" borderId="0" applyNumberFormat="0" applyBorder="0" applyAlignment="0" applyProtection="0"/>
    <xf numFmtId="0" fontId="55" fillId="23" borderId="0" applyNumberFormat="0" applyBorder="0" applyAlignment="0" applyProtection="0"/>
    <xf numFmtId="0" fontId="64" fillId="51"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64" fillId="51" borderId="0" applyNumberFormat="0" applyBorder="0" applyAlignment="0" applyProtection="0"/>
    <xf numFmtId="0" fontId="64" fillId="115" borderId="0" applyNumberFormat="0" applyBorder="0" applyAlignment="0" applyProtection="0"/>
    <xf numFmtId="0" fontId="64" fillId="65"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64" fillId="51" borderId="0" applyNumberFormat="0" applyBorder="0" applyAlignment="0" applyProtection="0"/>
    <xf numFmtId="0" fontId="64" fillId="115" borderId="0" applyNumberFormat="0" applyBorder="0" applyAlignment="0" applyProtection="0"/>
    <xf numFmtId="0" fontId="64" fillId="65"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64" fillId="116"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0" fontId="64" fillId="115" borderId="0" applyNumberFormat="0" applyBorder="0" applyAlignment="0" applyProtection="0"/>
    <xf numFmtId="0" fontId="64" fillId="65" borderId="0" applyNumberFormat="0" applyBorder="0" applyAlignment="0" applyProtection="0"/>
    <xf numFmtId="0" fontId="64" fillId="116" borderId="0" applyNumberFormat="0" applyBorder="0" applyAlignment="0" applyProtection="0"/>
    <xf numFmtId="0" fontId="64" fillId="115" borderId="0" applyNumberFormat="0" applyBorder="0" applyAlignment="0" applyProtection="0"/>
    <xf numFmtId="0" fontId="64" fillId="65" borderId="0" applyNumberFormat="0" applyBorder="0" applyAlignment="0" applyProtection="0"/>
    <xf numFmtId="0" fontId="64" fillId="115" borderId="0" applyNumberFormat="0" applyBorder="0" applyAlignment="0" applyProtection="0"/>
    <xf numFmtId="0" fontId="64" fillId="115" borderId="0" applyNumberFormat="0" applyBorder="0" applyAlignment="0" applyProtection="0"/>
    <xf numFmtId="0" fontId="63" fillId="62" borderId="0" applyNumberFormat="0" applyBorder="0" applyAlignment="0" applyProtection="0"/>
    <xf numFmtId="0" fontId="63" fillId="62"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62" borderId="0" applyNumberFormat="0" applyBorder="0" applyAlignment="0" applyProtection="0"/>
    <xf numFmtId="0" fontId="63" fillId="55" borderId="0" applyNumberFormat="0" applyBorder="0" applyAlignment="0" applyProtection="0"/>
    <xf numFmtId="0" fontId="64" fillId="106"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52"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55" fillId="27"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55" fillId="27"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55" fillId="27"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55" fillId="27"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64" fillId="106" borderId="0" applyNumberFormat="0" applyBorder="0" applyAlignment="0" applyProtection="0"/>
    <xf numFmtId="0" fontId="55" fillId="27" borderId="0" applyNumberFormat="0" applyBorder="0" applyAlignment="0" applyProtection="0"/>
    <xf numFmtId="0" fontId="64" fillId="52"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64" fillId="106"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64" fillId="106"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64" fillId="117" borderId="0" applyNumberFormat="0" applyBorder="0" applyAlignment="0" applyProtection="0"/>
    <xf numFmtId="0" fontId="64" fillId="52" borderId="0" applyNumberFormat="0" applyBorder="0" applyAlignment="0" applyProtection="0"/>
    <xf numFmtId="0" fontId="64" fillId="106" borderId="0" applyNumberFormat="0" applyBorder="0" applyAlignment="0" applyProtection="0"/>
    <xf numFmtId="0" fontId="64" fillId="117" borderId="0" applyNumberFormat="0" applyBorder="0" applyAlignment="0" applyProtection="0"/>
    <xf numFmtId="0" fontId="64" fillId="106" borderId="0" applyNumberFormat="0" applyBorder="0" applyAlignment="0" applyProtection="0"/>
    <xf numFmtId="0" fontId="64" fillId="52"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63" fillId="66" borderId="0" applyNumberFormat="0" applyBorder="0" applyAlignment="0" applyProtection="0"/>
    <xf numFmtId="0" fontId="63" fillId="67" borderId="0" applyNumberFormat="0" applyBorder="0" applyAlignment="0" applyProtection="0"/>
    <xf numFmtId="0" fontId="63" fillId="67" borderId="0" applyNumberFormat="0" applyBorder="0" applyAlignment="0" applyProtection="0"/>
    <xf numFmtId="0" fontId="63" fillId="59" borderId="0" applyNumberFormat="0" applyBorder="0" applyAlignment="0" applyProtection="0"/>
    <xf numFmtId="0" fontId="63" fillId="59" borderId="0" applyNumberFormat="0" applyBorder="0" applyAlignment="0" applyProtection="0"/>
    <xf numFmtId="0" fontId="63" fillId="67" borderId="0" applyNumberFormat="0" applyBorder="0" applyAlignment="0" applyProtection="0"/>
    <xf numFmtId="0" fontId="64" fillId="118" borderId="0" applyNumberFormat="0" applyBorder="0" applyAlignment="0" applyProtection="0"/>
    <xf numFmtId="0" fontId="64" fillId="67" borderId="0" applyNumberFormat="0" applyBorder="0" applyAlignment="0" applyProtection="0"/>
    <xf numFmtId="0" fontId="64" fillId="67" borderId="0" applyNumberFormat="0" applyBorder="0" applyAlignment="0" applyProtection="0"/>
    <xf numFmtId="0" fontId="64" fillId="118"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68"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55" fillId="31"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55" fillId="31"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55" fillId="31"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55" fillId="31"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0" fontId="55" fillId="31" borderId="0" applyNumberFormat="0" applyBorder="0" applyAlignment="0" applyProtection="0"/>
    <xf numFmtId="0" fontId="55" fillId="61" borderId="0" applyNumberFormat="0" applyBorder="0" applyAlignment="0" applyProtection="0"/>
    <xf numFmtId="0" fontId="55" fillId="61" borderId="0" applyNumberFormat="0" applyBorder="0" applyAlignment="0" applyProtection="0"/>
    <xf numFmtId="0" fontId="55" fillId="31" borderId="0" applyNumberFormat="0" applyBorder="0" applyAlignment="0" applyProtection="0"/>
    <xf numFmtId="0" fontId="64" fillId="68" borderId="0" applyNumberFormat="0" applyBorder="0" applyAlignment="0" applyProtection="0"/>
    <xf numFmtId="0" fontId="64" fillId="119" borderId="0" applyNumberFormat="0" applyBorder="0" applyAlignment="0" applyProtection="0"/>
    <xf numFmtId="0" fontId="64" fillId="49" borderId="0" applyNumberFormat="0" applyBorder="0" applyAlignment="0" applyProtection="0"/>
    <xf numFmtId="0" fontId="55" fillId="31" borderId="0" applyNumberFormat="0" applyBorder="0" applyAlignment="0" applyProtection="0"/>
    <xf numFmtId="0" fontId="64" fillId="68"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64" fillId="68" borderId="0" applyNumberFormat="0" applyBorder="0" applyAlignment="0" applyProtection="0"/>
    <xf numFmtId="0" fontId="64" fillId="119" borderId="0" applyNumberFormat="0" applyBorder="0" applyAlignment="0" applyProtection="0"/>
    <xf numFmtId="0" fontId="64" fillId="4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64" fillId="68" borderId="0" applyNumberFormat="0" applyBorder="0" applyAlignment="0" applyProtection="0"/>
    <xf numFmtId="0" fontId="64" fillId="119" borderId="0" applyNumberFormat="0" applyBorder="0" applyAlignment="0" applyProtection="0"/>
    <xf numFmtId="0" fontId="64" fillId="49"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64" fillId="120" borderId="0" applyNumberFormat="0" applyBorder="0" applyAlignment="0" applyProtection="0"/>
    <xf numFmtId="0" fontId="64" fillId="68" borderId="0" applyNumberFormat="0" applyBorder="0" applyAlignment="0" applyProtection="0"/>
    <xf numFmtId="0" fontId="64" fillId="68" borderId="0" applyNumberFormat="0" applyBorder="0" applyAlignment="0" applyProtection="0"/>
    <xf numFmtId="0" fontId="64" fillId="119" borderId="0" applyNumberFormat="0" applyBorder="0" applyAlignment="0" applyProtection="0"/>
    <xf numFmtId="0" fontId="64" fillId="49" borderId="0" applyNumberFormat="0" applyBorder="0" applyAlignment="0" applyProtection="0"/>
    <xf numFmtId="0" fontId="64" fillId="120" borderId="0" applyNumberFormat="0" applyBorder="0" applyAlignment="0" applyProtection="0"/>
    <xf numFmtId="0" fontId="64" fillId="119" borderId="0" applyNumberFormat="0" applyBorder="0" applyAlignment="0" applyProtection="0"/>
    <xf numFmtId="0" fontId="64" fillId="49" borderId="0" applyNumberFormat="0" applyBorder="0" applyAlignment="0" applyProtection="0"/>
    <xf numFmtId="0" fontId="64" fillId="119" borderId="0" applyNumberFormat="0" applyBorder="0" applyAlignment="0" applyProtection="0"/>
    <xf numFmtId="0" fontId="64" fillId="119" borderId="0" applyNumberFormat="0" applyBorder="0" applyAlignment="0" applyProtection="0"/>
    <xf numFmtId="171" fontId="34" fillId="69" borderId="19">
      <alignment horizontal="center" vertical="center"/>
    </xf>
    <xf numFmtId="170" fontId="65" fillId="69" borderId="19">
      <alignment horizontal="center" vertical="center"/>
    </xf>
    <xf numFmtId="171" fontId="34" fillId="69" borderId="19">
      <alignment horizontal="center" vertical="center"/>
    </xf>
    <xf numFmtId="170" fontId="65" fillId="69" borderId="19">
      <alignment horizontal="center" vertical="center"/>
    </xf>
    <xf numFmtId="195" fontId="152" fillId="0" borderId="0"/>
    <xf numFmtId="195" fontId="152" fillId="0" borderId="0"/>
    <xf numFmtId="195" fontId="152" fillId="0" borderId="0"/>
    <xf numFmtId="195" fontId="152" fillId="0" borderId="0"/>
    <xf numFmtId="0" fontId="66" fillId="48" borderId="46" applyNumberFormat="0" applyFont="0" applyBorder="0" applyAlignment="0" applyProtection="0">
      <protection hidden="1"/>
    </xf>
    <xf numFmtId="0" fontId="153" fillId="59" borderId="0" applyNumberFormat="0" applyBorder="0" applyAlignment="0" applyProtection="0"/>
    <xf numFmtId="0" fontId="154" fillId="66"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54" fillId="66" borderId="0" applyNumberFormat="0" applyBorder="0" applyAlignment="0" applyProtection="0"/>
    <xf numFmtId="0" fontId="46" fillId="5"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154" fillId="66" borderId="0" applyNumberFormat="0" applyBorder="0" applyAlignment="0" applyProtection="0"/>
    <xf numFmtId="0" fontId="46" fillId="5"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67" fillId="36" borderId="0" applyNumberFormat="0" applyBorder="0" applyAlignment="0" applyProtection="0"/>
    <xf numFmtId="0" fontId="70" fillId="48" borderId="21" applyNumberFormat="0" applyAlignment="0" applyProtection="0"/>
    <xf numFmtId="0" fontId="71" fillId="121" borderId="21" applyNumberFormat="0" applyAlignment="0" applyProtection="0"/>
    <xf numFmtId="0" fontId="155" fillId="122" borderId="53" applyNumberFormat="0" applyAlignment="0" applyProtection="0"/>
    <xf numFmtId="0" fontId="155" fillId="122" borderId="53" applyNumberFormat="0" applyAlignment="0" applyProtection="0"/>
    <xf numFmtId="0" fontId="155" fillId="122" borderId="53" applyNumberFormat="0" applyAlignment="0" applyProtection="0"/>
    <xf numFmtId="0" fontId="50" fillId="8" borderId="13" applyNumberFormat="0" applyAlignment="0" applyProtection="0"/>
    <xf numFmtId="0" fontId="156" fillId="87" borderId="13" applyNumberFormat="0" applyAlignment="0" applyProtection="0"/>
    <xf numFmtId="0" fontId="50" fillId="8" borderId="13" applyNumberFormat="0" applyAlignment="0" applyProtection="0"/>
    <xf numFmtId="0" fontId="72" fillId="60" borderId="22" applyNumberFormat="0" applyAlignment="0" applyProtection="0"/>
    <xf numFmtId="0" fontId="72" fillId="115" borderId="22" applyNumberFormat="0" applyAlignment="0" applyProtection="0"/>
    <xf numFmtId="0" fontId="72" fillId="45" borderId="22" applyNumberFormat="0" applyAlignment="0" applyProtection="0"/>
    <xf numFmtId="0" fontId="72" fillId="115" borderId="22" applyNumberFormat="0" applyAlignment="0" applyProtection="0"/>
    <xf numFmtId="0" fontId="72" fillId="115" borderId="22" applyNumberFormat="0" applyAlignment="0" applyProtection="0"/>
    <xf numFmtId="0" fontId="72" fillId="70" borderId="22" applyNumberFormat="0" applyAlignment="0" applyProtection="0"/>
    <xf numFmtId="0" fontId="52" fillId="9" borderId="16" applyNumberFormat="0" applyAlignment="0" applyProtection="0"/>
    <xf numFmtId="0" fontId="52" fillId="9" borderId="16" applyNumberFormat="0" applyAlignment="0" applyProtection="0"/>
    <xf numFmtId="0" fontId="72" fillId="45" borderId="22" applyNumberFormat="0" applyAlignment="0" applyProtection="0"/>
    <xf numFmtId="41" fontId="35" fillId="0" borderId="0" applyFont="0" applyFill="0" applyBorder="0" applyAlignment="0" applyProtection="0"/>
    <xf numFmtId="41" fontId="35" fillId="0" borderId="0" applyFont="0" applyFill="0" applyBorder="0" applyAlignment="0" applyProtection="0"/>
    <xf numFmtId="41" fontId="157" fillId="0" borderId="0" applyFont="0" applyFill="0" applyBorder="0" applyAlignment="0" applyProtection="0"/>
    <xf numFmtId="38" fontId="73" fillId="0" borderId="0" applyFont="0" applyFill="0" applyBorder="0" applyAlignment="0" applyProtection="0"/>
    <xf numFmtId="41"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73"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5" fontId="3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5"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26" fillId="0" borderId="0" applyFont="0" applyFill="0" applyBorder="0" applyAlignment="0" applyProtection="0"/>
    <xf numFmtId="43" fontId="69"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35"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5" fontId="3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5" fontId="34" fillId="0" borderId="0" applyFont="0" applyFill="0" applyBorder="0" applyAlignment="0" applyProtection="0"/>
    <xf numFmtId="43" fontId="9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9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99"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99" fillId="0" borderId="0" applyFont="0" applyFill="0" applyBorder="0" applyAlignment="0" applyProtection="0"/>
    <xf numFmtId="43" fontId="26"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9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3"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3" fontId="3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34" fillId="0" borderId="0" applyFont="0" applyFill="0" applyBorder="0" applyAlignment="0" applyProtection="0"/>
    <xf numFmtId="43" fontId="73"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175"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34" fillId="0" borderId="0" applyFont="0" applyFill="0" applyBorder="0" applyAlignment="0" applyProtection="0"/>
    <xf numFmtId="178"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178"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178"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34"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178"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35"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34"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9" fillId="0" borderId="0" applyFont="0" applyFill="0" applyBorder="0" applyAlignment="0" applyProtection="0"/>
    <xf numFmtId="44" fontId="26"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78"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178" fontId="34"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9"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69" fillId="0" borderId="0" applyFont="0" applyFill="0" applyBorder="0" applyAlignment="0" applyProtection="0"/>
    <xf numFmtId="44" fontId="34" fillId="0" borderId="0" applyFont="0" applyFill="0" applyBorder="0" applyAlignment="0" applyProtection="0"/>
    <xf numFmtId="44" fontId="69" fillId="0" borderId="0" applyFont="0" applyFill="0" applyBorder="0" applyAlignment="0" applyProtection="0"/>
    <xf numFmtId="44" fontId="34" fillId="0" borderId="0" applyFont="0" applyFill="0" applyBorder="0" applyAlignment="0" applyProtection="0"/>
    <xf numFmtId="44" fontId="69"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8"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8"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8" fontId="34" fillId="0" borderId="0" applyFont="0" applyFill="0" applyBorder="0" applyAlignment="0" applyProtection="0"/>
    <xf numFmtId="178"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3" fillId="0" borderId="0" applyFont="0" applyFill="0" applyBorder="0" applyAlignment="0" applyProtection="0"/>
    <xf numFmtId="44" fontId="73" fillId="0" borderId="0" applyFont="0" applyFill="0" applyBorder="0" applyAlignment="0" applyProtection="0"/>
    <xf numFmtId="178"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78" fontId="34"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34" fillId="0" borderId="0" applyFont="0" applyFill="0" applyBorder="0" applyAlignment="0" applyProtection="0"/>
    <xf numFmtId="44" fontId="73" fillId="0" borderId="0" applyFont="0" applyFill="0" applyBorder="0" applyAlignment="0" applyProtection="0"/>
    <xf numFmtId="6" fontId="78" fillId="0" borderId="0">
      <protection locked="0"/>
    </xf>
    <xf numFmtId="14" fontId="34" fillId="0" borderId="0" applyFont="0" applyFill="0" applyBorder="0" applyAlignment="0" applyProtection="0"/>
    <xf numFmtId="0" fontId="140" fillId="123" borderId="0" applyNumberFormat="0" applyBorder="0" applyAlignment="0" applyProtection="0"/>
    <xf numFmtId="0" fontId="140" fillId="124" borderId="0" applyNumberFormat="0" applyBorder="0" applyAlignment="0" applyProtection="0"/>
    <xf numFmtId="0" fontId="140" fillId="123" borderId="0" applyNumberFormat="0" applyBorder="0" applyAlignment="0" applyProtection="0"/>
    <xf numFmtId="0" fontId="140" fillId="125" borderId="0" applyNumberFormat="0" applyBorder="0" applyAlignment="0" applyProtection="0"/>
    <xf numFmtId="0" fontId="140" fillId="126" borderId="0" applyNumberFormat="0" applyBorder="0" applyAlignment="0" applyProtection="0"/>
    <xf numFmtId="0" fontId="140" fillId="125" borderId="0" applyNumberFormat="0" applyBorder="0" applyAlignment="0" applyProtection="0"/>
    <xf numFmtId="0" fontId="140" fillId="127" borderId="0" applyNumberFormat="0" applyBorder="0" applyAlignment="0" applyProtection="0"/>
    <xf numFmtId="0" fontId="140" fillId="127" borderId="0" applyNumberFormat="0" applyBorder="0" applyAlignment="0" applyProtection="0"/>
    <xf numFmtId="0" fontId="158" fillId="0" borderId="0" applyNumberFormat="0" applyFill="0" applyBorder="0" applyAlignment="0" applyProtection="0"/>
    <xf numFmtId="0" fontId="8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0" fillId="0" borderId="0" applyNumberFormat="0" applyFill="0" applyBorder="0" applyAlignment="0" applyProtection="0"/>
    <xf numFmtId="187" fontId="34" fillId="0" borderId="0">
      <protection locked="0"/>
    </xf>
    <xf numFmtId="2" fontId="34" fillId="0" borderId="0" applyFont="0" applyFill="0" applyBorder="0" applyAlignment="0" applyProtection="0"/>
    <xf numFmtId="187" fontId="34" fillId="0" borderId="0">
      <protection locked="0"/>
    </xf>
    <xf numFmtId="2" fontId="34" fillId="0" borderId="0" applyFont="0" applyFill="0" applyBorder="0" applyAlignment="0" applyProtection="0"/>
    <xf numFmtId="0" fontId="83" fillId="38" borderId="0" applyNumberFormat="0" applyBorder="0" applyAlignment="0" applyProtection="0"/>
    <xf numFmtId="0" fontId="83" fillId="128" borderId="0" applyNumberFormat="0" applyBorder="0" applyAlignment="0" applyProtection="0"/>
    <xf numFmtId="0" fontId="63" fillId="112" borderId="0" applyNumberFormat="0" applyBorder="0" applyAlignment="0" applyProtection="0"/>
    <xf numFmtId="0" fontId="83" fillId="38" borderId="0" applyNumberFormat="0" applyBorder="0" applyAlignment="0" applyProtection="0"/>
    <xf numFmtId="0" fontId="63" fillId="112" borderId="0" applyNumberFormat="0" applyBorder="0" applyAlignment="0" applyProtection="0"/>
    <xf numFmtId="0" fontId="63" fillId="112" borderId="0" applyNumberFormat="0" applyBorder="0" applyAlignment="0" applyProtection="0"/>
    <xf numFmtId="0" fontId="63" fillId="112" borderId="0" applyNumberFormat="0" applyBorder="0" applyAlignment="0" applyProtection="0"/>
    <xf numFmtId="0" fontId="83" fillId="72" borderId="0" applyNumberFormat="0" applyBorder="0" applyAlignment="0" applyProtection="0"/>
    <xf numFmtId="0" fontId="45" fillId="4" borderId="0" applyNumberFormat="0" applyBorder="0" applyAlignment="0" applyProtection="0"/>
    <xf numFmtId="0" fontId="45" fillId="42" borderId="0" applyNumberFormat="0" applyBorder="0" applyAlignment="0" applyProtection="0"/>
    <xf numFmtId="0" fontId="45" fillId="4" borderId="0" applyNumberFormat="0" applyBorder="0" applyAlignment="0" applyProtection="0"/>
    <xf numFmtId="0" fontId="86" fillId="0" borderId="25" applyNumberFormat="0" applyFill="0" applyAlignment="0" applyProtection="0"/>
    <xf numFmtId="0" fontId="85" fillId="0" borderId="0" applyNumberFormat="0" applyFont="0" applyFill="0" applyBorder="0" applyProtection="0"/>
    <xf numFmtId="0" fontId="85" fillId="0" borderId="0" applyNumberFormat="0" applyFont="0" applyFill="0" applyBorder="0" applyProtection="0"/>
    <xf numFmtId="0" fontId="87" fillId="0" borderId="54" applyNumberFormat="0" applyFill="0" applyAlignment="0" applyProtection="0"/>
    <xf numFmtId="0" fontId="87" fillId="0" borderId="54" applyNumberFormat="0" applyFill="0" applyAlignment="0" applyProtection="0"/>
    <xf numFmtId="0" fontId="85" fillId="0" borderId="0" applyNumberFormat="0" applyFont="0" applyFill="0" applyBorder="0" applyProtection="0"/>
    <xf numFmtId="0" fontId="85" fillId="0" borderId="0" applyNumberFormat="0" applyFont="0" applyFill="0" applyBorder="0" applyProtection="0"/>
    <xf numFmtId="0" fontId="87" fillId="0" borderId="26" applyNumberFormat="0" applyFill="0" applyAlignment="0" applyProtection="0"/>
    <xf numFmtId="0" fontId="42" fillId="0" borderId="10" applyNumberFormat="0" applyFill="0" applyAlignment="0" applyProtection="0"/>
    <xf numFmtId="0" fontId="159" fillId="0" borderId="55" applyNumberFormat="0" applyFill="0" applyAlignment="0" applyProtection="0"/>
    <xf numFmtId="0" fontId="42" fillId="0" borderId="10" applyNumberFormat="0" applyFill="0" applyAlignment="0" applyProtection="0"/>
    <xf numFmtId="0" fontId="88" fillId="0" borderId="27" applyNumberFormat="0" applyFill="0" applyAlignment="0" applyProtection="0"/>
    <xf numFmtId="0" fontId="38" fillId="0" borderId="0" applyNumberFormat="0" applyFont="0" applyFill="0" applyBorder="0" applyProtection="0"/>
    <xf numFmtId="0" fontId="38" fillId="0" borderId="0" applyNumberFormat="0" applyFont="0" applyFill="0" applyBorder="0" applyProtection="0"/>
    <xf numFmtId="0" fontId="89" fillId="0" borderId="56" applyNumberFormat="0" applyFill="0" applyAlignment="0" applyProtection="0"/>
    <xf numFmtId="0" fontId="89" fillId="0" borderId="56" applyNumberFormat="0" applyFill="0" applyAlignment="0" applyProtection="0"/>
    <xf numFmtId="0" fontId="38" fillId="0" borderId="0" applyNumberFormat="0" applyFont="0" applyFill="0" applyBorder="0" applyProtection="0"/>
    <xf numFmtId="0" fontId="38" fillId="0" borderId="0" applyNumberFormat="0" applyFont="0" applyFill="0" applyBorder="0" applyProtection="0"/>
    <xf numFmtId="0" fontId="89" fillId="0" borderId="28" applyNumberFormat="0" applyFill="0" applyAlignment="0" applyProtection="0"/>
    <xf numFmtId="0" fontId="43" fillId="0" borderId="11" applyNumberFormat="0" applyFill="0" applyAlignment="0" applyProtection="0"/>
    <xf numFmtId="0" fontId="160" fillId="0" borderId="57" applyNumberFormat="0" applyFill="0" applyAlignment="0" applyProtection="0"/>
    <xf numFmtId="0" fontId="43" fillId="0" borderId="11" applyNumberFormat="0" applyFill="0" applyAlignment="0" applyProtection="0"/>
    <xf numFmtId="0" fontId="90" fillId="0" borderId="29" applyNumberFormat="0" applyFill="0" applyAlignment="0" applyProtection="0"/>
    <xf numFmtId="0" fontId="91" fillId="0" borderId="58" applyNumberFormat="0" applyFill="0" applyAlignment="0" applyProtection="0"/>
    <xf numFmtId="0" fontId="91" fillId="0" borderId="59" applyNumberFormat="0" applyFill="0" applyAlignment="0" applyProtection="0"/>
    <xf numFmtId="0" fontId="90" fillId="0" borderId="29" applyNumberFormat="0" applyFill="0" applyAlignment="0" applyProtection="0"/>
    <xf numFmtId="0" fontId="91" fillId="0" borderId="59" applyNumberFormat="0" applyFill="0" applyAlignment="0" applyProtection="0"/>
    <xf numFmtId="0" fontId="91" fillId="0" borderId="59" applyNumberFormat="0" applyFill="0" applyAlignment="0" applyProtection="0"/>
    <xf numFmtId="0" fontId="91" fillId="0" borderId="30" applyNumberFormat="0" applyFill="0" applyAlignment="0" applyProtection="0"/>
    <xf numFmtId="0" fontId="44" fillId="0" borderId="12" applyNumberFormat="0" applyFill="0" applyAlignment="0" applyProtection="0"/>
    <xf numFmtId="0" fontId="161" fillId="0" borderId="60" applyNumberFormat="0" applyFill="0" applyAlignment="0" applyProtection="0"/>
    <xf numFmtId="0" fontId="44" fillId="0" borderId="12"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44" fillId="0" borderId="0" applyNumberFormat="0" applyFill="0" applyBorder="0" applyAlignment="0" applyProtection="0"/>
    <xf numFmtId="0" fontId="161" fillId="0" borderId="0" applyNumberFormat="0" applyFill="0" applyBorder="0" applyAlignment="0" applyProtection="0"/>
    <xf numFmtId="0" fontId="44" fillId="0" borderId="0" applyNumberFormat="0" applyFill="0" applyBorder="0" applyAlignment="0" applyProtection="0"/>
    <xf numFmtId="0" fontId="16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56" fillId="0" borderId="0" applyNumberFormat="0" applyFill="0" applyBorder="0" applyAlignment="0" applyProtection="0"/>
    <xf numFmtId="0" fontId="162"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94" fillId="43" borderId="21"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166" fillId="67" borderId="53" applyNumberFormat="0" applyAlignment="0" applyProtection="0"/>
    <xf numFmtId="0" fontId="166" fillId="67" borderId="53" applyNumberFormat="0" applyAlignment="0" applyProtection="0"/>
    <xf numFmtId="0" fontId="166" fillId="67" borderId="5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94" fillId="43" borderId="21" applyNumberFormat="0" applyAlignment="0" applyProtection="0"/>
    <xf numFmtId="0" fontId="94" fillId="43" borderId="21" applyNumberFormat="0" applyAlignment="0" applyProtection="0"/>
    <xf numFmtId="0" fontId="48" fillId="7" borderId="13" applyNumberFormat="0" applyAlignment="0" applyProtection="0"/>
    <xf numFmtId="0" fontId="48" fillId="7" borderId="13" applyNumberFormat="0" applyAlignment="0" applyProtection="0"/>
    <xf numFmtId="0" fontId="166" fillId="67" borderId="21" applyNumberFormat="0" applyAlignment="0" applyProtection="0"/>
    <xf numFmtId="0" fontId="94" fillId="43" borderId="21" applyNumberFormat="0" applyAlignment="0" applyProtection="0"/>
    <xf numFmtId="0" fontId="166" fillId="67" borderId="21"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 borderId="13" applyNumberFormat="0" applyAlignment="0" applyProtection="0"/>
    <xf numFmtId="0" fontId="48" fillId="76" borderId="13" applyNumberFormat="0" applyAlignment="0" applyProtection="0"/>
    <xf numFmtId="0" fontId="48" fillId="76" borderId="13" applyNumberFormat="0" applyAlignment="0" applyProtection="0"/>
    <xf numFmtId="0" fontId="48" fillId="7" borderId="13" applyNumberFormat="0" applyAlignment="0" applyProtection="0"/>
    <xf numFmtId="0" fontId="48" fillId="7" borderId="13" applyNumberFormat="0" applyAlignment="0" applyProtection="0"/>
    <xf numFmtId="0" fontId="95" fillId="0" borderId="32" applyNumberFormat="0" applyFill="0" applyAlignment="0" applyProtection="0"/>
    <xf numFmtId="0" fontId="83" fillId="0" borderId="61" applyNumberFormat="0" applyFill="0" applyAlignment="0" applyProtection="0"/>
    <xf numFmtId="0" fontId="95" fillId="0" borderId="32" applyNumberFormat="0" applyFill="0" applyAlignment="0" applyProtection="0"/>
    <xf numFmtId="0" fontId="83" fillId="0" borderId="61" applyNumberFormat="0" applyFill="0" applyAlignment="0" applyProtection="0"/>
    <xf numFmtId="0" fontId="83" fillId="0" borderId="61" applyNumberFormat="0" applyFill="0" applyAlignment="0" applyProtection="0"/>
    <xf numFmtId="0" fontId="96" fillId="0" borderId="33" applyNumberFormat="0" applyFill="0" applyAlignment="0" applyProtection="0"/>
    <xf numFmtId="0" fontId="51" fillId="0" borderId="15" applyNumberFormat="0" applyFill="0" applyAlignment="0" applyProtection="0"/>
    <xf numFmtId="0" fontId="167" fillId="0" borderId="62" applyNumberFormat="0" applyFill="0" applyAlignment="0" applyProtection="0"/>
    <xf numFmtId="0" fontId="51" fillId="0" borderId="15" applyNumberFormat="0" applyFill="0" applyAlignment="0" applyProtection="0"/>
    <xf numFmtId="0" fontId="97" fillId="67" borderId="0" applyNumberFormat="0" applyBorder="0" applyAlignment="0" applyProtection="0"/>
    <xf numFmtId="0" fontId="83" fillId="67"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83" fillId="67" borderId="0" applyNumberFormat="0" applyBorder="0" applyAlignment="0" applyProtection="0"/>
    <xf numFmtId="0" fontId="151" fillId="6" borderId="0" applyNumberFormat="0" applyBorder="0" applyAlignment="0" applyProtection="0"/>
    <xf numFmtId="0" fontId="97" fillId="76" borderId="0" applyNumberFormat="0" applyBorder="0" applyAlignment="0" applyProtection="0"/>
    <xf numFmtId="0" fontId="97" fillId="76" borderId="0" applyNumberFormat="0" applyBorder="0" applyAlignment="0" applyProtection="0"/>
    <xf numFmtId="0" fontId="83" fillId="67" borderId="0" applyNumberFormat="0" applyBorder="0" applyAlignment="0" applyProtection="0"/>
    <xf numFmtId="0" fontId="151" fillId="6" borderId="0" applyNumberFormat="0" applyBorder="0" applyAlignment="0" applyProtection="0"/>
    <xf numFmtId="0" fontId="97" fillId="76" borderId="0" applyNumberFormat="0" applyBorder="0" applyAlignment="0" applyProtection="0"/>
    <xf numFmtId="0" fontId="151" fillId="6" borderId="0" applyNumberFormat="0" applyBorder="0" applyAlignment="0" applyProtection="0"/>
    <xf numFmtId="0" fontId="151" fillId="6" borderId="0" applyNumberFormat="0" applyBorder="0" applyAlignment="0" applyProtection="0"/>
    <xf numFmtId="0" fontId="97" fillId="76" borderId="0" applyNumberFormat="0" applyBorder="0" applyAlignment="0" applyProtection="0"/>
    <xf numFmtId="201" fontId="34" fillId="0" borderId="0"/>
    <xf numFmtId="200" fontId="99" fillId="0" borderId="0"/>
    <xf numFmtId="201" fontId="34" fillId="0" borderId="0"/>
    <xf numFmtId="200" fontId="99" fillId="0" borderId="0"/>
    <xf numFmtId="0" fontId="26" fillId="0" borderId="0"/>
    <xf numFmtId="0" fontId="99" fillId="0" borderId="0"/>
    <xf numFmtId="0" fontId="26" fillId="0" borderId="0"/>
    <xf numFmtId="0" fontId="26" fillId="0" borderId="0"/>
    <xf numFmtId="0" fontId="99" fillId="0" borderId="0"/>
    <xf numFmtId="0" fontId="26" fillId="0" borderId="0"/>
    <xf numFmtId="0" fontId="26" fillId="0" borderId="0"/>
    <xf numFmtId="0" fontId="99" fillId="0" borderId="0"/>
    <xf numFmtId="0" fontId="34" fillId="0" borderId="0"/>
    <xf numFmtId="0" fontId="34"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95" fontId="169" fillId="0" borderId="0"/>
    <xf numFmtId="0" fontId="26" fillId="0" borderId="0"/>
    <xf numFmtId="0" fontId="34" fillId="0" borderId="0"/>
    <xf numFmtId="0" fontId="34" fillId="0" borderId="0"/>
    <xf numFmtId="0" fontId="3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35" fillId="0" borderId="0"/>
    <xf numFmtId="0" fontId="26" fillId="0" borderId="0"/>
    <xf numFmtId="0" fontId="26" fillId="0" borderId="0"/>
    <xf numFmtId="0" fontId="34"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76" fillId="0" borderId="0"/>
    <xf numFmtId="0" fontId="26" fillId="0" borderId="0"/>
    <xf numFmtId="0" fontId="7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35" fillId="0" borderId="0"/>
    <xf numFmtId="0" fontId="26" fillId="0" borderId="0"/>
    <xf numFmtId="195" fontId="169"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26" fillId="0" borderId="0"/>
    <xf numFmtId="0" fontId="26" fillId="0" borderId="0"/>
    <xf numFmtId="0" fontId="34"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26" fillId="0" borderId="0"/>
    <xf numFmtId="0" fontId="101" fillId="0" borderId="0"/>
    <xf numFmtId="0" fontId="101" fillId="0" borderId="0"/>
    <xf numFmtId="0" fontId="35" fillId="0" borderId="0"/>
    <xf numFmtId="0" fontId="34" fillId="0" borderId="0"/>
    <xf numFmtId="0" fontId="35" fillId="0" borderId="0"/>
    <xf numFmtId="0" fontId="26" fillId="0" borderId="0"/>
    <xf numFmtId="0" fontId="81" fillId="129" borderId="0"/>
    <xf numFmtId="0" fontId="26" fillId="0" borderId="0"/>
    <xf numFmtId="0" fontId="34" fillId="0" borderId="0"/>
    <xf numFmtId="0" fontId="34" fillId="0" borderId="0"/>
    <xf numFmtId="0" fontId="81" fillId="129" borderId="0"/>
    <xf numFmtId="0" fontId="34" fillId="0" borderId="0"/>
    <xf numFmtId="0" fontId="63" fillId="0" borderId="0"/>
    <xf numFmtId="0" fontId="63" fillId="0" borderId="0"/>
    <xf numFmtId="0" fontId="35"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35" fillId="0" borderId="0"/>
    <xf numFmtId="0" fontId="26" fillId="0" borderId="0"/>
    <xf numFmtId="0" fontId="26" fillId="0" borderId="0"/>
    <xf numFmtId="0" fontId="73" fillId="0" borderId="0"/>
    <xf numFmtId="0" fontId="26" fillId="0" borderId="0"/>
    <xf numFmtId="0" fontId="26" fillId="0" borderId="0"/>
    <xf numFmtId="0" fontId="169"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35" fillId="0" borderId="0"/>
    <xf numFmtId="0" fontId="3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26" fillId="0" borderId="0"/>
    <xf numFmtId="0" fontId="34" fillId="0" borderId="0"/>
    <xf numFmtId="0" fontId="26" fillId="0" borderId="0"/>
    <xf numFmtId="0" fontId="35" fillId="0" borderId="0"/>
    <xf numFmtId="0" fontId="35"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34" fillId="0" borderId="0"/>
    <xf numFmtId="0" fontId="3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35" fillId="0" borderId="0"/>
    <xf numFmtId="0" fontId="73" fillId="0" borderId="0"/>
    <xf numFmtId="0" fontId="26" fillId="0" borderId="0"/>
    <xf numFmtId="0" fontId="26" fillId="0" borderId="0"/>
    <xf numFmtId="0" fontId="26" fillId="0" borderId="0"/>
    <xf numFmtId="0" fontId="73" fillId="0" borderId="0"/>
    <xf numFmtId="0" fontId="26" fillId="0" borderId="0"/>
    <xf numFmtId="0" fontId="26" fillId="0" borderId="0"/>
    <xf numFmtId="0" fontId="73" fillId="0" borderId="0"/>
    <xf numFmtId="0" fontId="26" fillId="0" borderId="0"/>
    <xf numFmtId="0" fontId="26" fillId="0" borderId="0"/>
    <xf numFmtId="0" fontId="73" fillId="0" borderId="0"/>
    <xf numFmtId="0" fontId="26" fillId="0" borderId="0"/>
    <xf numFmtId="0" fontId="73" fillId="0" borderId="0"/>
    <xf numFmtId="0" fontId="26" fillId="0" borderId="0"/>
    <xf numFmtId="0" fontId="26" fillId="0" borderId="0"/>
    <xf numFmtId="0" fontId="73" fillId="0" borderId="0"/>
    <xf numFmtId="0" fontId="26" fillId="0" borderId="0"/>
    <xf numFmtId="0" fontId="26" fillId="0" borderId="0"/>
    <xf numFmtId="0" fontId="26" fillId="0" borderId="0"/>
    <xf numFmtId="0" fontId="26" fillId="0" borderId="0"/>
    <xf numFmtId="0" fontId="69" fillId="0" borderId="0"/>
    <xf numFmtId="0" fontId="34" fillId="0" borderId="0"/>
    <xf numFmtId="0" fontId="63" fillId="0" borderId="0"/>
    <xf numFmtId="0" fontId="26" fillId="0" borderId="0"/>
    <xf numFmtId="0" fontId="35" fillId="0" borderId="0"/>
    <xf numFmtId="0" fontId="35" fillId="0" borderId="0"/>
    <xf numFmtId="0" fontId="69"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34" fillId="0" borderId="0"/>
    <xf numFmtId="0" fontId="34" fillId="0" borderId="0"/>
    <xf numFmtId="0" fontId="73" fillId="0" borderId="0"/>
    <xf numFmtId="0" fontId="63" fillId="0" borderId="0"/>
    <xf numFmtId="0" fontId="26" fillId="0" borderId="0"/>
    <xf numFmtId="0" fontId="34" fillId="0" borderId="0"/>
    <xf numFmtId="0" fontId="6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34"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69" fillId="0" borderId="0"/>
    <xf numFmtId="0" fontId="63" fillId="0" borderId="0"/>
    <xf numFmtId="0" fontId="35" fillId="0" borderId="0"/>
    <xf numFmtId="0" fontId="81" fillId="129" borderId="0"/>
    <xf numFmtId="0" fontId="69" fillId="0" borderId="0"/>
    <xf numFmtId="0" fontId="35"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1" fillId="0" borderId="0"/>
    <xf numFmtId="0" fontId="26"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35"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35"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35"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35" fillId="0" borderId="0"/>
    <xf numFmtId="0" fontId="35"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211"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3" fillId="0" borderId="0"/>
    <xf numFmtId="0" fontId="34" fillId="0" borderId="0"/>
    <xf numFmtId="0" fontId="63" fillId="0" borderId="0"/>
    <xf numFmtId="0" fontId="63" fillId="0" borderId="0"/>
    <xf numFmtId="0" fontId="63" fillId="0" borderId="0"/>
    <xf numFmtId="0" fontId="63" fillId="0" borderId="0"/>
    <xf numFmtId="0" fontId="35" fillId="0" borderId="0"/>
    <xf numFmtId="0" fontId="81" fillId="129" borderId="0"/>
    <xf numFmtId="0" fontId="81" fillId="129" borderId="0"/>
    <xf numFmtId="0" fontId="63" fillId="0" borderId="0"/>
    <xf numFmtId="0" fontId="63" fillId="0" borderId="0"/>
    <xf numFmtId="0" fontId="81" fillId="129" borderId="0"/>
    <xf numFmtId="0" fontId="81" fillId="129" borderId="0"/>
    <xf numFmtId="0" fontId="34" fillId="0" borderId="0"/>
    <xf numFmtId="0" fontId="63" fillId="0" borderId="0"/>
    <xf numFmtId="0" fontId="63" fillId="0" borderId="0"/>
    <xf numFmtId="211"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11" fontId="26" fillId="0" borderId="0"/>
    <xf numFmtId="211" fontId="26"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1" fillId="129" borderId="0"/>
    <xf numFmtId="0" fontId="81" fillId="129" borderId="0"/>
    <xf numFmtId="0" fontId="63" fillId="0" borderId="0"/>
    <xf numFmtId="0" fontId="63" fillId="0" borderId="0"/>
    <xf numFmtId="0" fontId="63" fillId="0" borderId="0"/>
    <xf numFmtId="0" fontId="34" fillId="0" borderId="0"/>
    <xf numFmtId="0" fontId="34" fillId="0" borderId="0"/>
    <xf numFmtId="0" fontId="6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3" fillId="0" borderId="0"/>
    <xf numFmtId="0" fontId="34" fillId="0" borderId="0"/>
    <xf numFmtId="0" fontId="34" fillId="0" borderId="0"/>
    <xf numFmtId="0" fontId="6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3"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3" fillId="0" borderId="0"/>
    <xf numFmtId="0" fontId="34" fillId="0" borderId="0"/>
    <xf numFmtId="0" fontId="34" fillId="0" borderId="0"/>
    <xf numFmtId="0" fontId="63"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6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76" fillId="0" borderId="0"/>
    <xf numFmtId="0" fontId="73" fillId="0" borderId="0"/>
    <xf numFmtId="0" fontId="76" fillId="0" borderId="0"/>
    <xf numFmtId="0" fontId="147" fillId="0" borderId="0"/>
    <xf numFmtId="0" fontId="34" fillId="0" borderId="0"/>
    <xf numFmtId="0" fontId="34" fillId="0" borderId="0"/>
    <xf numFmtId="0" fontId="34" fillId="0" borderId="0"/>
    <xf numFmtId="0" fontId="26" fillId="0" borderId="0"/>
    <xf numFmtId="0" fontId="26" fillId="0" borderId="0"/>
    <xf numFmtId="0" fontId="26" fillId="0" borderId="0"/>
    <xf numFmtId="0" fontId="34" fillId="0" borderId="0"/>
    <xf numFmtId="0" fontId="73"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34" fillId="0" borderId="0"/>
    <xf numFmtId="0" fontId="73"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35"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34" fillId="0" borderId="0"/>
    <xf numFmtId="0" fontId="35"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76" fillId="0" borderId="0"/>
    <xf numFmtId="0" fontId="73" fillId="0" borderId="0"/>
    <xf numFmtId="0" fontId="7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5"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26"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75" applyNumberFormat="0" applyAlignment="0">
      <alignment horizontal="center"/>
    </xf>
    <xf numFmtId="0" fontId="34" fillId="0" borderId="0"/>
    <xf numFmtId="0" fontId="34" fillId="0" borderId="0"/>
    <xf numFmtId="0" fontId="34" fillId="0" borderId="20" applyNumberFormat="0" applyAlignment="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9" fontId="34" fillId="0" borderId="20"/>
    <xf numFmtId="0" fontId="34" fillId="0" borderId="0"/>
    <xf numFmtId="0" fontId="34" fillId="0" borderId="0"/>
    <xf numFmtId="4" fontId="69" fillId="88" borderId="76" applyNumberFormat="0" applyProtection="0">
      <alignment horizontal="right" vertical="center"/>
    </xf>
    <xf numFmtId="0" fontId="34" fillId="0" borderId="0"/>
    <xf numFmtId="0" fontId="34" fillId="0" borderId="0"/>
    <xf numFmtId="4" fontId="69" fillId="77" borderId="76" applyNumberFormat="0" applyProtection="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1" fillId="129"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2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26" fillId="0" borderId="0"/>
    <xf numFmtId="0" fontId="35" fillId="0" borderId="0"/>
    <xf numFmtId="0" fontId="26" fillId="0" borderId="0"/>
    <xf numFmtId="0" fontId="26" fillId="0" borderId="0"/>
    <xf numFmtId="0" fontId="69" fillId="0" borderId="0"/>
    <xf numFmtId="0" fontId="26"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211" fontId="15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34" fillId="0" borderId="0"/>
    <xf numFmtId="0" fontId="69"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73" fillId="0" borderId="0"/>
    <xf numFmtId="0" fontId="34" fillId="0" borderId="0"/>
    <xf numFmtId="0" fontId="34" fillId="0" borderId="0"/>
    <xf numFmtId="0" fontId="34"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34" fillId="0" borderId="0"/>
    <xf numFmtId="0" fontId="34" fillId="0" borderId="0"/>
    <xf numFmtId="0" fontId="34" fillId="0" borderId="0"/>
    <xf numFmtId="0" fontId="35"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26" fillId="0" borderId="0"/>
    <xf numFmtId="0" fontId="34" fillId="0" borderId="0"/>
    <xf numFmtId="0" fontId="26" fillId="0" borderId="0"/>
    <xf numFmtId="0" fontId="34" fillId="0" borderId="0"/>
    <xf numFmtId="0" fontId="26" fillId="0" borderId="0"/>
    <xf numFmtId="0" fontId="26" fillId="0" borderId="0"/>
    <xf numFmtId="0" fontId="26" fillId="0" borderId="0"/>
    <xf numFmtId="0" fontId="34" fillId="0" borderId="0"/>
    <xf numFmtId="0" fontId="34" fillId="0" borderId="0"/>
    <xf numFmtId="0" fontId="26" fillId="0" borderId="0"/>
    <xf numFmtId="0" fontId="26" fillId="0" borderId="0"/>
    <xf numFmtId="0" fontId="26" fillId="0" borderId="0"/>
    <xf numFmtId="0" fontId="26" fillId="0" borderId="0"/>
    <xf numFmtId="0" fontId="26" fillId="0" borderId="0"/>
    <xf numFmtId="0" fontId="34" fillId="0" borderId="0"/>
    <xf numFmtId="0" fontId="34" fillId="0" borderId="0"/>
    <xf numFmtId="0" fontId="34" fillId="0" borderId="0"/>
    <xf numFmtId="0" fontId="26" fillId="0" borderId="0"/>
    <xf numFmtId="211" fontId="26" fillId="0" borderId="0"/>
    <xf numFmtId="0" fontId="34" fillId="0" borderId="0"/>
    <xf numFmtId="0" fontId="34" fillId="0" borderId="0"/>
    <xf numFmtId="0" fontId="26" fillId="0" borderId="0"/>
    <xf numFmtId="0" fontId="34" fillId="0" borderId="0"/>
    <xf numFmtId="0" fontId="26" fillId="0" borderId="0"/>
    <xf numFmtId="211"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26" fillId="0" borderId="0"/>
    <xf numFmtId="0" fontId="26" fillId="0" borderId="0"/>
    <xf numFmtId="0" fontId="34" fillId="0" borderId="0"/>
    <xf numFmtId="0" fontId="26" fillId="0" borderId="0"/>
    <xf numFmtId="0" fontId="26"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26" fillId="0" borderId="0"/>
    <xf numFmtId="0" fontId="26"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69"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211" fontId="26"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211" fontId="26" fillId="0" borderId="0"/>
    <xf numFmtId="0" fontId="26" fillId="0" borderId="0"/>
    <xf numFmtId="0" fontId="35"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69" fillId="0" borderId="0"/>
    <xf numFmtId="0" fontId="26" fillId="0" borderId="0"/>
    <xf numFmtId="0" fontId="26"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34" fillId="0" borderId="0"/>
    <xf numFmtId="0" fontId="34" fillId="0" borderId="0"/>
    <xf numFmtId="0" fontId="34" fillId="0" borderId="0"/>
    <xf numFmtId="0" fontId="35" fillId="0" borderId="0"/>
    <xf numFmtId="0" fontId="73" fillId="0" borderId="0"/>
    <xf numFmtId="0" fontId="34" fillId="0" borderId="0"/>
    <xf numFmtId="0" fontId="34" fillId="0" borderId="0"/>
    <xf numFmtId="0" fontId="35" fillId="0" borderId="0"/>
    <xf numFmtId="0" fontId="34" fillId="0" borderId="0"/>
    <xf numFmtId="0" fontId="34" fillId="0" borderId="0"/>
    <xf numFmtId="0" fontId="34" fillId="0" borderId="0"/>
    <xf numFmtId="0" fontId="35" fillId="0" borderId="0"/>
    <xf numFmtId="0" fontId="73" fillId="0" borderId="0"/>
    <xf numFmtId="0" fontId="34" fillId="0" borderId="0"/>
    <xf numFmtId="0" fontId="34" fillId="0" borderId="0"/>
    <xf numFmtId="0" fontId="73" fillId="0" borderId="0"/>
    <xf numFmtId="0" fontId="34" fillId="0" borderId="0"/>
    <xf numFmtId="0" fontId="34" fillId="0" borderId="0"/>
    <xf numFmtId="0" fontId="73" fillId="0" borderId="0"/>
    <xf numFmtId="0" fontId="34" fillId="0" borderId="0"/>
    <xf numFmtId="0" fontId="34" fillId="0" borderId="0"/>
    <xf numFmtId="0" fontId="73" fillId="0" borderId="0"/>
    <xf numFmtId="0" fontId="34" fillId="0" borderId="0"/>
    <xf numFmtId="0" fontId="34" fillId="0" borderId="0"/>
    <xf numFmtId="0" fontId="35" fillId="0" borderId="0"/>
    <xf numFmtId="0" fontId="34" fillId="0" borderId="0"/>
    <xf numFmtId="0" fontId="34" fillId="0" borderId="0"/>
    <xf numFmtId="0" fontId="34" fillId="0" borderId="0"/>
    <xf numFmtId="0" fontId="35"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73" fillId="0" borderId="0"/>
    <xf numFmtId="0" fontId="34" fillId="0" borderId="0"/>
    <xf numFmtId="0" fontId="26" fillId="0" borderId="0"/>
    <xf numFmtId="0" fontId="34" fillId="0" borderId="0"/>
    <xf numFmtId="0" fontId="34" fillId="0" borderId="0"/>
    <xf numFmtId="0" fontId="26" fillId="0" borderId="0"/>
    <xf numFmtId="0" fontId="63" fillId="0" borderId="0"/>
    <xf numFmtId="0" fontId="34" fillId="0" borderId="0"/>
    <xf numFmtId="0" fontId="34" fillId="0" borderId="0"/>
    <xf numFmtId="0" fontId="34" fillId="0" borderId="0"/>
    <xf numFmtId="0" fontId="35" fillId="0" borderId="0"/>
    <xf numFmtId="0" fontId="26" fillId="0" borderId="0"/>
    <xf numFmtId="0" fontId="34" fillId="0" borderId="0"/>
    <xf numFmtId="0" fontId="34" fillId="0" borderId="0"/>
    <xf numFmtId="0" fontId="26" fillId="0" borderId="0"/>
    <xf numFmtId="0" fontId="35" fillId="0" borderId="0"/>
    <xf numFmtId="0" fontId="73"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9" fontId="34" fillId="0" borderId="2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26" fillId="0" borderId="0"/>
    <xf numFmtId="0" fontId="34" fillId="0" borderId="0"/>
    <xf numFmtId="0" fontId="73" fillId="0" borderId="0"/>
    <xf numFmtId="0" fontId="26" fillId="0" borderId="0"/>
    <xf numFmtId="49" fontId="34" fillId="0" borderId="2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73" fillId="0" borderId="0"/>
    <xf numFmtId="0" fontId="34" fillId="0" borderId="0"/>
    <xf numFmtId="0" fontId="34" fillId="0" borderId="0"/>
    <xf numFmtId="0" fontId="63" fillId="0" borderId="0"/>
    <xf numFmtId="0" fontId="34" fillId="0" borderId="0"/>
    <xf numFmtId="0" fontId="26" fillId="0" borderId="0"/>
    <xf numFmtId="0" fontId="34" fillId="0" borderId="0"/>
    <xf numFmtId="0" fontId="34" fillId="0" borderId="0"/>
    <xf numFmtId="0" fontId="26" fillId="0" borderId="0"/>
    <xf numFmtId="0" fontId="35" fillId="0" borderId="0"/>
    <xf numFmtId="0" fontId="73" fillId="0" borderId="0"/>
    <xf numFmtId="0" fontId="34" fillId="0" borderId="0"/>
    <xf numFmtId="0" fontId="26" fillId="0" borderId="0"/>
    <xf numFmtId="0" fontId="73" fillId="0" borderId="0"/>
    <xf numFmtId="0" fontId="73" fillId="0" borderId="0"/>
    <xf numFmtId="0" fontId="34" fillId="0" borderId="0"/>
    <xf numFmtId="0" fontId="34" fillId="0" borderId="0"/>
    <xf numFmtId="0" fontId="63" fillId="0" borderId="0"/>
    <xf numFmtId="0" fontId="34" fillId="0" borderId="0"/>
    <xf numFmtId="0" fontId="26" fillId="0" borderId="0"/>
    <xf numFmtId="0" fontId="26" fillId="0" borderId="0"/>
    <xf numFmtId="0" fontId="73" fillId="0" borderId="0"/>
    <xf numFmtId="0" fontId="34" fillId="0" borderId="0"/>
    <xf numFmtId="0" fontId="34" fillId="0" borderId="0"/>
    <xf numFmtId="0" fontId="26" fillId="0" borderId="0"/>
    <xf numFmtId="0" fontId="73" fillId="0" borderId="0"/>
    <xf numFmtId="0" fontId="34" fillId="0" borderId="0"/>
    <xf numFmtId="0" fontId="73" fillId="0" borderId="0"/>
    <xf numFmtId="0" fontId="34" fillId="0" borderId="0"/>
    <xf numFmtId="0" fontId="34" fillId="0" borderId="0"/>
    <xf numFmtId="0" fontId="63" fillId="0" borderId="0"/>
    <xf numFmtId="0" fontId="34" fillId="0" borderId="0"/>
    <xf numFmtId="0" fontId="34" fillId="0" borderId="0"/>
    <xf numFmtId="0" fontId="26" fillId="0" borderId="0"/>
    <xf numFmtId="0" fontId="73" fillId="0" borderId="0"/>
    <xf numFmtId="0" fontId="73" fillId="0" borderId="0"/>
    <xf numFmtId="0" fontId="26" fillId="0" borderId="0"/>
    <xf numFmtId="0" fontId="34" fillId="0" borderId="0"/>
    <xf numFmtId="0" fontId="34" fillId="0" borderId="0"/>
    <xf numFmtId="0" fontId="73" fillId="0" borderId="0"/>
    <xf numFmtId="0" fontId="34" fillId="0" borderId="0"/>
    <xf numFmtId="0" fontId="34" fillId="0" borderId="0"/>
    <xf numFmtId="0" fontId="63"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26" fillId="0" borderId="0"/>
    <xf numFmtId="0" fontId="73" fillId="0" borderId="0"/>
    <xf numFmtId="0" fontId="26" fillId="0" borderId="0"/>
    <xf numFmtId="0" fontId="26" fillId="0" borderId="0"/>
    <xf numFmtId="0" fontId="34" fillId="0" borderId="0"/>
    <xf numFmtId="0" fontId="26" fillId="0" borderId="0"/>
    <xf numFmtId="0" fontId="34" fillId="0" borderId="0"/>
    <xf numFmtId="0" fontId="73" fillId="0" borderId="0"/>
    <xf numFmtId="0" fontId="26" fillId="0" borderId="0"/>
    <xf numFmtId="0" fontId="34" fillId="0" borderId="0"/>
    <xf numFmtId="0" fontId="73" fillId="0" borderId="0"/>
    <xf numFmtId="0" fontId="26" fillId="0" borderId="0"/>
    <xf numFmtId="0" fontId="34" fillId="0" borderId="0"/>
    <xf numFmtId="0" fontId="73" fillId="0" borderId="0"/>
    <xf numFmtId="0" fontId="34" fillId="0" borderId="0"/>
    <xf numFmtId="0" fontId="34" fillId="0" borderId="0"/>
    <xf numFmtId="0" fontId="63" fillId="0" borderId="0"/>
    <xf numFmtId="0" fontId="34"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69" borderId="71" applyNumberFormat="0" applyAlignment="0"/>
    <xf numFmtId="0" fontId="34" fillId="0" borderId="0"/>
    <xf numFmtId="0" fontId="34" fillId="0" borderId="0"/>
    <xf numFmtId="1" fontId="37" fillId="69" borderId="71" applyNumberFormat="0" applyAlignment="0">
      <alignment horizontal="left"/>
    </xf>
    <xf numFmtId="0" fontId="34" fillId="0" borderId="0"/>
    <xf numFmtId="0" fontId="34" fillId="0" borderId="0"/>
    <xf numFmtId="1" fontId="37" fillId="93" borderId="71" applyNumberFormat="0" applyAlignment="0">
      <alignment horizontal="center"/>
    </xf>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211"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26" fillId="0" borderId="0"/>
    <xf numFmtId="0" fontId="34" fillId="0" borderId="0"/>
    <xf numFmtId="0" fontId="26" fillId="0" borderId="0"/>
    <xf numFmtId="0" fontId="34" fillId="0" borderId="0"/>
    <xf numFmtId="0" fontId="34" fillId="0" borderId="0"/>
    <xf numFmtId="0" fontId="34" fillId="0" borderId="75" applyNumberFormat="0" applyAlignment="0">
      <alignment horizont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3" fontId="141" fillId="0" borderId="74"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73" fillId="0" borderId="0"/>
    <xf numFmtId="0" fontId="34" fillId="0" borderId="0"/>
    <xf numFmtId="0" fontId="34" fillId="0" borderId="0"/>
    <xf numFmtId="0" fontId="34" fillId="0" borderId="0"/>
    <xf numFmtId="0" fontId="26" fillId="0" borderId="0"/>
    <xf numFmtId="0" fontId="34" fillId="0" borderId="0"/>
    <xf numFmtId="0" fontId="26" fillId="0" borderId="0"/>
    <xf numFmtId="0" fontId="26" fillId="0" borderId="0"/>
    <xf numFmtId="0" fontId="26" fillId="0" borderId="0"/>
    <xf numFmtId="0" fontId="34" fillId="0" borderId="0"/>
    <xf numFmtId="0" fontId="26" fillId="0" borderId="0"/>
    <xf numFmtId="0" fontId="34" fillId="0" borderId="0"/>
    <xf numFmtId="0" fontId="81" fillId="129" borderId="0"/>
    <xf numFmtId="0" fontId="34" fillId="0" borderId="0"/>
    <xf numFmtId="0" fontId="34" fillId="0" borderId="0"/>
    <xf numFmtId="0" fontId="69" fillId="0" borderId="0"/>
    <xf numFmtId="0" fontId="34" fillId="0" borderId="0"/>
    <xf numFmtId="0" fontId="34" fillId="0" borderId="0"/>
    <xf numFmtId="0" fontId="34" fillId="0" borderId="0"/>
    <xf numFmtId="0" fontId="73" fillId="0" borderId="0"/>
    <xf numFmtId="0" fontId="34" fillId="0" borderId="0"/>
    <xf numFmtId="0" fontId="34" fillId="0" borderId="0"/>
    <xf numFmtId="0" fontId="34" fillId="0" borderId="0"/>
    <xf numFmtId="0" fontId="34" fillId="0" borderId="0"/>
    <xf numFmtId="0" fontId="26" fillId="0" borderId="0"/>
    <xf numFmtId="0" fontId="26" fillId="0" borderId="0"/>
    <xf numFmtId="0" fontId="69" fillId="0" borderId="0"/>
    <xf numFmtId="0" fontId="34" fillId="0" borderId="0"/>
    <xf numFmtId="0" fontId="34" fillId="0" borderId="0"/>
    <xf numFmtId="0" fontId="26" fillId="0" borderId="0"/>
    <xf numFmtId="0" fontId="26" fillId="0" borderId="0"/>
    <xf numFmtId="0" fontId="34" fillId="0" borderId="0"/>
    <xf numFmtId="0" fontId="81" fillId="129" borderId="0"/>
    <xf numFmtId="211" fontId="34" fillId="0" borderId="0"/>
    <xf numFmtId="0" fontId="34" fillId="0" borderId="0"/>
    <xf numFmtId="0" fontId="34" fillId="0" borderId="0"/>
    <xf numFmtId="0" fontId="34" fillId="0" borderId="0"/>
    <xf numFmtId="0" fontId="34" fillId="0" borderId="0"/>
    <xf numFmtId="0" fontId="69" fillId="0" borderId="0"/>
    <xf numFmtId="0" fontId="34" fillId="0" borderId="0"/>
    <xf numFmtId="0" fontId="26" fillId="0" borderId="0"/>
    <xf numFmtId="0" fontId="34" fillId="0" borderId="0"/>
    <xf numFmtId="0" fontId="26" fillId="0" borderId="0"/>
    <xf numFmtId="0" fontId="34" fillId="0" borderId="0"/>
    <xf numFmtId="0" fontId="34" fillId="0" borderId="0"/>
    <xf numFmtId="0" fontId="26" fillId="0" borderId="0"/>
    <xf numFmtId="0" fontId="34" fillId="0" borderId="0"/>
    <xf numFmtId="0" fontId="26" fillId="0" borderId="0"/>
    <xf numFmtId="0" fontId="34" fillId="0" borderId="0"/>
    <xf numFmtId="0" fontId="34" fillId="0" borderId="0"/>
    <xf numFmtId="0" fontId="34" fillId="0" borderId="0"/>
    <xf numFmtId="0" fontId="34"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34" fillId="0" borderId="0"/>
    <xf numFmtId="0" fontId="26" fillId="0" borderId="0"/>
    <xf numFmtId="0" fontId="26" fillId="0" borderId="0"/>
    <xf numFmtId="0" fontId="26"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26" fillId="0" borderId="0"/>
    <xf numFmtId="0" fontId="73" fillId="0" borderId="0"/>
    <xf numFmtId="0" fontId="26" fillId="0" borderId="0"/>
    <xf numFmtId="0" fontId="26" fillId="0" borderId="0"/>
    <xf numFmtId="0" fontId="34" fillId="0" borderId="0"/>
    <xf numFmtId="0" fontId="26" fillId="0" borderId="0"/>
    <xf numFmtId="0" fontId="26" fillId="0" borderId="0"/>
    <xf numFmtId="0" fontId="6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5"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26" fillId="0" borderId="0"/>
    <xf numFmtId="0" fontId="34" fillId="0" borderId="0"/>
    <xf numFmtId="0" fontId="26" fillId="0" borderId="0"/>
    <xf numFmtId="0" fontId="69"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69" fillId="0" borderId="0"/>
    <xf numFmtId="0" fontId="63" fillId="0" borderId="0"/>
    <xf numFmtId="0" fontId="81" fillId="129"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34" fillId="0" borderId="0"/>
    <xf numFmtId="0" fontId="26" fillId="0" borderId="0"/>
    <xf numFmtId="0" fontId="26" fillId="0" borderId="0"/>
    <xf numFmtId="0" fontId="26" fillId="0" borderId="0"/>
    <xf numFmtId="0" fontId="73" fillId="0" borderId="0"/>
    <xf numFmtId="0" fontId="26" fillId="0" borderId="0"/>
    <xf numFmtId="0" fontId="26" fillId="0" borderId="0"/>
    <xf numFmtId="0" fontId="26" fillId="0" borderId="0"/>
    <xf numFmtId="0" fontId="73" fillId="0" borderId="0"/>
    <xf numFmtId="0" fontId="26" fillId="0" borderId="0"/>
    <xf numFmtId="0" fontId="26" fillId="0" borderId="0"/>
    <xf numFmtId="0" fontId="26" fillId="0" borderId="0"/>
    <xf numFmtId="0" fontId="73" fillId="0" borderId="0"/>
    <xf numFmtId="0" fontId="26" fillId="0" borderId="0"/>
    <xf numFmtId="0" fontId="26"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34" fillId="0" borderId="0"/>
    <xf numFmtId="0" fontId="34" fillId="0" borderId="0"/>
    <xf numFmtId="0" fontId="81" fillId="129" borderId="0"/>
    <xf numFmtId="0" fontId="34" fillId="0" borderId="0"/>
    <xf numFmtId="0" fontId="34" fillId="0" borderId="0"/>
    <xf numFmtId="0" fontId="34" fillId="0" borderId="0"/>
    <xf numFmtId="0" fontId="34" fillId="0" borderId="0"/>
    <xf numFmtId="0" fontId="34" fillId="0" borderId="0"/>
    <xf numFmtId="0" fontId="81" fillId="129" borderId="0"/>
    <xf numFmtId="0" fontId="34" fillId="0" borderId="0"/>
    <xf numFmtId="0" fontId="81" fillId="129"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73"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26" fillId="0" borderId="0"/>
    <xf numFmtId="0" fontId="26" fillId="0" borderId="0"/>
    <xf numFmtId="0" fontId="73" fillId="0" borderId="0"/>
    <xf numFmtId="0" fontId="26" fillId="0" borderId="0"/>
    <xf numFmtId="0" fontId="73" fillId="0" borderId="0"/>
    <xf numFmtId="0" fontId="26" fillId="0" borderId="0"/>
    <xf numFmtId="0" fontId="7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4" fillId="66" borderId="34" applyNumberFormat="0" applyFont="0" applyAlignment="0" applyProtection="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26" fillId="10" borderId="17" applyNumberFormat="0" applyFont="0" applyAlignment="0" applyProtection="0"/>
    <xf numFmtId="0" fontId="26" fillId="10" borderId="17" applyNumberFormat="0" applyFont="0" applyAlignment="0" applyProtection="0"/>
    <xf numFmtId="0" fontId="34" fillId="0" borderId="0"/>
    <xf numFmtId="0" fontId="26" fillId="10" borderId="17" applyNumberFormat="0" applyFont="0" applyAlignment="0" applyProtection="0"/>
    <xf numFmtId="0" fontId="34" fillId="39" borderId="3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81" fillId="66" borderId="53" applyNumberFormat="0" applyFont="0" applyAlignment="0" applyProtection="0"/>
    <xf numFmtId="0" fontId="69" fillId="39" borderId="34" applyNumberFormat="0" applyFont="0" applyAlignment="0" applyProtection="0"/>
    <xf numFmtId="0" fontId="34" fillId="0" borderId="0"/>
    <xf numFmtId="0" fontId="34" fillId="0" borderId="0"/>
    <xf numFmtId="0" fontId="81" fillId="66" borderId="53" applyNumberFormat="0" applyFont="0" applyAlignment="0" applyProtection="0"/>
    <xf numFmtId="0" fontId="69" fillId="39" borderId="34" applyNumberFormat="0" applyFont="0" applyAlignment="0" applyProtection="0"/>
    <xf numFmtId="0" fontId="34" fillId="0" borderId="0"/>
    <xf numFmtId="0" fontId="26" fillId="10" borderId="17" applyNumberFormat="0" applyFont="0" applyAlignment="0" applyProtection="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63" fillId="10" borderId="17" applyNumberFormat="0" applyFont="0" applyAlignment="0" applyProtection="0"/>
    <xf numFmtId="0" fontId="69" fillId="39" borderId="34" applyNumberFormat="0" applyFont="0" applyAlignment="0" applyProtection="0"/>
    <xf numFmtId="0" fontId="34" fillId="0" borderId="0"/>
    <xf numFmtId="0" fontId="26" fillId="10" borderId="17" applyNumberFormat="0" applyFont="0" applyAlignment="0" applyProtection="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39" borderId="34" applyNumberFormat="0" applyFont="0" applyAlignment="0" applyProtection="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81" fillId="66" borderId="53"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39" borderId="21"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39" borderId="21"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81" fillId="66" borderId="53" applyNumberFormat="0" applyFont="0" applyAlignment="0" applyProtection="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39" borderId="21"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39" borderId="21"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39" borderId="21"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6" fillId="10" borderId="17" applyNumberFormat="0" applyFont="0" applyAlignment="0" applyProtection="0"/>
    <xf numFmtId="0" fontId="34" fillId="0" borderId="0"/>
    <xf numFmtId="0" fontId="34" fillId="0" borderId="0"/>
    <xf numFmtId="0" fontId="34" fillId="0" borderId="0"/>
    <xf numFmtId="0" fontId="63" fillId="10" borderId="17" applyNumberFormat="0" applyFont="0" applyAlignment="0" applyProtection="0"/>
    <xf numFmtId="0" fontId="34" fillId="0" borderId="0"/>
    <xf numFmtId="0" fontId="34" fillId="0" borderId="0"/>
    <xf numFmtId="0" fontId="103" fillId="121" borderId="35" applyNumberFormat="0" applyAlignment="0" applyProtection="0"/>
    <xf numFmtId="0" fontId="34" fillId="0" borderId="0"/>
    <xf numFmtId="0" fontId="34" fillId="0" borderId="0"/>
    <xf numFmtId="0" fontId="34" fillId="0" borderId="0"/>
    <xf numFmtId="0" fontId="34" fillId="0" borderId="0"/>
    <xf numFmtId="0" fontId="103" fillId="122" borderId="35" applyNumberFormat="0" applyAlignment="0" applyProtection="0"/>
    <xf numFmtId="0" fontId="103" fillId="48" borderId="35" applyNumberFormat="0" applyAlignment="0" applyProtection="0"/>
    <xf numFmtId="0" fontId="34" fillId="0" borderId="0"/>
    <xf numFmtId="0" fontId="103" fillId="122" borderId="35" applyNumberFormat="0" applyAlignment="0" applyProtection="0"/>
    <xf numFmtId="0" fontId="103" fillId="48" borderId="35" applyNumberFormat="0" applyAlignment="0" applyProtection="0"/>
    <xf numFmtId="0" fontId="34" fillId="0" borderId="0"/>
    <xf numFmtId="0" fontId="34" fillId="0" borderId="0"/>
    <xf numFmtId="0" fontId="103" fillId="48" borderId="35" applyNumberFormat="0" applyAlignment="0" applyProtection="0"/>
    <xf numFmtId="0" fontId="34" fillId="0" borderId="0"/>
    <xf numFmtId="0" fontId="34" fillId="0" borderId="0"/>
    <xf numFmtId="0" fontId="34" fillId="0" borderId="0"/>
    <xf numFmtId="0" fontId="103" fillId="41" borderId="35" applyNumberFormat="0" applyAlignment="0" applyProtection="0"/>
    <xf numFmtId="0" fontId="49" fillId="8" borderId="14"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9" fillId="8" borderId="14" applyNumberFormat="0" applyAlignment="0" applyProtection="0"/>
    <xf numFmtId="0" fontId="34" fillId="0" borderId="0"/>
    <xf numFmtId="0" fontId="34" fillId="0" borderId="0"/>
    <xf numFmtId="10" fontId="34" fillId="0" borderId="0" applyFont="0" applyFill="0" applyBorder="0" applyAlignment="0" applyProtection="0"/>
    <xf numFmtId="0" fontId="34" fillId="0" borderId="0"/>
    <xf numFmtId="0" fontId="34" fillId="0" borderId="0"/>
    <xf numFmtId="10" fontId="34" fillId="0" borderId="0" applyFont="0" applyFill="0" applyBorder="0" applyAlignment="0" applyProtection="0"/>
    <xf numFmtId="0" fontId="34" fillId="0" borderId="0"/>
    <xf numFmtId="0" fontId="34" fillId="0" borderId="0"/>
    <xf numFmtId="0" fontId="34" fillId="0" borderId="0"/>
    <xf numFmtId="10"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73"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9" fontId="26" fillId="0" borderId="0" applyFont="0" applyFill="0" applyBorder="0" applyAlignment="0" applyProtection="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9" fontId="73" fillId="0" borderId="0" applyFont="0" applyFill="0" applyBorder="0" applyAlignment="0" applyProtection="0"/>
    <xf numFmtId="9" fontId="26"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0" fontId="34" fillId="0" borderId="0"/>
    <xf numFmtId="9" fontId="73"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69" fillId="0" borderId="0" applyFont="0" applyFill="0" applyBorder="0" applyAlignment="0" applyProtection="0"/>
    <xf numFmtId="9" fontId="34" fillId="0" borderId="0" applyFont="0" applyFill="0" applyBorder="0" applyAlignment="0" applyProtection="0"/>
    <xf numFmtId="0" fontId="34" fillId="0" borderId="0"/>
    <xf numFmtId="9" fontId="35" fillId="0" borderId="0" applyFont="0" applyFill="0" applyBorder="0" applyAlignment="0" applyProtection="0"/>
    <xf numFmtId="0" fontId="34" fillId="0" borderId="0"/>
    <xf numFmtId="9" fontId="73"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73"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9" fontId="26"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9" fontId="26" fillId="0" borderId="0" applyFont="0" applyFill="0" applyBorder="0" applyAlignment="0" applyProtection="0"/>
    <xf numFmtId="0" fontId="34" fillId="0" borderId="0"/>
    <xf numFmtId="0" fontId="34" fillId="0" borderId="0"/>
    <xf numFmtId="9" fontId="63"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9" fontId="35"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73"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73"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5"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35"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73"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9" fontId="63" fillId="0" borderId="0" applyFont="0" applyFill="0" applyBorder="0" applyAlignment="0" applyProtection="0"/>
    <xf numFmtId="0" fontId="34" fillId="0" borderId="0"/>
    <xf numFmtId="9" fontId="26" fillId="0" borderId="0" applyFont="0" applyFill="0" applyBorder="0" applyAlignment="0" applyProtection="0"/>
    <xf numFmtId="0" fontId="34" fillId="0" borderId="0"/>
    <xf numFmtId="9" fontId="26"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9" fontId="73"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9" fontId="26" fillId="0" borderId="0" applyFont="0" applyFill="0" applyBorder="0" applyAlignment="0" applyProtection="0"/>
    <xf numFmtId="9" fontId="34" fillId="0" borderId="0" applyFont="0" applyFill="0" applyBorder="0" applyAlignment="0" applyProtection="0"/>
    <xf numFmtId="9" fontId="26" fillId="0" borderId="0" applyFont="0" applyFill="0" applyBorder="0" applyAlignment="0" applyProtection="0"/>
    <xf numFmtId="0" fontId="34" fillId="0" borderId="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0" fontId="34" fillId="0" borderId="0"/>
    <xf numFmtId="9" fontId="35"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9" fontId="73"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63"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81" fillId="0" borderId="0" applyFont="0" applyFill="0" applyBorder="0" applyAlignment="0" applyProtection="0"/>
    <xf numFmtId="9" fontId="35"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63" fillId="0" borderId="0" applyFont="0" applyFill="0" applyBorder="0" applyAlignment="0" applyProtection="0"/>
    <xf numFmtId="9" fontId="73" fillId="0" borderId="0" applyFont="0" applyFill="0" applyBorder="0" applyAlignment="0" applyProtection="0"/>
    <xf numFmtId="0" fontId="34" fillId="0" borderId="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9" fontId="63"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73"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9" fontId="34" fillId="0" borderId="0" applyFont="0" applyFill="0" applyBorder="0" applyAlignment="0" applyProtection="0"/>
    <xf numFmtId="0" fontId="34" fillId="0" borderId="0"/>
    <xf numFmtId="0" fontId="34" fillId="0" borderId="0"/>
    <xf numFmtId="202" fontId="105" fillId="0" borderId="0" applyProtection="0"/>
    <xf numFmtId="0" fontId="34" fillId="0" borderId="0"/>
    <xf numFmtId="0" fontId="34" fillId="0" borderId="0"/>
    <xf numFmtId="0" fontId="34" fillId="0" borderId="0"/>
    <xf numFmtId="0" fontId="106" fillId="0" borderId="46" applyNumberFormat="0" applyFill="0" applyBorder="0" applyAlignment="0" applyProtection="0">
      <protection hidden="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 fontId="81" fillId="76" borderId="53" applyNumberFormat="0" applyProtection="0">
      <alignment vertical="center"/>
    </xf>
    <xf numFmtId="0" fontId="34" fillId="0" borderId="0"/>
    <xf numFmtId="0" fontId="34" fillId="0" borderId="0"/>
    <xf numFmtId="4" fontId="69" fillId="77" borderId="35" applyNumberFormat="0" applyProtection="0">
      <alignment vertical="center"/>
    </xf>
    <xf numFmtId="4" fontId="81" fillId="76" borderId="53" applyNumberFormat="0" applyProtection="0">
      <alignment vertical="center"/>
    </xf>
    <xf numFmtId="0" fontId="34" fillId="0" borderId="0"/>
    <xf numFmtId="0" fontId="34" fillId="0" borderId="0"/>
    <xf numFmtId="0" fontId="34" fillId="0" borderId="0"/>
    <xf numFmtId="4" fontId="81" fillId="76" borderId="53" applyNumberFormat="0" applyProtection="0">
      <alignment vertical="center"/>
    </xf>
    <xf numFmtId="0" fontId="34" fillId="0" borderId="0"/>
    <xf numFmtId="0" fontId="34" fillId="0" borderId="0"/>
    <xf numFmtId="4" fontId="81" fillId="76" borderId="53" applyNumberFormat="0" applyProtection="0">
      <alignment vertical="center"/>
    </xf>
    <xf numFmtId="4" fontId="69" fillId="77" borderId="35" applyNumberFormat="0" applyProtection="0">
      <alignment vertical="center"/>
    </xf>
    <xf numFmtId="0" fontId="34" fillId="0" borderId="0"/>
    <xf numFmtId="0" fontId="34" fillId="0" borderId="0"/>
    <xf numFmtId="0" fontId="34" fillId="0" borderId="0"/>
    <xf numFmtId="4" fontId="81" fillId="76" borderId="53" applyNumberFormat="0" applyProtection="0">
      <alignment vertical="center"/>
    </xf>
    <xf numFmtId="4" fontId="109" fillId="78" borderId="1" applyNumberFormat="0" applyProtection="0">
      <alignment horizontal="right" vertical="center" wrapText="1"/>
    </xf>
    <xf numFmtId="4" fontId="69" fillId="77" borderId="35" applyNumberFormat="0" applyProtection="0">
      <alignment vertical="center"/>
    </xf>
    <xf numFmtId="0" fontId="34" fillId="0" borderId="0"/>
    <xf numFmtId="4" fontId="69" fillId="77" borderId="35" applyNumberFormat="0" applyProtection="0">
      <alignment vertical="center"/>
    </xf>
    <xf numFmtId="0" fontId="34" fillId="0" borderId="0"/>
    <xf numFmtId="0" fontId="34" fillId="0" borderId="0"/>
    <xf numFmtId="4" fontId="113" fillId="76" borderId="36" applyNumberFormat="0" applyProtection="0">
      <alignment vertical="center"/>
    </xf>
    <xf numFmtId="0" fontId="34" fillId="0" borderId="0"/>
    <xf numFmtId="0" fontId="34" fillId="0" borderId="0"/>
    <xf numFmtId="0" fontId="34" fillId="0" borderId="0"/>
    <xf numFmtId="0" fontId="34" fillId="0" borderId="0"/>
    <xf numFmtId="4" fontId="170" fillId="77" borderId="53" applyNumberFormat="0" applyProtection="0">
      <alignment vertical="center"/>
    </xf>
    <xf numFmtId="4" fontId="170" fillId="77" borderId="53" applyNumberFormat="0" applyProtection="0">
      <alignment vertical="center"/>
    </xf>
    <xf numFmtId="0" fontId="34" fillId="0" borderId="0"/>
    <xf numFmtId="0" fontId="34" fillId="0" borderId="0"/>
    <xf numFmtId="0" fontId="34" fillId="0" borderId="0"/>
    <xf numFmtId="4" fontId="110" fillId="77" borderId="36" applyNumberFormat="0" applyProtection="0">
      <alignment vertical="center"/>
    </xf>
    <xf numFmtId="4" fontId="119" fillId="77" borderId="35" applyNumberFormat="0" applyProtection="0">
      <alignment vertical="center"/>
    </xf>
    <xf numFmtId="0" fontId="34" fillId="0" borderId="0"/>
    <xf numFmtId="0" fontId="34" fillId="0" borderId="0"/>
    <xf numFmtId="4" fontId="119" fillId="77" borderId="35" applyNumberFormat="0" applyProtection="0">
      <alignment vertical="center"/>
    </xf>
    <xf numFmtId="4" fontId="110" fillId="76" borderId="36" applyNumberFormat="0" applyProtection="0">
      <alignment vertical="center"/>
    </xf>
    <xf numFmtId="0" fontId="34" fillId="0" borderId="0"/>
    <xf numFmtId="0" fontId="34" fillId="0" borderId="0"/>
    <xf numFmtId="4" fontId="111" fillId="79" borderId="27">
      <alignment vertical="center"/>
    </xf>
    <xf numFmtId="0" fontId="34" fillId="0" borderId="0"/>
    <xf numFmtId="0" fontId="34" fillId="0" borderId="0"/>
    <xf numFmtId="0" fontId="34" fillId="0" borderId="0"/>
    <xf numFmtId="4" fontId="112" fillId="79" borderId="27">
      <alignment vertical="center"/>
    </xf>
    <xf numFmtId="0" fontId="34" fillId="0" borderId="0"/>
    <xf numFmtId="0" fontId="34" fillId="0" borderId="0"/>
    <xf numFmtId="0" fontId="34" fillId="0" borderId="0"/>
    <xf numFmtId="4" fontId="111" fillId="80" borderId="27">
      <alignment vertical="center"/>
    </xf>
    <xf numFmtId="0" fontId="34" fillId="0" borderId="0"/>
    <xf numFmtId="0" fontId="34" fillId="0" borderId="0"/>
    <xf numFmtId="0" fontId="34" fillId="0" borderId="0"/>
    <xf numFmtId="4" fontId="112" fillId="80" borderId="27">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4" fontId="81" fillId="77" borderId="53" applyNumberFormat="0" applyProtection="0">
      <alignment horizontal="left" vertical="center" indent="1"/>
    </xf>
    <xf numFmtId="0" fontId="34" fillId="0" borderId="0"/>
    <xf numFmtId="0" fontId="34" fillId="0" borderId="0"/>
    <xf numFmtId="0" fontId="34" fillId="0" borderId="0"/>
    <xf numFmtId="4" fontId="81" fillId="77" borderId="53" applyNumberFormat="0" applyProtection="0">
      <alignment horizontal="left" vertical="center" indent="1"/>
    </xf>
    <xf numFmtId="0" fontId="34" fillId="0" borderId="0"/>
    <xf numFmtId="0" fontId="34" fillId="0" borderId="0"/>
    <xf numFmtId="4" fontId="81" fillId="77" borderId="53" applyNumberFormat="0" applyProtection="0">
      <alignment horizontal="left" vertical="center" indent="1"/>
    </xf>
    <xf numFmtId="4" fontId="81" fillId="77" borderId="53" applyNumberFormat="0" applyProtection="0">
      <alignment horizontal="left" vertical="center" indent="1"/>
    </xf>
    <xf numFmtId="0" fontId="34" fillId="0" borderId="0"/>
    <xf numFmtId="0" fontId="34" fillId="0" borderId="0"/>
    <xf numFmtId="0" fontId="34" fillId="0" borderId="0"/>
    <xf numFmtId="4" fontId="109" fillId="78" borderId="1" applyNumberFormat="0" applyProtection="0">
      <alignment horizontal="left" vertical="center" indent="1"/>
    </xf>
    <xf numFmtId="4" fontId="69" fillId="77" borderId="35" applyNumberFormat="0" applyProtection="0">
      <alignment horizontal="left" vertical="center" indent="1"/>
    </xf>
    <xf numFmtId="0" fontId="34" fillId="0" borderId="0"/>
    <xf numFmtId="0" fontId="34" fillId="0" borderId="0"/>
    <xf numFmtId="4" fontId="69" fillId="77" borderId="35" applyNumberFormat="0" applyProtection="0">
      <alignment horizontal="left" vertical="center" indent="1"/>
    </xf>
    <xf numFmtId="4" fontId="113" fillId="76" borderId="36" applyNumberFormat="0" applyProtection="0">
      <alignment horizontal="left" vertical="center" indent="1"/>
    </xf>
    <xf numFmtId="0" fontId="34" fillId="0" borderId="0"/>
    <xf numFmtId="0" fontId="34" fillId="0" borderId="0"/>
    <xf numFmtId="0" fontId="34" fillId="0" borderId="0"/>
    <xf numFmtId="0" fontId="34" fillId="0" borderId="0"/>
    <xf numFmtId="0" fontId="171" fillId="76" borderId="36" applyNumberFormat="0" applyProtection="0">
      <alignment horizontal="left" vertical="top" indent="1"/>
    </xf>
    <xf numFmtId="0" fontId="171" fillId="76" borderId="36" applyNumberFormat="0" applyProtection="0">
      <alignment horizontal="left" vertical="top" indent="1"/>
    </xf>
    <xf numFmtId="0" fontId="34" fillId="0" borderId="0"/>
    <xf numFmtId="0" fontId="34" fillId="0" borderId="0"/>
    <xf numFmtId="0" fontId="34" fillId="0" borderId="0"/>
    <xf numFmtId="0" fontId="113" fillId="77" borderId="36" applyNumberFormat="0" applyProtection="0">
      <alignment horizontal="left" vertical="top" indent="1"/>
    </xf>
    <xf numFmtId="4" fontId="69" fillId="77" borderId="35" applyNumberFormat="0" applyProtection="0">
      <alignment horizontal="left" vertical="center" indent="1"/>
    </xf>
    <xf numFmtId="0" fontId="34" fillId="0" borderId="0"/>
    <xf numFmtId="0" fontId="34" fillId="0" borderId="0"/>
    <xf numFmtId="4" fontId="69" fillId="77" borderId="35" applyNumberFormat="0" applyProtection="0">
      <alignment horizontal="left" vertical="center" indent="1"/>
    </xf>
    <xf numFmtId="0" fontId="113" fillId="76" borderId="36"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4" fontId="81" fillId="52" borderId="53" applyNumberFormat="0" applyProtection="0">
      <alignment horizontal="left" vertical="center" indent="1"/>
    </xf>
    <xf numFmtId="0" fontId="34" fillId="0" borderId="0"/>
    <xf numFmtId="0" fontId="34" fillId="0" borderId="0"/>
    <xf numFmtId="0" fontId="34" fillId="0" borderId="0"/>
    <xf numFmtId="4" fontId="81" fillId="52" borderId="53" applyNumberFormat="0" applyProtection="0">
      <alignment horizontal="left" vertical="center" indent="1"/>
    </xf>
    <xf numFmtId="0" fontId="34" fillId="0" borderId="0"/>
    <xf numFmtId="0" fontId="34" fillId="0" borderId="0"/>
    <xf numFmtId="4" fontId="114" fillId="81" borderId="1" applyNumberFormat="0" applyProtection="0">
      <alignment horizontal="left" vertical="center"/>
    </xf>
    <xf numFmtId="0" fontId="34" fillId="0" borderId="0"/>
    <xf numFmtId="0" fontId="34" fillId="0" borderId="0"/>
    <xf numFmtId="0" fontId="34" fillId="0" borderId="0"/>
    <xf numFmtId="4" fontId="81" fillId="52" borderId="53" applyNumberFormat="0" applyProtection="0">
      <alignment horizontal="left" vertical="center" indent="1"/>
    </xf>
    <xf numFmtId="4" fontId="81" fillId="52" borderId="53" applyNumberFormat="0" applyProtection="0">
      <alignment horizontal="left" vertical="center" indent="1"/>
    </xf>
    <xf numFmtId="0" fontId="34" fillId="0" borderId="0"/>
    <xf numFmtId="0" fontId="34" fillId="0" borderId="0"/>
    <xf numFmtId="0" fontId="34" fillId="0" borderId="0"/>
    <xf numFmtId="0" fontId="34" fillId="130" borderId="35" applyNumberFormat="0" applyProtection="0">
      <alignment horizontal="left" vertical="center" indent="1"/>
    </xf>
    <xf numFmtId="4" fontId="114" fillId="81" borderId="1" applyNumberFormat="0" applyProtection="0">
      <alignment horizontal="left" vertical="center"/>
    </xf>
    <xf numFmtId="0" fontId="34" fillId="130" borderId="35" applyNumberFormat="0" applyProtection="0">
      <alignment horizontal="left" vertical="center" indent="1"/>
    </xf>
    <xf numFmtId="0" fontId="34" fillId="130" borderId="35" applyNumberFormat="0" applyProtection="0">
      <alignment horizontal="left" vertical="center" indent="1"/>
    </xf>
    <xf numFmtId="0" fontId="34" fillId="0" borderId="0"/>
    <xf numFmtId="0" fontId="34" fillId="0" borderId="0"/>
    <xf numFmtId="0" fontId="34" fillId="130" borderId="35" applyNumberFormat="0" applyProtection="0">
      <alignment horizontal="left" vertical="center" indent="1"/>
    </xf>
    <xf numFmtId="4" fontId="113" fillId="104" borderId="0" applyNumberFormat="0" applyProtection="0">
      <alignment horizontal="left" vertical="center" indent="1"/>
    </xf>
    <xf numFmtId="0" fontId="34" fillId="130" borderId="35"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4" fontId="81" fillId="36" borderId="53" applyNumberFormat="0" applyProtection="0">
      <alignment horizontal="right" vertical="center"/>
    </xf>
    <xf numFmtId="0" fontId="34" fillId="0" borderId="0"/>
    <xf numFmtId="0" fontId="34" fillId="0" borderId="0"/>
    <xf numFmtId="0" fontId="34" fillId="0" borderId="0"/>
    <xf numFmtId="4" fontId="81" fillId="36" borderId="53" applyNumberFormat="0" applyProtection="0">
      <alignment horizontal="right" vertical="center"/>
    </xf>
    <xf numFmtId="0" fontId="34" fillId="0" borderId="0"/>
    <xf numFmtId="0" fontId="34" fillId="0" borderId="0"/>
    <xf numFmtId="4" fontId="81" fillId="36" borderId="53" applyNumberFormat="0" applyProtection="0">
      <alignment horizontal="right" vertical="center"/>
    </xf>
    <xf numFmtId="4" fontId="81" fillId="36" borderId="53" applyNumberFormat="0" applyProtection="0">
      <alignment horizontal="right" vertical="center"/>
    </xf>
    <xf numFmtId="0" fontId="34" fillId="0" borderId="0"/>
    <xf numFmtId="0" fontId="34" fillId="0" borderId="0"/>
    <xf numFmtId="0" fontId="34" fillId="0" borderId="0"/>
    <xf numFmtId="4" fontId="69" fillId="36" borderId="36" applyNumberFormat="0" applyProtection="0">
      <alignment horizontal="right" vertical="center"/>
    </xf>
    <xf numFmtId="4" fontId="69" fillId="98" borderId="35" applyNumberFormat="0" applyProtection="0">
      <alignment horizontal="right" vertical="center"/>
    </xf>
    <xf numFmtId="0" fontId="34" fillId="0" borderId="0"/>
    <xf numFmtId="0" fontId="34" fillId="0" borderId="0"/>
    <xf numFmtId="4" fontId="69" fillId="98" borderId="35" applyNumberFormat="0" applyProtection="0">
      <alignment horizontal="right" vertical="center"/>
    </xf>
    <xf numFmtId="4" fontId="69" fillId="36" borderId="3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81" fillId="131" borderId="53" applyNumberFormat="0" applyProtection="0">
      <alignment horizontal="right" vertical="center"/>
    </xf>
    <xf numFmtId="0" fontId="34" fillId="0" borderId="0"/>
    <xf numFmtId="0" fontId="34" fillId="0" borderId="0"/>
    <xf numFmtId="0" fontId="34" fillId="0" borderId="0"/>
    <xf numFmtId="4" fontId="81" fillId="131" borderId="53" applyNumberFormat="0" applyProtection="0">
      <alignment horizontal="right" vertical="center"/>
    </xf>
    <xf numFmtId="0" fontId="34" fillId="0" borderId="0"/>
    <xf numFmtId="0" fontId="34" fillId="0" borderId="0"/>
    <xf numFmtId="4" fontId="81" fillId="131" borderId="53" applyNumberFormat="0" applyProtection="0">
      <alignment horizontal="right" vertical="center"/>
    </xf>
    <xf numFmtId="4" fontId="81" fillId="131" borderId="53" applyNumberFormat="0" applyProtection="0">
      <alignment horizontal="right" vertical="center"/>
    </xf>
    <xf numFmtId="0" fontId="34" fillId="0" borderId="0"/>
    <xf numFmtId="0" fontId="34" fillId="0" borderId="0"/>
    <xf numFmtId="0" fontId="34" fillId="0" borderId="0"/>
    <xf numFmtId="4" fontId="69" fillId="37" borderId="36" applyNumberFormat="0" applyProtection="0">
      <alignment horizontal="right" vertical="center"/>
    </xf>
    <xf numFmtId="4" fontId="69" fillId="132" borderId="35" applyNumberFormat="0" applyProtection="0">
      <alignment horizontal="right" vertical="center"/>
    </xf>
    <xf numFmtId="0" fontId="34" fillId="0" borderId="0"/>
    <xf numFmtId="0" fontId="34" fillId="0" borderId="0"/>
    <xf numFmtId="4" fontId="69" fillId="132" borderId="35" applyNumberFormat="0" applyProtection="0">
      <alignment horizontal="right" vertical="center"/>
    </xf>
    <xf numFmtId="4" fontId="69" fillId="37" borderId="3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81" fillId="61" borderId="63" applyNumberFormat="0" applyProtection="0">
      <alignment horizontal="right" vertical="center"/>
    </xf>
    <xf numFmtId="0" fontId="34" fillId="0" borderId="0"/>
    <xf numFmtId="0" fontId="34" fillId="0" borderId="0"/>
    <xf numFmtId="0" fontId="34" fillId="0" borderId="0"/>
    <xf numFmtId="4" fontId="81" fillId="61" borderId="63" applyNumberFormat="0" applyProtection="0">
      <alignment horizontal="right" vertical="center"/>
    </xf>
    <xf numFmtId="0" fontId="34" fillId="0" borderId="0"/>
    <xf numFmtId="0" fontId="34" fillId="0" borderId="0"/>
    <xf numFmtId="4" fontId="81" fillId="61" borderId="63" applyNumberFormat="0" applyProtection="0">
      <alignment horizontal="right" vertical="center"/>
    </xf>
    <xf numFmtId="4" fontId="81" fillId="61" borderId="63" applyNumberFormat="0" applyProtection="0">
      <alignment horizontal="right" vertical="center"/>
    </xf>
    <xf numFmtId="0" fontId="34" fillId="0" borderId="0"/>
    <xf numFmtId="0" fontId="34" fillId="0" borderId="0"/>
    <xf numFmtId="0" fontId="34" fillId="0" borderId="0"/>
    <xf numFmtId="4" fontId="69" fillId="61" borderId="36" applyNumberFormat="0" applyProtection="0">
      <alignment horizontal="right" vertical="center"/>
    </xf>
    <xf numFmtId="4" fontId="69" fillId="90" borderId="35" applyNumberFormat="0" applyProtection="0">
      <alignment horizontal="right" vertical="center"/>
    </xf>
    <xf numFmtId="0" fontId="34" fillId="0" borderId="0"/>
    <xf numFmtId="0" fontId="34" fillId="0" borderId="0"/>
    <xf numFmtId="4" fontId="69" fillId="90" borderId="35" applyNumberFormat="0" applyProtection="0">
      <alignment horizontal="right" vertical="center"/>
    </xf>
    <xf numFmtId="4" fontId="69" fillId="61" borderId="3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81" fillId="49" borderId="53" applyNumberFormat="0" applyProtection="0">
      <alignment horizontal="right" vertical="center"/>
    </xf>
    <xf numFmtId="0" fontId="34" fillId="0" borderId="0"/>
    <xf numFmtId="0" fontId="34" fillId="0" borderId="0"/>
    <xf numFmtId="0" fontId="34" fillId="0" borderId="0"/>
    <xf numFmtId="4" fontId="81" fillId="49" borderId="53" applyNumberFormat="0" applyProtection="0">
      <alignment horizontal="right" vertical="center"/>
    </xf>
    <xf numFmtId="0" fontId="34" fillId="0" borderId="0"/>
    <xf numFmtId="0" fontId="34" fillId="0" borderId="0"/>
    <xf numFmtId="4" fontId="81" fillId="49" borderId="53" applyNumberFormat="0" applyProtection="0">
      <alignment horizontal="right" vertical="center"/>
    </xf>
    <xf numFmtId="4" fontId="81" fillId="49" borderId="53" applyNumberFormat="0" applyProtection="0">
      <alignment horizontal="right" vertical="center"/>
    </xf>
    <xf numFmtId="0" fontId="34" fillId="0" borderId="0"/>
    <xf numFmtId="0" fontId="34" fillId="0" borderId="0"/>
    <xf numFmtId="0" fontId="34" fillId="0" borderId="0"/>
    <xf numFmtId="4" fontId="69" fillId="49" borderId="36" applyNumberFormat="0" applyProtection="0">
      <alignment horizontal="right" vertical="center"/>
    </xf>
    <xf numFmtId="4" fontId="69" fillId="95" borderId="35" applyNumberFormat="0" applyProtection="0">
      <alignment horizontal="right" vertical="center"/>
    </xf>
    <xf numFmtId="0" fontId="34" fillId="0" borderId="0"/>
    <xf numFmtId="0" fontId="34" fillId="0" borderId="0"/>
    <xf numFmtId="4" fontId="69" fillId="95" borderId="35" applyNumberFormat="0" applyProtection="0">
      <alignment horizontal="right" vertical="center"/>
    </xf>
    <xf numFmtId="4" fontId="69" fillId="49" borderId="3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81" fillId="53" borderId="53" applyNumberFormat="0" applyProtection="0">
      <alignment horizontal="right" vertical="center"/>
    </xf>
    <xf numFmtId="0" fontId="34" fillId="0" borderId="0"/>
    <xf numFmtId="0" fontId="34" fillId="0" borderId="0"/>
    <xf numFmtId="0" fontId="34" fillId="0" borderId="0"/>
    <xf numFmtId="4" fontId="81" fillId="53" borderId="53" applyNumberFormat="0" applyProtection="0">
      <alignment horizontal="right" vertical="center"/>
    </xf>
    <xf numFmtId="0" fontId="34" fillId="0" borderId="0"/>
    <xf numFmtId="0" fontId="34" fillId="0" borderId="0"/>
    <xf numFmtId="4" fontId="81" fillId="53" borderId="53" applyNumberFormat="0" applyProtection="0">
      <alignment horizontal="right" vertical="center"/>
    </xf>
    <xf numFmtId="4" fontId="81" fillId="53" borderId="53" applyNumberFormat="0" applyProtection="0">
      <alignment horizontal="right" vertical="center"/>
    </xf>
    <xf numFmtId="0" fontId="34" fillId="0" borderId="0"/>
    <xf numFmtId="0" fontId="34" fillId="0" borderId="0"/>
    <xf numFmtId="0" fontId="34" fillId="0" borderId="0"/>
    <xf numFmtId="4" fontId="69" fillId="53" borderId="36" applyNumberFormat="0" applyProtection="0">
      <alignment horizontal="right" vertical="center"/>
    </xf>
    <xf numFmtId="4" fontId="69" fillId="133" borderId="35" applyNumberFormat="0" applyProtection="0">
      <alignment horizontal="right" vertical="center"/>
    </xf>
    <xf numFmtId="0" fontId="34" fillId="0" borderId="0"/>
    <xf numFmtId="0" fontId="34" fillId="0" borderId="0"/>
    <xf numFmtId="4" fontId="69" fillId="133" borderId="35" applyNumberFormat="0" applyProtection="0">
      <alignment horizontal="right" vertical="center"/>
    </xf>
    <xf numFmtId="4" fontId="69" fillId="53" borderId="3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81" fillId="68" borderId="53" applyNumberFormat="0" applyProtection="0">
      <alignment horizontal="right" vertical="center"/>
    </xf>
    <xf numFmtId="0" fontId="34" fillId="0" borderId="0"/>
    <xf numFmtId="0" fontId="34" fillId="0" borderId="0"/>
    <xf numFmtId="0" fontId="34" fillId="0" borderId="0"/>
    <xf numFmtId="4" fontId="81" fillId="68" borderId="53" applyNumberFormat="0" applyProtection="0">
      <alignment horizontal="right" vertical="center"/>
    </xf>
    <xf numFmtId="0" fontId="34" fillId="0" borderId="0"/>
    <xf numFmtId="0" fontId="34" fillId="0" borderId="0"/>
    <xf numFmtId="4" fontId="81" fillId="68" borderId="53" applyNumberFormat="0" applyProtection="0">
      <alignment horizontal="right" vertical="center"/>
    </xf>
    <xf numFmtId="4" fontId="81" fillId="68" borderId="53" applyNumberFormat="0" applyProtection="0">
      <alignment horizontal="right" vertical="center"/>
    </xf>
    <xf numFmtId="0" fontId="34" fillId="0" borderId="0"/>
    <xf numFmtId="0" fontId="34" fillId="0" borderId="0"/>
    <xf numFmtId="0" fontId="34" fillId="0" borderId="0"/>
    <xf numFmtId="4" fontId="69" fillId="68" borderId="36" applyNumberFormat="0" applyProtection="0">
      <alignment horizontal="right" vertical="center"/>
    </xf>
    <xf numFmtId="4" fontId="69" fillId="99" borderId="35" applyNumberFormat="0" applyProtection="0">
      <alignment horizontal="right" vertical="center"/>
    </xf>
    <xf numFmtId="0" fontId="34" fillId="0" borderId="0"/>
    <xf numFmtId="0" fontId="34" fillId="0" borderId="0"/>
    <xf numFmtId="4" fontId="69" fillId="99" borderId="35" applyNumberFormat="0" applyProtection="0">
      <alignment horizontal="right" vertical="center"/>
    </xf>
    <xf numFmtId="4" fontId="69" fillId="68" borderId="3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81" fillId="47" borderId="53" applyNumberFormat="0" applyProtection="0">
      <alignment horizontal="right" vertical="center"/>
    </xf>
    <xf numFmtId="0" fontId="34" fillId="0" borderId="0"/>
    <xf numFmtId="0" fontId="34" fillId="0" borderId="0"/>
    <xf numFmtId="0" fontId="34" fillId="0" borderId="0"/>
    <xf numFmtId="4" fontId="81" fillId="47" borderId="53" applyNumberFormat="0" applyProtection="0">
      <alignment horizontal="right" vertical="center"/>
    </xf>
    <xf numFmtId="0" fontId="34" fillId="0" borderId="0"/>
    <xf numFmtId="0" fontId="34" fillId="0" borderId="0"/>
    <xf numFmtId="4" fontId="81" fillId="47" borderId="53" applyNumberFormat="0" applyProtection="0">
      <alignment horizontal="right" vertical="center"/>
    </xf>
    <xf numFmtId="4" fontId="81" fillId="47" borderId="53" applyNumberFormat="0" applyProtection="0">
      <alignment horizontal="right" vertical="center"/>
    </xf>
    <xf numFmtId="0" fontId="34" fillId="0" borderId="0"/>
    <xf numFmtId="0" fontId="34" fillId="0" borderId="0"/>
    <xf numFmtId="0" fontId="34" fillId="0" borderId="0"/>
    <xf numFmtId="4" fontId="69" fillId="47" borderId="36" applyNumberFormat="0" applyProtection="0">
      <alignment horizontal="right" vertical="center"/>
    </xf>
    <xf numFmtId="4" fontId="69" fillId="134" borderId="35" applyNumberFormat="0" applyProtection="0">
      <alignment horizontal="right" vertical="center"/>
    </xf>
    <xf numFmtId="0" fontId="34" fillId="0" borderId="0"/>
    <xf numFmtId="0" fontId="34" fillId="0" borderId="0"/>
    <xf numFmtId="4" fontId="69" fillId="134" borderId="35" applyNumberFormat="0" applyProtection="0">
      <alignment horizontal="right" vertical="center"/>
    </xf>
    <xf numFmtId="4" fontId="69" fillId="47" borderId="3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81" fillId="72" borderId="53" applyNumberFormat="0" applyProtection="0">
      <alignment horizontal="right" vertical="center"/>
    </xf>
    <xf numFmtId="0" fontId="34" fillId="0" borderId="0"/>
    <xf numFmtId="0" fontId="34" fillId="0" borderId="0"/>
    <xf numFmtId="0" fontId="34" fillId="0" borderId="0"/>
    <xf numFmtId="4" fontId="81" fillId="72" borderId="53" applyNumberFormat="0" applyProtection="0">
      <alignment horizontal="right" vertical="center"/>
    </xf>
    <xf numFmtId="0" fontId="34" fillId="0" borderId="0"/>
    <xf numFmtId="0" fontId="34" fillId="0" borderId="0"/>
    <xf numFmtId="4" fontId="81" fillId="72" borderId="53" applyNumberFormat="0" applyProtection="0">
      <alignment horizontal="right" vertical="center"/>
    </xf>
    <xf numFmtId="4" fontId="81" fillId="72" borderId="53" applyNumberFormat="0" applyProtection="0">
      <alignment horizontal="right" vertical="center"/>
    </xf>
    <xf numFmtId="0" fontId="34" fillId="0" borderId="0"/>
    <xf numFmtId="0" fontId="34" fillId="0" borderId="0"/>
    <xf numFmtId="0" fontId="34" fillId="0" borderId="0"/>
    <xf numFmtId="4" fontId="69" fillId="72" borderId="36" applyNumberFormat="0" applyProtection="0">
      <alignment horizontal="right" vertical="center"/>
    </xf>
    <xf numFmtId="4" fontId="69" fillId="135" borderId="35" applyNumberFormat="0" applyProtection="0">
      <alignment horizontal="right" vertical="center"/>
    </xf>
    <xf numFmtId="0" fontId="34" fillId="0" borderId="0"/>
    <xf numFmtId="0" fontId="34" fillId="0" borderId="0"/>
    <xf numFmtId="4" fontId="69" fillId="135" borderId="35" applyNumberFormat="0" applyProtection="0">
      <alignment horizontal="right" vertical="center"/>
    </xf>
    <xf numFmtId="4" fontId="69" fillId="72" borderId="3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81" fillId="46" borderId="53" applyNumberFormat="0" applyProtection="0">
      <alignment horizontal="right" vertical="center"/>
    </xf>
    <xf numFmtId="0" fontId="34" fillId="0" borderId="0"/>
    <xf numFmtId="0" fontId="34" fillId="0" borderId="0"/>
    <xf numFmtId="0" fontId="34" fillId="0" borderId="0"/>
    <xf numFmtId="4" fontId="81" fillId="46" borderId="53" applyNumberFormat="0" applyProtection="0">
      <alignment horizontal="right" vertical="center"/>
    </xf>
    <xf numFmtId="0" fontId="34" fillId="0" borderId="0"/>
    <xf numFmtId="0" fontId="34" fillId="0" borderId="0"/>
    <xf numFmtId="4" fontId="81" fillId="46" borderId="53" applyNumberFormat="0" applyProtection="0">
      <alignment horizontal="right" vertical="center"/>
    </xf>
    <xf numFmtId="4" fontId="81" fillId="46" borderId="53" applyNumberFormat="0" applyProtection="0">
      <alignment horizontal="right" vertical="center"/>
    </xf>
    <xf numFmtId="0" fontId="34" fillId="0" borderId="0"/>
    <xf numFmtId="0" fontId="34" fillId="0" borderId="0"/>
    <xf numFmtId="0" fontId="34" fillId="0" borderId="0"/>
    <xf numFmtId="4" fontId="69" fillId="46" borderId="36" applyNumberFormat="0" applyProtection="0">
      <alignment horizontal="right" vertical="center"/>
    </xf>
    <xf numFmtId="4" fontId="69" fillId="94" borderId="35" applyNumberFormat="0" applyProtection="0">
      <alignment horizontal="right" vertical="center"/>
    </xf>
    <xf numFmtId="0" fontId="34" fillId="0" borderId="0"/>
    <xf numFmtId="0" fontId="34" fillId="0" borderId="0"/>
    <xf numFmtId="4" fontId="69" fillId="94" borderId="35" applyNumberFormat="0" applyProtection="0">
      <alignment horizontal="right" vertical="center"/>
    </xf>
    <xf numFmtId="4" fontId="69" fillId="46" borderId="36" applyNumberFormat="0" applyProtection="0">
      <alignment horizontal="right" vertical="center"/>
    </xf>
    <xf numFmtId="0" fontId="34" fillId="0" borderId="0"/>
    <xf numFmtId="0" fontId="34" fillId="0" borderId="0"/>
    <xf numFmtId="0" fontId="34" fillId="0" borderId="0"/>
    <xf numFmtId="0" fontId="34" fillId="0" borderId="0"/>
    <xf numFmtId="0" fontId="34" fillId="0" borderId="0"/>
    <xf numFmtId="4" fontId="81" fillId="136" borderId="63" applyNumberFormat="0" applyProtection="0">
      <alignment horizontal="left" vertical="center" indent="1"/>
    </xf>
    <xf numFmtId="0" fontId="34" fillId="0" borderId="0"/>
    <xf numFmtId="0" fontId="34" fillId="0" borderId="0"/>
    <xf numFmtId="0" fontId="34" fillId="0" borderId="0"/>
    <xf numFmtId="4" fontId="81" fillId="136" borderId="63" applyNumberFormat="0" applyProtection="0">
      <alignment horizontal="left" vertical="center" indent="1"/>
    </xf>
    <xf numFmtId="0" fontId="34" fillId="0" borderId="0"/>
    <xf numFmtId="0" fontId="34" fillId="0" borderId="0"/>
    <xf numFmtId="4" fontId="81" fillId="136" borderId="63" applyNumberFormat="0" applyProtection="0">
      <alignment horizontal="left" vertical="center" indent="1"/>
    </xf>
    <xf numFmtId="4" fontId="81" fillId="136" borderId="63" applyNumberFormat="0" applyProtection="0">
      <alignment horizontal="left" vertical="center" indent="1"/>
    </xf>
    <xf numFmtId="0" fontId="34" fillId="0" borderId="0"/>
    <xf numFmtId="0" fontId="34" fillId="0" borderId="0"/>
    <xf numFmtId="0" fontId="34" fillId="0" borderId="0"/>
    <xf numFmtId="4" fontId="113" fillId="0" borderId="1" applyNumberFormat="0" applyProtection="0">
      <alignment horizontal="left" vertical="center" indent="1"/>
    </xf>
    <xf numFmtId="4" fontId="113" fillId="137" borderId="35" applyNumberFormat="0" applyProtection="0">
      <alignment horizontal="left" vertical="center" indent="1"/>
    </xf>
    <xf numFmtId="0" fontId="34" fillId="0" borderId="0"/>
    <xf numFmtId="0" fontId="34" fillId="0" borderId="0"/>
    <xf numFmtId="4" fontId="113" fillId="137" borderId="35" applyNumberFormat="0" applyProtection="0">
      <alignment horizontal="left" vertical="center" indent="1"/>
    </xf>
    <xf numFmtId="4" fontId="113" fillId="136" borderId="64" applyNumberFormat="0" applyProtection="0">
      <alignment horizontal="left" vertical="center" indent="1"/>
    </xf>
    <xf numFmtId="0" fontId="34" fillId="0" borderId="0"/>
    <xf numFmtId="0" fontId="34" fillId="0" borderId="0"/>
    <xf numFmtId="0" fontId="34" fillId="0" borderId="0"/>
    <xf numFmtId="0" fontId="34" fillId="0" borderId="0"/>
    <xf numFmtId="4" fontId="34" fillId="65" borderId="63" applyNumberFormat="0" applyProtection="0">
      <alignment horizontal="left" vertical="center" indent="1"/>
    </xf>
    <xf numFmtId="4" fontId="34" fillId="65" borderId="63" applyNumberFormat="0" applyProtection="0">
      <alignment horizontal="left" vertical="center" indent="1"/>
    </xf>
    <xf numFmtId="0" fontId="34" fillId="0" borderId="0"/>
    <xf numFmtId="0" fontId="34" fillId="0" borderId="0"/>
    <xf numFmtId="0" fontId="34" fillId="0" borderId="0"/>
    <xf numFmtId="4" fontId="69" fillId="0" borderId="1" applyNumberFormat="0" applyProtection="0">
      <alignment horizontal="left" vertical="center" indent="1"/>
    </xf>
    <xf numFmtId="4" fontId="69" fillId="88" borderId="65" applyNumberFormat="0" applyProtection="0">
      <alignment horizontal="left" vertical="center" indent="1"/>
    </xf>
    <xf numFmtId="0" fontId="34" fillId="0" borderId="0"/>
    <xf numFmtId="0" fontId="34" fillId="0" borderId="0"/>
    <xf numFmtId="4" fontId="69" fillId="88" borderId="65" applyNumberFormat="0" applyProtection="0">
      <alignment horizontal="left" vertical="center" indent="1"/>
    </xf>
    <xf numFmtId="4" fontId="69" fillId="89" borderId="0" applyNumberFormat="0" applyProtection="0">
      <alignment horizontal="left" vertical="center" indent="1"/>
    </xf>
    <xf numFmtId="0" fontId="34" fillId="0" borderId="0"/>
    <xf numFmtId="0" fontId="34" fillId="0" borderId="0"/>
    <xf numFmtId="0" fontId="34" fillId="0" borderId="0"/>
    <xf numFmtId="0" fontId="34" fillId="0" borderId="0"/>
    <xf numFmtId="4" fontId="34" fillId="65" borderId="63" applyNumberFormat="0" applyProtection="0">
      <alignment horizontal="left" vertical="center" indent="1"/>
    </xf>
    <xf numFmtId="4" fontId="34" fillId="65" borderId="63" applyNumberFormat="0" applyProtection="0">
      <alignment horizontal="left" vertical="center" indent="1"/>
    </xf>
    <xf numFmtId="0" fontId="34" fillId="0" borderId="0"/>
    <xf numFmtId="4" fontId="116" fillId="83" borderId="0" applyNumberFormat="0" applyProtection="0">
      <alignment horizontal="left" vertical="center" indent="1"/>
    </xf>
    <xf numFmtId="0" fontId="34" fillId="0" borderId="0"/>
    <xf numFmtId="0" fontId="34" fillId="0" borderId="0"/>
    <xf numFmtId="4" fontId="116" fillId="65" borderId="0"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4" fontId="81" fillId="104" borderId="53" applyNumberFormat="0" applyProtection="0">
      <alignment horizontal="right" vertical="center"/>
    </xf>
    <xf numFmtId="0" fontId="34" fillId="0" borderId="0"/>
    <xf numFmtId="0" fontId="34" fillId="0" borderId="0"/>
    <xf numFmtId="0" fontId="34" fillId="0" borderId="0"/>
    <xf numFmtId="4" fontId="81" fillId="104" borderId="53" applyNumberFormat="0" applyProtection="0">
      <alignment horizontal="right" vertical="center"/>
    </xf>
    <xf numFmtId="0" fontId="34" fillId="0" borderId="0"/>
    <xf numFmtId="0" fontId="34" fillId="0" borderId="0"/>
    <xf numFmtId="4" fontId="81" fillId="104" borderId="53" applyNumberFormat="0" applyProtection="0">
      <alignment horizontal="right" vertical="center"/>
    </xf>
    <xf numFmtId="4" fontId="81" fillId="104" borderId="53" applyNumberFormat="0" applyProtection="0">
      <alignment horizontal="right" vertical="center"/>
    </xf>
    <xf numFmtId="0" fontId="34" fillId="0" borderId="0"/>
    <xf numFmtId="0" fontId="34" fillId="0" borderId="0"/>
    <xf numFmtId="0" fontId="34" fillId="0" borderId="0"/>
    <xf numFmtId="0" fontId="34" fillId="130" borderId="35" applyNumberFormat="0" applyProtection="0">
      <alignment horizontal="left" vertical="center" indent="1"/>
    </xf>
    <xf numFmtId="4" fontId="117" fillId="48" borderId="36" applyNumberFormat="0" applyProtection="0">
      <alignment horizontal="center" vertical="center"/>
    </xf>
    <xf numFmtId="0" fontId="34" fillId="130" borderId="35" applyNumberFormat="0" applyProtection="0">
      <alignment horizontal="left" vertical="center" indent="1"/>
    </xf>
    <xf numFmtId="0" fontId="34" fillId="130" borderId="35" applyNumberFormat="0" applyProtection="0">
      <alignment horizontal="left" vertical="center" indent="1"/>
    </xf>
    <xf numFmtId="0" fontId="34" fillId="0" borderId="0"/>
    <xf numFmtId="0" fontId="34" fillId="0" borderId="0"/>
    <xf numFmtId="0" fontId="34" fillId="130" borderId="35" applyNumberFormat="0" applyProtection="0">
      <alignment horizontal="left" vertical="center" indent="1"/>
    </xf>
    <xf numFmtId="4" fontId="69" fillId="104" borderId="36" applyNumberFormat="0" applyProtection="0">
      <alignment horizontal="right" vertical="center"/>
    </xf>
    <xf numFmtId="0" fontId="34" fillId="130" borderId="35" applyNumberFormat="0" applyProtection="0">
      <alignment horizontal="left" vertical="center" indent="1"/>
    </xf>
    <xf numFmtId="0" fontId="34" fillId="0" borderId="0"/>
    <xf numFmtId="0" fontId="34" fillId="0" borderId="0"/>
    <xf numFmtId="4" fontId="118" fillId="75" borderId="37">
      <alignment horizontal="left" vertical="center" indent="1"/>
    </xf>
    <xf numFmtId="0" fontId="34" fillId="0" borderId="0"/>
    <xf numFmtId="0" fontId="34" fillId="0" borderId="0"/>
    <xf numFmtId="0" fontId="34" fillId="0" borderId="0"/>
    <xf numFmtId="0" fontId="34" fillId="0" borderId="0"/>
    <xf numFmtId="0" fontId="34" fillId="0" borderId="0"/>
    <xf numFmtId="0" fontId="34" fillId="0" borderId="0"/>
    <xf numFmtId="4" fontId="81" fillId="89" borderId="63" applyNumberFormat="0" applyProtection="0">
      <alignment horizontal="left" vertical="center" indent="1"/>
    </xf>
    <xf numFmtId="0" fontId="34" fillId="0" borderId="0"/>
    <xf numFmtId="0" fontId="34" fillId="0" borderId="0"/>
    <xf numFmtId="0" fontId="34" fillId="0" borderId="0"/>
    <xf numFmtId="4" fontId="81" fillId="89" borderId="63" applyNumberFormat="0" applyProtection="0">
      <alignment horizontal="left" vertical="center" indent="1"/>
    </xf>
    <xf numFmtId="0" fontId="34" fillId="0" borderId="0"/>
    <xf numFmtId="0" fontId="34" fillId="0" borderId="0"/>
    <xf numFmtId="4" fontId="114" fillId="0" borderId="0" applyNumberFormat="0" applyProtection="0">
      <alignment horizontal="left" vertical="center" indent="1"/>
    </xf>
    <xf numFmtId="0" fontId="34" fillId="0" borderId="0"/>
    <xf numFmtId="0" fontId="34" fillId="0" borderId="0"/>
    <xf numFmtId="0" fontId="34" fillId="0" borderId="0"/>
    <xf numFmtId="4" fontId="81" fillId="89" borderId="63" applyNumberFormat="0" applyProtection="0">
      <alignment horizontal="left" vertical="center" indent="1"/>
    </xf>
    <xf numFmtId="4" fontId="81" fillId="89" borderId="63" applyNumberFormat="0" applyProtection="0">
      <alignment horizontal="left" vertical="center" indent="1"/>
    </xf>
    <xf numFmtId="0" fontId="34" fillId="0" borderId="0"/>
    <xf numFmtId="0" fontId="34" fillId="0" borderId="0"/>
    <xf numFmtId="0" fontId="34" fillId="0" borderId="0"/>
    <xf numFmtId="4" fontId="114" fillId="0" borderId="0" applyNumberFormat="0" applyProtection="0">
      <alignment horizontal="left" vertical="center" indent="1"/>
    </xf>
    <xf numFmtId="4" fontId="69" fillId="88" borderId="35" applyNumberFormat="0" applyProtection="0">
      <alignment horizontal="left" vertical="center" indent="1"/>
    </xf>
    <xf numFmtId="0" fontId="34" fillId="0" borderId="0"/>
    <xf numFmtId="0" fontId="34" fillId="0" borderId="0"/>
    <xf numFmtId="4" fontId="69" fillId="88" borderId="35" applyNumberFormat="0" applyProtection="0">
      <alignment horizontal="left" vertical="center" indent="1"/>
    </xf>
    <xf numFmtId="4" fontId="69" fillId="89" borderId="0"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4" fontId="81" fillId="104" borderId="63" applyNumberFormat="0" applyProtection="0">
      <alignment horizontal="left" vertical="center" indent="1"/>
    </xf>
    <xf numFmtId="0" fontId="34" fillId="0" borderId="0"/>
    <xf numFmtId="0" fontId="34" fillId="0" borderId="0"/>
    <xf numFmtId="0" fontId="34" fillId="0" borderId="0"/>
    <xf numFmtId="4" fontId="81" fillId="104" borderId="63" applyNumberFormat="0" applyProtection="0">
      <alignment horizontal="left" vertical="center" indent="1"/>
    </xf>
    <xf numFmtId="0" fontId="34" fillId="0" borderId="0"/>
    <xf numFmtId="0" fontId="34" fillId="0" borderId="0"/>
    <xf numFmtId="4" fontId="114" fillId="0" borderId="0" applyNumberFormat="0" applyProtection="0">
      <alignment horizontal="left" vertical="center" indent="1"/>
    </xf>
    <xf numFmtId="0" fontId="34" fillId="0" borderId="0"/>
    <xf numFmtId="0" fontId="34" fillId="0" borderId="0"/>
    <xf numFmtId="0" fontId="34" fillId="0" borderId="0"/>
    <xf numFmtId="4" fontId="81" fillId="104" borderId="63" applyNumberFormat="0" applyProtection="0">
      <alignment horizontal="left" vertical="center" indent="1"/>
    </xf>
    <xf numFmtId="4" fontId="81" fillId="104" borderId="63" applyNumberFormat="0" applyProtection="0">
      <alignment horizontal="left" vertical="center" indent="1"/>
    </xf>
    <xf numFmtId="0" fontId="34" fillId="0" borderId="0"/>
    <xf numFmtId="0" fontId="34" fillId="0" borderId="0"/>
    <xf numFmtId="0" fontId="34" fillId="0" borderId="0"/>
    <xf numFmtId="4" fontId="114" fillId="0" borderId="0" applyNumberFormat="0" applyProtection="0">
      <alignment horizontal="left" vertical="center" indent="1"/>
    </xf>
    <xf numFmtId="4" fontId="69" fillId="138" borderId="35" applyNumberFormat="0" applyProtection="0">
      <alignment horizontal="left" vertical="center" indent="1"/>
    </xf>
    <xf numFmtId="0" fontId="34" fillId="0" borderId="0"/>
    <xf numFmtId="0" fontId="34" fillId="0" borderId="0"/>
    <xf numFmtId="4" fontId="69" fillId="138" borderId="35" applyNumberFormat="0" applyProtection="0">
      <alignment horizontal="left" vertical="center" indent="1"/>
    </xf>
    <xf numFmtId="4" fontId="69" fillId="104" borderId="0" applyNumberFormat="0" applyProtection="0">
      <alignment horizontal="left" vertical="center" indent="1"/>
    </xf>
    <xf numFmtId="0" fontId="34" fillId="0" borderId="0"/>
    <xf numFmtId="0" fontId="34" fillId="0" borderId="0"/>
    <xf numFmtId="0" fontId="34" fillId="0" borderId="0"/>
    <xf numFmtId="0" fontId="34" fillId="0" borderId="0"/>
    <xf numFmtId="0" fontId="34" fillId="0" borderId="0"/>
    <xf numFmtId="0" fontId="81" fillId="48" borderId="53" applyNumberFormat="0" applyProtection="0">
      <alignment horizontal="left" vertical="center" indent="1"/>
    </xf>
    <xf numFmtId="0" fontId="34" fillId="0" borderId="0"/>
    <xf numFmtId="0" fontId="34" fillId="0" borderId="0"/>
    <xf numFmtId="0" fontId="34" fillId="0" borderId="0"/>
    <xf numFmtId="0" fontId="81" fillId="48" borderId="53" applyNumberFormat="0" applyProtection="0">
      <alignment horizontal="left" vertical="center" indent="1"/>
    </xf>
    <xf numFmtId="0" fontId="34" fillId="0" borderId="0"/>
    <xf numFmtId="0" fontId="34" fillId="0" borderId="0"/>
    <xf numFmtId="0" fontId="114" fillId="84" borderId="1" applyNumberFormat="0" applyProtection="0">
      <alignment horizontal="left" vertical="center" indent="2"/>
    </xf>
    <xf numFmtId="0" fontId="34" fillId="0" borderId="0"/>
    <xf numFmtId="0" fontId="34" fillId="0" borderId="0"/>
    <xf numFmtId="0" fontId="34" fillId="0" borderId="0"/>
    <xf numFmtId="0" fontId="81" fillId="48" borderId="53" applyNumberFormat="0" applyProtection="0">
      <alignment horizontal="left" vertical="center" indent="1"/>
    </xf>
    <xf numFmtId="0" fontId="81" fillId="48" borderId="53" applyNumberFormat="0" applyProtection="0">
      <alignment horizontal="left" vertical="center" indent="1"/>
    </xf>
    <xf numFmtId="0" fontId="34" fillId="0" borderId="0"/>
    <xf numFmtId="0" fontId="34" fillId="0" borderId="0"/>
    <xf numFmtId="0" fontId="34" fillId="0" borderId="0"/>
    <xf numFmtId="0" fontId="34" fillId="138" borderId="35" applyNumberFormat="0" applyProtection="0">
      <alignment horizontal="left" vertical="center" indent="1"/>
    </xf>
    <xf numFmtId="0" fontId="114" fillId="84" borderId="1" applyNumberFormat="0" applyProtection="0">
      <alignment horizontal="left" vertical="center" indent="2"/>
    </xf>
    <xf numFmtId="0" fontId="34" fillId="138" borderId="35" applyNumberFormat="0" applyProtection="0">
      <alignment horizontal="left" vertical="center" indent="1"/>
    </xf>
    <xf numFmtId="0" fontId="34" fillId="138" borderId="35" applyNumberFormat="0" applyProtection="0">
      <alignment horizontal="left" vertical="center" indent="1"/>
    </xf>
    <xf numFmtId="0" fontId="34" fillId="0" borderId="0"/>
    <xf numFmtId="0" fontId="34" fillId="0" borderId="0"/>
    <xf numFmtId="0" fontId="34" fillId="138" borderId="35" applyNumberFormat="0" applyProtection="0">
      <alignment horizontal="left" vertical="center" indent="1"/>
    </xf>
    <xf numFmtId="0" fontId="34" fillId="65" borderId="36" applyNumberFormat="0" applyProtection="0">
      <alignment horizontal="left" vertical="center" indent="1"/>
    </xf>
    <xf numFmtId="0" fontId="34" fillId="138" borderId="35" applyNumberFormat="0" applyProtection="0">
      <alignment horizontal="left" vertical="center" indent="1"/>
    </xf>
    <xf numFmtId="0" fontId="34" fillId="0" borderId="0"/>
    <xf numFmtId="0" fontId="34" fillId="0" borderId="0"/>
    <xf numFmtId="0" fontId="34" fillId="0" borderId="0"/>
    <xf numFmtId="0" fontId="34" fillId="0" borderId="0"/>
    <xf numFmtId="0" fontId="34" fillId="83" borderId="36" applyNumberFormat="0" applyProtection="0">
      <alignment horizontal="left" vertical="top" indent="1"/>
    </xf>
    <xf numFmtId="0" fontId="34" fillId="0" borderId="0"/>
    <xf numFmtId="0" fontId="34" fillId="0" borderId="0"/>
    <xf numFmtId="0" fontId="34" fillId="0" borderId="0"/>
    <xf numFmtId="0" fontId="81" fillId="65" borderId="36" applyNumberFormat="0" applyProtection="0">
      <alignment horizontal="left" vertical="top" indent="1"/>
    </xf>
    <xf numFmtId="0" fontId="81" fillId="65" borderId="36" applyNumberFormat="0" applyProtection="0">
      <alignment horizontal="left" vertical="top" indent="1"/>
    </xf>
    <xf numFmtId="0" fontId="34" fillId="0" borderId="0"/>
    <xf numFmtId="0" fontId="34" fillId="0" borderId="0"/>
    <xf numFmtId="0" fontId="34" fillId="0" borderId="0"/>
    <xf numFmtId="0" fontId="34" fillId="138" borderId="35" applyNumberFormat="0" applyProtection="0">
      <alignment horizontal="left" vertical="center" indent="1"/>
    </xf>
    <xf numFmtId="0" fontId="34" fillId="83" borderId="36" applyNumberFormat="0" applyProtection="0">
      <alignment horizontal="left" vertical="top" indent="1"/>
    </xf>
    <xf numFmtId="0" fontId="34" fillId="138" borderId="35" applyNumberFormat="0" applyProtection="0">
      <alignment horizontal="left" vertical="center" indent="1"/>
    </xf>
    <xf numFmtId="0" fontId="34" fillId="138" borderId="35" applyNumberFormat="0" applyProtection="0">
      <alignment horizontal="left" vertical="center" indent="1"/>
    </xf>
    <xf numFmtId="0" fontId="34" fillId="0" borderId="0"/>
    <xf numFmtId="0" fontId="34" fillId="0" borderId="0"/>
    <xf numFmtId="0" fontId="34" fillId="83" borderId="36" applyNumberFormat="0" applyProtection="0">
      <alignment horizontal="left" vertical="top" indent="1"/>
    </xf>
    <xf numFmtId="0" fontId="34" fillId="138" borderId="35" applyNumberFormat="0" applyProtection="0">
      <alignment horizontal="left" vertical="center" indent="1"/>
    </xf>
    <xf numFmtId="0" fontId="34" fillId="0" borderId="0"/>
    <xf numFmtId="0" fontId="34" fillId="0" borderId="0"/>
    <xf numFmtId="0" fontId="34" fillId="0" borderId="0"/>
    <xf numFmtId="0" fontId="34" fillId="138" borderId="35" applyNumberFormat="0" applyProtection="0">
      <alignment horizontal="left" vertical="center" indent="1"/>
    </xf>
    <xf numFmtId="0" fontId="34" fillId="65" borderId="36"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0" fontId="81" fillId="70" borderId="53" applyNumberFormat="0" applyProtection="0">
      <alignment horizontal="left" vertical="center" indent="1"/>
    </xf>
    <xf numFmtId="0" fontId="34" fillId="0" borderId="0"/>
    <xf numFmtId="0" fontId="34" fillId="0" borderId="0"/>
    <xf numFmtId="0" fontId="34" fillId="0" borderId="0"/>
    <xf numFmtId="0" fontId="81" fillId="70" borderId="53" applyNumberFormat="0" applyProtection="0">
      <alignment horizontal="left" vertical="center" indent="1"/>
    </xf>
    <xf numFmtId="0" fontId="34" fillId="0" borderId="0"/>
    <xf numFmtId="0" fontId="34" fillId="0" borderId="0"/>
    <xf numFmtId="0" fontId="81" fillId="70" borderId="53" applyNumberFormat="0" applyProtection="0">
      <alignment horizontal="left" vertical="center" indent="1"/>
    </xf>
    <xf numFmtId="0" fontId="81" fillId="70" borderId="53" applyNumberFormat="0" applyProtection="0">
      <alignment horizontal="left" vertical="center" indent="1"/>
    </xf>
    <xf numFmtId="0" fontId="34" fillId="0" borderId="0"/>
    <xf numFmtId="0" fontId="34" fillId="0" borderId="0"/>
    <xf numFmtId="0" fontId="34" fillId="0" borderId="0"/>
    <xf numFmtId="0" fontId="34" fillId="82" borderId="35" applyNumberFormat="0" applyProtection="0">
      <alignment horizontal="left" vertical="center" indent="1"/>
    </xf>
    <xf numFmtId="0" fontId="101" fillId="0" borderId="1" applyNumberFormat="0" applyProtection="0">
      <alignment horizontal="left" vertical="center" indent="2"/>
    </xf>
    <xf numFmtId="0" fontId="34" fillId="82" borderId="35" applyNumberFormat="0" applyProtection="0">
      <alignment horizontal="left" vertical="center" indent="1"/>
    </xf>
    <xf numFmtId="0" fontId="34" fillId="82" borderId="35" applyNumberFormat="0" applyProtection="0">
      <alignment horizontal="left" vertical="center" indent="1"/>
    </xf>
    <xf numFmtId="0" fontId="34" fillId="0" borderId="0"/>
    <xf numFmtId="0" fontId="34" fillId="0" borderId="0"/>
    <xf numFmtId="0" fontId="34" fillId="82" borderId="35" applyNumberFormat="0" applyProtection="0">
      <alignment horizontal="left" vertical="center" indent="1"/>
    </xf>
    <xf numFmtId="0" fontId="34" fillId="104" borderId="36" applyNumberFormat="0" applyProtection="0">
      <alignment horizontal="left" vertical="center" indent="1"/>
    </xf>
    <xf numFmtId="0" fontId="34" fillId="82" borderId="35" applyNumberFormat="0" applyProtection="0">
      <alignment horizontal="left" vertical="center" indent="1"/>
    </xf>
    <xf numFmtId="0" fontId="34" fillId="0" borderId="0"/>
    <xf numFmtId="0" fontId="34" fillId="0" borderId="0"/>
    <xf numFmtId="0" fontId="34" fillId="0" borderId="0"/>
    <xf numFmtId="0" fontId="34" fillId="0" borderId="0"/>
    <xf numFmtId="0" fontId="34" fillId="85" borderId="36" applyNumberFormat="0" applyProtection="0">
      <alignment horizontal="left" vertical="top" indent="1"/>
    </xf>
    <xf numFmtId="0" fontId="34" fillId="0" borderId="0"/>
    <xf numFmtId="0" fontId="34" fillId="0" borderId="0"/>
    <xf numFmtId="0" fontId="34" fillId="0" borderId="0"/>
    <xf numFmtId="0" fontId="81" fillId="104" borderId="36" applyNumberFormat="0" applyProtection="0">
      <alignment horizontal="left" vertical="top" indent="1"/>
    </xf>
    <xf numFmtId="0" fontId="81" fillId="104" borderId="36" applyNumberFormat="0" applyProtection="0">
      <alignment horizontal="left" vertical="top" indent="1"/>
    </xf>
    <xf numFmtId="0" fontId="34" fillId="0" borderId="0"/>
    <xf numFmtId="0" fontId="34" fillId="0" borderId="0"/>
    <xf numFmtId="0" fontId="34" fillId="0" borderId="0"/>
    <xf numFmtId="0" fontId="34" fillId="82" borderId="35" applyNumberFormat="0" applyProtection="0">
      <alignment horizontal="left" vertical="center" indent="1"/>
    </xf>
    <xf numFmtId="0" fontId="34" fillId="85" borderId="36" applyNumberFormat="0" applyProtection="0">
      <alignment horizontal="left" vertical="top" indent="1"/>
    </xf>
    <xf numFmtId="0" fontId="34" fillId="82" borderId="35" applyNumberFormat="0" applyProtection="0">
      <alignment horizontal="left" vertical="center" indent="1"/>
    </xf>
    <xf numFmtId="0" fontId="34" fillId="82" borderId="35" applyNumberFormat="0" applyProtection="0">
      <alignment horizontal="left" vertical="center" indent="1"/>
    </xf>
    <xf numFmtId="0" fontId="34" fillId="0" borderId="0"/>
    <xf numFmtId="0" fontId="34" fillId="0" borderId="0"/>
    <xf numFmtId="0" fontId="34" fillId="85" borderId="36" applyNumberFormat="0" applyProtection="0">
      <alignment horizontal="left" vertical="top" indent="1"/>
    </xf>
    <xf numFmtId="0" fontId="34" fillId="82" borderId="35" applyNumberFormat="0" applyProtection="0">
      <alignment horizontal="left" vertical="center" indent="1"/>
    </xf>
    <xf numFmtId="0" fontId="34" fillId="0" borderId="0"/>
    <xf numFmtId="0" fontId="34" fillId="0" borderId="0"/>
    <xf numFmtId="0" fontId="34" fillId="0" borderId="0"/>
    <xf numFmtId="0" fontId="34" fillId="82" borderId="35" applyNumberFormat="0" applyProtection="0">
      <alignment horizontal="left" vertical="center" indent="1"/>
    </xf>
    <xf numFmtId="0" fontId="34" fillId="104" borderId="36"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0" fontId="81" fillId="44" borderId="53" applyNumberFormat="0" applyProtection="0">
      <alignment horizontal="left" vertical="center" indent="1"/>
    </xf>
    <xf numFmtId="0" fontId="34" fillId="0" borderId="0"/>
    <xf numFmtId="0" fontId="34" fillId="0" borderId="0"/>
    <xf numFmtId="0" fontId="34" fillId="0" borderId="0"/>
    <xf numFmtId="0" fontId="81" fillId="44" borderId="53" applyNumberFormat="0" applyProtection="0">
      <alignment horizontal="left" vertical="center" indent="1"/>
    </xf>
    <xf numFmtId="0" fontId="34" fillId="0" borderId="0"/>
    <xf numFmtId="0" fontId="34" fillId="0" borderId="0"/>
    <xf numFmtId="0" fontId="81" fillId="44" borderId="53" applyNumberFormat="0" applyProtection="0">
      <alignment horizontal="left" vertical="center" indent="1"/>
    </xf>
    <xf numFmtId="0" fontId="81" fillId="44" borderId="53" applyNumberFormat="0" applyProtection="0">
      <alignment horizontal="left" vertical="center" indent="1"/>
    </xf>
    <xf numFmtId="0" fontId="34" fillId="0" borderId="0"/>
    <xf numFmtId="0" fontId="34" fillId="0" borderId="0"/>
    <xf numFmtId="0" fontId="34" fillId="0" borderId="0"/>
    <xf numFmtId="0" fontId="34" fillId="73" borderId="35" applyNumberFormat="0" applyProtection="0">
      <alignment horizontal="left" vertical="center" indent="1"/>
    </xf>
    <xf numFmtId="0" fontId="101" fillId="0" borderId="1" applyNumberFormat="0" applyProtection="0">
      <alignment horizontal="left" vertical="center" indent="2"/>
    </xf>
    <xf numFmtId="0" fontId="34" fillId="73" borderId="35" applyNumberFormat="0" applyProtection="0">
      <alignment horizontal="left" vertical="center" indent="1"/>
    </xf>
    <xf numFmtId="0" fontId="34" fillId="73" borderId="35" applyNumberFormat="0" applyProtection="0">
      <alignment horizontal="left" vertical="center" indent="1"/>
    </xf>
    <xf numFmtId="0" fontId="34" fillId="0" borderId="0"/>
    <xf numFmtId="0" fontId="34" fillId="0" borderId="0"/>
    <xf numFmtId="0" fontId="34" fillId="73" borderId="35" applyNumberFormat="0" applyProtection="0">
      <alignment horizontal="left" vertical="center" indent="1"/>
    </xf>
    <xf numFmtId="0" fontId="34" fillId="44" borderId="36" applyNumberFormat="0" applyProtection="0">
      <alignment horizontal="left" vertical="center" indent="1"/>
    </xf>
    <xf numFmtId="0" fontId="34" fillId="73" borderId="35" applyNumberFormat="0" applyProtection="0">
      <alignment horizontal="left" vertical="center" indent="1"/>
    </xf>
    <xf numFmtId="0" fontId="34" fillId="0" borderId="0"/>
    <xf numFmtId="0" fontId="34" fillId="0" borderId="0"/>
    <xf numFmtId="0" fontId="34" fillId="0" borderId="0"/>
    <xf numFmtId="0" fontId="34" fillId="0" borderId="0"/>
    <xf numFmtId="0" fontId="34" fillId="69" borderId="36" applyNumberFormat="0" applyProtection="0">
      <alignment horizontal="left" vertical="top" indent="1"/>
    </xf>
    <xf numFmtId="0" fontId="34" fillId="0" borderId="0"/>
    <xf numFmtId="0" fontId="34" fillId="0" borderId="0"/>
    <xf numFmtId="0" fontId="34" fillId="0" borderId="0"/>
    <xf numFmtId="0" fontId="81" fillId="44" borderId="36" applyNumberFormat="0" applyProtection="0">
      <alignment horizontal="left" vertical="top" indent="1"/>
    </xf>
    <xf numFmtId="0" fontId="81" fillId="44" borderId="36" applyNumberFormat="0" applyProtection="0">
      <alignment horizontal="left" vertical="top" indent="1"/>
    </xf>
    <xf numFmtId="0" fontId="34" fillId="0" borderId="0"/>
    <xf numFmtId="0" fontId="34" fillId="0" borderId="0"/>
    <xf numFmtId="0" fontId="34" fillId="0" borderId="0"/>
    <xf numFmtId="0" fontId="34" fillId="73" borderId="35" applyNumberFormat="0" applyProtection="0">
      <alignment horizontal="left" vertical="center" indent="1"/>
    </xf>
    <xf numFmtId="0" fontId="34" fillId="69" borderId="36" applyNumberFormat="0" applyProtection="0">
      <alignment horizontal="left" vertical="top" indent="1"/>
    </xf>
    <xf numFmtId="0" fontId="34" fillId="73" borderId="35" applyNumberFormat="0" applyProtection="0">
      <alignment horizontal="left" vertical="center" indent="1"/>
    </xf>
    <xf numFmtId="0" fontId="34" fillId="73" borderId="35" applyNumberFormat="0" applyProtection="0">
      <alignment horizontal="left" vertical="center" indent="1"/>
    </xf>
    <xf numFmtId="0" fontId="34" fillId="0" borderId="0"/>
    <xf numFmtId="0" fontId="34" fillId="0" borderId="0"/>
    <xf numFmtId="0" fontId="34" fillId="69" borderId="36" applyNumberFormat="0" applyProtection="0">
      <alignment horizontal="left" vertical="top" indent="1"/>
    </xf>
    <xf numFmtId="0" fontId="34" fillId="73" borderId="35" applyNumberFormat="0" applyProtection="0">
      <alignment horizontal="left" vertical="center" indent="1"/>
    </xf>
    <xf numFmtId="0" fontId="34" fillId="0" borderId="0"/>
    <xf numFmtId="0" fontId="34" fillId="0" borderId="0"/>
    <xf numFmtId="0" fontId="34" fillId="0" borderId="0"/>
    <xf numFmtId="0" fontId="34" fillId="73" borderId="35" applyNumberFormat="0" applyProtection="0">
      <alignment horizontal="left" vertical="center" indent="1"/>
    </xf>
    <xf numFmtId="0" fontId="34" fillId="44" borderId="36"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0" fontId="81" fillId="89" borderId="53" applyNumberFormat="0" applyProtection="0">
      <alignment horizontal="left" vertical="center" indent="1"/>
    </xf>
    <xf numFmtId="0" fontId="34" fillId="0" borderId="0"/>
    <xf numFmtId="0" fontId="34" fillId="0" borderId="0"/>
    <xf numFmtId="0" fontId="34" fillId="0" borderId="0"/>
    <xf numFmtId="0" fontId="81" fillId="89" borderId="53" applyNumberFormat="0" applyProtection="0">
      <alignment horizontal="left" vertical="center" indent="1"/>
    </xf>
    <xf numFmtId="0" fontId="34" fillId="0" borderId="0"/>
    <xf numFmtId="0" fontId="34" fillId="0" borderId="0"/>
    <xf numFmtId="0" fontId="81" fillId="89" borderId="53" applyNumberFormat="0" applyProtection="0">
      <alignment horizontal="left" vertical="center" indent="1"/>
    </xf>
    <xf numFmtId="0" fontId="81" fillId="89" borderId="53" applyNumberFormat="0" applyProtection="0">
      <alignment horizontal="left" vertical="center" indent="1"/>
    </xf>
    <xf numFmtId="0" fontId="34" fillId="0" borderId="0"/>
    <xf numFmtId="0" fontId="34" fillId="0" borderId="0"/>
    <xf numFmtId="0" fontId="34" fillId="0" borderId="0"/>
    <xf numFmtId="0" fontId="34" fillId="130" borderId="35" applyNumberFormat="0" applyProtection="0">
      <alignment horizontal="left" vertical="center" indent="1"/>
    </xf>
    <xf numFmtId="0" fontId="101" fillId="0" borderId="1" applyNumberFormat="0" applyProtection="0">
      <alignment horizontal="left" vertical="center" indent="2"/>
    </xf>
    <xf numFmtId="0" fontId="34" fillId="130" borderId="35" applyNumberFormat="0" applyProtection="0">
      <alignment horizontal="left" vertical="center" indent="1"/>
    </xf>
    <xf numFmtId="0" fontId="34" fillId="130" borderId="35" applyNumberFormat="0" applyProtection="0">
      <alignment horizontal="left" vertical="center" indent="1"/>
    </xf>
    <xf numFmtId="0" fontId="34" fillId="0" borderId="0"/>
    <xf numFmtId="0" fontId="34" fillId="0" borderId="0"/>
    <xf numFmtId="0" fontId="34" fillId="130" borderId="35" applyNumberFormat="0" applyProtection="0">
      <alignment horizontal="left" vertical="center" indent="1"/>
    </xf>
    <xf numFmtId="0" fontId="34" fillId="89" borderId="36" applyNumberFormat="0" applyProtection="0">
      <alignment horizontal="left" vertical="center" indent="1"/>
    </xf>
    <xf numFmtId="0" fontId="34" fillId="130" borderId="35" applyNumberFormat="0" applyProtection="0">
      <alignment horizontal="left" vertical="center" indent="1"/>
    </xf>
    <xf numFmtId="0" fontId="34" fillId="0" borderId="0"/>
    <xf numFmtId="0" fontId="34" fillId="0" borderId="0"/>
    <xf numFmtId="0" fontId="34" fillId="0" borderId="0"/>
    <xf numFmtId="0" fontId="34" fillId="0" borderId="0"/>
    <xf numFmtId="0" fontId="34" fillId="86" borderId="36" applyNumberFormat="0" applyProtection="0">
      <alignment horizontal="left" vertical="top" indent="1"/>
    </xf>
    <xf numFmtId="0" fontId="34" fillId="0" borderId="0"/>
    <xf numFmtId="0" fontId="34" fillId="0" borderId="0"/>
    <xf numFmtId="0" fontId="34" fillId="0" borderId="0"/>
    <xf numFmtId="0" fontId="81" fillId="89" borderId="36" applyNumberFormat="0" applyProtection="0">
      <alignment horizontal="left" vertical="top" indent="1"/>
    </xf>
    <xf numFmtId="0" fontId="81" fillId="89" borderId="36" applyNumberFormat="0" applyProtection="0">
      <alignment horizontal="left" vertical="top" indent="1"/>
    </xf>
    <xf numFmtId="0" fontId="34" fillId="0" borderId="0"/>
    <xf numFmtId="0" fontId="34" fillId="0" borderId="0"/>
    <xf numFmtId="0" fontId="34" fillId="0" borderId="0"/>
    <xf numFmtId="0" fontId="34" fillId="130" borderId="35" applyNumberFormat="0" applyProtection="0">
      <alignment horizontal="left" vertical="center" indent="1"/>
    </xf>
    <xf numFmtId="0" fontId="34" fillId="86" borderId="36" applyNumberFormat="0" applyProtection="0">
      <alignment horizontal="left" vertical="top" indent="1"/>
    </xf>
    <xf numFmtId="0" fontId="34" fillId="130" borderId="35" applyNumberFormat="0" applyProtection="0">
      <alignment horizontal="left" vertical="center" indent="1"/>
    </xf>
    <xf numFmtId="0" fontId="34" fillId="130" borderId="35" applyNumberFormat="0" applyProtection="0">
      <alignment horizontal="left" vertical="center" indent="1"/>
    </xf>
    <xf numFmtId="0" fontId="34" fillId="0" borderId="0"/>
    <xf numFmtId="0" fontId="34" fillId="0" borderId="0"/>
    <xf numFmtId="0" fontId="34" fillId="86" borderId="36" applyNumberFormat="0" applyProtection="0">
      <alignment horizontal="left" vertical="top" indent="1"/>
    </xf>
    <xf numFmtId="0" fontId="34" fillId="130" borderId="35" applyNumberFormat="0" applyProtection="0">
      <alignment horizontal="left" vertical="center" indent="1"/>
    </xf>
    <xf numFmtId="0" fontId="34" fillId="0" borderId="0"/>
    <xf numFmtId="0" fontId="34" fillId="0" borderId="0"/>
    <xf numFmtId="0" fontId="34" fillId="0" borderId="0"/>
    <xf numFmtId="0" fontId="34" fillId="130" borderId="35" applyNumberFormat="0" applyProtection="0">
      <alignment horizontal="left" vertical="center" indent="1"/>
    </xf>
    <xf numFmtId="0" fontId="34" fillId="89" borderId="36"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81" fillId="87" borderId="66" applyNumberFormat="0">
      <protection locked="0"/>
    </xf>
    <xf numFmtId="0" fontId="26" fillId="0" borderId="0"/>
    <xf numFmtId="0" fontId="34" fillId="87" borderId="1" applyNumberFormat="0">
      <protection locked="0"/>
    </xf>
    <xf numFmtId="0" fontId="34" fillId="0" borderId="0"/>
    <xf numFmtId="0" fontId="34" fillId="0" borderId="0"/>
    <xf numFmtId="0" fontId="34" fillId="0" borderId="0"/>
    <xf numFmtId="0" fontId="34" fillId="87" borderId="1" applyNumberFormat="0">
      <protection locked="0"/>
    </xf>
    <xf numFmtId="0" fontId="34" fillId="0" borderId="0"/>
    <xf numFmtId="0" fontId="34" fillId="0" borderId="0"/>
    <xf numFmtId="0" fontId="34" fillId="0" borderId="0"/>
    <xf numFmtId="0" fontId="81" fillId="87" borderId="66" applyNumberFormat="0">
      <protection locked="0"/>
    </xf>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87" borderId="1" applyNumberFormat="0">
      <protection locked="0"/>
    </xf>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26" fillId="0" borderId="0"/>
    <xf numFmtId="0" fontId="34" fillId="0" borderId="0"/>
    <xf numFmtId="0" fontId="34" fillId="0" borderId="0"/>
    <xf numFmtId="0" fontId="34" fillId="87" borderId="1" applyNumberFormat="0">
      <protection locked="0"/>
    </xf>
    <xf numFmtId="0" fontId="26" fillId="0" borderId="0"/>
    <xf numFmtId="0" fontId="34" fillId="0" borderId="0"/>
    <xf numFmtId="0" fontId="34" fillId="0" borderId="0"/>
    <xf numFmtId="0" fontId="34" fillId="0" borderId="0"/>
    <xf numFmtId="0" fontId="34" fillId="0" borderId="0"/>
    <xf numFmtId="0" fontId="34" fillId="0" borderId="0"/>
    <xf numFmtId="0" fontId="34" fillId="0" borderId="0"/>
    <xf numFmtId="0" fontId="26" fillId="0" borderId="0"/>
    <xf numFmtId="0" fontId="26" fillId="0" borderId="0"/>
    <xf numFmtId="0" fontId="34" fillId="0" borderId="0"/>
    <xf numFmtId="0" fontId="34" fillId="0" borderId="0"/>
    <xf numFmtId="0" fontId="34" fillId="0" borderId="0"/>
    <xf numFmtId="0" fontId="115" fillId="65" borderId="67" applyBorder="0"/>
    <xf numFmtId="0" fontId="115" fillId="65" borderId="67" applyBorder="0"/>
    <xf numFmtId="0" fontId="34" fillId="0" borderId="0"/>
    <xf numFmtId="0" fontId="34" fillId="0" borderId="0"/>
    <xf numFmtId="0" fontId="34" fillId="0" borderId="0"/>
    <xf numFmtId="0" fontId="34" fillId="0" borderId="0"/>
    <xf numFmtId="4" fontId="105" fillId="39" borderId="36" applyNumberFormat="0" applyProtection="0">
      <alignment vertical="center"/>
    </xf>
    <xf numFmtId="4" fontId="105" fillId="39" borderId="36" applyNumberFormat="0" applyProtection="0">
      <alignment vertical="center"/>
    </xf>
    <xf numFmtId="0" fontId="34" fillId="0" borderId="0"/>
    <xf numFmtId="0" fontId="34" fillId="0" borderId="0"/>
    <xf numFmtId="0" fontId="34" fillId="0" borderId="0"/>
    <xf numFmtId="4" fontId="69" fillId="74" borderId="36" applyNumberFormat="0" applyProtection="0">
      <alignment vertical="center"/>
    </xf>
    <xf numFmtId="4" fontId="69" fillId="74" borderId="35" applyNumberFormat="0" applyProtection="0">
      <alignment vertical="center"/>
    </xf>
    <xf numFmtId="0" fontId="34" fillId="0" borderId="0"/>
    <xf numFmtId="0" fontId="34" fillId="0" borderId="0"/>
    <xf numFmtId="4" fontId="69" fillId="74" borderId="35" applyNumberFormat="0" applyProtection="0">
      <alignment vertical="center"/>
    </xf>
    <xf numFmtId="4" fontId="69" fillId="39" borderId="36" applyNumberFormat="0" applyProtection="0">
      <alignment vertical="center"/>
    </xf>
    <xf numFmtId="0" fontId="34" fillId="0" borderId="0"/>
    <xf numFmtId="0" fontId="34" fillId="0" borderId="0"/>
    <xf numFmtId="0" fontId="34" fillId="0" borderId="0"/>
    <xf numFmtId="0" fontId="34" fillId="0" borderId="0"/>
    <xf numFmtId="4" fontId="170" fillId="74" borderId="1" applyNumberFormat="0" applyProtection="0">
      <alignment vertical="center"/>
    </xf>
    <xf numFmtId="4" fontId="170" fillId="74" borderId="1" applyNumberFormat="0" applyProtection="0">
      <alignment vertical="center"/>
    </xf>
    <xf numFmtId="0" fontId="34" fillId="0" borderId="0"/>
    <xf numFmtId="0" fontId="34" fillId="0" borderId="0"/>
    <xf numFmtId="0" fontId="34" fillId="0" borderId="0"/>
    <xf numFmtId="4" fontId="119" fillId="74" borderId="36" applyNumberFormat="0" applyProtection="0">
      <alignment vertical="center"/>
    </xf>
    <xf numFmtId="4" fontId="119" fillId="74" borderId="35" applyNumberFormat="0" applyProtection="0">
      <alignment vertical="center"/>
    </xf>
    <xf numFmtId="0" fontId="34" fillId="0" borderId="0"/>
    <xf numFmtId="0" fontId="34" fillId="0" borderId="0"/>
    <xf numFmtId="4" fontId="119" fillId="74" borderId="35" applyNumberFormat="0" applyProtection="0">
      <alignment vertical="center"/>
    </xf>
    <xf numFmtId="4" fontId="119" fillId="39" borderId="36" applyNumberFormat="0" applyProtection="0">
      <alignment vertical="center"/>
    </xf>
    <xf numFmtId="0" fontId="34" fillId="0" borderId="0"/>
    <xf numFmtId="0" fontId="34" fillId="0" borderId="0"/>
    <xf numFmtId="4" fontId="120" fillId="79" borderId="37">
      <alignment vertical="center"/>
    </xf>
    <xf numFmtId="0" fontId="34" fillId="0" borderId="0"/>
    <xf numFmtId="0" fontId="34" fillId="0" borderId="0"/>
    <xf numFmtId="0" fontId="34" fillId="0" borderId="0"/>
    <xf numFmtId="4" fontId="121" fillId="79" borderId="37">
      <alignment vertical="center"/>
    </xf>
    <xf numFmtId="0" fontId="34" fillId="0" borderId="0"/>
    <xf numFmtId="0" fontId="34" fillId="0" borderId="0"/>
    <xf numFmtId="0" fontId="34" fillId="0" borderId="0"/>
    <xf numFmtId="4" fontId="120" fillId="80" borderId="37">
      <alignment vertical="center"/>
    </xf>
    <xf numFmtId="0" fontId="34" fillId="0" borderId="0"/>
    <xf numFmtId="0" fontId="34" fillId="0" borderId="0"/>
    <xf numFmtId="0" fontId="34" fillId="0" borderId="0"/>
    <xf numFmtId="4" fontId="121" fillId="80" borderId="37">
      <alignment vertical="center"/>
    </xf>
    <xf numFmtId="0" fontId="34" fillId="0" borderId="0"/>
    <xf numFmtId="0" fontId="34" fillId="0" borderId="0"/>
    <xf numFmtId="0" fontId="34" fillId="0" borderId="0"/>
    <xf numFmtId="0" fontId="34" fillId="0" borderId="0"/>
    <xf numFmtId="0" fontId="34" fillId="0" borderId="0"/>
    <xf numFmtId="4" fontId="105" fillId="48" borderId="36" applyNumberFormat="0" applyProtection="0">
      <alignment horizontal="left" vertical="center" indent="1"/>
    </xf>
    <xf numFmtId="4" fontId="105" fillId="48" borderId="36" applyNumberFormat="0" applyProtection="0">
      <alignment horizontal="left" vertical="center" indent="1"/>
    </xf>
    <xf numFmtId="0" fontId="34" fillId="0" borderId="0"/>
    <xf numFmtId="0" fontId="34" fillId="0" borderId="0"/>
    <xf numFmtId="0" fontId="34" fillId="0" borderId="0"/>
    <xf numFmtId="4" fontId="105" fillId="0" borderId="0" applyNumberFormat="0" applyProtection="0">
      <alignment horizontal="left" vertical="center" indent="1"/>
    </xf>
    <xf numFmtId="4" fontId="69" fillId="74" borderId="35" applyNumberFormat="0" applyProtection="0">
      <alignment horizontal="left" vertical="center" indent="1"/>
    </xf>
    <xf numFmtId="0" fontId="34" fillId="0" borderId="0"/>
    <xf numFmtId="0" fontId="34" fillId="0" borderId="0"/>
    <xf numFmtId="4" fontId="69" fillId="74" borderId="35" applyNumberFormat="0" applyProtection="0">
      <alignment horizontal="left" vertical="center" indent="1"/>
    </xf>
    <xf numFmtId="4" fontId="69" fillId="39" borderId="36" applyNumberFormat="0" applyProtection="0">
      <alignment horizontal="left" vertical="center" indent="1"/>
    </xf>
    <xf numFmtId="0" fontId="34" fillId="0" borderId="0"/>
    <xf numFmtId="0" fontId="34" fillId="0" borderId="0"/>
    <xf numFmtId="0" fontId="34" fillId="0" borderId="0"/>
    <xf numFmtId="0" fontId="34" fillId="0" borderId="0"/>
    <xf numFmtId="0" fontId="105" fillId="39" borderId="36" applyNumberFormat="0" applyProtection="0">
      <alignment horizontal="left" vertical="top" indent="1"/>
    </xf>
    <xf numFmtId="0" fontId="105" fillId="39" borderId="36" applyNumberFormat="0" applyProtection="0">
      <alignment horizontal="left" vertical="top" indent="1"/>
    </xf>
    <xf numFmtId="0" fontId="34" fillId="0" borderId="0"/>
    <xf numFmtId="0" fontId="34" fillId="0" borderId="0"/>
    <xf numFmtId="0" fontId="34" fillId="0" borderId="0"/>
    <xf numFmtId="0" fontId="69" fillId="74" borderId="36" applyNumberFormat="0" applyProtection="0">
      <alignment horizontal="left" vertical="top" indent="1"/>
    </xf>
    <xf numFmtId="4" fontId="69" fillId="74" borderId="35" applyNumberFormat="0" applyProtection="0">
      <alignment horizontal="left" vertical="center" indent="1"/>
    </xf>
    <xf numFmtId="0" fontId="34" fillId="0" borderId="0"/>
    <xf numFmtId="0" fontId="34" fillId="0" borderId="0"/>
    <xf numFmtId="4" fontId="69" fillId="74" borderId="35" applyNumberFormat="0" applyProtection="0">
      <alignment horizontal="left" vertical="center" indent="1"/>
    </xf>
    <xf numFmtId="0" fontId="69" fillId="39" borderId="36" applyNumberFormat="0" applyProtection="0">
      <alignment horizontal="left" vertical="top" indent="1"/>
    </xf>
    <xf numFmtId="0" fontId="34" fillId="0" borderId="0"/>
    <xf numFmtId="0" fontId="34" fillId="0" borderId="0"/>
    <xf numFmtId="0" fontId="34" fillId="0" borderId="0"/>
    <xf numFmtId="0" fontId="34" fillId="0" borderId="0"/>
    <xf numFmtId="0" fontId="34" fillId="0" borderId="0"/>
    <xf numFmtId="4" fontId="81" fillId="0" borderId="53" applyNumberFormat="0" applyProtection="0">
      <alignment horizontal="right" vertical="center"/>
    </xf>
    <xf numFmtId="0" fontId="34" fillId="0" borderId="0"/>
    <xf numFmtId="0" fontId="34" fillId="0" borderId="0"/>
    <xf numFmtId="4" fontId="69" fillId="88" borderId="35" applyNumberFormat="0" applyProtection="0">
      <alignment horizontal="right" vertical="center"/>
    </xf>
    <xf numFmtId="4" fontId="81" fillId="0" borderId="53" applyNumberFormat="0" applyProtection="0">
      <alignment horizontal="right" vertical="center"/>
    </xf>
    <xf numFmtId="0" fontId="34" fillId="0" borderId="0"/>
    <xf numFmtId="0" fontId="34" fillId="0" borderId="0"/>
    <xf numFmtId="0" fontId="34" fillId="0" borderId="0"/>
    <xf numFmtId="4" fontId="81" fillId="0" borderId="53" applyNumberFormat="0" applyProtection="0">
      <alignment horizontal="right" vertical="center"/>
    </xf>
    <xf numFmtId="0" fontId="34" fillId="0" borderId="0"/>
    <xf numFmtId="0" fontId="34" fillId="0" borderId="0"/>
    <xf numFmtId="4" fontId="122" fillId="0" borderId="1" applyNumberFormat="0" applyProtection="0">
      <alignment horizontal="right" vertical="center" wrapText="1"/>
    </xf>
    <xf numFmtId="0" fontId="34" fillId="0" borderId="0"/>
    <xf numFmtId="0" fontId="34" fillId="0" borderId="0"/>
    <xf numFmtId="0" fontId="34" fillId="0" borderId="0"/>
    <xf numFmtId="4" fontId="81" fillId="0" borderId="53" applyNumberFormat="0" applyProtection="0">
      <alignment horizontal="right" vertical="center"/>
    </xf>
    <xf numFmtId="4" fontId="69" fillId="88" borderId="35" applyNumberFormat="0" applyProtection="0">
      <alignment horizontal="right" vertical="center"/>
    </xf>
    <xf numFmtId="0" fontId="34" fillId="0" borderId="0"/>
    <xf numFmtId="0" fontId="34" fillId="0" borderId="0"/>
    <xf numFmtId="0" fontId="34" fillId="0" borderId="0"/>
    <xf numFmtId="4" fontId="81" fillId="0" borderId="53" applyNumberFormat="0" applyProtection="0">
      <alignment horizontal="right" vertical="center"/>
    </xf>
    <xf numFmtId="4" fontId="122" fillId="0" borderId="1" applyNumberFormat="0" applyProtection="0">
      <alignment horizontal="right" vertical="center" wrapText="1"/>
    </xf>
    <xf numFmtId="4" fontId="69" fillId="88" borderId="35" applyNumberFormat="0" applyProtection="0">
      <alignment horizontal="right" vertical="center"/>
    </xf>
    <xf numFmtId="0" fontId="34" fillId="0" borderId="0"/>
    <xf numFmtId="4" fontId="69" fillId="88" borderId="35" applyNumberFormat="0" applyProtection="0">
      <alignment horizontal="right" vertical="center"/>
    </xf>
    <xf numFmtId="0" fontId="34" fillId="0" borderId="0"/>
    <xf numFmtId="0" fontId="34" fillId="0" borderId="0"/>
    <xf numFmtId="4" fontId="69" fillId="89" borderId="36" applyNumberFormat="0" applyProtection="0">
      <alignment horizontal="right" vertical="center"/>
    </xf>
    <xf numFmtId="0" fontId="34" fillId="0" borderId="0"/>
    <xf numFmtId="0" fontId="34" fillId="0" borderId="0"/>
    <xf numFmtId="0" fontId="34" fillId="0" borderId="0"/>
    <xf numFmtId="0" fontId="34" fillId="0" borderId="0"/>
    <xf numFmtId="4" fontId="170" fillId="75" borderId="53" applyNumberFormat="0" applyProtection="0">
      <alignment horizontal="right" vertical="center"/>
    </xf>
    <xf numFmtId="4" fontId="170" fillId="75" borderId="53" applyNumberFormat="0" applyProtection="0">
      <alignment horizontal="right" vertical="center"/>
    </xf>
    <xf numFmtId="0" fontId="34" fillId="0" borderId="0"/>
    <xf numFmtId="0" fontId="34" fillId="0" borderId="0"/>
    <xf numFmtId="0" fontId="34" fillId="0" borderId="0"/>
    <xf numFmtId="4" fontId="119" fillId="89" borderId="36" applyNumberFormat="0" applyProtection="0">
      <alignment horizontal="right" vertical="center"/>
    </xf>
    <xf numFmtId="4" fontId="119" fillId="88" borderId="35" applyNumberFormat="0" applyProtection="0">
      <alignment horizontal="right" vertical="center"/>
    </xf>
    <xf numFmtId="0" fontId="34" fillId="0" borderId="0"/>
    <xf numFmtId="0" fontId="34" fillId="0" borderId="0"/>
    <xf numFmtId="4" fontId="119" fillId="88" borderId="35" applyNumberFormat="0" applyProtection="0">
      <alignment horizontal="right" vertical="center"/>
    </xf>
    <xf numFmtId="4" fontId="119" fillId="89" borderId="36" applyNumberFormat="0" applyProtection="0">
      <alignment horizontal="right" vertical="center"/>
    </xf>
    <xf numFmtId="0" fontId="34" fillId="0" borderId="0"/>
    <xf numFmtId="0" fontId="34" fillId="0" borderId="0"/>
    <xf numFmtId="4" fontId="123" fillId="79" borderId="37">
      <alignment vertical="center"/>
    </xf>
    <xf numFmtId="0" fontId="34" fillId="0" borderId="0"/>
    <xf numFmtId="0" fontId="34" fillId="0" borderId="0"/>
    <xf numFmtId="0" fontId="34" fillId="0" borderId="0"/>
    <xf numFmtId="4" fontId="124" fillId="79" borderId="37">
      <alignment vertical="center"/>
    </xf>
    <xf numFmtId="0" fontId="34" fillId="0" borderId="0"/>
    <xf numFmtId="0" fontId="34" fillId="0" borderId="0"/>
    <xf numFmtId="0" fontId="34" fillId="0" borderId="0"/>
    <xf numFmtId="4" fontId="123" fillId="80" borderId="37">
      <alignment vertical="center"/>
    </xf>
    <xf numFmtId="0" fontId="34" fillId="0" borderId="0"/>
    <xf numFmtId="0" fontId="34" fillId="0" borderId="0"/>
    <xf numFmtId="0" fontId="34" fillId="0" borderId="0"/>
    <xf numFmtId="4" fontId="124" fillId="90" borderId="37">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4" fontId="81" fillId="52" borderId="53" applyNumberFormat="0" applyProtection="0">
      <alignment horizontal="left" vertical="center" indent="1"/>
    </xf>
    <xf numFmtId="0" fontId="34" fillId="0" borderId="0"/>
    <xf numFmtId="0" fontId="34" fillId="0" borderId="0"/>
    <xf numFmtId="0" fontId="34" fillId="0" borderId="0"/>
    <xf numFmtId="4" fontId="81" fillId="52" borderId="53" applyNumberFormat="0" applyProtection="0">
      <alignment horizontal="left" vertical="center" indent="1"/>
    </xf>
    <xf numFmtId="0" fontId="34" fillId="0" borderId="0"/>
    <xf numFmtId="0" fontId="34" fillId="0" borderId="0"/>
    <xf numFmtId="4" fontId="122" fillId="0" borderId="1" applyNumberFormat="0" applyProtection="0">
      <alignment horizontal="left" vertical="center" indent="1"/>
    </xf>
    <xf numFmtId="0" fontId="34" fillId="0" borderId="0"/>
    <xf numFmtId="0" fontId="34" fillId="0" borderId="0"/>
    <xf numFmtId="0" fontId="34" fillId="0" borderId="0"/>
    <xf numFmtId="4" fontId="81" fillId="52" borderId="53" applyNumberFormat="0" applyProtection="0">
      <alignment horizontal="left" vertical="center" indent="1"/>
    </xf>
    <xf numFmtId="4" fontId="81" fillId="52" borderId="53" applyNumberFormat="0" applyProtection="0">
      <alignment horizontal="left" vertical="center" indent="1"/>
    </xf>
    <xf numFmtId="0" fontId="34" fillId="0" borderId="0"/>
    <xf numFmtId="0" fontId="34" fillId="0" borderId="0"/>
    <xf numFmtId="0" fontId="34" fillId="0" borderId="0"/>
    <xf numFmtId="0" fontId="34" fillId="130" borderId="35" applyNumberFormat="0" applyProtection="0">
      <alignment horizontal="left" vertical="center" indent="1"/>
    </xf>
    <xf numFmtId="4" fontId="122" fillId="0" borderId="1" applyNumberFormat="0" applyProtection="0">
      <alignment horizontal="left" vertical="center" indent="1"/>
    </xf>
    <xf numFmtId="0" fontId="34" fillId="130" borderId="35" applyNumberFormat="0" applyProtection="0">
      <alignment horizontal="left" vertical="center" indent="1"/>
    </xf>
    <xf numFmtId="0" fontId="34" fillId="130" borderId="35" applyNumberFormat="0" applyProtection="0">
      <alignment horizontal="left" vertical="center" indent="1"/>
    </xf>
    <xf numFmtId="0" fontId="34" fillId="0" borderId="0"/>
    <xf numFmtId="0" fontId="34" fillId="0" borderId="0"/>
    <xf numFmtId="0" fontId="34" fillId="130" borderId="35" applyNumberFormat="0" applyProtection="0">
      <alignment horizontal="left" vertical="center" indent="1"/>
    </xf>
    <xf numFmtId="4" fontId="69" fillId="104" borderId="36" applyNumberFormat="0" applyProtection="0">
      <alignment horizontal="left" vertical="center" indent="1"/>
    </xf>
    <xf numFmtId="0" fontId="34" fillId="130" borderId="35" applyNumberFormat="0" applyProtection="0">
      <alignment horizontal="left" vertical="center" indent="1"/>
    </xf>
    <xf numFmtId="0" fontId="34" fillId="0" borderId="0"/>
    <xf numFmtId="0" fontId="34" fillId="0" borderId="0"/>
    <xf numFmtId="0" fontId="34" fillId="0" borderId="0"/>
    <xf numFmtId="0" fontId="34" fillId="0" borderId="0"/>
    <xf numFmtId="0" fontId="114" fillId="91" borderId="1" applyNumberFormat="0" applyProtection="0">
      <alignment horizontal="center" vertical="top" wrapText="1"/>
    </xf>
    <xf numFmtId="0" fontId="34" fillId="0" borderId="0"/>
    <xf numFmtId="0" fontId="34" fillId="0" borderId="0"/>
    <xf numFmtId="0" fontId="34" fillId="0" borderId="0"/>
    <xf numFmtId="0" fontId="105" fillId="104" borderId="36" applyNumberFormat="0" applyProtection="0">
      <alignment horizontal="left" vertical="top" indent="1"/>
    </xf>
    <xf numFmtId="0" fontId="105" fillId="104" borderId="36" applyNumberFormat="0" applyProtection="0">
      <alignment horizontal="left" vertical="top" indent="1"/>
    </xf>
    <xf numFmtId="0" fontId="34" fillId="0" borderId="0"/>
    <xf numFmtId="0" fontId="34" fillId="0" borderId="0"/>
    <xf numFmtId="0" fontId="34" fillId="0" borderId="0"/>
    <xf numFmtId="0" fontId="34" fillId="130" borderId="35" applyNumberFormat="0" applyProtection="0">
      <alignment horizontal="left" vertical="center" indent="1"/>
    </xf>
    <xf numFmtId="0" fontId="114" fillId="91" borderId="1" applyNumberFormat="0" applyProtection="0">
      <alignment horizontal="center" vertical="top" wrapText="1"/>
    </xf>
    <xf numFmtId="0" fontId="34" fillId="130" borderId="35" applyNumberFormat="0" applyProtection="0">
      <alignment horizontal="left" vertical="center" indent="1"/>
    </xf>
    <xf numFmtId="0" fontId="34" fillId="130" borderId="35" applyNumberFormat="0" applyProtection="0">
      <alignment horizontal="left" vertical="center" indent="1"/>
    </xf>
    <xf numFmtId="0" fontId="34" fillId="0" borderId="0"/>
    <xf numFmtId="0" fontId="34" fillId="0" borderId="0"/>
    <xf numFmtId="0" fontId="34" fillId="130" borderId="35" applyNumberFormat="0" applyProtection="0">
      <alignment horizontal="left" vertical="center" indent="1"/>
    </xf>
    <xf numFmtId="0" fontId="69" fillId="104" borderId="36" applyNumberFormat="0" applyProtection="0">
      <alignment horizontal="left" vertical="top" indent="1"/>
    </xf>
    <xf numFmtId="0" fontId="34" fillId="130" borderId="35" applyNumberFormat="0" applyProtection="0">
      <alignment horizontal="left" vertical="center" indent="1"/>
    </xf>
    <xf numFmtId="0" fontId="34" fillId="0" borderId="0"/>
    <xf numFmtId="0" fontId="34" fillId="0" borderId="0"/>
    <xf numFmtId="4" fontId="125" fillId="75" borderId="38">
      <alignment vertical="center"/>
    </xf>
    <xf numFmtId="0" fontId="34" fillId="0" borderId="0"/>
    <xf numFmtId="0" fontId="34" fillId="0" borderId="0"/>
    <xf numFmtId="0" fontId="34" fillId="0" borderId="0"/>
    <xf numFmtId="4" fontId="126" fillId="75" borderId="38">
      <alignment vertical="center"/>
    </xf>
    <xf numFmtId="0" fontId="34" fillId="0" borderId="0"/>
    <xf numFmtId="0" fontId="34" fillId="0" borderId="0"/>
    <xf numFmtId="0" fontId="34" fillId="0" borderId="0"/>
    <xf numFmtId="4" fontId="111" fillId="79" borderId="38">
      <alignment vertical="center"/>
    </xf>
    <xf numFmtId="0" fontId="34" fillId="0" borderId="0"/>
    <xf numFmtId="0" fontId="34" fillId="0" borderId="0"/>
    <xf numFmtId="0" fontId="34" fillId="0" borderId="0"/>
    <xf numFmtId="4" fontId="112" fillId="79" borderId="38">
      <alignment vertical="center"/>
    </xf>
    <xf numFmtId="0" fontId="34" fillId="0" borderId="0"/>
    <xf numFmtId="0" fontId="34" fillId="0" borderId="0"/>
    <xf numFmtId="0" fontId="34" fillId="0" borderId="0"/>
    <xf numFmtId="4" fontId="111" fillId="80" borderId="37">
      <alignment vertical="center"/>
    </xf>
    <xf numFmtId="0" fontId="34" fillId="0" borderId="0"/>
    <xf numFmtId="0" fontId="34" fillId="0" borderId="0"/>
    <xf numFmtId="0" fontId="34" fillId="0" borderId="0"/>
    <xf numFmtId="4" fontId="112" fillId="80" borderId="37">
      <alignment vertical="center"/>
    </xf>
    <xf numFmtId="0" fontId="34" fillId="0" borderId="0"/>
    <xf numFmtId="0" fontId="34" fillId="0" borderId="0"/>
    <xf numFmtId="0" fontId="34" fillId="0" borderId="0"/>
    <xf numFmtId="4" fontId="127" fillId="74" borderId="38">
      <alignment horizontal="left" vertical="center" indent="1"/>
    </xf>
    <xf numFmtId="0" fontId="34" fillId="0" borderId="0"/>
    <xf numFmtId="0" fontId="34" fillId="0" borderId="0"/>
    <xf numFmtId="0" fontId="34" fillId="0" borderId="0"/>
    <xf numFmtId="0" fontId="34" fillId="0" borderId="0"/>
    <xf numFmtId="0" fontId="34" fillId="0" borderId="0"/>
    <xf numFmtId="4" fontId="172" fillId="139" borderId="63" applyNumberFormat="0" applyProtection="0">
      <alignment horizontal="left" vertical="center" indent="1"/>
    </xf>
    <xf numFmtId="4" fontId="172" fillId="139" borderId="63" applyNumberFormat="0" applyProtection="0">
      <alignment horizontal="left" vertical="center" indent="1"/>
    </xf>
    <xf numFmtId="0" fontId="34" fillId="0" borderId="0"/>
    <xf numFmtId="0" fontId="34" fillId="0" borderId="0"/>
    <xf numFmtId="0" fontId="34" fillId="0" borderId="0"/>
    <xf numFmtId="4" fontId="128" fillId="0" borderId="0" applyNumberFormat="0" applyProtection="0">
      <alignment vertical="center"/>
    </xf>
    <xf numFmtId="0" fontId="173" fillId="0" borderId="0"/>
    <xf numFmtId="0" fontId="34" fillId="0" borderId="0"/>
    <xf numFmtId="0" fontId="34" fillId="0" borderId="0"/>
    <xf numFmtId="0" fontId="173" fillId="0" borderId="0"/>
    <xf numFmtId="4" fontId="174" fillId="139" borderId="0" applyNumberFormat="0" applyProtection="0">
      <alignment horizontal="left" vertical="center" indent="1"/>
    </xf>
    <xf numFmtId="0" fontId="34" fillId="0" borderId="0"/>
    <xf numFmtId="0" fontId="34" fillId="0" borderId="0"/>
    <xf numFmtId="0" fontId="34" fillId="0" borderId="0"/>
    <xf numFmtId="0" fontId="34" fillId="0" borderId="0"/>
    <xf numFmtId="0" fontId="81" fillId="140" borderId="1"/>
    <xf numFmtId="0" fontId="81" fillId="140" borderId="1"/>
    <xf numFmtId="0" fontId="34" fillId="0" borderId="0"/>
    <xf numFmtId="0" fontId="34" fillId="0" borderId="0"/>
    <xf numFmtId="0" fontId="34" fillId="0" borderId="0"/>
    <xf numFmtId="0" fontId="81" fillId="140" borderId="1"/>
    <xf numFmtId="0" fontId="34" fillId="0" borderId="0"/>
    <xf numFmtId="0" fontId="34" fillId="0" borderId="0"/>
    <xf numFmtId="0" fontId="81" fillId="140" borderId="1"/>
    <xf numFmtId="0" fontId="81" fillId="140" borderId="1"/>
    <xf numFmtId="0" fontId="34" fillId="0" borderId="0"/>
    <xf numFmtId="0" fontId="34" fillId="0" borderId="0"/>
    <xf numFmtId="0" fontId="34" fillId="0" borderId="0"/>
    <xf numFmtId="0" fontId="34" fillId="0" borderId="0"/>
    <xf numFmtId="4" fontId="175" fillId="87" borderId="53" applyNumberFormat="0" applyProtection="0">
      <alignment horizontal="right" vertical="center"/>
    </xf>
    <xf numFmtId="4" fontId="175" fillId="87" borderId="53" applyNumberFormat="0" applyProtection="0">
      <alignment horizontal="right" vertical="center"/>
    </xf>
    <xf numFmtId="0" fontId="34" fillId="0" borderId="0"/>
    <xf numFmtId="0" fontId="34" fillId="0" borderId="0"/>
    <xf numFmtId="0" fontId="34" fillId="0" borderId="0"/>
    <xf numFmtId="4" fontId="129" fillId="0" borderId="36" applyNumberFormat="0" applyProtection="0">
      <alignment horizontal="right" vertical="center"/>
    </xf>
    <xf numFmtId="4" fontId="129" fillId="88" borderId="35" applyNumberFormat="0" applyProtection="0">
      <alignment horizontal="right" vertical="center"/>
    </xf>
    <xf numFmtId="0" fontId="34" fillId="0" borderId="0"/>
    <xf numFmtId="0" fontId="34" fillId="0" borderId="0"/>
    <xf numFmtId="4" fontId="129" fillId="88" borderId="35" applyNumberFormat="0" applyProtection="0">
      <alignment horizontal="right" vertical="center"/>
    </xf>
    <xf numFmtId="4" fontId="129" fillId="89" borderId="36" applyNumberFormat="0" applyProtection="0">
      <alignment horizontal="right" vertical="center"/>
    </xf>
    <xf numFmtId="0" fontId="34" fillId="0" borderId="0"/>
    <xf numFmtId="0" fontId="34" fillId="0" borderId="0"/>
    <xf numFmtId="1" fontId="34" fillId="0" borderId="2" applyFill="0" applyBorder="0">
      <alignment horizontal="center"/>
    </xf>
    <xf numFmtId="0" fontId="34" fillId="0" borderId="0"/>
    <xf numFmtId="0" fontId="34" fillId="0" borderId="0"/>
    <xf numFmtId="0" fontId="34" fillId="0" borderId="0"/>
    <xf numFmtId="0" fontId="130" fillId="92" borderId="0"/>
    <xf numFmtId="0" fontId="34" fillId="0" borderId="0"/>
    <xf numFmtId="0" fontId="34" fillId="0" borderId="0"/>
    <xf numFmtId="0" fontId="34" fillId="0" borderId="0"/>
    <xf numFmtId="49" fontId="131" fillId="92" borderId="0"/>
    <xf numFmtId="0" fontId="34" fillId="0" borderId="0"/>
    <xf numFmtId="0" fontId="34" fillId="0" borderId="0"/>
    <xf numFmtId="0" fontId="34" fillId="0" borderId="0"/>
    <xf numFmtId="49" fontId="132" fillId="92" borderId="68"/>
    <xf numFmtId="0" fontId="34" fillId="0" borderId="0"/>
    <xf numFmtId="0" fontId="34" fillId="0" borderId="0"/>
    <xf numFmtId="0" fontId="34" fillId="0" borderId="0"/>
    <xf numFmtId="49" fontId="132" fillId="92" borderId="0"/>
    <xf numFmtId="0" fontId="34" fillId="0" borderId="0"/>
    <xf numFmtId="0" fontId="34" fillId="0" borderId="0"/>
    <xf numFmtId="0" fontId="34" fillId="0" borderId="0"/>
    <xf numFmtId="0" fontId="130" fillId="75" borderId="68">
      <protection locked="0"/>
    </xf>
    <xf numFmtId="0" fontId="34" fillId="0" borderId="0"/>
    <xf numFmtId="0" fontId="34" fillId="0" borderId="0"/>
    <xf numFmtId="0" fontId="34" fillId="0" borderId="0"/>
    <xf numFmtId="0" fontId="130" fillId="92" borderId="0"/>
    <xf numFmtId="0" fontId="34" fillId="0" borderId="0"/>
    <xf numFmtId="0" fontId="34" fillId="0" borderId="0"/>
    <xf numFmtId="0" fontId="34" fillId="0" borderId="0"/>
    <xf numFmtId="0" fontId="133" fillId="93" borderId="0"/>
    <xf numFmtId="0" fontId="34" fillId="0" borderId="0"/>
    <xf numFmtId="0" fontId="34" fillId="0" borderId="0"/>
    <xf numFmtId="0" fontId="34" fillId="0" borderId="0"/>
    <xf numFmtId="0" fontId="133" fillId="94" borderId="0"/>
    <xf numFmtId="0" fontId="34" fillId="0" borderId="0"/>
    <xf numFmtId="0" fontId="34" fillId="0" borderId="0"/>
    <xf numFmtId="0" fontId="34" fillId="0" borderId="0"/>
    <xf numFmtId="0" fontId="133" fillId="95" borderId="0"/>
    <xf numFmtId="0" fontId="34" fillId="0" borderId="0"/>
    <xf numFmtId="0" fontId="34" fillId="0" borderId="0"/>
    <xf numFmtId="0" fontId="34" fillId="0" borderId="0"/>
    <xf numFmtId="0" fontId="34" fillId="0" borderId="0"/>
    <xf numFmtId="0" fontId="134" fillId="0" borderId="0" applyNumberFormat="0" applyFill="0" applyBorder="0" applyAlignment="0" applyProtection="0"/>
    <xf numFmtId="0" fontId="134" fillId="0" borderId="0" applyNumberFormat="0" applyFill="0" applyBorder="0" applyAlignment="0" applyProtection="0"/>
    <xf numFmtId="0" fontId="34" fillId="0" borderId="0"/>
    <xf numFmtId="0" fontId="34" fillId="0" borderId="0"/>
    <xf numFmtId="195" fontId="135" fillId="0" borderId="49">
      <alignment horizontal="center"/>
    </xf>
    <xf numFmtId="0" fontId="34" fillId="0" borderId="0"/>
    <xf numFmtId="0" fontId="34" fillId="0" borderId="0"/>
    <xf numFmtId="0" fontId="34" fillId="0" borderId="0"/>
    <xf numFmtId="0" fontId="57" fillId="0" borderId="0"/>
    <xf numFmtId="0" fontId="34" fillId="0" borderId="0"/>
    <xf numFmtId="0" fontId="34" fillId="0" borderId="0"/>
    <xf numFmtId="0" fontId="34" fillId="0" borderId="0"/>
    <xf numFmtId="0" fontId="34" fillId="0" borderId="0"/>
    <xf numFmtId="0" fontId="176" fillId="0" borderId="0" applyNumberFormat="0" applyFill="0" applyBorder="0" applyProtection="0">
      <alignment vertical="center"/>
    </xf>
    <xf numFmtId="0" fontId="177" fillId="0" borderId="0" applyNumberFormat="0" applyFill="0" applyBorder="0" applyProtection="0">
      <alignment horizontal="center" wrapText="1"/>
    </xf>
    <xf numFmtId="0" fontId="177" fillId="0" borderId="0" applyNumberFormat="0" applyFill="0" applyBorder="0" applyProtection="0">
      <alignment horizontal="center" wrapText="1"/>
    </xf>
    <xf numFmtId="0" fontId="178" fillId="0" borderId="0" applyNumberFormat="0" applyFill="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34" fillId="0" borderId="0"/>
    <xf numFmtId="0" fontId="34" fillId="0" borderId="0"/>
    <xf numFmtId="0" fontId="136" fillId="0" borderId="0" applyNumberFormat="0" applyFont="0" applyFill="0" applyBorder="0" applyAlignment="0" applyProtection="0"/>
    <xf numFmtId="0" fontId="34" fillId="0" borderId="0"/>
    <xf numFmtId="203" fontId="177" fillId="0" borderId="0" applyFill="0" applyBorder="0" applyProtection="0">
      <alignment horizontal="center"/>
    </xf>
    <xf numFmtId="203" fontId="177" fillId="0" borderId="0" applyFill="0" applyBorder="0" applyProtection="0">
      <alignment horizontal="center"/>
    </xf>
    <xf numFmtId="0" fontId="34" fillId="0" borderId="0"/>
    <xf numFmtId="203" fontId="179" fillId="0" borderId="0" applyFill="0" applyBorder="0" applyProtection="0">
      <alignment horizontal="center"/>
    </xf>
    <xf numFmtId="0" fontId="34" fillId="0" borderId="0"/>
    <xf numFmtId="0" fontId="34" fillId="0" borderId="0"/>
    <xf numFmtId="205" fontId="34" fillId="0" borderId="0" applyFill="0" applyBorder="0" applyAlignment="0" applyProtection="0">
      <alignment wrapText="1"/>
    </xf>
    <xf numFmtId="203" fontId="179" fillId="0" borderId="0" applyFill="0" applyBorder="0" applyProtection="0">
      <alignment horizontal="center"/>
    </xf>
    <xf numFmtId="0" fontId="34" fillId="0" borderId="0"/>
    <xf numFmtId="212" fontId="177" fillId="0" borderId="0" applyFill="0" applyBorder="0" applyProtection="0">
      <alignment horizontal="center"/>
    </xf>
    <xf numFmtId="212" fontId="177" fillId="0" borderId="0" applyFill="0" applyBorder="0" applyProtection="0">
      <alignment horizontal="center"/>
    </xf>
    <xf numFmtId="0" fontId="34" fillId="0" borderId="0"/>
    <xf numFmtId="41" fontId="35" fillId="0" borderId="0" applyFont="0" applyFill="0" applyBorder="0" applyAlignment="0" applyProtection="0"/>
    <xf numFmtId="0" fontId="34" fillId="0" borderId="0"/>
    <xf numFmtId="0" fontId="34" fillId="0" borderId="0"/>
    <xf numFmtId="212" fontId="179" fillId="0" borderId="0" applyFill="0" applyBorder="0" applyProtection="0">
      <alignment horizontal="center"/>
    </xf>
    <xf numFmtId="212" fontId="179" fillId="0" borderId="0" applyFill="0" applyBorder="0" applyProtection="0">
      <alignment horizontal="center"/>
    </xf>
    <xf numFmtId="0" fontId="179" fillId="0" borderId="0" applyNumberFormat="0" applyFill="0" applyBorder="0" applyProtection="0">
      <alignment wrapText="1"/>
    </xf>
    <xf numFmtId="0" fontId="179" fillId="0" borderId="0" applyNumberFormat="0" applyFill="0" applyBorder="0" applyProtection="0">
      <alignment wrapText="1"/>
    </xf>
    <xf numFmtId="0" fontId="179" fillId="0" borderId="1" applyNumberFormat="0" applyFill="0" applyProtection="0">
      <alignment wrapText="1"/>
    </xf>
    <xf numFmtId="0" fontId="179" fillId="0" borderId="1" applyNumberFormat="0" applyFill="0" applyProtection="0">
      <alignment wrapText="1"/>
    </xf>
    <xf numFmtId="0" fontId="179" fillId="0" borderId="0" applyNumberFormat="0" applyFill="0" applyBorder="0" applyAlignment="0" applyProtection="0"/>
    <xf numFmtId="0" fontId="179" fillId="0" borderId="0" applyNumberFormat="0" applyFill="0" applyBorder="0" applyAlignment="0" applyProtection="0"/>
    <xf numFmtId="0" fontId="34" fillId="0" borderId="50" applyNumberFormat="0" applyFont="0" applyFill="0" applyAlignment="0" applyProtection="0"/>
    <xf numFmtId="0" fontId="34" fillId="0" borderId="50" applyNumberFormat="0" applyFont="0" applyFill="0" applyAlignment="0" applyProtection="0"/>
    <xf numFmtId="0" fontId="34" fillId="0" borderId="50" applyNumberFormat="0" applyFont="0" applyFill="0" applyAlignment="0" applyProtection="0"/>
    <xf numFmtId="0" fontId="34" fillId="0" borderId="50" applyNumberFormat="0" applyFont="0" applyFill="0" applyAlignment="0" applyProtection="0"/>
    <xf numFmtId="0" fontId="34" fillId="0" borderId="0"/>
    <xf numFmtId="0" fontId="34" fillId="0" borderId="3" applyNumberFormat="0" applyFont="0" applyFill="0" applyAlignment="0" applyProtection="0"/>
    <xf numFmtId="0" fontId="34" fillId="0" borderId="3" applyNumberFormat="0" applyFont="0" applyFill="0" applyAlignment="0" applyProtection="0"/>
    <xf numFmtId="0" fontId="34" fillId="0" borderId="0"/>
    <xf numFmtId="0" fontId="34" fillId="0" borderId="3" applyNumberFormat="0" applyFont="0" applyFill="0" applyAlignment="0" applyProtection="0"/>
    <xf numFmtId="0" fontId="34" fillId="0" borderId="0"/>
    <xf numFmtId="0" fontId="37" fillId="0" borderId="0" applyNumberFormat="0" applyFill="0" applyBorder="0">
      <alignment horizontal="center" wrapText="1"/>
    </xf>
    <xf numFmtId="0" fontId="34" fillId="0" borderId="3" applyNumberFormat="0" applyFont="0" applyFill="0" applyAlignment="0" applyProtection="0"/>
    <xf numFmtId="0" fontId="34" fillId="0" borderId="0"/>
    <xf numFmtId="0" fontId="34" fillId="0" borderId="0"/>
    <xf numFmtId="0" fontId="34" fillId="0" borderId="48" applyNumberFormat="0" applyFont="0" applyFill="0" applyAlignment="0" applyProtection="0"/>
    <xf numFmtId="0" fontId="34" fillId="0" borderId="48" applyNumberFormat="0" applyFont="0" applyFill="0" applyAlignment="0" applyProtection="0"/>
    <xf numFmtId="0" fontId="34" fillId="0" borderId="0"/>
    <xf numFmtId="0" fontId="34" fillId="0" borderId="48" applyNumberFormat="0" applyFont="0" applyFill="0" applyAlignment="0" applyProtection="0"/>
    <xf numFmtId="0" fontId="34" fillId="0" borderId="0"/>
    <xf numFmtId="0" fontId="37" fillId="0" borderId="0" applyNumberFormat="0" applyFill="0" applyBorder="0">
      <alignment horizontal="center" wrapText="1"/>
    </xf>
    <xf numFmtId="0" fontId="34" fillId="0" borderId="48" applyNumberFormat="0" applyFont="0" applyFill="0" applyAlignment="0" applyProtection="0"/>
    <xf numFmtId="0" fontId="34" fillId="0" borderId="0"/>
    <xf numFmtId="0" fontId="34" fillId="0" borderId="9" applyNumberFormat="0" applyFont="0" applyFill="0" applyAlignment="0" applyProtection="0"/>
    <xf numFmtId="0" fontId="34" fillId="0" borderId="9" applyNumberFormat="0" applyFont="0" applyFill="0" applyAlignment="0" applyProtection="0"/>
    <xf numFmtId="0" fontId="34" fillId="0" borderId="9" applyNumberFormat="0" applyFont="0" applyFill="0" applyAlignment="0" applyProtection="0"/>
    <xf numFmtId="0" fontId="34" fillId="0" borderId="9" applyNumberFormat="0" applyFont="0" applyFill="0" applyAlignment="0" applyProtection="0"/>
    <xf numFmtId="0" fontId="34" fillId="0" borderId="47" applyNumberFormat="0" applyFont="0" applyFill="0" applyAlignment="0" applyProtection="0"/>
    <xf numFmtId="0" fontId="34" fillId="0" borderId="47" applyNumberFormat="0" applyFont="0" applyFill="0" applyAlignment="0" applyProtection="0"/>
    <xf numFmtId="0" fontId="34" fillId="0" borderId="47" applyNumberFormat="0" applyFont="0" applyFill="0" applyAlignment="0" applyProtection="0"/>
    <xf numFmtId="0" fontId="34" fillId="0" borderId="47" applyNumberFormat="0" applyFont="0" applyFill="0" applyAlignment="0" applyProtection="0"/>
    <xf numFmtId="0" fontId="34" fillId="0" borderId="52" applyNumberFormat="0" applyFont="0" applyFill="0" applyAlignment="0" applyProtection="0"/>
    <xf numFmtId="0" fontId="34" fillId="0" borderId="52" applyNumberFormat="0" applyFont="0" applyFill="0" applyAlignment="0" applyProtection="0"/>
    <xf numFmtId="0" fontId="34" fillId="0" borderId="52" applyNumberFormat="0" applyFont="0" applyFill="0" applyAlignment="0" applyProtection="0"/>
    <xf numFmtId="0" fontId="34" fillId="0" borderId="52" applyNumberFormat="0" applyFont="0" applyFill="0" applyAlignment="0" applyProtection="0"/>
    <xf numFmtId="0" fontId="34" fillId="0" borderId="49" applyNumberFormat="0" applyFont="0" applyFill="0" applyAlignment="0" applyProtection="0"/>
    <xf numFmtId="0" fontId="34" fillId="0" borderId="49" applyNumberFormat="0" applyFont="0" applyFill="0" applyAlignment="0" applyProtection="0"/>
    <xf numFmtId="0" fontId="34" fillId="0" borderId="49" applyNumberFormat="0" applyFont="0" applyFill="0" applyAlignment="0" applyProtection="0"/>
    <xf numFmtId="0" fontId="34" fillId="0" borderId="49" applyNumberFormat="0" applyFont="0" applyFill="0" applyAlignment="0" applyProtection="0"/>
    <xf numFmtId="0" fontId="34" fillId="0" borderId="51" applyNumberFormat="0" applyFont="0" applyFill="0" applyAlignment="0" applyProtection="0"/>
    <xf numFmtId="0" fontId="34" fillId="0" borderId="51" applyNumberFormat="0" applyFont="0" applyFill="0" applyAlignment="0" applyProtection="0"/>
    <xf numFmtId="0" fontId="34" fillId="0" borderId="51" applyNumberFormat="0" applyFont="0" applyFill="0" applyAlignment="0" applyProtection="0"/>
    <xf numFmtId="0" fontId="34" fillId="0" borderId="51" applyNumberFormat="0" applyFont="0" applyFill="0" applyAlignment="0" applyProtection="0"/>
    <xf numFmtId="0" fontId="34" fillId="0" borderId="0"/>
    <xf numFmtId="49" fontId="38" fillId="0" borderId="0" applyFont="0" applyFill="0" applyBorder="0" applyAlignment="0" applyProtection="0"/>
    <xf numFmtId="0" fontId="34" fillId="0" borderId="0"/>
    <xf numFmtId="0" fontId="34" fillId="0" borderId="0"/>
    <xf numFmtId="0" fontId="34" fillId="0" borderId="0"/>
    <xf numFmtId="206" fontId="38" fillId="0" borderId="0" applyFont="0" applyFill="0" applyBorder="0" applyAlignment="0" applyProtection="0"/>
    <xf numFmtId="0" fontId="34" fillId="0" borderId="0"/>
    <xf numFmtId="0" fontId="34" fillId="0" borderId="0"/>
    <xf numFmtId="0" fontId="34" fillId="0" borderId="0"/>
    <xf numFmtId="207" fontId="35" fillId="0" borderId="0" applyFont="0" applyFill="0" applyBorder="0" applyAlignment="0" applyProtection="0"/>
    <xf numFmtId="0" fontId="34" fillId="0" borderId="0"/>
    <xf numFmtId="0" fontId="34" fillId="0" borderId="0"/>
    <xf numFmtId="0" fontId="34" fillId="0" borderId="0"/>
    <xf numFmtId="0" fontId="134" fillId="0" borderId="0" applyNumberFormat="0" applyFill="0" applyBorder="0" applyAlignment="0" applyProtection="0"/>
    <xf numFmtId="0" fontId="34" fillId="0" borderId="0"/>
    <xf numFmtId="0" fontId="34" fillId="0" borderId="0"/>
    <xf numFmtId="0" fontId="34" fillId="0" borderId="0"/>
    <xf numFmtId="0" fontId="139" fillId="0" borderId="0" applyNumberFormat="0" applyFill="0" applyBorder="0" applyAlignment="0" applyProtection="0"/>
    <xf numFmtId="0" fontId="139" fillId="0" borderId="0" applyNumberFormat="0" applyFill="0" applyBorder="0" applyAlignment="0" applyProtection="0"/>
    <xf numFmtId="0" fontId="34" fillId="0" borderId="0"/>
    <xf numFmtId="0" fontId="34" fillId="0" borderId="0"/>
    <xf numFmtId="0" fontId="34" fillId="0" borderId="0"/>
    <xf numFmtId="0" fontId="134" fillId="0" borderId="0" applyNumberFormat="0" applyFill="0" applyBorder="0" applyAlignment="0" applyProtection="0"/>
    <xf numFmtId="0" fontId="150" fillId="0" borderId="0" applyNumberFormat="0" applyFill="0" applyBorder="0" applyAlignment="0" applyProtection="0"/>
    <xf numFmtId="0" fontId="34" fillId="0" borderId="0"/>
    <xf numFmtId="0" fontId="34" fillId="0" borderId="0"/>
    <xf numFmtId="0" fontId="134" fillId="0" borderId="0" applyNumberFormat="0" applyFill="0" applyBorder="0" applyAlignment="0" applyProtection="0"/>
    <xf numFmtId="0" fontId="34" fillId="0" borderId="0"/>
    <xf numFmtId="0" fontId="34" fillId="0" borderId="0"/>
    <xf numFmtId="0" fontId="34" fillId="0" borderId="0"/>
    <xf numFmtId="0" fontId="134" fillId="0" borderId="0" applyNumberFormat="0" applyFill="0" applyBorder="0" applyAlignment="0" applyProtection="0"/>
    <xf numFmtId="0" fontId="34" fillId="0" borderId="0"/>
    <xf numFmtId="0" fontId="34" fillId="0" borderId="0"/>
    <xf numFmtId="0" fontId="34" fillId="0" borderId="0"/>
    <xf numFmtId="0" fontId="134" fillId="0" borderId="0" applyNumberFormat="0" applyFill="0" applyBorder="0" applyAlignment="0" applyProtection="0"/>
    <xf numFmtId="0" fontId="34" fillId="0" borderId="0"/>
    <xf numFmtId="0" fontId="34" fillId="0" borderId="0"/>
    <xf numFmtId="0" fontId="34" fillId="0" borderId="0"/>
    <xf numFmtId="0" fontId="134"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50" fillId="0" borderId="0" applyNumberFormat="0" applyFill="0" applyBorder="0" applyAlignment="0" applyProtection="0"/>
    <xf numFmtId="0" fontId="34" fillId="0" borderId="0"/>
    <xf numFmtId="0" fontId="34" fillId="0" borderId="0"/>
    <xf numFmtId="0" fontId="34" fillId="0" borderId="41" applyNumberFormat="0" applyFill="0" applyBorder="0" applyAlignment="0" applyProtection="0"/>
    <xf numFmtId="0" fontId="34" fillId="0" borderId="0"/>
    <xf numFmtId="0" fontId="34" fillId="0" borderId="41" applyNumberFormat="0" applyFill="0" applyBorder="0" applyAlignment="0" applyProtection="0"/>
    <xf numFmtId="0" fontId="140" fillId="0" borderId="69" applyNumberFormat="0" applyFill="0" applyAlignment="0" applyProtection="0"/>
    <xf numFmtId="0" fontId="34" fillId="0" borderId="0"/>
    <xf numFmtId="0" fontId="34" fillId="0" borderId="0"/>
    <xf numFmtId="0" fontId="140" fillId="0" borderId="70" applyNumberFormat="0" applyFill="0" applyAlignment="0" applyProtection="0"/>
    <xf numFmtId="0" fontId="34" fillId="0" borderId="0"/>
    <xf numFmtId="0" fontId="140" fillId="0" borderId="69" applyNumberFormat="0" applyFill="0" applyAlignment="0" applyProtection="0"/>
    <xf numFmtId="0" fontId="140" fillId="0" borderId="70" applyNumberFormat="0" applyFill="0" applyAlignment="0" applyProtection="0"/>
    <xf numFmtId="0" fontId="34" fillId="0" borderId="0"/>
    <xf numFmtId="0" fontId="34" fillId="0" borderId="41" applyNumberFormat="0" applyFill="0" applyBorder="0" applyAlignment="0" applyProtection="0"/>
    <xf numFmtId="0" fontId="34" fillId="0" borderId="0"/>
    <xf numFmtId="0" fontId="140" fillId="0" borderId="70" applyNumberFormat="0" applyFill="0" applyAlignment="0" applyProtection="0"/>
    <xf numFmtId="0" fontId="34" fillId="0" borderId="0"/>
    <xf numFmtId="0" fontId="34" fillId="0" borderId="41" applyNumberFormat="0" applyFill="0" applyBorder="0" applyAlignment="0" applyProtection="0"/>
    <xf numFmtId="0" fontId="34" fillId="0" borderId="0"/>
    <xf numFmtId="0" fontId="34" fillId="0" borderId="0"/>
    <xf numFmtId="193" fontId="34" fillId="0" borderId="45">
      <protection locked="0"/>
    </xf>
    <xf numFmtId="0" fontId="54" fillId="0" borderId="18" applyNumberFormat="0" applyFill="0" applyAlignment="0" applyProtection="0"/>
    <xf numFmtId="0" fontId="34" fillId="0" borderId="0"/>
    <xf numFmtId="0" fontId="34" fillId="0" borderId="0"/>
    <xf numFmtId="193" fontId="34" fillId="0" borderId="45">
      <protection locked="0"/>
    </xf>
    <xf numFmtId="0" fontId="34" fillId="0" borderId="0"/>
    <xf numFmtId="0" fontId="34" fillId="0" borderId="0"/>
    <xf numFmtId="0" fontId="34" fillId="0" borderId="0"/>
    <xf numFmtId="193" fontId="34" fillId="0" borderId="45">
      <protection locked="0"/>
    </xf>
    <xf numFmtId="0" fontId="34" fillId="0" borderId="0"/>
    <xf numFmtId="0" fontId="34" fillId="0" borderId="0"/>
    <xf numFmtId="0" fontId="34" fillId="0" borderId="0"/>
    <xf numFmtId="193" fontId="34" fillId="0" borderId="45">
      <protection locked="0"/>
    </xf>
    <xf numFmtId="0" fontId="34" fillId="0" borderId="0"/>
    <xf numFmtId="0" fontId="34" fillId="0" borderId="0"/>
    <xf numFmtId="0" fontId="34" fillId="0" borderId="0"/>
    <xf numFmtId="193" fontId="34" fillId="0" borderId="45">
      <protection locked="0"/>
    </xf>
    <xf numFmtId="0" fontId="34" fillId="0" borderId="0"/>
    <xf numFmtId="0" fontId="34" fillId="0" borderId="0"/>
    <xf numFmtId="0" fontId="34" fillId="0" borderId="0"/>
    <xf numFmtId="0" fontId="34" fillId="0" borderId="0"/>
    <xf numFmtId="0" fontId="34" fillId="0" borderId="0"/>
    <xf numFmtId="0" fontId="54" fillId="0" borderId="18" applyNumberFormat="0" applyFill="0" applyAlignment="0" applyProtection="0"/>
    <xf numFmtId="0" fontId="34" fillId="0" borderId="0"/>
    <xf numFmtId="0" fontId="34" fillId="0" borderId="0"/>
    <xf numFmtId="37" fontId="81" fillId="77" borderId="0" applyNumberFormat="0" applyBorder="0" applyAlignment="0" applyProtection="0"/>
    <xf numFmtId="0" fontId="34" fillId="0" borderId="0"/>
    <xf numFmtId="0" fontId="34" fillId="0" borderId="0"/>
    <xf numFmtId="0" fontId="34" fillId="0" borderId="0"/>
    <xf numFmtId="37" fontId="81" fillId="77" borderId="0" applyNumberFormat="0" applyBorder="0" applyAlignment="0" applyProtection="0"/>
    <xf numFmtId="0" fontId="34" fillId="0" borderId="0"/>
    <xf numFmtId="0" fontId="34" fillId="0" borderId="0"/>
    <xf numFmtId="0" fontId="34" fillId="0" borderId="0"/>
    <xf numFmtId="37" fontId="81" fillId="0" borderId="0"/>
    <xf numFmtId="0" fontId="34" fillId="0" borderId="0"/>
    <xf numFmtId="0" fontId="34" fillId="0" borderId="0"/>
    <xf numFmtId="3" fontId="141" fillId="0" borderId="31" applyProtection="0"/>
    <xf numFmtId="0" fontId="34" fillId="0" borderId="0"/>
    <xf numFmtId="0" fontId="34" fillId="0" borderId="0"/>
    <xf numFmtId="166" fontId="142" fillId="0" borderId="0" applyFont="0" applyFill="0" applyBorder="0" applyAlignment="0" applyProtection="0"/>
    <xf numFmtId="0" fontId="34" fillId="0" borderId="0"/>
    <xf numFmtId="0" fontId="34" fillId="0" borderId="0"/>
    <xf numFmtId="0" fontId="34" fillId="0" borderId="0"/>
    <xf numFmtId="208" fontId="82" fillId="0" borderId="0" applyFont="0" applyFill="0" applyBorder="0" applyAlignment="0" applyProtection="0"/>
    <xf numFmtId="0" fontId="34" fillId="0" borderId="0"/>
    <xf numFmtId="0" fontId="34" fillId="0" borderId="0"/>
    <xf numFmtId="0" fontId="34" fillId="0" borderId="0"/>
    <xf numFmtId="209" fontId="82" fillId="0" borderId="0" applyFont="0" applyFill="0" applyBorder="0" applyAlignment="0" applyProtection="0"/>
    <xf numFmtId="0" fontId="34" fillId="0" borderId="0"/>
    <xf numFmtId="0" fontId="34" fillId="0" borderId="0"/>
    <xf numFmtId="0" fontId="34" fillId="0" borderId="0"/>
    <xf numFmtId="210" fontId="82" fillId="0" borderId="0" applyFont="0" applyFill="0" applyBorder="0" applyAlignment="0" applyProtection="0"/>
    <xf numFmtId="0" fontId="34" fillId="0" borderId="0"/>
    <xf numFmtId="0" fontId="34" fillId="0" borderId="0"/>
    <xf numFmtId="0" fontId="34" fillId="0" borderId="0"/>
    <xf numFmtId="0" fontId="143" fillId="0" borderId="0" applyNumberFormat="0" applyFill="0" applyBorder="0" applyAlignment="0" applyProtection="0"/>
    <xf numFmtId="0" fontId="34" fillId="0" borderId="0"/>
    <xf numFmtId="0" fontId="34" fillId="0" borderId="0"/>
    <xf numFmtId="0" fontId="34" fillId="0" borderId="0"/>
    <xf numFmtId="0" fontId="34" fillId="0" borderId="0"/>
    <xf numFmtId="0" fontId="180" fillId="0" borderId="0" applyNumberFormat="0" applyFill="0" applyBorder="0" applyAlignment="0" applyProtection="0"/>
    <xf numFmtId="0" fontId="143" fillId="0" borderId="0" applyNumberFormat="0" applyFill="0" applyBorder="0" applyAlignment="0" applyProtection="0"/>
    <xf numFmtId="0" fontId="34" fillId="0" borderId="0"/>
    <xf numFmtId="0" fontId="180" fillId="0" borderId="0" applyNumberFormat="0" applyFill="0" applyBorder="0" applyAlignment="0" applyProtection="0"/>
    <xf numFmtId="0" fontId="143" fillId="0" borderId="0" applyNumberFormat="0" applyFill="0" applyBorder="0" applyAlignment="0" applyProtection="0"/>
    <xf numFmtId="0" fontId="34" fillId="0" borderId="0"/>
    <xf numFmtId="0" fontId="34" fillId="0" borderId="0"/>
    <xf numFmtId="0" fontId="143" fillId="0" borderId="0" applyNumberFormat="0" applyFill="0" applyBorder="0" applyAlignment="0" applyProtection="0"/>
    <xf numFmtId="0" fontId="34" fillId="0" borderId="0"/>
    <xf numFmtId="0" fontId="34" fillId="0" borderId="0"/>
    <xf numFmtId="0" fontId="34" fillId="0" borderId="0"/>
    <xf numFmtId="0" fontId="143" fillId="0" borderId="0" applyNumberFormat="0" applyFill="0" applyBorder="0" applyAlignment="0" applyProtection="0"/>
    <xf numFmtId="0" fontId="33" fillId="0" borderId="0" applyNumberFormat="0" applyFill="0" applyBorder="0" applyAlignment="0" applyProtection="0"/>
    <xf numFmtId="0" fontId="34" fillId="0" borderId="0"/>
    <xf numFmtId="0" fontId="34" fillId="0" borderId="0"/>
    <xf numFmtId="0" fontId="143" fillId="0" borderId="0" applyNumberFormat="0" applyFill="0" applyBorder="0" applyAlignment="0" applyProtection="0"/>
    <xf numFmtId="0" fontId="34" fillId="0" borderId="0"/>
    <xf numFmtId="0" fontId="34" fillId="0" borderId="0"/>
    <xf numFmtId="0" fontId="34" fillId="0" borderId="0"/>
    <xf numFmtId="0" fontId="143" fillId="0" borderId="0" applyNumberFormat="0" applyFill="0" applyBorder="0" applyAlignment="0" applyProtection="0"/>
    <xf numFmtId="0" fontId="34" fillId="0" borderId="0"/>
    <xf numFmtId="0" fontId="34" fillId="0" borderId="0"/>
    <xf numFmtId="0" fontId="34" fillId="0" borderId="0"/>
    <xf numFmtId="0" fontId="143" fillId="0" borderId="0" applyNumberFormat="0" applyFill="0" applyBorder="0" applyAlignment="0" applyProtection="0"/>
    <xf numFmtId="0" fontId="34" fillId="0" borderId="0"/>
    <xf numFmtId="0" fontId="34" fillId="0" borderId="0"/>
    <xf numFmtId="0" fontId="34" fillId="0" borderId="0"/>
    <xf numFmtId="0" fontId="143"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3" fillId="0" borderId="0" applyNumberFormat="0" applyFill="0" applyBorder="0" applyAlignment="0" applyProtection="0"/>
    <xf numFmtId="0" fontId="34" fillId="0" borderId="0"/>
    <xf numFmtId="0" fontId="34" fillId="0" borderId="0"/>
    <xf numFmtId="1" fontId="34" fillId="0" borderId="0" applyFont="0" applyFill="0" applyBorder="0">
      <alignment horizontal="center"/>
    </xf>
    <xf numFmtId="0" fontId="34" fillId="0" borderId="0"/>
    <xf numFmtId="0" fontId="34" fillId="0" borderId="0"/>
    <xf numFmtId="0" fontId="34" fillId="0" borderId="0"/>
    <xf numFmtId="0" fontId="145" fillId="0" borderId="0" applyFill="0" applyBorder="0" applyAlignment="0" applyProtection="0"/>
    <xf numFmtId="0" fontId="34" fillId="0" borderId="0"/>
    <xf numFmtId="0" fontId="34" fillId="0" borderId="0"/>
    <xf numFmtId="0" fontId="34" fillId="0" borderId="0"/>
    <xf numFmtId="0" fontId="146" fillId="0" borderId="0"/>
    <xf numFmtId="0" fontId="34" fillId="0" borderId="0"/>
    <xf numFmtId="0" fontId="34"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44" fontId="34" fillId="0" borderId="0" applyFont="0" applyFill="0" applyBorder="0" applyAlignment="0" applyProtection="0"/>
    <xf numFmtId="0" fontId="70" fillId="48" borderId="80" applyNumberFormat="0" applyAlignment="0" applyProtection="0"/>
    <xf numFmtId="0" fontId="71" fillId="121" borderId="80" applyNumberFormat="0" applyAlignment="0" applyProtection="0"/>
    <xf numFmtId="0" fontId="155" fillId="122" borderId="81" applyNumberFormat="0" applyAlignment="0" applyProtection="0"/>
    <xf numFmtId="0" fontId="70" fillId="48" borderId="80" applyNumberFormat="0" applyAlignment="0" applyProtection="0"/>
    <xf numFmtId="0" fontId="155" fillId="122" borderId="81" applyNumberFormat="0" applyAlignment="0" applyProtection="0"/>
    <xf numFmtId="0" fontId="155" fillId="122" borderId="81" applyNumberFormat="0" applyAlignment="0" applyProtection="0"/>
    <xf numFmtId="0" fontId="71" fillId="41" borderId="80" applyNumberFormat="0" applyAlignment="0" applyProtection="0"/>
    <xf numFmtId="0" fontId="71" fillId="41" borderId="80" applyNumberFormat="0" applyAlignment="0" applyProtection="0"/>
    <xf numFmtId="0" fontId="71" fillId="41" borderId="80" applyNumberFormat="0" applyAlignment="0" applyProtection="0"/>
    <xf numFmtId="0" fontId="71" fillId="41" borderId="80" applyNumberFormat="0" applyAlignment="0" applyProtection="0"/>
    <xf numFmtId="0" fontId="71" fillId="41" borderId="80" applyNumberFormat="0" applyAlignment="0" applyProtection="0"/>
    <xf numFmtId="0" fontId="71" fillId="41" borderId="80" applyNumberFormat="0" applyAlignment="0" applyProtection="0"/>
    <xf numFmtId="10" fontId="81" fillId="74" borderId="71" applyNumberFormat="0" applyBorder="0" applyAlignment="0" applyProtection="0"/>
    <xf numFmtId="0" fontId="94" fillId="43" borderId="80" applyNumberFormat="0" applyAlignment="0" applyProtection="0"/>
    <xf numFmtId="0" fontId="166" fillId="67" borderId="81" applyNumberFormat="0" applyAlignment="0" applyProtection="0"/>
    <xf numFmtId="0" fontId="94" fillId="43" borderId="80" applyNumberFormat="0" applyAlignment="0" applyProtection="0"/>
    <xf numFmtId="0" fontId="166" fillId="67" borderId="81" applyNumberFormat="0" applyAlignment="0" applyProtection="0"/>
    <xf numFmtId="0" fontId="166" fillId="67" borderId="81" applyNumberFormat="0" applyAlignment="0" applyProtection="0"/>
    <xf numFmtId="0" fontId="94" fillId="43" borderId="80" applyNumberFormat="0" applyAlignment="0" applyProtection="0"/>
    <xf numFmtId="0" fontId="94" fillId="43" borderId="80" applyNumberFormat="0" applyAlignment="0" applyProtection="0"/>
    <xf numFmtId="0" fontId="94" fillId="43" borderId="80" applyNumberFormat="0" applyAlignment="0" applyProtection="0"/>
    <xf numFmtId="0" fontId="94" fillId="43" borderId="80" applyNumberFormat="0" applyAlignment="0" applyProtection="0"/>
    <xf numFmtId="0" fontId="166" fillId="67" borderId="80" applyNumberFormat="0" applyAlignment="0" applyProtection="0"/>
    <xf numFmtId="0" fontId="94" fillId="43" borderId="80" applyNumberFormat="0" applyAlignment="0" applyProtection="0"/>
    <xf numFmtId="0" fontId="166" fillId="67" borderId="80" applyNumberFormat="0" applyAlignment="0" applyProtection="0"/>
    <xf numFmtId="0" fontId="94" fillId="43" borderId="80" applyNumberFormat="0" applyAlignment="0" applyProtection="0"/>
    <xf numFmtId="0" fontId="94" fillId="43" borderId="80" applyNumberFormat="0" applyAlignment="0" applyProtection="0"/>
    <xf numFmtId="0" fontId="94" fillId="43" borderId="80" applyNumberFormat="0" applyAlignment="0" applyProtection="0"/>
    <xf numFmtId="0" fontId="94" fillId="43" borderId="80" applyNumberFormat="0" applyAlignment="0" applyProtection="0"/>
    <xf numFmtId="0" fontId="94" fillId="43" borderId="80" applyNumberFormat="0" applyAlignment="0" applyProtection="0"/>
    <xf numFmtId="0" fontId="94" fillId="43" borderId="80" applyNumberFormat="0" applyAlignment="0" applyProtection="0"/>
    <xf numFmtId="0" fontId="94" fillId="43" borderId="80" applyNumberFormat="0" applyAlignment="0" applyProtection="0"/>
    <xf numFmtId="0" fontId="94" fillId="43" borderId="80" applyNumberFormat="0" applyAlignment="0" applyProtection="0"/>
    <xf numFmtId="0" fontId="34" fillId="66" borderId="82" applyNumberFormat="0" applyFont="0" applyAlignment="0" applyProtection="0"/>
    <xf numFmtId="0" fontId="34" fillId="39" borderId="82" applyNumberFormat="0" applyFont="0" applyAlignment="0" applyProtection="0"/>
    <xf numFmtId="0" fontId="81" fillId="66" borderId="81" applyNumberFormat="0" applyFont="0" applyAlignment="0" applyProtection="0"/>
    <xf numFmtId="0" fontId="69" fillId="39" borderId="82" applyNumberFormat="0" applyFont="0" applyAlignment="0" applyProtection="0"/>
    <xf numFmtId="0" fontId="81" fillId="66" borderId="81" applyNumberFormat="0" applyFont="0" applyAlignment="0" applyProtection="0"/>
    <xf numFmtId="0" fontId="69" fillId="39" borderId="82" applyNumberFormat="0" applyFont="0" applyAlignment="0" applyProtection="0"/>
    <xf numFmtId="0" fontId="69" fillId="39" borderId="82" applyNumberFormat="0" applyFont="0" applyAlignment="0" applyProtection="0"/>
    <xf numFmtId="0" fontId="34" fillId="39" borderId="82" applyNumberFormat="0" applyFont="0" applyAlignment="0" applyProtection="0"/>
    <xf numFmtId="0" fontId="81" fillId="66" borderId="81" applyNumberFormat="0" applyFont="0" applyAlignment="0" applyProtection="0"/>
    <xf numFmtId="0" fontId="34" fillId="39" borderId="80" applyNumberFormat="0" applyFont="0" applyAlignment="0" applyProtection="0"/>
    <xf numFmtId="0" fontId="34" fillId="39" borderId="80" applyNumberFormat="0" applyFont="0" applyAlignment="0" applyProtection="0"/>
    <xf numFmtId="0" fontId="81" fillId="66" borderId="81" applyNumberFormat="0" applyFont="0" applyAlignment="0" applyProtection="0"/>
    <xf numFmtId="0" fontId="34" fillId="39" borderId="80" applyNumberFormat="0" applyFont="0" applyAlignment="0" applyProtection="0"/>
    <xf numFmtId="0" fontId="34" fillId="39" borderId="80" applyNumberFormat="0" applyFont="0" applyAlignment="0" applyProtection="0"/>
    <xf numFmtId="0" fontId="34" fillId="39" borderId="80" applyNumberFormat="0" applyFont="0" applyAlignment="0" applyProtection="0"/>
    <xf numFmtId="0" fontId="103" fillId="121" borderId="76" applyNumberFormat="0" applyAlignment="0" applyProtection="0"/>
    <xf numFmtId="0" fontId="103" fillId="122" borderId="76" applyNumberFormat="0" applyAlignment="0" applyProtection="0"/>
    <xf numFmtId="0" fontId="103" fillId="48" borderId="76" applyNumberFormat="0" applyAlignment="0" applyProtection="0"/>
    <xf numFmtId="0" fontId="103" fillId="122" borderId="76" applyNumberFormat="0" applyAlignment="0" applyProtection="0"/>
    <xf numFmtId="0" fontId="103" fillId="48" borderId="76" applyNumberFormat="0" applyAlignment="0" applyProtection="0"/>
    <xf numFmtId="0" fontId="103" fillId="48" borderId="76" applyNumberFormat="0" applyAlignment="0" applyProtection="0"/>
    <xf numFmtId="0" fontId="103" fillId="41" borderId="76" applyNumberFormat="0" applyAlignment="0" applyProtection="0"/>
    <xf numFmtId="0" fontId="103" fillId="41" borderId="76" applyNumberFormat="0" applyAlignment="0" applyProtection="0"/>
    <xf numFmtId="0" fontId="103" fillId="41" borderId="76" applyNumberFormat="0" applyAlignment="0" applyProtection="0"/>
    <xf numFmtId="0" fontId="103" fillId="41" borderId="76" applyNumberFormat="0" applyAlignment="0" applyProtection="0"/>
    <xf numFmtId="0" fontId="103" fillId="41" borderId="76" applyNumberFormat="0" applyAlignment="0" applyProtection="0"/>
    <xf numFmtId="0" fontId="106" fillId="0" borderId="20" applyNumberFormat="0" applyFill="0" applyBorder="0" applyAlignment="0" applyProtection="0">
      <protection hidden="1"/>
    </xf>
    <xf numFmtId="4" fontId="81" fillId="76" borderId="81" applyNumberFormat="0" applyProtection="0">
      <alignment vertical="center"/>
    </xf>
    <xf numFmtId="4" fontId="69" fillId="77" borderId="76" applyNumberFormat="0" applyProtection="0">
      <alignment vertical="center"/>
    </xf>
    <xf numFmtId="4" fontId="81" fillId="76" borderId="81" applyNumberFormat="0" applyProtection="0">
      <alignment vertical="center"/>
    </xf>
    <xf numFmtId="4" fontId="81" fillId="76" borderId="81" applyNumberFormat="0" applyProtection="0">
      <alignment vertical="center"/>
    </xf>
    <xf numFmtId="4" fontId="81" fillId="76" borderId="81" applyNumberFormat="0" applyProtection="0">
      <alignment vertical="center"/>
    </xf>
    <xf numFmtId="4" fontId="69" fillId="77" borderId="76" applyNumberFormat="0" applyProtection="0">
      <alignment vertical="center"/>
    </xf>
    <xf numFmtId="4" fontId="81" fillId="76" borderId="81" applyNumberFormat="0" applyProtection="0">
      <alignment vertical="center"/>
    </xf>
    <xf numFmtId="4" fontId="109" fillId="78" borderId="71" applyNumberFormat="0" applyProtection="0">
      <alignment horizontal="right" vertical="center" wrapText="1"/>
    </xf>
    <xf numFmtId="4" fontId="69" fillId="77" borderId="76" applyNumberFormat="0" applyProtection="0">
      <alignment vertical="center"/>
    </xf>
    <xf numFmtId="4" fontId="69" fillId="77" borderId="76" applyNumberFormat="0" applyProtection="0">
      <alignment vertical="center"/>
    </xf>
    <xf numFmtId="4" fontId="113" fillId="76" borderId="83" applyNumberFormat="0" applyProtection="0">
      <alignment vertical="center"/>
    </xf>
    <xf numFmtId="4" fontId="170" fillId="77" borderId="81" applyNumberFormat="0" applyProtection="0">
      <alignment vertical="center"/>
    </xf>
    <xf numFmtId="4" fontId="170" fillId="77" borderId="81" applyNumberFormat="0" applyProtection="0">
      <alignment vertical="center"/>
    </xf>
    <xf numFmtId="4" fontId="110" fillId="77" borderId="83" applyNumberFormat="0" applyProtection="0">
      <alignment vertical="center"/>
    </xf>
    <xf numFmtId="4" fontId="119" fillId="77" borderId="76" applyNumberFormat="0" applyProtection="0">
      <alignment vertical="center"/>
    </xf>
    <xf numFmtId="4" fontId="119" fillId="77" borderId="76" applyNumberFormat="0" applyProtection="0">
      <alignment vertical="center"/>
    </xf>
    <xf numFmtId="4" fontId="110" fillId="76" borderId="83" applyNumberFormat="0" applyProtection="0">
      <alignment vertical="center"/>
    </xf>
    <xf numFmtId="4" fontId="81" fillId="77" borderId="81" applyNumberFormat="0" applyProtection="0">
      <alignment horizontal="left" vertical="center" indent="1"/>
    </xf>
    <xf numFmtId="4" fontId="81" fillId="77" borderId="81" applyNumberFormat="0" applyProtection="0">
      <alignment horizontal="left" vertical="center" indent="1"/>
    </xf>
    <xf numFmtId="4" fontId="81" fillId="77" borderId="81" applyNumberFormat="0" applyProtection="0">
      <alignment horizontal="left" vertical="center" indent="1"/>
    </xf>
    <xf numFmtId="4" fontId="81" fillId="77" borderId="81" applyNumberFormat="0" applyProtection="0">
      <alignment horizontal="left" vertical="center" indent="1"/>
    </xf>
    <xf numFmtId="4" fontId="109" fillId="78" borderId="71" applyNumberFormat="0" applyProtection="0">
      <alignment horizontal="left" vertical="center" indent="1"/>
    </xf>
    <xf numFmtId="4" fontId="69" fillId="77" borderId="76" applyNumberFormat="0" applyProtection="0">
      <alignment horizontal="left" vertical="center" indent="1"/>
    </xf>
    <xf numFmtId="4" fontId="69" fillId="77" borderId="76" applyNumberFormat="0" applyProtection="0">
      <alignment horizontal="left" vertical="center" indent="1"/>
    </xf>
    <xf numFmtId="4" fontId="113" fillId="76" borderId="83" applyNumberFormat="0" applyProtection="0">
      <alignment horizontal="left" vertical="center" indent="1"/>
    </xf>
    <xf numFmtId="0" fontId="171" fillId="76" borderId="83" applyNumberFormat="0" applyProtection="0">
      <alignment horizontal="left" vertical="top" indent="1"/>
    </xf>
    <xf numFmtId="0" fontId="171" fillId="76" borderId="83" applyNumberFormat="0" applyProtection="0">
      <alignment horizontal="left" vertical="top" indent="1"/>
    </xf>
    <xf numFmtId="0" fontId="113" fillId="77" borderId="83" applyNumberFormat="0" applyProtection="0">
      <alignment horizontal="left" vertical="top" indent="1"/>
    </xf>
    <xf numFmtId="4" fontId="69" fillId="77" borderId="76" applyNumberFormat="0" applyProtection="0">
      <alignment horizontal="left" vertical="center" indent="1"/>
    </xf>
    <xf numFmtId="4" fontId="69" fillId="77" borderId="76" applyNumberFormat="0" applyProtection="0">
      <alignment horizontal="left" vertical="center" indent="1"/>
    </xf>
    <xf numFmtId="0" fontId="113" fillId="76" borderId="83" applyNumberFormat="0" applyProtection="0">
      <alignment horizontal="left" vertical="top" indent="1"/>
    </xf>
    <xf numFmtId="4" fontId="81" fillId="52" borderId="81" applyNumberFormat="0" applyProtection="0">
      <alignment horizontal="left" vertical="center" indent="1"/>
    </xf>
    <xf numFmtId="4" fontId="81" fillId="52" borderId="81" applyNumberFormat="0" applyProtection="0">
      <alignment horizontal="left" vertical="center" indent="1"/>
    </xf>
    <xf numFmtId="4" fontId="114" fillId="81" borderId="71" applyNumberFormat="0" applyProtection="0">
      <alignment horizontal="left" vertical="center"/>
    </xf>
    <xf numFmtId="4" fontId="81" fillId="52" borderId="81" applyNumberFormat="0" applyProtection="0">
      <alignment horizontal="left" vertical="center" indent="1"/>
    </xf>
    <xf numFmtId="4" fontId="81" fillId="52" borderId="81" applyNumberFormat="0" applyProtection="0">
      <alignment horizontal="left" vertical="center" indent="1"/>
    </xf>
    <xf numFmtId="0" fontId="34" fillId="130" borderId="76" applyNumberFormat="0" applyProtection="0">
      <alignment horizontal="left" vertical="center" indent="1"/>
    </xf>
    <xf numFmtId="4" fontId="114" fillId="81" borderId="71" applyNumberFormat="0" applyProtection="0">
      <alignment horizontal="left" vertical="center"/>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34" fillId="130" borderId="76" applyNumberFormat="0" applyProtection="0">
      <alignment horizontal="left" vertical="center" indent="1"/>
    </xf>
    <xf numFmtId="4" fontId="81" fillId="36" borderId="81" applyNumberFormat="0" applyProtection="0">
      <alignment horizontal="right" vertical="center"/>
    </xf>
    <xf numFmtId="4" fontId="81" fillId="36" borderId="81" applyNumberFormat="0" applyProtection="0">
      <alignment horizontal="right" vertical="center"/>
    </xf>
    <xf numFmtId="4" fontId="81" fillId="36" borderId="81" applyNumberFormat="0" applyProtection="0">
      <alignment horizontal="right" vertical="center"/>
    </xf>
    <xf numFmtId="4" fontId="81" fillId="36" borderId="81" applyNumberFormat="0" applyProtection="0">
      <alignment horizontal="right" vertical="center"/>
    </xf>
    <xf numFmtId="4" fontId="69" fillId="36" borderId="83" applyNumberFormat="0" applyProtection="0">
      <alignment horizontal="right" vertical="center"/>
    </xf>
    <xf numFmtId="4" fontId="69" fillId="98" borderId="76" applyNumberFormat="0" applyProtection="0">
      <alignment horizontal="right" vertical="center"/>
    </xf>
    <xf numFmtId="4" fontId="69" fillId="98" borderId="76" applyNumberFormat="0" applyProtection="0">
      <alignment horizontal="right" vertical="center"/>
    </xf>
    <xf numFmtId="4" fontId="69" fillId="36" borderId="83" applyNumberFormat="0" applyProtection="0">
      <alignment horizontal="right" vertical="center"/>
    </xf>
    <xf numFmtId="4" fontId="81" fillId="131" borderId="81" applyNumberFormat="0" applyProtection="0">
      <alignment horizontal="right" vertical="center"/>
    </xf>
    <xf numFmtId="4" fontId="81" fillId="131" borderId="81" applyNumberFormat="0" applyProtection="0">
      <alignment horizontal="right" vertical="center"/>
    </xf>
    <xf numFmtId="4" fontId="81" fillId="131" borderId="81" applyNumberFormat="0" applyProtection="0">
      <alignment horizontal="right" vertical="center"/>
    </xf>
    <xf numFmtId="4" fontId="81" fillId="131" borderId="81" applyNumberFormat="0" applyProtection="0">
      <alignment horizontal="right" vertical="center"/>
    </xf>
    <xf numFmtId="4" fontId="69" fillId="37" borderId="83" applyNumberFormat="0" applyProtection="0">
      <alignment horizontal="right" vertical="center"/>
    </xf>
    <xf numFmtId="4" fontId="69" fillId="132" borderId="76" applyNumberFormat="0" applyProtection="0">
      <alignment horizontal="right" vertical="center"/>
    </xf>
    <xf numFmtId="4" fontId="69" fillId="132" borderId="76" applyNumberFormat="0" applyProtection="0">
      <alignment horizontal="right" vertical="center"/>
    </xf>
    <xf numFmtId="4" fontId="69" fillId="37" borderId="83" applyNumberFormat="0" applyProtection="0">
      <alignment horizontal="right" vertical="center"/>
    </xf>
    <xf numFmtId="4" fontId="81" fillId="61" borderId="84" applyNumberFormat="0" applyProtection="0">
      <alignment horizontal="right" vertical="center"/>
    </xf>
    <xf numFmtId="4" fontId="81" fillId="61" borderId="84" applyNumberFormat="0" applyProtection="0">
      <alignment horizontal="right" vertical="center"/>
    </xf>
    <xf numFmtId="4" fontId="81" fillId="61" borderId="84" applyNumberFormat="0" applyProtection="0">
      <alignment horizontal="right" vertical="center"/>
    </xf>
    <xf numFmtId="4" fontId="81" fillId="61" borderId="84" applyNumberFormat="0" applyProtection="0">
      <alignment horizontal="right" vertical="center"/>
    </xf>
    <xf numFmtId="4" fontId="69" fillId="61" borderId="83" applyNumberFormat="0" applyProtection="0">
      <alignment horizontal="right" vertical="center"/>
    </xf>
    <xf numFmtId="4" fontId="69" fillId="90" borderId="76" applyNumberFormat="0" applyProtection="0">
      <alignment horizontal="right" vertical="center"/>
    </xf>
    <xf numFmtId="4" fontId="69" fillId="90" borderId="76" applyNumberFormat="0" applyProtection="0">
      <alignment horizontal="right" vertical="center"/>
    </xf>
    <xf numFmtId="4" fontId="69" fillId="61" borderId="83" applyNumberFormat="0" applyProtection="0">
      <alignment horizontal="right" vertical="center"/>
    </xf>
    <xf numFmtId="4" fontId="81" fillId="49" borderId="81" applyNumberFormat="0" applyProtection="0">
      <alignment horizontal="right" vertical="center"/>
    </xf>
    <xf numFmtId="4" fontId="81" fillId="49" borderId="81" applyNumberFormat="0" applyProtection="0">
      <alignment horizontal="right" vertical="center"/>
    </xf>
    <xf numFmtId="4" fontId="81" fillId="49" borderId="81" applyNumberFormat="0" applyProtection="0">
      <alignment horizontal="right" vertical="center"/>
    </xf>
    <xf numFmtId="4" fontId="81" fillId="49" borderId="81" applyNumberFormat="0" applyProtection="0">
      <alignment horizontal="right" vertical="center"/>
    </xf>
    <xf numFmtId="4" fontId="69" fillId="49" borderId="83" applyNumberFormat="0" applyProtection="0">
      <alignment horizontal="right" vertical="center"/>
    </xf>
    <xf numFmtId="4" fontId="69" fillId="95" borderId="76" applyNumberFormat="0" applyProtection="0">
      <alignment horizontal="right" vertical="center"/>
    </xf>
    <xf numFmtId="4" fontId="69" fillId="95" borderId="76" applyNumberFormat="0" applyProtection="0">
      <alignment horizontal="right" vertical="center"/>
    </xf>
    <xf numFmtId="4" fontId="69" fillId="49" borderId="83" applyNumberFormat="0" applyProtection="0">
      <alignment horizontal="right" vertical="center"/>
    </xf>
    <xf numFmtId="4" fontId="81" fillId="53" borderId="81" applyNumberFormat="0" applyProtection="0">
      <alignment horizontal="right" vertical="center"/>
    </xf>
    <xf numFmtId="4" fontId="81" fillId="53" borderId="81" applyNumberFormat="0" applyProtection="0">
      <alignment horizontal="right" vertical="center"/>
    </xf>
    <xf numFmtId="4" fontId="81" fillId="53" borderId="81" applyNumberFormat="0" applyProtection="0">
      <alignment horizontal="right" vertical="center"/>
    </xf>
    <xf numFmtId="4" fontId="81" fillId="53" borderId="81" applyNumberFormat="0" applyProtection="0">
      <alignment horizontal="right" vertical="center"/>
    </xf>
    <xf numFmtId="4" fontId="69" fillId="53" borderId="83" applyNumberFormat="0" applyProtection="0">
      <alignment horizontal="right" vertical="center"/>
    </xf>
    <xf numFmtId="4" fontId="69" fillId="133" borderId="76" applyNumberFormat="0" applyProtection="0">
      <alignment horizontal="right" vertical="center"/>
    </xf>
    <xf numFmtId="4" fontId="69" fillId="133" borderId="76" applyNumberFormat="0" applyProtection="0">
      <alignment horizontal="right" vertical="center"/>
    </xf>
    <xf numFmtId="4" fontId="69" fillId="53" borderId="83" applyNumberFormat="0" applyProtection="0">
      <alignment horizontal="right" vertical="center"/>
    </xf>
    <xf numFmtId="4" fontId="81" fillId="68" borderId="81" applyNumberFormat="0" applyProtection="0">
      <alignment horizontal="right" vertical="center"/>
    </xf>
    <xf numFmtId="4" fontId="81" fillId="68" borderId="81" applyNumberFormat="0" applyProtection="0">
      <alignment horizontal="right" vertical="center"/>
    </xf>
    <xf numFmtId="4" fontId="81" fillId="68" borderId="81" applyNumberFormat="0" applyProtection="0">
      <alignment horizontal="right" vertical="center"/>
    </xf>
    <xf numFmtId="4" fontId="81" fillId="68" borderId="81" applyNumberFormat="0" applyProtection="0">
      <alignment horizontal="right" vertical="center"/>
    </xf>
    <xf numFmtId="4" fontId="69" fillId="68" borderId="83" applyNumberFormat="0" applyProtection="0">
      <alignment horizontal="right" vertical="center"/>
    </xf>
    <xf numFmtId="4" fontId="69" fillId="99" borderId="76" applyNumberFormat="0" applyProtection="0">
      <alignment horizontal="right" vertical="center"/>
    </xf>
    <xf numFmtId="4" fontId="69" fillId="99" borderId="76" applyNumberFormat="0" applyProtection="0">
      <alignment horizontal="right" vertical="center"/>
    </xf>
    <xf numFmtId="4" fontId="69" fillId="68" borderId="83" applyNumberFormat="0" applyProtection="0">
      <alignment horizontal="right" vertical="center"/>
    </xf>
    <xf numFmtId="4" fontId="81" fillId="47" borderId="81" applyNumberFormat="0" applyProtection="0">
      <alignment horizontal="right" vertical="center"/>
    </xf>
    <xf numFmtId="4" fontId="81" fillId="47" borderId="81" applyNumberFormat="0" applyProtection="0">
      <alignment horizontal="right" vertical="center"/>
    </xf>
    <xf numFmtId="4" fontId="81" fillId="47" borderId="81" applyNumberFormat="0" applyProtection="0">
      <alignment horizontal="right" vertical="center"/>
    </xf>
    <xf numFmtId="4" fontId="81" fillId="47" borderId="81" applyNumberFormat="0" applyProtection="0">
      <alignment horizontal="right" vertical="center"/>
    </xf>
    <xf numFmtId="4" fontId="69" fillId="47" borderId="83" applyNumberFormat="0" applyProtection="0">
      <alignment horizontal="right" vertical="center"/>
    </xf>
    <xf numFmtId="4" fontId="69" fillId="134" borderId="76" applyNumberFormat="0" applyProtection="0">
      <alignment horizontal="right" vertical="center"/>
    </xf>
    <xf numFmtId="4" fontId="69" fillId="134" borderId="76" applyNumberFormat="0" applyProtection="0">
      <alignment horizontal="right" vertical="center"/>
    </xf>
    <xf numFmtId="4" fontId="69" fillId="47" borderId="83" applyNumberFormat="0" applyProtection="0">
      <alignment horizontal="right" vertical="center"/>
    </xf>
    <xf numFmtId="4" fontId="81" fillId="72" borderId="81" applyNumberFormat="0" applyProtection="0">
      <alignment horizontal="right" vertical="center"/>
    </xf>
    <xf numFmtId="4" fontId="81" fillId="72" borderId="81" applyNumberFormat="0" applyProtection="0">
      <alignment horizontal="right" vertical="center"/>
    </xf>
    <xf numFmtId="4" fontId="81" fillId="72" borderId="81" applyNumberFormat="0" applyProtection="0">
      <alignment horizontal="right" vertical="center"/>
    </xf>
    <xf numFmtId="4" fontId="81" fillId="72" borderId="81" applyNumberFormat="0" applyProtection="0">
      <alignment horizontal="right" vertical="center"/>
    </xf>
    <xf numFmtId="4" fontId="69" fillId="72" borderId="83" applyNumberFormat="0" applyProtection="0">
      <alignment horizontal="right" vertical="center"/>
    </xf>
    <xf numFmtId="4" fontId="69" fillId="135" borderId="76" applyNumberFormat="0" applyProtection="0">
      <alignment horizontal="right" vertical="center"/>
    </xf>
    <xf numFmtId="4" fontId="69" fillId="135" borderId="76" applyNumberFormat="0" applyProtection="0">
      <alignment horizontal="right" vertical="center"/>
    </xf>
    <xf numFmtId="4" fontId="69" fillId="72" borderId="83" applyNumberFormat="0" applyProtection="0">
      <alignment horizontal="right" vertical="center"/>
    </xf>
    <xf numFmtId="4" fontId="81" fillId="46" borderId="81" applyNumberFormat="0" applyProtection="0">
      <alignment horizontal="right" vertical="center"/>
    </xf>
    <xf numFmtId="4" fontId="81" fillId="46" borderId="81" applyNumberFormat="0" applyProtection="0">
      <alignment horizontal="right" vertical="center"/>
    </xf>
    <xf numFmtId="4" fontId="81" fillId="46" borderId="81" applyNumberFormat="0" applyProtection="0">
      <alignment horizontal="right" vertical="center"/>
    </xf>
    <xf numFmtId="4" fontId="81" fillId="46" borderId="81" applyNumberFormat="0" applyProtection="0">
      <alignment horizontal="right" vertical="center"/>
    </xf>
    <xf numFmtId="4" fontId="69" fillId="46" borderId="83" applyNumberFormat="0" applyProtection="0">
      <alignment horizontal="right" vertical="center"/>
    </xf>
    <xf numFmtId="4" fontId="69" fillId="94" borderId="76" applyNumberFormat="0" applyProtection="0">
      <alignment horizontal="right" vertical="center"/>
    </xf>
    <xf numFmtId="4" fontId="69" fillId="94" borderId="76" applyNumberFormat="0" applyProtection="0">
      <alignment horizontal="right" vertical="center"/>
    </xf>
    <xf numFmtId="4" fontId="69" fillId="46" borderId="83" applyNumberFormat="0" applyProtection="0">
      <alignment horizontal="right" vertical="center"/>
    </xf>
    <xf numFmtId="4" fontId="81" fillId="136" borderId="84" applyNumberFormat="0" applyProtection="0">
      <alignment horizontal="left" vertical="center" indent="1"/>
    </xf>
    <xf numFmtId="4" fontId="81" fillId="136" borderId="84" applyNumberFormat="0" applyProtection="0">
      <alignment horizontal="left" vertical="center" indent="1"/>
    </xf>
    <xf numFmtId="4" fontId="81" fillId="136" borderId="84" applyNumberFormat="0" applyProtection="0">
      <alignment horizontal="left" vertical="center" indent="1"/>
    </xf>
    <xf numFmtId="4" fontId="81" fillId="136" borderId="84" applyNumberFormat="0" applyProtection="0">
      <alignment horizontal="left" vertical="center" indent="1"/>
    </xf>
    <xf numFmtId="4" fontId="113" fillId="0" borderId="71" applyNumberFormat="0" applyProtection="0">
      <alignment horizontal="left" vertical="center" indent="1"/>
    </xf>
    <xf numFmtId="4" fontId="113" fillId="137" borderId="76" applyNumberFormat="0" applyProtection="0">
      <alignment horizontal="left" vertical="center" indent="1"/>
    </xf>
    <xf numFmtId="4" fontId="113" fillId="137" borderId="76" applyNumberFormat="0" applyProtection="0">
      <alignment horizontal="left" vertical="center" indent="1"/>
    </xf>
    <xf numFmtId="4" fontId="34" fillId="65" borderId="84" applyNumberFormat="0" applyProtection="0">
      <alignment horizontal="left" vertical="center" indent="1"/>
    </xf>
    <xf numFmtId="4" fontId="34" fillId="65" borderId="84" applyNumberFormat="0" applyProtection="0">
      <alignment horizontal="left" vertical="center" indent="1"/>
    </xf>
    <xf numFmtId="4" fontId="69" fillId="0" borderId="71" applyNumberFormat="0" applyProtection="0">
      <alignment horizontal="left" vertical="center" indent="1"/>
    </xf>
    <xf numFmtId="4" fontId="69" fillId="88" borderId="85" applyNumberFormat="0" applyProtection="0">
      <alignment horizontal="left" vertical="center" indent="1"/>
    </xf>
    <xf numFmtId="4" fontId="69" fillId="88" borderId="85" applyNumberFormat="0" applyProtection="0">
      <alignment horizontal="left" vertical="center" indent="1"/>
    </xf>
    <xf numFmtId="4" fontId="34" fillId="65" borderId="84" applyNumberFormat="0" applyProtection="0">
      <alignment horizontal="left" vertical="center" indent="1"/>
    </xf>
    <xf numFmtId="4" fontId="34" fillId="65" borderId="84" applyNumberFormat="0" applyProtection="0">
      <alignment horizontal="left" vertical="center" indent="1"/>
    </xf>
    <xf numFmtId="4" fontId="81" fillId="104" borderId="81" applyNumberFormat="0" applyProtection="0">
      <alignment horizontal="right" vertical="center"/>
    </xf>
    <xf numFmtId="4" fontId="81" fillId="104" borderId="81" applyNumberFormat="0" applyProtection="0">
      <alignment horizontal="right" vertical="center"/>
    </xf>
    <xf numFmtId="4" fontId="81" fillId="104" borderId="81" applyNumberFormat="0" applyProtection="0">
      <alignment horizontal="right" vertical="center"/>
    </xf>
    <xf numFmtId="4" fontId="81" fillId="104" borderId="81" applyNumberFormat="0" applyProtection="0">
      <alignment horizontal="right" vertical="center"/>
    </xf>
    <xf numFmtId="0" fontId="34" fillId="130" borderId="76" applyNumberFormat="0" applyProtection="0">
      <alignment horizontal="left" vertical="center" indent="1"/>
    </xf>
    <xf numFmtId="4" fontId="117" fillId="48" borderId="83" applyNumberFormat="0" applyProtection="0">
      <alignment horizontal="center" vertical="center"/>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34" fillId="130" borderId="76" applyNumberFormat="0" applyProtection="0">
      <alignment horizontal="left" vertical="center" indent="1"/>
    </xf>
    <xf numFmtId="4" fontId="69" fillId="104" borderId="83" applyNumberFormat="0" applyProtection="0">
      <alignment horizontal="right" vertical="center"/>
    </xf>
    <xf numFmtId="0" fontId="34" fillId="130" borderId="76" applyNumberFormat="0" applyProtection="0">
      <alignment horizontal="left" vertical="center" indent="1"/>
    </xf>
    <xf numFmtId="4" fontId="81" fillId="89" borderId="84" applyNumberFormat="0" applyProtection="0">
      <alignment horizontal="left" vertical="center" indent="1"/>
    </xf>
    <xf numFmtId="4" fontId="81" fillId="89" borderId="84" applyNumberFormat="0" applyProtection="0">
      <alignment horizontal="left" vertical="center" indent="1"/>
    </xf>
    <xf numFmtId="4" fontId="81" fillId="89" borderId="84" applyNumberFormat="0" applyProtection="0">
      <alignment horizontal="left" vertical="center" indent="1"/>
    </xf>
    <xf numFmtId="4" fontId="81" fillId="89" borderId="84" applyNumberFormat="0" applyProtection="0">
      <alignment horizontal="left" vertical="center" indent="1"/>
    </xf>
    <xf numFmtId="4" fontId="69" fillId="88" borderId="76" applyNumberFormat="0" applyProtection="0">
      <alignment horizontal="left" vertical="center" indent="1"/>
    </xf>
    <xf numFmtId="4" fontId="69" fillId="88" borderId="76" applyNumberFormat="0" applyProtection="0">
      <alignment horizontal="left" vertical="center" indent="1"/>
    </xf>
    <xf numFmtId="4" fontId="81" fillId="104" borderId="84" applyNumberFormat="0" applyProtection="0">
      <alignment horizontal="left" vertical="center" indent="1"/>
    </xf>
    <xf numFmtId="4" fontId="81" fillId="104" borderId="84" applyNumberFormat="0" applyProtection="0">
      <alignment horizontal="left" vertical="center" indent="1"/>
    </xf>
    <xf numFmtId="4" fontId="81" fillId="104" borderId="84" applyNumberFormat="0" applyProtection="0">
      <alignment horizontal="left" vertical="center" indent="1"/>
    </xf>
    <xf numFmtId="4" fontId="81" fillId="104" borderId="84" applyNumberFormat="0" applyProtection="0">
      <alignment horizontal="left" vertical="center" indent="1"/>
    </xf>
    <xf numFmtId="4" fontId="69" fillId="138" borderId="76" applyNumberFormat="0" applyProtection="0">
      <alignment horizontal="left" vertical="center" indent="1"/>
    </xf>
    <xf numFmtId="4" fontId="69" fillId="138" borderId="76" applyNumberFormat="0" applyProtection="0">
      <alignment horizontal="left" vertical="center" indent="1"/>
    </xf>
    <xf numFmtId="0" fontId="81" fillId="48" borderId="81" applyNumberFormat="0" applyProtection="0">
      <alignment horizontal="left" vertical="center" indent="1"/>
    </xf>
    <xf numFmtId="0" fontId="81" fillId="48" borderId="81" applyNumberFormat="0" applyProtection="0">
      <alignment horizontal="left" vertical="center" indent="1"/>
    </xf>
    <xf numFmtId="0" fontId="114" fillId="84" borderId="71" applyNumberFormat="0" applyProtection="0">
      <alignment horizontal="left" vertical="center" indent="2"/>
    </xf>
    <xf numFmtId="0" fontId="81" fillId="48" borderId="81" applyNumberFormat="0" applyProtection="0">
      <alignment horizontal="left" vertical="center" indent="1"/>
    </xf>
    <xf numFmtId="0" fontId="81" fillId="48" borderId="81" applyNumberFormat="0" applyProtection="0">
      <alignment horizontal="left" vertical="center" indent="1"/>
    </xf>
    <xf numFmtId="0" fontId="34" fillId="138" borderId="76" applyNumberFormat="0" applyProtection="0">
      <alignment horizontal="left" vertical="center" indent="1"/>
    </xf>
    <xf numFmtId="0" fontId="114" fillId="84" borderId="71" applyNumberFormat="0" applyProtection="0">
      <alignment horizontal="left" vertical="center" indent="2"/>
    </xf>
    <xf numFmtId="0" fontId="34" fillId="138" borderId="76" applyNumberFormat="0" applyProtection="0">
      <alignment horizontal="left" vertical="center" indent="1"/>
    </xf>
    <xf numFmtId="0" fontId="34" fillId="138" borderId="76" applyNumberFormat="0" applyProtection="0">
      <alignment horizontal="left" vertical="center" indent="1"/>
    </xf>
    <xf numFmtId="0" fontId="34" fillId="138" borderId="76" applyNumberFormat="0" applyProtection="0">
      <alignment horizontal="left" vertical="center" indent="1"/>
    </xf>
    <xf numFmtId="0" fontId="34" fillId="65" borderId="83" applyNumberFormat="0" applyProtection="0">
      <alignment horizontal="left" vertical="center" indent="1"/>
    </xf>
    <xf numFmtId="0" fontId="34" fillId="138" borderId="76" applyNumberFormat="0" applyProtection="0">
      <alignment horizontal="left" vertical="center" indent="1"/>
    </xf>
    <xf numFmtId="0" fontId="34" fillId="83" borderId="83" applyNumberFormat="0" applyProtection="0">
      <alignment horizontal="left" vertical="top" indent="1"/>
    </xf>
    <xf numFmtId="0" fontId="81" fillId="65" borderId="83" applyNumberFormat="0" applyProtection="0">
      <alignment horizontal="left" vertical="top" indent="1"/>
    </xf>
    <xf numFmtId="0" fontId="81" fillId="65" borderId="83" applyNumberFormat="0" applyProtection="0">
      <alignment horizontal="left" vertical="top" indent="1"/>
    </xf>
    <xf numFmtId="0" fontId="34" fillId="138" borderId="76" applyNumberFormat="0" applyProtection="0">
      <alignment horizontal="left" vertical="center" indent="1"/>
    </xf>
    <xf numFmtId="0" fontId="34" fillId="83" borderId="83" applyNumberFormat="0" applyProtection="0">
      <alignment horizontal="left" vertical="top" indent="1"/>
    </xf>
    <xf numFmtId="0" fontId="34" fillId="138" borderId="76" applyNumberFormat="0" applyProtection="0">
      <alignment horizontal="left" vertical="center" indent="1"/>
    </xf>
    <xf numFmtId="0" fontId="34" fillId="138" borderId="76" applyNumberFormat="0" applyProtection="0">
      <alignment horizontal="left" vertical="center" indent="1"/>
    </xf>
    <xf numFmtId="0" fontId="34" fillId="83" borderId="83" applyNumberFormat="0" applyProtection="0">
      <alignment horizontal="left" vertical="top" indent="1"/>
    </xf>
    <xf numFmtId="0" fontId="34" fillId="138" borderId="76" applyNumberFormat="0" applyProtection="0">
      <alignment horizontal="left" vertical="center" indent="1"/>
    </xf>
    <xf numFmtId="0" fontId="34" fillId="138" borderId="76" applyNumberFormat="0" applyProtection="0">
      <alignment horizontal="left" vertical="center" indent="1"/>
    </xf>
    <xf numFmtId="0" fontId="34" fillId="65" borderId="83" applyNumberFormat="0" applyProtection="0">
      <alignment horizontal="left" vertical="top" indent="1"/>
    </xf>
    <xf numFmtId="0" fontId="81" fillId="70" borderId="81" applyNumberFormat="0" applyProtection="0">
      <alignment horizontal="left" vertical="center" indent="1"/>
    </xf>
    <xf numFmtId="0" fontId="81" fillId="70" borderId="81" applyNumberFormat="0" applyProtection="0">
      <alignment horizontal="left" vertical="center" indent="1"/>
    </xf>
    <xf numFmtId="0" fontId="81" fillId="70" borderId="81" applyNumberFormat="0" applyProtection="0">
      <alignment horizontal="left" vertical="center" indent="1"/>
    </xf>
    <xf numFmtId="0" fontId="81" fillId="70" borderId="81" applyNumberFormat="0" applyProtection="0">
      <alignment horizontal="left" vertical="center" indent="1"/>
    </xf>
    <xf numFmtId="0" fontId="34" fillId="82" borderId="76" applyNumberFormat="0" applyProtection="0">
      <alignment horizontal="left" vertical="center" indent="1"/>
    </xf>
    <xf numFmtId="0" fontId="101" fillId="0" borderId="71" applyNumberFormat="0" applyProtection="0">
      <alignment horizontal="left" vertical="center" indent="2"/>
    </xf>
    <xf numFmtId="0" fontId="34" fillId="82" borderId="76" applyNumberFormat="0" applyProtection="0">
      <alignment horizontal="left" vertical="center" indent="1"/>
    </xf>
    <xf numFmtId="0" fontId="34" fillId="82" borderId="76" applyNumberFormat="0" applyProtection="0">
      <alignment horizontal="left" vertical="center" indent="1"/>
    </xf>
    <xf numFmtId="0" fontId="34" fillId="82" borderId="76" applyNumberFormat="0" applyProtection="0">
      <alignment horizontal="left" vertical="center" indent="1"/>
    </xf>
    <xf numFmtId="0" fontId="34" fillId="104" borderId="83" applyNumberFormat="0" applyProtection="0">
      <alignment horizontal="left" vertical="center" indent="1"/>
    </xf>
    <xf numFmtId="0" fontId="34" fillId="82" borderId="76" applyNumberFormat="0" applyProtection="0">
      <alignment horizontal="left" vertical="center" indent="1"/>
    </xf>
    <xf numFmtId="0" fontId="34" fillId="85" borderId="83" applyNumberFormat="0" applyProtection="0">
      <alignment horizontal="left" vertical="top" indent="1"/>
    </xf>
    <xf numFmtId="0" fontId="81" fillId="104" borderId="83" applyNumberFormat="0" applyProtection="0">
      <alignment horizontal="left" vertical="top" indent="1"/>
    </xf>
    <xf numFmtId="0" fontId="81" fillId="104" borderId="83" applyNumberFormat="0" applyProtection="0">
      <alignment horizontal="left" vertical="top" indent="1"/>
    </xf>
    <xf numFmtId="0" fontId="34" fillId="82" borderId="76" applyNumberFormat="0" applyProtection="0">
      <alignment horizontal="left" vertical="center" indent="1"/>
    </xf>
    <xf numFmtId="0" fontId="34" fillId="85" borderId="83" applyNumberFormat="0" applyProtection="0">
      <alignment horizontal="left" vertical="top" indent="1"/>
    </xf>
    <xf numFmtId="0" fontId="34" fillId="82" borderId="76" applyNumberFormat="0" applyProtection="0">
      <alignment horizontal="left" vertical="center" indent="1"/>
    </xf>
    <xf numFmtId="0" fontId="34" fillId="82" borderId="76" applyNumberFormat="0" applyProtection="0">
      <alignment horizontal="left" vertical="center" indent="1"/>
    </xf>
    <xf numFmtId="0" fontId="34" fillId="85" borderId="83" applyNumberFormat="0" applyProtection="0">
      <alignment horizontal="left" vertical="top" indent="1"/>
    </xf>
    <xf numFmtId="0" fontId="34" fillId="82" borderId="76" applyNumberFormat="0" applyProtection="0">
      <alignment horizontal="left" vertical="center" indent="1"/>
    </xf>
    <xf numFmtId="0" fontId="34" fillId="82" borderId="76" applyNumberFormat="0" applyProtection="0">
      <alignment horizontal="left" vertical="center" indent="1"/>
    </xf>
    <xf numFmtId="0" fontId="34" fillId="104" borderId="83" applyNumberFormat="0" applyProtection="0">
      <alignment horizontal="left" vertical="top" indent="1"/>
    </xf>
    <xf numFmtId="0" fontId="81" fillId="44" borderId="81" applyNumberFormat="0" applyProtection="0">
      <alignment horizontal="left" vertical="center" indent="1"/>
    </xf>
    <xf numFmtId="0" fontId="81" fillId="44" borderId="81" applyNumberFormat="0" applyProtection="0">
      <alignment horizontal="left" vertical="center" indent="1"/>
    </xf>
    <xf numFmtId="0" fontId="81" fillId="44" borderId="81" applyNumberFormat="0" applyProtection="0">
      <alignment horizontal="left" vertical="center" indent="1"/>
    </xf>
    <xf numFmtId="0" fontId="81" fillId="44" borderId="81" applyNumberFormat="0" applyProtection="0">
      <alignment horizontal="left" vertical="center" indent="1"/>
    </xf>
    <xf numFmtId="0" fontId="34" fillId="73" borderId="76" applyNumberFormat="0" applyProtection="0">
      <alignment horizontal="left" vertical="center" indent="1"/>
    </xf>
    <xf numFmtId="0" fontId="101" fillId="0" borderId="71" applyNumberFormat="0" applyProtection="0">
      <alignment horizontal="left" vertical="center" indent="2"/>
    </xf>
    <xf numFmtId="0" fontId="34" fillId="73" borderId="76" applyNumberFormat="0" applyProtection="0">
      <alignment horizontal="left" vertical="center" indent="1"/>
    </xf>
    <xf numFmtId="0" fontId="34" fillId="73" borderId="76" applyNumberFormat="0" applyProtection="0">
      <alignment horizontal="left" vertical="center" indent="1"/>
    </xf>
    <xf numFmtId="0" fontId="34" fillId="73" borderId="76" applyNumberFormat="0" applyProtection="0">
      <alignment horizontal="left" vertical="center" indent="1"/>
    </xf>
    <xf numFmtId="0" fontId="34" fillId="44" borderId="83" applyNumberFormat="0" applyProtection="0">
      <alignment horizontal="left" vertical="center" indent="1"/>
    </xf>
    <xf numFmtId="0" fontId="34" fillId="73" borderId="76" applyNumberFormat="0" applyProtection="0">
      <alignment horizontal="left" vertical="center" indent="1"/>
    </xf>
    <xf numFmtId="0" fontId="34" fillId="69" borderId="83" applyNumberFormat="0" applyProtection="0">
      <alignment horizontal="left" vertical="top" indent="1"/>
    </xf>
    <xf numFmtId="0" fontId="81" fillId="44" borderId="83" applyNumberFormat="0" applyProtection="0">
      <alignment horizontal="left" vertical="top" indent="1"/>
    </xf>
    <xf numFmtId="0" fontId="81" fillId="44" borderId="83" applyNumberFormat="0" applyProtection="0">
      <alignment horizontal="left" vertical="top" indent="1"/>
    </xf>
    <xf numFmtId="0" fontId="34" fillId="73" borderId="76" applyNumberFormat="0" applyProtection="0">
      <alignment horizontal="left" vertical="center" indent="1"/>
    </xf>
    <xf numFmtId="0" fontId="34" fillId="69" borderId="83" applyNumberFormat="0" applyProtection="0">
      <alignment horizontal="left" vertical="top" indent="1"/>
    </xf>
    <xf numFmtId="0" fontId="34" fillId="73" borderId="76" applyNumberFormat="0" applyProtection="0">
      <alignment horizontal="left" vertical="center" indent="1"/>
    </xf>
    <xf numFmtId="0" fontId="34" fillId="73" borderId="76" applyNumberFormat="0" applyProtection="0">
      <alignment horizontal="left" vertical="center" indent="1"/>
    </xf>
    <xf numFmtId="0" fontId="34" fillId="69" borderId="83" applyNumberFormat="0" applyProtection="0">
      <alignment horizontal="left" vertical="top" indent="1"/>
    </xf>
    <xf numFmtId="0" fontId="34" fillId="73" borderId="76" applyNumberFormat="0" applyProtection="0">
      <alignment horizontal="left" vertical="center" indent="1"/>
    </xf>
    <xf numFmtId="0" fontId="34" fillId="73" borderId="76" applyNumberFormat="0" applyProtection="0">
      <alignment horizontal="left" vertical="center" indent="1"/>
    </xf>
    <xf numFmtId="0" fontId="34" fillId="44" borderId="83" applyNumberFormat="0" applyProtection="0">
      <alignment horizontal="left" vertical="top" indent="1"/>
    </xf>
    <xf numFmtId="0" fontId="81" fillId="89" borderId="81" applyNumberFormat="0" applyProtection="0">
      <alignment horizontal="left" vertical="center" indent="1"/>
    </xf>
    <xf numFmtId="0" fontId="81" fillId="89" borderId="81" applyNumberFormat="0" applyProtection="0">
      <alignment horizontal="left" vertical="center" indent="1"/>
    </xf>
    <xf numFmtId="0" fontId="81" fillId="89" borderId="81" applyNumberFormat="0" applyProtection="0">
      <alignment horizontal="left" vertical="center" indent="1"/>
    </xf>
    <xf numFmtId="0" fontId="81" fillId="89" borderId="81" applyNumberFormat="0" applyProtection="0">
      <alignment horizontal="left" vertical="center" indent="1"/>
    </xf>
    <xf numFmtId="0" fontId="34" fillId="130" borderId="76" applyNumberFormat="0" applyProtection="0">
      <alignment horizontal="left" vertical="center" indent="1"/>
    </xf>
    <xf numFmtId="0" fontId="101" fillId="0" borderId="71" applyNumberFormat="0" applyProtection="0">
      <alignment horizontal="left" vertical="center" indent="2"/>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34" fillId="89" borderId="83" applyNumberFormat="0" applyProtection="0">
      <alignment horizontal="left" vertical="center" indent="1"/>
    </xf>
    <xf numFmtId="0" fontId="34" fillId="130" borderId="76" applyNumberFormat="0" applyProtection="0">
      <alignment horizontal="left" vertical="center" indent="1"/>
    </xf>
    <xf numFmtId="0" fontId="34" fillId="86" borderId="83" applyNumberFormat="0" applyProtection="0">
      <alignment horizontal="left" vertical="top" indent="1"/>
    </xf>
    <xf numFmtId="0" fontId="81" fillId="89" borderId="83" applyNumberFormat="0" applyProtection="0">
      <alignment horizontal="left" vertical="top" indent="1"/>
    </xf>
    <xf numFmtId="0" fontId="81" fillId="89" borderId="83" applyNumberFormat="0" applyProtection="0">
      <alignment horizontal="left" vertical="top" indent="1"/>
    </xf>
    <xf numFmtId="0" fontId="34" fillId="130" borderId="76" applyNumberFormat="0" applyProtection="0">
      <alignment horizontal="left" vertical="center" indent="1"/>
    </xf>
    <xf numFmtId="0" fontId="34" fillId="86" borderId="83" applyNumberFormat="0" applyProtection="0">
      <alignment horizontal="left" vertical="top" indent="1"/>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34" fillId="86" borderId="83" applyNumberFormat="0" applyProtection="0">
      <alignment horizontal="left" vertical="top" indent="1"/>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34" fillId="89" borderId="83" applyNumberFormat="0" applyProtection="0">
      <alignment horizontal="left" vertical="top" indent="1"/>
    </xf>
    <xf numFmtId="0" fontId="34" fillId="87" borderId="71" applyNumberFormat="0">
      <protection locked="0"/>
    </xf>
    <xf numFmtId="0" fontId="34" fillId="87" borderId="71" applyNumberFormat="0">
      <protection locked="0"/>
    </xf>
    <xf numFmtId="0" fontId="34" fillId="87" borderId="71" applyNumberFormat="0">
      <protection locked="0"/>
    </xf>
    <xf numFmtId="0" fontId="34" fillId="87" borderId="71" applyNumberFormat="0">
      <protection locked="0"/>
    </xf>
    <xf numFmtId="0" fontId="115" fillId="65" borderId="86" applyBorder="0"/>
    <xf numFmtId="0" fontId="115" fillId="65" borderId="86" applyBorder="0"/>
    <xf numFmtId="4" fontId="105" fillId="39" borderId="83" applyNumberFormat="0" applyProtection="0">
      <alignment vertical="center"/>
    </xf>
    <xf numFmtId="4" fontId="105" fillId="39" borderId="83" applyNumberFormat="0" applyProtection="0">
      <alignment vertical="center"/>
    </xf>
    <xf numFmtId="4" fontId="69" fillId="74" borderId="83" applyNumberFormat="0" applyProtection="0">
      <alignment vertical="center"/>
    </xf>
    <xf numFmtId="4" fontId="69" fillId="74" borderId="76" applyNumberFormat="0" applyProtection="0">
      <alignment vertical="center"/>
    </xf>
    <xf numFmtId="4" fontId="69" fillId="74" borderId="76" applyNumberFormat="0" applyProtection="0">
      <alignment vertical="center"/>
    </xf>
    <xf numFmtId="4" fontId="69" fillId="39" borderId="83" applyNumberFormat="0" applyProtection="0">
      <alignment vertical="center"/>
    </xf>
    <xf numFmtId="4" fontId="170" fillId="74" borderId="71" applyNumberFormat="0" applyProtection="0">
      <alignment vertical="center"/>
    </xf>
    <xf numFmtId="4" fontId="170" fillId="74" borderId="71" applyNumberFormat="0" applyProtection="0">
      <alignment vertical="center"/>
    </xf>
    <xf numFmtId="4" fontId="119" fillId="74" borderId="83" applyNumberFormat="0" applyProtection="0">
      <alignment vertical="center"/>
    </xf>
    <xf numFmtId="4" fontId="119" fillId="74" borderId="76" applyNumberFormat="0" applyProtection="0">
      <alignment vertical="center"/>
    </xf>
    <xf numFmtId="4" fontId="119" fillId="74" borderId="76" applyNumberFormat="0" applyProtection="0">
      <alignment vertical="center"/>
    </xf>
    <xf numFmtId="4" fontId="119" fillId="39" borderId="83" applyNumberFormat="0" applyProtection="0">
      <alignment vertical="center"/>
    </xf>
    <xf numFmtId="4" fontId="105" fillId="48" borderId="83" applyNumberFormat="0" applyProtection="0">
      <alignment horizontal="left" vertical="center" indent="1"/>
    </xf>
    <xf numFmtId="4" fontId="105" fillId="48" borderId="83" applyNumberFormat="0" applyProtection="0">
      <alignment horizontal="left" vertical="center" indent="1"/>
    </xf>
    <xf numFmtId="4" fontId="69" fillId="74" borderId="76" applyNumberFormat="0" applyProtection="0">
      <alignment horizontal="left" vertical="center" indent="1"/>
    </xf>
    <xf numFmtId="4" fontId="69" fillId="74" borderId="76" applyNumberFormat="0" applyProtection="0">
      <alignment horizontal="left" vertical="center" indent="1"/>
    </xf>
    <xf numFmtId="4" fontId="69" fillId="39" borderId="83" applyNumberFormat="0" applyProtection="0">
      <alignment horizontal="left" vertical="center" indent="1"/>
    </xf>
    <xf numFmtId="0" fontId="105" fillId="39" borderId="83" applyNumberFormat="0" applyProtection="0">
      <alignment horizontal="left" vertical="top" indent="1"/>
    </xf>
    <xf numFmtId="0" fontId="105" fillId="39" borderId="83" applyNumberFormat="0" applyProtection="0">
      <alignment horizontal="left" vertical="top" indent="1"/>
    </xf>
    <xf numFmtId="0" fontId="69" fillId="74" borderId="83" applyNumberFormat="0" applyProtection="0">
      <alignment horizontal="left" vertical="top" indent="1"/>
    </xf>
    <xf numFmtId="4" fontId="69" fillId="74" borderId="76" applyNumberFormat="0" applyProtection="0">
      <alignment horizontal="left" vertical="center" indent="1"/>
    </xf>
    <xf numFmtId="4" fontId="69" fillId="74" borderId="76" applyNumberFormat="0" applyProtection="0">
      <alignment horizontal="left" vertical="center" indent="1"/>
    </xf>
    <xf numFmtId="0" fontId="69" fillId="39" borderId="83" applyNumberFormat="0" applyProtection="0">
      <alignment horizontal="left" vertical="top" indent="1"/>
    </xf>
    <xf numFmtId="4" fontId="81" fillId="0" borderId="81" applyNumberFormat="0" applyProtection="0">
      <alignment horizontal="right" vertical="center"/>
    </xf>
    <xf numFmtId="4" fontId="69" fillId="88" borderId="76" applyNumberFormat="0" applyProtection="0">
      <alignment horizontal="right" vertical="center"/>
    </xf>
    <xf numFmtId="4" fontId="81" fillId="0" borderId="81" applyNumberFormat="0" applyProtection="0">
      <alignment horizontal="right" vertical="center"/>
    </xf>
    <xf numFmtId="4" fontId="81" fillId="0" borderId="81" applyNumberFormat="0" applyProtection="0">
      <alignment horizontal="right" vertical="center"/>
    </xf>
    <xf numFmtId="4" fontId="122" fillId="0" borderId="71" applyNumberFormat="0" applyProtection="0">
      <alignment horizontal="right" vertical="center" wrapText="1"/>
    </xf>
    <xf numFmtId="4" fontId="81" fillId="0" borderId="81" applyNumberFormat="0" applyProtection="0">
      <alignment horizontal="right" vertical="center"/>
    </xf>
    <xf numFmtId="4" fontId="69" fillId="88" borderId="76" applyNumberFormat="0" applyProtection="0">
      <alignment horizontal="right" vertical="center"/>
    </xf>
    <xf numFmtId="4" fontId="81" fillId="0" borderId="81" applyNumberFormat="0" applyProtection="0">
      <alignment horizontal="right" vertical="center"/>
    </xf>
    <xf numFmtId="4" fontId="122" fillId="0" borderId="71" applyNumberFormat="0" applyProtection="0">
      <alignment horizontal="right" vertical="center" wrapText="1"/>
    </xf>
    <xf numFmtId="4" fontId="69" fillId="88" borderId="76" applyNumberFormat="0" applyProtection="0">
      <alignment horizontal="right" vertical="center"/>
    </xf>
    <xf numFmtId="4" fontId="69" fillId="88" borderId="76" applyNumberFormat="0" applyProtection="0">
      <alignment horizontal="right" vertical="center"/>
    </xf>
    <xf numFmtId="4" fontId="69" fillId="89" borderId="83" applyNumberFormat="0" applyProtection="0">
      <alignment horizontal="right" vertical="center"/>
    </xf>
    <xf numFmtId="4" fontId="170" fillId="75" borderId="81" applyNumberFormat="0" applyProtection="0">
      <alignment horizontal="right" vertical="center"/>
    </xf>
    <xf numFmtId="4" fontId="170" fillId="75" borderId="81" applyNumberFormat="0" applyProtection="0">
      <alignment horizontal="right" vertical="center"/>
    </xf>
    <xf numFmtId="4" fontId="119" fillId="89" borderId="83" applyNumberFormat="0" applyProtection="0">
      <alignment horizontal="right" vertical="center"/>
    </xf>
    <xf numFmtId="4" fontId="119" fillId="88" borderId="76" applyNumberFormat="0" applyProtection="0">
      <alignment horizontal="right" vertical="center"/>
    </xf>
    <xf numFmtId="4" fontId="119" fillId="88" borderId="76" applyNumberFormat="0" applyProtection="0">
      <alignment horizontal="right" vertical="center"/>
    </xf>
    <xf numFmtId="4" fontId="119" fillId="89" borderId="83" applyNumberFormat="0" applyProtection="0">
      <alignment horizontal="right" vertical="center"/>
    </xf>
    <xf numFmtId="4" fontId="81" fillId="52" borderId="81" applyNumberFormat="0" applyProtection="0">
      <alignment horizontal="left" vertical="center" indent="1"/>
    </xf>
    <xf numFmtId="4" fontId="81" fillId="52" borderId="81" applyNumberFormat="0" applyProtection="0">
      <alignment horizontal="left" vertical="center" indent="1"/>
    </xf>
    <xf numFmtId="4" fontId="122" fillId="0" borderId="71" applyNumberFormat="0" applyProtection="0">
      <alignment horizontal="left" vertical="center" indent="1"/>
    </xf>
    <xf numFmtId="4" fontId="81" fillId="52" borderId="81" applyNumberFormat="0" applyProtection="0">
      <alignment horizontal="left" vertical="center" indent="1"/>
    </xf>
    <xf numFmtId="4" fontId="81" fillId="52" borderId="81" applyNumberFormat="0" applyProtection="0">
      <alignment horizontal="left" vertical="center" indent="1"/>
    </xf>
    <xf numFmtId="0" fontId="34" fillId="130" borderId="76" applyNumberFormat="0" applyProtection="0">
      <alignment horizontal="left" vertical="center" indent="1"/>
    </xf>
    <xf numFmtId="4" fontId="122" fillId="0" borderId="71" applyNumberFormat="0" applyProtection="0">
      <alignment horizontal="left" vertical="center" indent="1"/>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34" fillId="130" borderId="76" applyNumberFormat="0" applyProtection="0">
      <alignment horizontal="left" vertical="center" indent="1"/>
    </xf>
    <xf numFmtId="4" fontId="69" fillId="104" borderId="83" applyNumberFormat="0" applyProtection="0">
      <alignment horizontal="left" vertical="center" indent="1"/>
    </xf>
    <xf numFmtId="0" fontId="34" fillId="130" borderId="76" applyNumberFormat="0" applyProtection="0">
      <alignment horizontal="left" vertical="center" indent="1"/>
    </xf>
    <xf numFmtId="0" fontId="114" fillId="91" borderId="71" applyNumberFormat="0" applyProtection="0">
      <alignment horizontal="center" vertical="top" wrapText="1"/>
    </xf>
    <xf numFmtId="0" fontId="105" fillId="104" borderId="83" applyNumberFormat="0" applyProtection="0">
      <alignment horizontal="left" vertical="top" indent="1"/>
    </xf>
    <xf numFmtId="0" fontId="105" fillId="104" borderId="83" applyNumberFormat="0" applyProtection="0">
      <alignment horizontal="left" vertical="top" indent="1"/>
    </xf>
    <xf numFmtId="0" fontId="34" fillId="130" borderId="76" applyNumberFormat="0" applyProtection="0">
      <alignment horizontal="left" vertical="center" indent="1"/>
    </xf>
    <xf numFmtId="0" fontId="114" fillId="91" borderId="71" applyNumberFormat="0" applyProtection="0">
      <alignment horizontal="center" vertical="top" wrapText="1"/>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34" fillId="130" borderId="76" applyNumberFormat="0" applyProtection="0">
      <alignment horizontal="left" vertical="center" indent="1"/>
    </xf>
    <xf numFmtId="0" fontId="69" fillId="104" borderId="83" applyNumberFormat="0" applyProtection="0">
      <alignment horizontal="left" vertical="top" indent="1"/>
    </xf>
    <xf numFmtId="0" fontId="34" fillId="130" borderId="76" applyNumberFormat="0" applyProtection="0">
      <alignment horizontal="left" vertical="center" indent="1"/>
    </xf>
    <xf numFmtId="4" fontId="172" fillId="139" borderId="84" applyNumberFormat="0" applyProtection="0">
      <alignment horizontal="left" vertical="center" indent="1"/>
    </xf>
    <xf numFmtId="4" fontId="172" fillId="139" borderId="84" applyNumberFormat="0" applyProtection="0">
      <alignment horizontal="left" vertical="center" indent="1"/>
    </xf>
    <xf numFmtId="0" fontId="81" fillId="140" borderId="71"/>
    <xf numFmtId="0" fontId="81" fillId="140" borderId="71"/>
    <xf numFmtId="0" fontId="81" fillId="140" borderId="71"/>
    <xf numFmtId="0" fontId="81" fillId="140" borderId="71"/>
    <xf numFmtId="0" fontId="81" fillId="140" borderId="71"/>
    <xf numFmtId="4" fontId="175" fillId="87" borderId="81" applyNumberFormat="0" applyProtection="0">
      <alignment horizontal="right" vertical="center"/>
    </xf>
    <xf numFmtId="4" fontId="175" fillId="87" borderId="81" applyNumberFormat="0" applyProtection="0">
      <alignment horizontal="right" vertical="center"/>
    </xf>
    <xf numFmtId="4" fontId="129" fillId="0" borderId="83" applyNumberFormat="0" applyProtection="0">
      <alignment horizontal="right" vertical="center"/>
    </xf>
    <xf numFmtId="4" fontId="129" fillId="88" borderId="76" applyNumberFormat="0" applyProtection="0">
      <alignment horizontal="right" vertical="center"/>
    </xf>
    <xf numFmtId="4" fontId="129" fillId="88" borderId="76" applyNumberFormat="0" applyProtection="0">
      <alignment horizontal="right" vertical="center"/>
    </xf>
    <xf numFmtId="4" fontId="129" fillId="89" borderId="83" applyNumberFormat="0" applyProtection="0">
      <alignment horizontal="right" vertical="center"/>
    </xf>
    <xf numFmtId="195" fontId="135" fillId="0" borderId="77">
      <alignment horizontal="center"/>
    </xf>
    <xf numFmtId="0" fontId="179" fillId="0" borderId="71" applyNumberFormat="0" applyFill="0" applyProtection="0">
      <alignment wrapText="1"/>
    </xf>
    <xf numFmtId="0" fontId="179" fillId="0" borderId="71" applyNumberFormat="0" applyFill="0" applyProtection="0">
      <alignment wrapText="1"/>
    </xf>
    <xf numFmtId="0" fontId="34" fillId="0" borderId="78" applyNumberFormat="0" applyFont="0" applyFill="0" applyAlignment="0" applyProtection="0"/>
    <xf numFmtId="0" fontId="34" fillId="0" borderId="78" applyNumberFormat="0" applyFont="0" applyFill="0" applyAlignment="0" applyProtection="0"/>
    <xf numFmtId="0" fontId="34" fillId="0" borderId="78" applyNumberFormat="0" applyFont="0" applyFill="0" applyAlignment="0" applyProtection="0"/>
    <xf numFmtId="0" fontId="34" fillId="0" borderId="78" applyNumberFormat="0" applyFont="0" applyFill="0" applyAlignment="0" applyProtection="0"/>
    <xf numFmtId="0" fontId="34" fillId="0" borderId="77" applyNumberFormat="0" applyFont="0" applyFill="0" applyAlignment="0" applyProtection="0"/>
    <xf numFmtId="0" fontId="34" fillId="0" borderId="77" applyNumberFormat="0" applyFont="0" applyFill="0" applyAlignment="0" applyProtection="0"/>
    <xf numFmtId="0" fontId="34" fillId="0" borderId="77" applyNumberFormat="0" applyFont="0" applyFill="0" applyAlignment="0" applyProtection="0"/>
    <xf numFmtId="0" fontId="34" fillId="0" borderId="77" applyNumberFormat="0" applyFont="0" applyFill="0" applyAlignment="0" applyProtection="0"/>
    <xf numFmtId="0" fontId="34" fillId="0" borderId="79" applyNumberFormat="0" applyFont="0" applyFill="0" applyAlignment="0" applyProtection="0"/>
    <xf numFmtId="0" fontId="34" fillId="0" borderId="79" applyNumberFormat="0" applyFont="0" applyFill="0" applyAlignment="0" applyProtection="0"/>
    <xf numFmtId="0" fontId="34" fillId="0" borderId="79" applyNumberFormat="0" applyFont="0" applyFill="0" applyAlignment="0" applyProtection="0"/>
    <xf numFmtId="0" fontId="34" fillId="0" borderId="79" applyNumberFormat="0" applyFont="0" applyFill="0" applyAlignment="0" applyProtection="0"/>
    <xf numFmtId="0" fontId="140" fillId="0" borderId="87" applyNumberFormat="0" applyFill="0" applyAlignment="0" applyProtection="0"/>
    <xf numFmtId="0" fontId="140" fillId="0" borderId="88" applyNumberFormat="0" applyFill="0" applyAlignment="0" applyProtection="0"/>
    <xf numFmtId="0" fontId="140" fillId="0" borderId="87" applyNumberFormat="0" applyFill="0" applyAlignment="0" applyProtection="0"/>
    <xf numFmtId="0" fontId="140" fillId="0" borderId="88" applyNumberFormat="0" applyFill="0" applyAlignment="0" applyProtection="0"/>
    <xf numFmtId="0" fontId="140" fillId="0" borderId="88" applyNumberFormat="0" applyFill="0" applyAlignment="0" applyProtection="0"/>
    <xf numFmtId="3" fontId="141" fillId="0" borderId="74" applyProtection="0"/>
    <xf numFmtId="0" fontId="26" fillId="0" borderId="0"/>
    <xf numFmtId="0" fontId="26" fillId="0" borderId="0"/>
    <xf numFmtId="0" fontId="26" fillId="0" borderId="0"/>
    <xf numFmtId="44" fontId="34" fillId="0" borderId="0" applyFont="0" applyFill="0" applyBorder="0" applyAlignment="0" applyProtection="0"/>
    <xf numFmtId="44" fontId="39"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44" fontId="24" fillId="0" borderId="0" applyFont="0" applyFill="0" applyBorder="0" applyAlignment="0" applyProtection="0"/>
    <xf numFmtId="0" fontId="24" fillId="0" borderId="0"/>
    <xf numFmtId="44" fontId="24" fillId="0" borderId="0" applyFont="0" applyFill="0" applyBorder="0" applyAlignment="0" applyProtection="0"/>
    <xf numFmtId="0" fontId="23" fillId="0" borderId="0"/>
    <xf numFmtId="44" fontId="23" fillId="0" borderId="0" applyFont="0" applyFill="0" applyBorder="0" applyAlignment="0" applyProtection="0"/>
    <xf numFmtId="9" fontId="39" fillId="0" borderId="0" applyFont="0" applyFill="0" applyBorder="0" applyAlignment="0" applyProtection="0"/>
    <xf numFmtId="44" fontId="23" fillId="0" borderId="0" applyFont="0" applyFill="0" applyBorder="0" applyAlignment="0" applyProtection="0"/>
    <xf numFmtId="43" fontId="39" fillId="0" borderId="0" applyFont="0" applyFill="0" applyBorder="0" applyAlignment="0" applyProtection="0"/>
    <xf numFmtId="0" fontId="23" fillId="0" borderId="0"/>
    <xf numFmtId="0" fontId="23" fillId="0" borderId="0"/>
    <xf numFmtId="0" fontId="39"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44" fontId="39"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34" fillId="0" borderId="0"/>
    <xf numFmtId="0" fontId="35" fillId="0" borderId="0"/>
    <xf numFmtId="0" fontId="34" fillId="0" borderId="0"/>
    <xf numFmtId="213" fontId="34" fillId="0" borderId="0" applyFont="0" applyFill="0" applyBorder="0" applyAlignment="0" applyProtection="0"/>
    <xf numFmtId="0" fontId="34" fillId="0" borderId="0"/>
    <xf numFmtId="0" fontId="22" fillId="0" borderId="0"/>
    <xf numFmtId="0" fontId="22" fillId="0" borderId="0"/>
    <xf numFmtId="44" fontId="22" fillId="0" borderId="0" applyFont="0" applyFill="0" applyBorder="0" applyAlignment="0" applyProtection="0"/>
    <xf numFmtId="43" fontId="22" fillId="0" borderId="0" applyFont="0" applyFill="0" applyBorder="0" applyAlignment="0" applyProtection="0"/>
    <xf numFmtId="0" fontId="39" fillId="0" borderId="0"/>
    <xf numFmtId="43" fontId="39" fillId="0" borderId="0" applyFont="0" applyFill="0" applyBorder="0" applyAlignment="0" applyProtection="0"/>
    <xf numFmtId="9" fontId="34" fillId="0" borderId="0" applyFont="0" applyFill="0" applyBorder="0" applyAlignment="0" applyProtection="0"/>
    <xf numFmtId="0" fontId="21" fillId="0" borderId="0"/>
    <xf numFmtId="0" fontId="188" fillId="6" borderId="0" applyNumberFormat="0" applyBorder="0" applyAlignment="0" applyProtection="0"/>
    <xf numFmtId="0" fontId="189" fillId="4" borderId="0" applyNumberFormat="0" applyBorder="0" applyAlignment="0" applyProtection="0"/>
    <xf numFmtId="0" fontId="21" fillId="0" borderId="0"/>
    <xf numFmtId="0" fontId="20" fillId="0" borderId="0"/>
    <xf numFmtId="0" fontId="19" fillId="0" borderId="0"/>
    <xf numFmtId="0" fontId="18" fillId="0" borderId="0"/>
    <xf numFmtId="43" fontId="18" fillId="0" borderId="0" applyFont="0" applyFill="0" applyBorder="0" applyAlignment="0" applyProtection="0"/>
    <xf numFmtId="0" fontId="17" fillId="0" borderId="0"/>
    <xf numFmtId="0" fontId="16" fillId="0" borderId="0"/>
    <xf numFmtId="0" fontId="16" fillId="0" borderId="0"/>
    <xf numFmtId="0" fontId="16" fillId="0" borderId="0"/>
    <xf numFmtId="9" fontId="16" fillId="0" borderId="0" applyFont="0" applyFill="0" applyBorder="0" applyAlignment="0" applyProtection="0"/>
    <xf numFmtId="44" fontId="16" fillId="0" borderId="0" applyFont="0" applyFill="0" applyBorder="0" applyAlignment="0" applyProtection="0"/>
    <xf numFmtId="0" fontId="15" fillId="0" borderId="0"/>
    <xf numFmtId="0" fontId="14" fillId="0" borderId="0"/>
    <xf numFmtId="44" fontId="14"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94" fillId="0" borderId="0" applyNumberForma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32" borderId="0" applyNumberFormat="0" applyBorder="0" applyAlignment="0" applyProtection="0"/>
    <xf numFmtId="0" fontId="12" fillId="39" borderId="0" applyNumberFormat="0" applyBorder="0" applyAlignment="0" applyProtection="0"/>
    <xf numFmtId="0" fontId="12" fillId="42" borderId="0" applyNumberFormat="0" applyBorder="0" applyAlignment="0" applyProtection="0"/>
    <xf numFmtId="9" fontId="12" fillId="0" borderId="0" applyFont="0" applyFill="0" applyBorder="0" applyAlignment="0" applyProtection="0"/>
    <xf numFmtId="0" fontId="71" fillId="41" borderId="80" applyNumberFormat="0" applyAlignment="0" applyProtection="0"/>
    <xf numFmtId="0" fontId="71" fillId="41" borderId="80" applyNumberFormat="0" applyAlignment="0" applyProtection="0"/>
    <xf numFmtId="0" fontId="71" fillId="41" borderId="80" applyNumberFormat="0" applyAlignment="0" applyProtection="0"/>
    <xf numFmtId="0" fontId="71" fillId="41" borderId="80" applyNumberFormat="0" applyAlignment="0" applyProtection="0"/>
    <xf numFmtId="0" fontId="12" fillId="42" borderId="0" applyNumberFormat="0" applyBorder="0" applyAlignment="0" applyProtection="0"/>
    <xf numFmtId="0" fontId="12" fillId="39" borderId="0" applyNumberFormat="0" applyBorder="0" applyAlignment="0" applyProtection="0"/>
    <xf numFmtId="0" fontId="38" fillId="0" borderId="114">
      <alignment horizontal="left" vertical="center"/>
    </xf>
    <xf numFmtId="0" fontId="38" fillId="0" borderId="114">
      <alignment horizontal="left" vertical="center"/>
    </xf>
    <xf numFmtId="0" fontId="90" fillId="0" borderId="115"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10" fontId="81" fillId="74" borderId="113" applyNumberFormat="0" applyBorder="0" applyAlignment="0" applyProtection="0"/>
    <xf numFmtId="10" fontId="81" fillId="74" borderId="113" applyNumberFormat="0" applyBorder="0" applyAlignment="0" applyProtection="0"/>
    <xf numFmtId="10" fontId="81" fillId="74" borderId="113" applyNumberFormat="0" applyBorder="0" applyAlignment="0" applyProtection="0"/>
    <xf numFmtId="10" fontId="81" fillId="74" borderId="113"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34" fillId="39" borderId="80" applyNumberFormat="0" applyFont="0" applyAlignment="0" applyProtection="0"/>
    <xf numFmtId="0" fontId="103" fillId="41" borderId="7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109" fillId="78" borderId="113" applyNumberFormat="0" applyProtection="0">
      <alignment horizontal="right" vertical="center" wrapText="1"/>
    </xf>
    <xf numFmtId="4" fontId="110" fillId="77" borderId="83" applyNumberFormat="0" applyProtection="0">
      <alignment vertical="center"/>
    </xf>
    <xf numFmtId="4" fontId="109" fillId="78" borderId="113" applyNumberFormat="0" applyProtection="0">
      <alignment horizontal="left" vertical="center" indent="1"/>
    </xf>
    <xf numFmtId="0" fontId="113" fillId="77" borderId="83" applyNumberFormat="0" applyProtection="0">
      <alignment horizontal="left" vertical="top" indent="1"/>
    </xf>
    <xf numFmtId="4" fontId="114" fillId="81" borderId="113" applyNumberFormat="0" applyProtection="0">
      <alignment horizontal="left" vertical="center"/>
    </xf>
    <xf numFmtId="4" fontId="114" fillId="81" borderId="113" applyNumberFormat="0" applyProtection="0">
      <alignment horizontal="left" vertical="center"/>
    </xf>
    <xf numFmtId="4" fontId="69" fillId="36" borderId="83" applyNumberFormat="0" applyProtection="0">
      <alignment horizontal="right" vertical="center"/>
    </xf>
    <xf numFmtId="4" fontId="69" fillId="37" borderId="83" applyNumberFormat="0" applyProtection="0">
      <alignment horizontal="right" vertical="center"/>
    </xf>
    <xf numFmtId="4" fontId="69" fillId="61" borderId="83" applyNumberFormat="0" applyProtection="0">
      <alignment horizontal="right" vertical="center"/>
    </xf>
    <xf numFmtId="4" fontId="69" fillId="49" borderId="83" applyNumberFormat="0" applyProtection="0">
      <alignment horizontal="right" vertical="center"/>
    </xf>
    <xf numFmtId="4" fontId="69" fillId="53" borderId="83" applyNumberFormat="0" applyProtection="0">
      <alignment horizontal="right" vertical="center"/>
    </xf>
    <xf numFmtId="4" fontId="69" fillId="68" borderId="83" applyNumberFormat="0" applyProtection="0">
      <alignment horizontal="right" vertical="center"/>
    </xf>
    <xf numFmtId="4" fontId="69" fillId="47" borderId="83" applyNumberFormat="0" applyProtection="0">
      <alignment horizontal="right" vertical="center"/>
    </xf>
    <xf numFmtId="4" fontId="69" fillId="72" borderId="83" applyNumberFormat="0" applyProtection="0">
      <alignment horizontal="right" vertical="center"/>
    </xf>
    <xf numFmtId="4" fontId="69" fillId="46" borderId="83" applyNumberFormat="0" applyProtection="0">
      <alignment horizontal="right" vertical="center"/>
    </xf>
    <xf numFmtId="4" fontId="113" fillId="0" borderId="113" applyNumberFormat="0" applyProtection="0">
      <alignment horizontal="left" vertical="center" indent="1"/>
    </xf>
    <xf numFmtId="4" fontId="69" fillId="0" borderId="113" applyNumberFormat="0" applyProtection="0">
      <alignment horizontal="left" vertical="center" indent="1"/>
    </xf>
    <xf numFmtId="4" fontId="117" fillId="48" borderId="83" applyNumberFormat="0" applyProtection="0">
      <alignment horizontal="center" vertical="center"/>
    </xf>
    <xf numFmtId="4" fontId="118" fillId="75" borderId="117">
      <alignment horizontal="left" vertical="center" indent="1"/>
    </xf>
    <xf numFmtId="0" fontId="114" fillId="84" borderId="113" applyNumberFormat="0" applyProtection="0">
      <alignment horizontal="left" vertical="center" indent="2"/>
    </xf>
    <xf numFmtId="0" fontId="114" fillId="84" borderId="113" applyNumberFormat="0" applyProtection="0">
      <alignment horizontal="left" vertical="center" indent="2"/>
    </xf>
    <xf numFmtId="0" fontId="34" fillId="83" borderId="83" applyNumberFormat="0" applyProtection="0">
      <alignment horizontal="left" vertical="top" indent="1"/>
    </xf>
    <xf numFmtId="0" fontId="101" fillId="0" borderId="113" applyNumberFormat="0" applyProtection="0">
      <alignment horizontal="left" vertical="center" indent="2"/>
    </xf>
    <xf numFmtId="0" fontId="34" fillId="85" borderId="83" applyNumberFormat="0" applyProtection="0">
      <alignment horizontal="left" vertical="top" indent="1"/>
    </xf>
    <xf numFmtId="0" fontId="101" fillId="0" borderId="113" applyNumberFormat="0" applyProtection="0">
      <alignment horizontal="left" vertical="center" indent="2"/>
    </xf>
    <xf numFmtId="0" fontId="34" fillId="69" borderId="83" applyNumberFormat="0" applyProtection="0">
      <alignment horizontal="left" vertical="top" indent="1"/>
    </xf>
    <xf numFmtId="0" fontId="101" fillId="0" borderId="113" applyNumberFormat="0" applyProtection="0">
      <alignment horizontal="left" vertical="center" indent="2"/>
    </xf>
    <xf numFmtId="0" fontId="34" fillId="86" borderId="83" applyNumberFormat="0" applyProtection="0">
      <alignment horizontal="left" vertical="top" indent="1"/>
    </xf>
    <xf numFmtId="0" fontId="34" fillId="87" borderId="113" applyNumberFormat="0">
      <protection locked="0"/>
    </xf>
    <xf numFmtId="0" fontId="34" fillId="87" borderId="113" applyNumberFormat="0">
      <protection locked="0"/>
    </xf>
    <xf numFmtId="0" fontId="34" fillId="87" borderId="113" applyNumberFormat="0">
      <protection locked="0"/>
    </xf>
    <xf numFmtId="4" fontId="69" fillId="74" borderId="83" applyNumberFormat="0" applyProtection="0">
      <alignment vertical="center"/>
    </xf>
    <xf numFmtId="4" fontId="119" fillId="74" borderId="83" applyNumberFormat="0" applyProtection="0">
      <alignment vertical="center"/>
    </xf>
    <xf numFmtId="4" fontId="120" fillId="79" borderId="117">
      <alignment vertical="center"/>
    </xf>
    <xf numFmtId="4" fontId="121" fillId="79" borderId="117">
      <alignment vertical="center"/>
    </xf>
    <xf numFmtId="4" fontId="120" fillId="80" borderId="117">
      <alignment vertical="center"/>
    </xf>
    <xf numFmtId="4" fontId="121" fillId="80" borderId="117">
      <alignment vertical="center"/>
    </xf>
    <xf numFmtId="0" fontId="69" fillId="74" borderId="83" applyNumberFormat="0" applyProtection="0">
      <alignment horizontal="left" vertical="top" indent="1"/>
    </xf>
    <xf numFmtId="4" fontId="122" fillId="0" borderId="113" applyNumberFormat="0" applyProtection="0">
      <alignment horizontal="right" vertical="center" wrapText="1"/>
    </xf>
    <xf numFmtId="4" fontId="119" fillId="89" borderId="83" applyNumberFormat="0" applyProtection="0">
      <alignment horizontal="right" vertical="center"/>
    </xf>
    <xf numFmtId="4" fontId="123" fillId="79" borderId="117">
      <alignment vertical="center"/>
    </xf>
    <xf numFmtId="4" fontId="124" fillId="79" borderId="117">
      <alignment vertical="center"/>
    </xf>
    <xf numFmtId="4" fontId="123" fillId="80" borderId="117">
      <alignment vertical="center"/>
    </xf>
    <xf numFmtId="4" fontId="124" fillId="90" borderId="117">
      <alignment vertical="center"/>
    </xf>
    <xf numFmtId="4" fontId="122" fillId="0" borderId="113" applyNumberFormat="0" applyProtection="0">
      <alignment horizontal="left" vertical="center" indent="1"/>
    </xf>
    <xf numFmtId="4" fontId="122" fillId="0" borderId="113" applyNumberFormat="0" applyProtection="0">
      <alignment horizontal="left" vertical="center" indent="1"/>
    </xf>
    <xf numFmtId="0" fontId="114" fillId="91" borderId="113" applyNumberFormat="0" applyProtection="0">
      <alignment horizontal="center" vertical="top" wrapText="1"/>
    </xf>
    <xf numFmtId="0" fontId="114" fillId="91" borderId="113" applyNumberFormat="0" applyProtection="0">
      <alignment horizontal="center" vertical="top" wrapText="1"/>
    </xf>
    <xf numFmtId="4" fontId="111" fillId="80" borderId="117">
      <alignment vertical="center"/>
    </xf>
    <xf numFmtId="4" fontId="112" fillId="80" borderId="117">
      <alignment vertical="center"/>
    </xf>
    <xf numFmtId="4" fontId="129" fillId="0" borderId="83" applyNumberFormat="0" applyProtection="0">
      <alignment horizontal="right" vertical="center"/>
    </xf>
    <xf numFmtId="195" fontId="135" fillId="0" borderId="118">
      <alignment horizontal="center"/>
    </xf>
    <xf numFmtId="195" fontId="135" fillId="0" borderId="118">
      <alignment horizontal="center"/>
    </xf>
    <xf numFmtId="0" fontId="34" fillId="0" borderId="119" applyNumberFormat="0" applyFill="0" applyBorder="0" applyAlignment="0" applyProtection="0"/>
    <xf numFmtId="193" fontId="34" fillId="0" borderId="120">
      <protection locked="0"/>
    </xf>
    <xf numFmtId="193" fontId="34" fillId="0" borderId="120">
      <protection locked="0"/>
    </xf>
    <xf numFmtId="193" fontId="34" fillId="0" borderId="120">
      <protection locked="0"/>
    </xf>
    <xf numFmtId="193" fontId="34" fillId="0" borderId="120">
      <protection locked="0"/>
    </xf>
    <xf numFmtId="193" fontId="34" fillId="0" borderId="120">
      <protection locked="0"/>
    </xf>
    <xf numFmtId="0" fontId="34" fillId="0" borderId="121" applyNumberFormat="0" applyAlignment="0">
      <alignment horizontal="center"/>
    </xf>
    <xf numFmtId="0" fontId="34" fillId="0" borderId="121" applyNumberFormat="0" applyAlignment="0">
      <alignment horizontal="center"/>
    </xf>
    <xf numFmtId="1" fontId="37" fillId="93" borderId="113" applyNumberFormat="0" applyAlignment="0">
      <alignment horizontal="center"/>
    </xf>
    <xf numFmtId="1" fontId="37" fillId="93" borderId="113" applyNumberFormat="0" applyAlignment="0">
      <alignment horizontal="center"/>
    </xf>
    <xf numFmtId="1" fontId="37" fillId="69" borderId="113" applyNumberFormat="0" applyAlignment="0">
      <alignment horizontal="left"/>
    </xf>
    <xf numFmtId="1" fontId="37" fillId="69" borderId="113" applyNumberFormat="0" applyAlignment="0">
      <alignment horizontal="left"/>
    </xf>
    <xf numFmtId="0" fontId="37" fillId="69" borderId="113" applyNumberFormat="0" applyAlignment="0"/>
    <xf numFmtId="0" fontId="37" fillId="69" borderId="113" applyNumberFormat="0" applyAlignment="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13"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10" fontId="81" fillId="74" borderId="113" applyNumberFormat="0" applyBorder="0" applyAlignment="0" applyProtection="0"/>
    <xf numFmtId="10" fontId="81" fillId="74" borderId="113" applyNumberFormat="0" applyBorder="0" applyAlignment="0" applyProtection="0"/>
    <xf numFmtId="10" fontId="81" fillId="74" borderId="113" applyNumberFormat="0" applyBorder="0" applyAlignment="0" applyProtection="0"/>
    <xf numFmtId="10" fontId="81" fillId="74" borderId="113"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109" fillId="78" borderId="113" applyNumberFormat="0" applyProtection="0">
      <alignment horizontal="right" vertical="center" wrapText="1"/>
    </xf>
    <xf numFmtId="4" fontId="109" fillId="78" borderId="113" applyNumberFormat="0" applyProtection="0">
      <alignment horizontal="left" vertical="center" indent="1"/>
    </xf>
    <xf numFmtId="4" fontId="114" fillId="81" borderId="113" applyNumberFormat="0" applyProtection="0">
      <alignment horizontal="left" vertical="center"/>
    </xf>
    <xf numFmtId="4" fontId="114" fillId="81" borderId="113" applyNumberFormat="0" applyProtection="0">
      <alignment horizontal="left" vertical="center"/>
    </xf>
    <xf numFmtId="4" fontId="113" fillId="0" borderId="113" applyNumberFormat="0" applyProtection="0">
      <alignment horizontal="left" vertical="center" indent="1"/>
    </xf>
    <xf numFmtId="4" fontId="69" fillId="0" borderId="113" applyNumberFormat="0" applyProtection="0">
      <alignment horizontal="left" vertical="center" indent="1"/>
    </xf>
    <xf numFmtId="0" fontId="114" fillId="84" borderId="113" applyNumberFormat="0" applyProtection="0">
      <alignment horizontal="left" vertical="center" indent="2"/>
    </xf>
    <xf numFmtId="0" fontId="114" fillId="84" borderId="113" applyNumberFormat="0" applyProtection="0">
      <alignment horizontal="left" vertical="center" indent="2"/>
    </xf>
    <xf numFmtId="0" fontId="101" fillId="0" borderId="113" applyNumberFormat="0" applyProtection="0">
      <alignment horizontal="left" vertical="center" indent="2"/>
    </xf>
    <xf numFmtId="0" fontId="101" fillId="0" borderId="113" applyNumberFormat="0" applyProtection="0">
      <alignment horizontal="left" vertical="center" indent="2"/>
    </xf>
    <xf numFmtId="0" fontId="101" fillId="0" borderId="113" applyNumberFormat="0" applyProtection="0">
      <alignment horizontal="left" vertical="center" indent="2"/>
    </xf>
    <xf numFmtId="0" fontId="34" fillId="87" borderId="113" applyNumberFormat="0">
      <protection locked="0"/>
    </xf>
    <xf numFmtId="0" fontId="34" fillId="87" borderId="113" applyNumberFormat="0">
      <protection locked="0"/>
    </xf>
    <xf numFmtId="0" fontId="34" fillId="87" borderId="113" applyNumberFormat="0">
      <protection locked="0"/>
    </xf>
    <xf numFmtId="4" fontId="122" fillId="0" borderId="113" applyNumberFormat="0" applyProtection="0">
      <alignment horizontal="right" vertical="center" wrapText="1"/>
    </xf>
    <xf numFmtId="4" fontId="122" fillId="0" borderId="113" applyNumberFormat="0" applyProtection="0">
      <alignment horizontal="left" vertical="center" indent="1"/>
    </xf>
    <xf numFmtId="4" fontId="122" fillId="0" borderId="113" applyNumberFormat="0" applyProtection="0">
      <alignment horizontal="left" vertical="center" indent="1"/>
    </xf>
    <xf numFmtId="0" fontId="114" fillId="91" borderId="113" applyNumberFormat="0" applyProtection="0">
      <alignment horizontal="center" vertical="top" wrapText="1"/>
    </xf>
    <xf numFmtId="0" fontId="114" fillId="91" borderId="113" applyNumberFormat="0" applyProtection="0">
      <alignment horizontal="center" vertical="top" wrapText="1"/>
    </xf>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1" fontId="37" fillId="93" borderId="113" applyNumberFormat="0" applyAlignment="0">
      <alignment horizontal="center"/>
    </xf>
    <xf numFmtId="1" fontId="37" fillId="93" borderId="113" applyNumberFormat="0" applyAlignment="0">
      <alignment horizontal="center"/>
    </xf>
    <xf numFmtId="1" fontId="37" fillId="69" borderId="113" applyNumberFormat="0" applyAlignment="0">
      <alignment horizontal="left"/>
    </xf>
    <xf numFmtId="1" fontId="37" fillId="69" borderId="113" applyNumberFormat="0" applyAlignment="0">
      <alignment horizontal="left"/>
    </xf>
    <xf numFmtId="0" fontId="37" fillId="69" borderId="113" applyNumberFormat="0" applyAlignment="0"/>
    <xf numFmtId="0" fontId="37" fillId="69" borderId="113" applyNumberFormat="0" applyAlignment="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39" borderId="0" applyNumberFormat="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32" borderId="0" applyNumberFormat="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42" borderId="0" applyNumberFormat="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3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1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34" fillId="0" borderId="119" applyNumberFormat="0" applyFill="0" applyBorder="0" applyAlignment="0" applyProtection="0"/>
    <xf numFmtId="0" fontId="34" fillId="0" borderId="119" applyNumberFormat="0" applyFill="0" applyBorder="0" applyAlignment="0" applyProtection="0"/>
    <xf numFmtId="0" fontId="38" fillId="0" borderId="114">
      <alignment horizontal="left" vertical="center"/>
    </xf>
    <xf numFmtId="10" fontId="81" fillId="74" borderId="113"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4" fillId="0" borderId="0"/>
    <xf numFmtId="0" fontId="34" fillId="0" borderId="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44" fontId="12" fillId="0" borderId="0" applyFont="0" applyFill="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1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39" borderId="0" applyNumberFormat="0" applyBorder="0" applyAlignment="0" applyProtection="0"/>
    <xf numFmtId="0" fontId="12" fillId="20" borderId="0" applyNumberFormat="0" applyBorder="0" applyAlignment="0" applyProtection="0"/>
    <xf numFmtId="0" fontId="12" fillId="12"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2"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4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76" borderId="0" applyNumberFormat="0" applyBorder="0" applyAlignment="0" applyProtection="0"/>
    <xf numFmtId="0" fontId="12" fillId="21"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36" borderId="0" applyNumberFormat="0" applyBorder="0" applyAlignment="0" applyProtection="0"/>
    <xf numFmtId="0" fontId="12" fillId="2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42" borderId="0" applyNumberFormat="0" applyBorder="0" applyAlignment="0" applyProtection="0"/>
    <xf numFmtId="0" fontId="12" fillId="2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3" borderId="0" applyNumberFormat="0" applyBorder="0" applyAlignment="0" applyProtection="0"/>
    <xf numFmtId="0" fontId="155" fillId="122" borderId="123" applyNumberFormat="0" applyAlignment="0" applyProtection="0"/>
    <xf numFmtId="0" fontId="155" fillId="122" borderId="123" applyNumberFormat="0" applyAlignment="0" applyProtection="0"/>
    <xf numFmtId="0" fontId="155" fillId="122" borderId="123"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115" applyNumberFormat="0" applyFill="0" applyAlignment="0" applyProtection="0"/>
    <xf numFmtId="0" fontId="91" fillId="0" borderId="124" applyNumberFormat="0" applyFill="0" applyAlignment="0" applyProtection="0"/>
    <xf numFmtId="0" fontId="91" fillId="0" borderId="125" applyNumberFormat="0" applyFill="0" applyAlignment="0" applyProtection="0"/>
    <xf numFmtId="0" fontId="90" fillId="0" borderId="115"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91" fillId="0" borderId="116" applyNumberFormat="0" applyFill="0" applyAlignment="0" applyProtection="0"/>
    <xf numFmtId="0" fontId="161" fillId="0" borderId="126" applyNumberFormat="0" applyFill="0" applyAlignment="0" applyProtection="0"/>
    <xf numFmtId="0" fontId="166" fillId="67" borderId="123" applyNumberFormat="0" applyAlignment="0" applyProtection="0"/>
    <xf numFmtId="0" fontId="166" fillId="67" borderId="123" applyNumberFormat="0" applyAlignment="0" applyProtection="0"/>
    <xf numFmtId="0" fontId="166" fillId="67" borderId="12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11" fontId="12" fillId="0" borderId="0"/>
    <xf numFmtId="21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34" fillId="0" borderId="112" applyNumberFormat="0" applyAlignment="0">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11" fontId="12" fillId="0" borderId="0"/>
    <xf numFmtId="0" fontId="12" fillId="0" borderId="0"/>
    <xf numFmtId="0" fontId="12" fillId="0" borderId="0"/>
    <xf numFmtId="21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1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11"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7" fillId="69" borderId="113" applyNumberFormat="0" applyAlignment="0"/>
    <xf numFmtId="1" fontId="37" fillId="69" borderId="113" applyNumberFormat="0" applyAlignment="0">
      <alignment horizontal="left"/>
    </xf>
    <xf numFmtId="1" fontId="37" fillId="93" borderId="113" applyNumberFormat="0" applyAlignment="0">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112" applyNumberFormat="0" applyAlignment="0">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81" fillId="66" borderId="123" applyNumberFormat="0" applyFont="0" applyAlignment="0" applyProtection="0"/>
    <xf numFmtId="0" fontId="81" fillId="66" borderId="123"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81" fillId="66" borderId="123"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81" fillId="66" borderId="123"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0" fontId="12" fillId="10" borderId="17"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81" fillId="76" borderId="123" applyNumberFormat="0" applyProtection="0">
      <alignment vertical="center"/>
    </xf>
    <xf numFmtId="4" fontId="81" fillId="76" borderId="123" applyNumberFormat="0" applyProtection="0">
      <alignment vertical="center"/>
    </xf>
    <xf numFmtId="4" fontId="81" fillId="76" borderId="123" applyNumberFormat="0" applyProtection="0">
      <alignment vertical="center"/>
    </xf>
    <xf numFmtId="4" fontId="81" fillId="76" borderId="123" applyNumberFormat="0" applyProtection="0">
      <alignment vertical="center"/>
    </xf>
    <xf numFmtId="4" fontId="81" fillId="76" borderId="123" applyNumberFormat="0" applyProtection="0">
      <alignment vertical="center"/>
    </xf>
    <xf numFmtId="4" fontId="109" fillId="78" borderId="113" applyNumberFormat="0" applyProtection="0">
      <alignment horizontal="right" vertical="center" wrapText="1"/>
    </xf>
    <xf numFmtId="4" fontId="170" fillId="77" borderId="123" applyNumberFormat="0" applyProtection="0">
      <alignment vertical="center"/>
    </xf>
    <xf numFmtId="4" fontId="170" fillId="77" borderId="123" applyNumberFormat="0" applyProtection="0">
      <alignment vertical="center"/>
    </xf>
    <xf numFmtId="4" fontId="81" fillId="77" borderId="123" applyNumberFormat="0" applyProtection="0">
      <alignment horizontal="left" vertical="center" indent="1"/>
    </xf>
    <xf numFmtId="4" fontId="81" fillId="77" borderId="123" applyNumberFormat="0" applyProtection="0">
      <alignment horizontal="left" vertical="center" indent="1"/>
    </xf>
    <xf numFmtId="4" fontId="81" fillId="77" borderId="123" applyNumberFormat="0" applyProtection="0">
      <alignment horizontal="left" vertical="center" indent="1"/>
    </xf>
    <xf numFmtId="4" fontId="81" fillId="77" borderId="123" applyNumberFormat="0" applyProtection="0">
      <alignment horizontal="left" vertical="center" indent="1"/>
    </xf>
    <xf numFmtId="4" fontId="109" fillId="78" borderId="113" applyNumberFormat="0" applyProtection="0">
      <alignment horizontal="left" vertical="center" indent="1"/>
    </xf>
    <xf numFmtId="4" fontId="81" fillId="52" borderId="123" applyNumberFormat="0" applyProtection="0">
      <alignment horizontal="left" vertical="center" indent="1"/>
    </xf>
    <xf numFmtId="4" fontId="81" fillId="52" borderId="123" applyNumberFormat="0" applyProtection="0">
      <alignment horizontal="left" vertical="center" indent="1"/>
    </xf>
    <xf numFmtId="4" fontId="114" fillId="81" borderId="113" applyNumberFormat="0" applyProtection="0">
      <alignment horizontal="left" vertical="center"/>
    </xf>
    <xf numFmtId="4" fontId="81" fillId="52" borderId="123" applyNumberFormat="0" applyProtection="0">
      <alignment horizontal="left" vertical="center" indent="1"/>
    </xf>
    <xf numFmtId="4" fontId="81" fillId="52" borderId="123" applyNumberFormat="0" applyProtection="0">
      <alignment horizontal="left" vertical="center" indent="1"/>
    </xf>
    <xf numFmtId="4" fontId="114" fillId="81" borderId="113" applyNumberFormat="0" applyProtection="0">
      <alignment horizontal="left" vertical="center"/>
    </xf>
    <xf numFmtId="4" fontId="81" fillId="36" borderId="123" applyNumberFormat="0" applyProtection="0">
      <alignment horizontal="right" vertical="center"/>
    </xf>
    <xf numFmtId="4" fontId="81" fillId="36" borderId="123" applyNumberFormat="0" applyProtection="0">
      <alignment horizontal="right" vertical="center"/>
    </xf>
    <xf numFmtId="4" fontId="81" fillId="36" borderId="123" applyNumberFormat="0" applyProtection="0">
      <alignment horizontal="right" vertical="center"/>
    </xf>
    <xf numFmtId="4" fontId="81" fillId="36" borderId="123" applyNumberFormat="0" applyProtection="0">
      <alignment horizontal="right" vertical="center"/>
    </xf>
    <xf numFmtId="4" fontId="81" fillId="131" borderId="123" applyNumberFormat="0" applyProtection="0">
      <alignment horizontal="right" vertical="center"/>
    </xf>
    <xf numFmtId="4" fontId="81" fillId="131" borderId="123" applyNumberFormat="0" applyProtection="0">
      <alignment horizontal="right" vertical="center"/>
    </xf>
    <xf numFmtId="4" fontId="81" fillId="131" borderId="123" applyNumberFormat="0" applyProtection="0">
      <alignment horizontal="right" vertical="center"/>
    </xf>
    <xf numFmtId="4" fontId="81" fillId="131" borderId="123" applyNumberFormat="0" applyProtection="0">
      <alignment horizontal="right" vertical="center"/>
    </xf>
    <xf numFmtId="4" fontId="81" fillId="61" borderId="127" applyNumberFormat="0" applyProtection="0">
      <alignment horizontal="right" vertical="center"/>
    </xf>
    <xf numFmtId="4" fontId="81" fillId="61" borderId="127" applyNumberFormat="0" applyProtection="0">
      <alignment horizontal="right" vertical="center"/>
    </xf>
    <xf numFmtId="4" fontId="81" fillId="61" borderId="127" applyNumberFormat="0" applyProtection="0">
      <alignment horizontal="right" vertical="center"/>
    </xf>
    <xf numFmtId="4" fontId="81" fillId="61" borderId="127" applyNumberFormat="0" applyProtection="0">
      <alignment horizontal="right" vertical="center"/>
    </xf>
    <xf numFmtId="4" fontId="81" fillId="49" borderId="123" applyNumberFormat="0" applyProtection="0">
      <alignment horizontal="right" vertical="center"/>
    </xf>
    <xf numFmtId="4" fontId="81" fillId="49" borderId="123" applyNumberFormat="0" applyProtection="0">
      <alignment horizontal="right" vertical="center"/>
    </xf>
    <xf numFmtId="4" fontId="81" fillId="49" borderId="123" applyNumberFormat="0" applyProtection="0">
      <alignment horizontal="right" vertical="center"/>
    </xf>
    <xf numFmtId="4" fontId="81" fillId="49" borderId="123" applyNumberFormat="0" applyProtection="0">
      <alignment horizontal="right" vertical="center"/>
    </xf>
    <xf numFmtId="4" fontId="81" fillId="53" borderId="123" applyNumberFormat="0" applyProtection="0">
      <alignment horizontal="right" vertical="center"/>
    </xf>
    <xf numFmtId="4" fontId="81" fillId="53" borderId="123" applyNumberFormat="0" applyProtection="0">
      <alignment horizontal="right" vertical="center"/>
    </xf>
    <xf numFmtId="4" fontId="81" fillId="53" borderId="123" applyNumberFormat="0" applyProtection="0">
      <alignment horizontal="right" vertical="center"/>
    </xf>
    <xf numFmtId="4" fontId="81" fillId="53" borderId="123" applyNumberFormat="0" applyProtection="0">
      <alignment horizontal="right" vertical="center"/>
    </xf>
    <xf numFmtId="4" fontId="81" fillId="68" borderId="123" applyNumberFormat="0" applyProtection="0">
      <alignment horizontal="right" vertical="center"/>
    </xf>
    <xf numFmtId="4" fontId="81" fillId="68" borderId="123" applyNumberFormat="0" applyProtection="0">
      <alignment horizontal="right" vertical="center"/>
    </xf>
    <xf numFmtId="4" fontId="81" fillId="68" borderId="123" applyNumberFormat="0" applyProtection="0">
      <alignment horizontal="right" vertical="center"/>
    </xf>
    <xf numFmtId="4" fontId="81" fillId="68" borderId="123" applyNumberFormat="0" applyProtection="0">
      <alignment horizontal="right" vertical="center"/>
    </xf>
    <xf numFmtId="4" fontId="81" fillId="47" borderId="123" applyNumberFormat="0" applyProtection="0">
      <alignment horizontal="right" vertical="center"/>
    </xf>
    <xf numFmtId="4" fontId="81" fillId="47" borderId="123" applyNumberFormat="0" applyProtection="0">
      <alignment horizontal="right" vertical="center"/>
    </xf>
    <xf numFmtId="4" fontId="81" fillId="47" borderId="123" applyNumberFormat="0" applyProtection="0">
      <alignment horizontal="right" vertical="center"/>
    </xf>
    <xf numFmtId="4" fontId="81" fillId="47" borderId="123" applyNumberFormat="0" applyProtection="0">
      <alignment horizontal="right" vertical="center"/>
    </xf>
    <xf numFmtId="4" fontId="81" fillId="72" borderId="123" applyNumberFormat="0" applyProtection="0">
      <alignment horizontal="right" vertical="center"/>
    </xf>
    <xf numFmtId="4" fontId="81" fillId="72" borderId="123" applyNumberFormat="0" applyProtection="0">
      <alignment horizontal="right" vertical="center"/>
    </xf>
    <xf numFmtId="4" fontId="81" fillId="72" borderId="123" applyNumberFormat="0" applyProtection="0">
      <alignment horizontal="right" vertical="center"/>
    </xf>
    <xf numFmtId="4" fontId="81" fillId="72" borderId="123" applyNumberFormat="0" applyProtection="0">
      <alignment horizontal="right" vertical="center"/>
    </xf>
    <xf numFmtId="4" fontId="81" fillId="46" borderId="123" applyNumberFormat="0" applyProtection="0">
      <alignment horizontal="right" vertical="center"/>
    </xf>
    <xf numFmtId="4" fontId="81" fillId="46" borderId="123" applyNumberFormat="0" applyProtection="0">
      <alignment horizontal="right" vertical="center"/>
    </xf>
    <xf numFmtId="4" fontId="81" fillId="46" borderId="123" applyNumberFormat="0" applyProtection="0">
      <alignment horizontal="right" vertical="center"/>
    </xf>
    <xf numFmtId="4" fontId="81" fillId="46" borderId="123" applyNumberFormat="0" applyProtection="0">
      <alignment horizontal="right" vertical="center"/>
    </xf>
    <xf numFmtId="4" fontId="81" fillId="136" borderId="127" applyNumberFormat="0" applyProtection="0">
      <alignment horizontal="left" vertical="center" indent="1"/>
    </xf>
    <xf numFmtId="4" fontId="81" fillId="136" borderId="127" applyNumberFormat="0" applyProtection="0">
      <alignment horizontal="left" vertical="center" indent="1"/>
    </xf>
    <xf numFmtId="4" fontId="81" fillId="136" borderId="127" applyNumberFormat="0" applyProtection="0">
      <alignment horizontal="left" vertical="center" indent="1"/>
    </xf>
    <xf numFmtId="4" fontId="81" fillId="136" borderId="127" applyNumberFormat="0" applyProtection="0">
      <alignment horizontal="left" vertical="center" indent="1"/>
    </xf>
    <xf numFmtId="4" fontId="113" fillId="0" borderId="113" applyNumberFormat="0" applyProtection="0">
      <alignment horizontal="left" vertical="center" indent="1"/>
    </xf>
    <xf numFmtId="4" fontId="34" fillId="65" borderId="127" applyNumberFormat="0" applyProtection="0">
      <alignment horizontal="left" vertical="center" indent="1"/>
    </xf>
    <xf numFmtId="4" fontId="34" fillId="65" borderId="127" applyNumberFormat="0" applyProtection="0">
      <alignment horizontal="left" vertical="center" indent="1"/>
    </xf>
    <xf numFmtId="4" fontId="69" fillId="0" borderId="113" applyNumberFormat="0" applyProtection="0">
      <alignment horizontal="left" vertical="center" indent="1"/>
    </xf>
    <xf numFmtId="4" fontId="69" fillId="88" borderId="128" applyNumberFormat="0" applyProtection="0">
      <alignment horizontal="left" vertical="center" indent="1"/>
    </xf>
    <xf numFmtId="4" fontId="69" fillId="88" borderId="128" applyNumberFormat="0" applyProtection="0">
      <alignment horizontal="left" vertical="center" indent="1"/>
    </xf>
    <xf numFmtId="4" fontId="34" fillId="65" borderId="127" applyNumberFormat="0" applyProtection="0">
      <alignment horizontal="left" vertical="center" indent="1"/>
    </xf>
    <xf numFmtId="4" fontId="34" fillId="65" borderId="127" applyNumberFormat="0" applyProtection="0">
      <alignment horizontal="left" vertical="center" indent="1"/>
    </xf>
    <xf numFmtId="4" fontId="81" fillId="104" borderId="123" applyNumberFormat="0" applyProtection="0">
      <alignment horizontal="right" vertical="center"/>
    </xf>
    <xf numFmtId="4" fontId="81" fillId="104" borderId="123" applyNumberFormat="0" applyProtection="0">
      <alignment horizontal="right" vertical="center"/>
    </xf>
    <xf numFmtId="4" fontId="81" fillId="104" borderId="123" applyNumberFormat="0" applyProtection="0">
      <alignment horizontal="right" vertical="center"/>
    </xf>
    <xf numFmtId="4" fontId="81" fillId="104" borderId="123" applyNumberFormat="0" applyProtection="0">
      <alignment horizontal="right" vertical="center"/>
    </xf>
    <xf numFmtId="4" fontId="118" fillId="75" borderId="117">
      <alignment horizontal="left" vertical="center" indent="1"/>
    </xf>
    <xf numFmtId="4" fontId="81" fillId="89" borderId="127" applyNumberFormat="0" applyProtection="0">
      <alignment horizontal="left" vertical="center" indent="1"/>
    </xf>
    <xf numFmtId="4" fontId="81" fillId="89" borderId="127" applyNumberFormat="0" applyProtection="0">
      <alignment horizontal="left" vertical="center" indent="1"/>
    </xf>
    <xf numFmtId="4" fontId="81" fillId="89" borderId="127" applyNumberFormat="0" applyProtection="0">
      <alignment horizontal="left" vertical="center" indent="1"/>
    </xf>
    <xf numFmtId="4" fontId="81" fillId="89" borderId="127" applyNumberFormat="0" applyProtection="0">
      <alignment horizontal="left" vertical="center" indent="1"/>
    </xf>
    <xf numFmtId="4" fontId="81" fillId="104" borderId="127" applyNumberFormat="0" applyProtection="0">
      <alignment horizontal="left" vertical="center" indent="1"/>
    </xf>
    <xf numFmtId="4" fontId="81" fillId="104" borderId="127" applyNumberFormat="0" applyProtection="0">
      <alignment horizontal="left" vertical="center" indent="1"/>
    </xf>
    <xf numFmtId="4" fontId="81" fillId="104" borderId="127" applyNumberFormat="0" applyProtection="0">
      <alignment horizontal="left" vertical="center" indent="1"/>
    </xf>
    <xf numFmtId="4" fontId="81" fillId="104" borderId="127" applyNumberFormat="0" applyProtection="0">
      <alignment horizontal="left" vertical="center" indent="1"/>
    </xf>
    <xf numFmtId="0" fontId="81" fillId="48" borderId="123" applyNumberFormat="0" applyProtection="0">
      <alignment horizontal="left" vertical="center" indent="1"/>
    </xf>
    <xf numFmtId="0" fontId="81" fillId="48" borderId="123" applyNumberFormat="0" applyProtection="0">
      <alignment horizontal="left" vertical="center" indent="1"/>
    </xf>
    <xf numFmtId="0" fontId="114" fillId="84" borderId="113" applyNumberFormat="0" applyProtection="0">
      <alignment horizontal="left" vertical="center" indent="2"/>
    </xf>
    <xf numFmtId="0" fontId="81" fillId="48" borderId="123" applyNumberFormat="0" applyProtection="0">
      <alignment horizontal="left" vertical="center" indent="1"/>
    </xf>
    <xf numFmtId="0" fontId="81" fillId="48" borderId="123" applyNumberFormat="0" applyProtection="0">
      <alignment horizontal="left" vertical="center" indent="1"/>
    </xf>
    <xf numFmtId="0" fontId="114" fillId="84" borderId="113" applyNumberFormat="0" applyProtection="0">
      <alignment horizontal="left" vertical="center" indent="2"/>
    </xf>
    <xf numFmtId="0" fontId="81" fillId="70" borderId="123" applyNumberFormat="0" applyProtection="0">
      <alignment horizontal="left" vertical="center" indent="1"/>
    </xf>
    <xf numFmtId="0" fontId="81" fillId="70" borderId="123" applyNumberFormat="0" applyProtection="0">
      <alignment horizontal="left" vertical="center" indent="1"/>
    </xf>
    <xf numFmtId="0" fontId="81" fillId="70" borderId="123" applyNumberFormat="0" applyProtection="0">
      <alignment horizontal="left" vertical="center" indent="1"/>
    </xf>
    <xf numFmtId="0" fontId="81" fillId="70" borderId="123" applyNumberFormat="0" applyProtection="0">
      <alignment horizontal="left" vertical="center" indent="1"/>
    </xf>
    <xf numFmtId="0" fontId="101" fillId="0" borderId="113" applyNumberFormat="0" applyProtection="0">
      <alignment horizontal="left" vertical="center" indent="2"/>
    </xf>
    <xf numFmtId="0" fontId="81" fillId="44" borderId="123" applyNumberFormat="0" applyProtection="0">
      <alignment horizontal="left" vertical="center" indent="1"/>
    </xf>
    <xf numFmtId="0" fontId="81" fillId="44" borderId="123" applyNumberFormat="0" applyProtection="0">
      <alignment horizontal="left" vertical="center" indent="1"/>
    </xf>
    <xf numFmtId="0" fontId="81" fillId="44" borderId="123" applyNumberFormat="0" applyProtection="0">
      <alignment horizontal="left" vertical="center" indent="1"/>
    </xf>
    <xf numFmtId="0" fontId="81" fillId="44" borderId="123" applyNumberFormat="0" applyProtection="0">
      <alignment horizontal="left" vertical="center" indent="1"/>
    </xf>
    <xf numFmtId="0" fontId="101" fillId="0" borderId="113" applyNumberFormat="0" applyProtection="0">
      <alignment horizontal="left" vertical="center" indent="2"/>
    </xf>
    <xf numFmtId="0" fontId="81" fillId="89" borderId="123" applyNumberFormat="0" applyProtection="0">
      <alignment horizontal="left" vertical="center" indent="1"/>
    </xf>
    <xf numFmtId="0" fontId="81" fillId="89" borderId="123" applyNumberFormat="0" applyProtection="0">
      <alignment horizontal="left" vertical="center" indent="1"/>
    </xf>
    <xf numFmtId="0" fontId="81" fillId="89" borderId="123" applyNumberFormat="0" applyProtection="0">
      <alignment horizontal="left" vertical="center" indent="1"/>
    </xf>
    <xf numFmtId="0" fontId="81" fillId="89" borderId="123" applyNumberFormat="0" applyProtection="0">
      <alignment horizontal="left" vertical="center" indent="1"/>
    </xf>
    <xf numFmtId="0" fontId="101" fillId="0" borderId="113" applyNumberFormat="0" applyProtection="0">
      <alignment horizontal="left" vertical="center" indent="2"/>
    </xf>
    <xf numFmtId="0" fontId="12" fillId="0" borderId="0"/>
    <xf numFmtId="0" fontId="12" fillId="0" borderId="0"/>
    <xf numFmtId="0" fontId="12" fillId="0" borderId="0"/>
    <xf numFmtId="0" fontId="34" fillId="87" borderId="113" applyNumberFormat="0">
      <protection locked="0"/>
    </xf>
    <xf numFmtId="0" fontId="34" fillId="87" borderId="113" applyNumberFormat="0">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87" borderId="113" applyNumberFormat="0">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87" borderId="113" applyNumberFormat="0">
      <protection locked="0"/>
    </xf>
    <xf numFmtId="0" fontId="12" fillId="0" borderId="0"/>
    <xf numFmtId="0" fontId="12" fillId="0" borderId="0"/>
    <xf numFmtId="0" fontId="12" fillId="0" borderId="0"/>
    <xf numFmtId="4" fontId="170" fillId="74" borderId="113" applyNumberFormat="0" applyProtection="0">
      <alignment vertical="center"/>
    </xf>
    <xf numFmtId="4" fontId="170" fillId="74" borderId="113" applyNumberFormat="0" applyProtection="0">
      <alignment vertical="center"/>
    </xf>
    <xf numFmtId="4" fontId="120" fillId="79" borderId="117">
      <alignment vertical="center"/>
    </xf>
    <xf numFmtId="4" fontId="121" fillId="79" borderId="117">
      <alignment vertical="center"/>
    </xf>
    <xf numFmtId="4" fontId="120" fillId="80" borderId="117">
      <alignment vertical="center"/>
    </xf>
    <xf numFmtId="4" fontId="121" fillId="80" borderId="117">
      <alignment vertical="center"/>
    </xf>
    <xf numFmtId="4" fontId="81" fillId="0" borderId="123" applyNumberFormat="0" applyProtection="0">
      <alignment horizontal="right" vertical="center"/>
    </xf>
    <xf numFmtId="4" fontId="81" fillId="0" borderId="123" applyNumberFormat="0" applyProtection="0">
      <alignment horizontal="right" vertical="center"/>
    </xf>
    <xf numFmtId="4" fontId="81" fillId="0" borderId="123" applyNumberFormat="0" applyProtection="0">
      <alignment horizontal="right" vertical="center"/>
    </xf>
    <xf numFmtId="4" fontId="122" fillId="0" borderId="113" applyNumberFormat="0" applyProtection="0">
      <alignment horizontal="right" vertical="center" wrapText="1"/>
    </xf>
    <xf numFmtId="4" fontId="81" fillId="0" borderId="123" applyNumberFormat="0" applyProtection="0">
      <alignment horizontal="right" vertical="center"/>
    </xf>
    <xf numFmtId="4" fontId="81" fillId="0" borderId="123" applyNumberFormat="0" applyProtection="0">
      <alignment horizontal="right" vertical="center"/>
    </xf>
    <xf numFmtId="4" fontId="122" fillId="0" borderId="113" applyNumberFormat="0" applyProtection="0">
      <alignment horizontal="right" vertical="center" wrapText="1"/>
    </xf>
    <xf numFmtId="4" fontId="170" fillId="75" borderId="123" applyNumberFormat="0" applyProtection="0">
      <alignment horizontal="right" vertical="center"/>
    </xf>
    <xf numFmtId="4" fontId="170" fillId="75" borderId="123" applyNumberFormat="0" applyProtection="0">
      <alignment horizontal="right" vertical="center"/>
    </xf>
    <xf numFmtId="4" fontId="123" fillId="79" borderId="117">
      <alignment vertical="center"/>
    </xf>
    <xf numFmtId="4" fontId="124" fillId="79" borderId="117">
      <alignment vertical="center"/>
    </xf>
    <xf numFmtId="4" fontId="123" fillId="80" borderId="117">
      <alignment vertical="center"/>
    </xf>
    <xf numFmtId="4" fontId="124" fillId="90" borderId="117">
      <alignment vertical="center"/>
    </xf>
    <xf numFmtId="4" fontId="81" fillId="52" borderId="123" applyNumberFormat="0" applyProtection="0">
      <alignment horizontal="left" vertical="center" indent="1"/>
    </xf>
    <xf numFmtId="4" fontId="81" fillId="52" borderId="123" applyNumberFormat="0" applyProtection="0">
      <alignment horizontal="left" vertical="center" indent="1"/>
    </xf>
    <xf numFmtId="4" fontId="122" fillId="0" borderId="113" applyNumberFormat="0" applyProtection="0">
      <alignment horizontal="left" vertical="center" indent="1"/>
    </xf>
    <xf numFmtId="4" fontId="81" fillId="52" borderId="123" applyNumberFormat="0" applyProtection="0">
      <alignment horizontal="left" vertical="center" indent="1"/>
    </xf>
    <xf numFmtId="4" fontId="81" fillId="52" borderId="123" applyNumberFormat="0" applyProtection="0">
      <alignment horizontal="left" vertical="center" indent="1"/>
    </xf>
    <xf numFmtId="4" fontId="122" fillId="0" borderId="113" applyNumberFormat="0" applyProtection="0">
      <alignment horizontal="left" vertical="center" indent="1"/>
    </xf>
    <xf numFmtId="0" fontId="114" fillId="91" borderId="113" applyNumberFormat="0" applyProtection="0">
      <alignment horizontal="center" vertical="top" wrapText="1"/>
    </xf>
    <xf numFmtId="0" fontId="114" fillId="91" borderId="113" applyNumberFormat="0" applyProtection="0">
      <alignment horizontal="center" vertical="top" wrapText="1"/>
    </xf>
    <xf numFmtId="4" fontId="111" fillId="80" borderId="117">
      <alignment vertical="center"/>
    </xf>
    <xf numFmtId="4" fontId="112" fillId="80" borderId="117">
      <alignment vertical="center"/>
    </xf>
    <xf numFmtId="4" fontId="172" fillId="139" borderId="127" applyNumberFormat="0" applyProtection="0">
      <alignment horizontal="left" vertical="center" indent="1"/>
    </xf>
    <xf numFmtId="4" fontId="172" fillId="139" borderId="127" applyNumberFormat="0" applyProtection="0">
      <alignment horizontal="left" vertical="center" indent="1"/>
    </xf>
    <xf numFmtId="0" fontId="81" fillId="140" borderId="113"/>
    <xf numFmtId="0" fontId="81" fillId="140" borderId="113"/>
    <xf numFmtId="0" fontId="81" fillId="140" borderId="113"/>
    <xf numFmtId="0" fontId="81" fillId="140" borderId="113"/>
    <xf numFmtId="0" fontId="81" fillId="140" borderId="113"/>
    <xf numFmtId="4" fontId="175" fillId="87" borderId="123" applyNumberFormat="0" applyProtection="0">
      <alignment horizontal="right" vertical="center"/>
    </xf>
    <xf numFmtId="4" fontId="175" fillId="87" borderId="123" applyNumberFormat="0" applyProtection="0">
      <alignment horizontal="right" vertical="center"/>
    </xf>
    <xf numFmtId="195" fontId="135" fillId="0" borderId="118">
      <alignment horizontal="center"/>
    </xf>
    <xf numFmtId="0" fontId="179" fillId="0" borderId="113" applyNumberFormat="0" applyFill="0" applyProtection="0">
      <alignment wrapText="1"/>
    </xf>
    <xf numFmtId="0" fontId="179" fillId="0" borderId="113" applyNumberFormat="0" applyFill="0" applyProtection="0">
      <alignment wrapText="1"/>
    </xf>
    <xf numFmtId="0" fontId="34" fillId="0" borderId="89" applyNumberFormat="0" applyFont="0" applyFill="0" applyAlignment="0" applyProtection="0"/>
    <xf numFmtId="0" fontId="34" fillId="0" borderId="89" applyNumberFormat="0" applyFont="0" applyFill="0" applyAlignment="0" applyProtection="0"/>
    <xf numFmtId="0" fontId="34" fillId="0" borderId="89" applyNumberFormat="0" applyFont="0" applyFill="0" applyAlignment="0" applyProtection="0"/>
    <xf numFmtId="0" fontId="34" fillId="0" borderId="89" applyNumberFormat="0" applyFont="0" applyFill="0" applyAlignment="0" applyProtection="0"/>
    <xf numFmtId="0" fontId="34" fillId="0" borderId="118" applyNumberFormat="0" applyFont="0" applyFill="0" applyAlignment="0" applyProtection="0"/>
    <xf numFmtId="0" fontId="34" fillId="0" borderId="118" applyNumberFormat="0" applyFont="0" applyFill="0" applyAlignment="0" applyProtection="0"/>
    <xf numFmtId="0" fontId="34" fillId="0" borderId="118" applyNumberFormat="0" applyFont="0" applyFill="0" applyAlignment="0" applyProtection="0"/>
    <xf numFmtId="0" fontId="34" fillId="0" borderId="118" applyNumberFormat="0" applyFont="0" applyFill="0" applyAlignment="0" applyProtection="0"/>
    <xf numFmtId="0" fontId="34" fillId="0" borderId="122" applyNumberFormat="0" applyFont="0" applyFill="0" applyAlignment="0" applyProtection="0"/>
    <xf numFmtId="0" fontId="34" fillId="0" borderId="122" applyNumberFormat="0" applyFont="0" applyFill="0" applyAlignment="0" applyProtection="0"/>
    <xf numFmtId="0" fontId="34" fillId="0" borderId="122" applyNumberFormat="0" applyFont="0" applyFill="0" applyAlignment="0" applyProtection="0"/>
    <xf numFmtId="0" fontId="34" fillId="0" borderId="122" applyNumberFormat="0" applyFont="0" applyFill="0" applyAlignment="0" applyProtection="0"/>
    <xf numFmtId="0" fontId="34" fillId="0" borderId="119" applyNumberFormat="0" applyFill="0" applyBorder="0" applyAlignment="0" applyProtection="0"/>
    <xf numFmtId="0" fontId="34" fillId="0" borderId="119" applyNumberFormat="0" applyFill="0" applyBorder="0" applyAlignment="0" applyProtection="0"/>
    <xf numFmtId="0" fontId="140" fillId="0" borderId="129" applyNumberFormat="0" applyFill="0" applyAlignment="0" applyProtection="0"/>
    <xf numFmtId="0" fontId="140" fillId="0" borderId="130" applyNumberFormat="0" applyFill="0" applyAlignment="0" applyProtection="0"/>
    <xf numFmtId="0" fontId="140" fillId="0" borderId="129" applyNumberFormat="0" applyFill="0" applyAlignment="0" applyProtection="0"/>
    <xf numFmtId="0" fontId="140" fillId="0" borderId="130" applyNumberFormat="0" applyFill="0" applyAlignment="0" applyProtection="0"/>
    <xf numFmtId="0" fontId="34" fillId="0" borderId="119" applyNumberFormat="0" applyFill="0" applyBorder="0" applyAlignment="0" applyProtection="0"/>
    <xf numFmtId="0" fontId="140" fillId="0" borderId="130" applyNumberFormat="0" applyFill="0" applyAlignment="0" applyProtection="0"/>
    <xf numFmtId="0" fontId="34" fillId="0" borderId="119" applyNumberFormat="0" applyFill="0" applyBorder="0" applyAlignment="0" applyProtection="0"/>
    <xf numFmtId="193" fontId="34" fillId="0" borderId="120">
      <protection locked="0"/>
    </xf>
    <xf numFmtId="193" fontId="34" fillId="0" borderId="120">
      <protection locked="0"/>
    </xf>
    <xf numFmtId="193" fontId="34" fillId="0" borderId="120">
      <protection locked="0"/>
    </xf>
    <xf numFmtId="193" fontId="34" fillId="0" borderId="120">
      <protection locked="0"/>
    </xf>
    <xf numFmtId="193" fontId="34" fillId="0" borderId="120">
      <protection locked="0"/>
    </xf>
    <xf numFmtId="0" fontId="12" fillId="0" borderId="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70" fillId="48" borderId="131" applyNumberFormat="0" applyAlignment="0" applyProtection="0"/>
    <xf numFmtId="0" fontId="71" fillId="121" borderId="131" applyNumberFormat="0" applyAlignment="0" applyProtection="0"/>
    <xf numFmtId="0" fontId="155" fillId="122" borderId="123" applyNumberFormat="0" applyAlignment="0" applyProtection="0"/>
    <xf numFmtId="0" fontId="70" fillId="48" borderId="131" applyNumberFormat="0" applyAlignment="0" applyProtection="0"/>
    <xf numFmtId="0" fontId="155" fillId="122" borderId="123" applyNumberFormat="0" applyAlignment="0" applyProtection="0"/>
    <xf numFmtId="0" fontId="155" fillId="122" borderId="123" applyNumberFormat="0" applyAlignment="0" applyProtection="0"/>
    <xf numFmtId="0" fontId="71" fillId="41" borderId="131" applyNumberFormat="0" applyAlignment="0" applyProtection="0"/>
    <xf numFmtId="0" fontId="71" fillId="41" borderId="131" applyNumberFormat="0" applyAlignment="0" applyProtection="0"/>
    <xf numFmtId="0" fontId="71" fillId="41" borderId="131" applyNumberFormat="0" applyAlignment="0" applyProtection="0"/>
    <xf numFmtId="0" fontId="71" fillId="41" borderId="131" applyNumberFormat="0" applyAlignment="0" applyProtection="0"/>
    <xf numFmtId="0" fontId="71" fillId="41" borderId="131" applyNumberFormat="0" applyAlignment="0" applyProtection="0"/>
    <xf numFmtId="0" fontId="71" fillId="41" borderId="131" applyNumberFormat="0" applyAlignment="0" applyProtection="0"/>
    <xf numFmtId="10" fontId="81" fillId="74" borderId="113" applyNumberFormat="0" applyBorder="0" applyAlignment="0" applyProtection="0"/>
    <xf numFmtId="0" fontId="94" fillId="43" borderId="131" applyNumberFormat="0" applyAlignment="0" applyProtection="0"/>
    <xf numFmtId="0" fontId="166" fillId="67" borderId="123" applyNumberFormat="0" applyAlignment="0" applyProtection="0"/>
    <xf numFmtId="0" fontId="94" fillId="43" borderId="131" applyNumberFormat="0" applyAlignment="0" applyProtection="0"/>
    <xf numFmtId="0" fontId="166" fillId="67" borderId="123" applyNumberFormat="0" applyAlignment="0" applyProtection="0"/>
    <xf numFmtId="0" fontId="166" fillId="67" borderId="123" applyNumberFormat="0" applyAlignment="0" applyProtection="0"/>
    <xf numFmtId="0" fontId="94" fillId="43" borderId="131" applyNumberFormat="0" applyAlignment="0" applyProtection="0"/>
    <xf numFmtId="0" fontId="94" fillId="43" borderId="131" applyNumberFormat="0" applyAlignment="0" applyProtection="0"/>
    <xf numFmtId="0" fontId="94" fillId="43" borderId="131" applyNumberFormat="0" applyAlignment="0" applyProtection="0"/>
    <xf numFmtId="0" fontId="94" fillId="43" borderId="131" applyNumberFormat="0" applyAlignment="0" applyProtection="0"/>
    <xf numFmtId="0" fontId="166" fillId="67" borderId="131" applyNumberFormat="0" applyAlignment="0" applyProtection="0"/>
    <xf numFmtId="0" fontId="94" fillId="43" borderId="131" applyNumberFormat="0" applyAlignment="0" applyProtection="0"/>
    <xf numFmtId="0" fontId="166" fillId="67" borderId="131" applyNumberFormat="0" applyAlignment="0" applyProtection="0"/>
    <xf numFmtId="0" fontId="94" fillId="43" borderId="131" applyNumberFormat="0" applyAlignment="0" applyProtection="0"/>
    <xf numFmtId="0" fontId="94" fillId="43" borderId="131" applyNumberFormat="0" applyAlignment="0" applyProtection="0"/>
    <xf numFmtId="0" fontId="94" fillId="43" borderId="131" applyNumberFormat="0" applyAlignment="0" applyProtection="0"/>
    <xf numFmtId="0" fontId="94" fillId="43" borderId="131" applyNumberFormat="0" applyAlignment="0" applyProtection="0"/>
    <xf numFmtId="0" fontId="94" fillId="43" borderId="131" applyNumberFormat="0" applyAlignment="0" applyProtection="0"/>
    <xf numFmtId="0" fontId="94" fillId="43" borderId="131" applyNumberFormat="0" applyAlignment="0" applyProtection="0"/>
    <xf numFmtId="0" fontId="94" fillId="43" borderId="131" applyNumberFormat="0" applyAlignment="0" applyProtection="0"/>
    <xf numFmtId="0" fontId="94" fillId="43" borderId="131" applyNumberFormat="0" applyAlignment="0" applyProtection="0"/>
    <xf numFmtId="0" fontId="34" fillId="66" borderId="132" applyNumberFormat="0" applyFont="0" applyAlignment="0" applyProtection="0"/>
    <xf numFmtId="0" fontId="34" fillId="39" borderId="132" applyNumberFormat="0" applyFont="0" applyAlignment="0" applyProtection="0"/>
    <xf numFmtId="0" fontId="81" fillId="66" borderId="123" applyNumberFormat="0" applyFont="0" applyAlignment="0" applyProtection="0"/>
    <xf numFmtId="0" fontId="69" fillId="39" borderId="132" applyNumberFormat="0" applyFont="0" applyAlignment="0" applyProtection="0"/>
    <xf numFmtId="0" fontId="81" fillId="66" borderId="123" applyNumberFormat="0" applyFont="0" applyAlignment="0" applyProtection="0"/>
    <xf numFmtId="0" fontId="69" fillId="39" borderId="132" applyNumberFormat="0" applyFont="0" applyAlignment="0" applyProtection="0"/>
    <xf numFmtId="0" fontId="69" fillId="39" borderId="132" applyNumberFormat="0" applyFont="0" applyAlignment="0" applyProtection="0"/>
    <xf numFmtId="0" fontId="34" fillId="39" borderId="132" applyNumberFormat="0" applyFont="0" applyAlignment="0" applyProtection="0"/>
    <xf numFmtId="0" fontId="81" fillId="66" borderId="123" applyNumberFormat="0" applyFont="0" applyAlignment="0" applyProtection="0"/>
    <xf numFmtId="0" fontId="34" fillId="39" borderId="131" applyNumberFormat="0" applyFont="0" applyAlignment="0" applyProtection="0"/>
    <xf numFmtId="0" fontId="34" fillId="39" borderId="131" applyNumberFormat="0" applyFont="0" applyAlignment="0" applyProtection="0"/>
    <xf numFmtId="0" fontId="81" fillId="66" borderId="123" applyNumberFormat="0" applyFont="0" applyAlignment="0" applyProtection="0"/>
    <xf numFmtId="0" fontId="34" fillId="39" borderId="131" applyNumberFormat="0" applyFont="0" applyAlignment="0" applyProtection="0"/>
    <xf numFmtId="0" fontId="34" fillId="39" borderId="131" applyNumberFormat="0" applyFont="0" applyAlignment="0" applyProtection="0"/>
    <xf numFmtId="0" fontId="34" fillId="39" borderId="131" applyNumberFormat="0" applyFont="0" applyAlignment="0" applyProtection="0"/>
    <xf numFmtId="4" fontId="81" fillId="76" borderId="123" applyNumberFormat="0" applyProtection="0">
      <alignment vertical="center"/>
    </xf>
    <xf numFmtId="4" fontId="81" fillId="76" borderId="123" applyNumberFormat="0" applyProtection="0">
      <alignment vertical="center"/>
    </xf>
    <xf numFmtId="4" fontId="81" fillId="76" borderId="123" applyNumberFormat="0" applyProtection="0">
      <alignment vertical="center"/>
    </xf>
    <xf numFmtId="4" fontId="81" fillId="76" borderId="123" applyNumberFormat="0" applyProtection="0">
      <alignment vertical="center"/>
    </xf>
    <xf numFmtId="4" fontId="81" fillId="76" borderId="123" applyNumberFormat="0" applyProtection="0">
      <alignment vertical="center"/>
    </xf>
    <xf numFmtId="4" fontId="109" fillId="78" borderId="113" applyNumberFormat="0" applyProtection="0">
      <alignment horizontal="right" vertical="center" wrapText="1"/>
    </xf>
    <xf numFmtId="4" fontId="113" fillId="76" borderId="133" applyNumberFormat="0" applyProtection="0">
      <alignment vertical="center"/>
    </xf>
    <xf numFmtId="4" fontId="170" fillId="77" borderId="123" applyNumberFormat="0" applyProtection="0">
      <alignment vertical="center"/>
    </xf>
    <xf numFmtId="4" fontId="170" fillId="77" borderId="123" applyNumberFormat="0" applyProtection="0">
      <alignment vertical="center"/>
    </xf>
    <xf numFmtId="4" fontId="110" fillId="77" borderId="133" applyNumberFormat="0" applyProtection="0">
      <alignment vertical="center"/>
    </xf>
    <xf numFmtId="4" fontId="110" fillId="76" borderId="133" applyNumberFormat="0" applyProtection="0">
      <alignment vertical="center"/>
    </xf>
    <xf numFmtId="4" fontId="81" fillId="77" borderId="123" applyNumberFormat="0" applyProtection="0">
      <alignment horizontal="left" vertical="center" indent="1"/>
    </xf>
    <xf numFmtId="4" fontId="81" fillId="77" borderId="123" applyNumberFormat="0" applyProtection="0">
      <alignment horizontal="left" vertical="center" indent="1"/>
    </xf>
    <xf numFmtId="4" fontId="81" fillId="77" borderId="123" applyNumberFormat="0" applyProtection="0">
      <alignment horizontal="left" vertical="center" indent="1"/>
    </xf>
    <xf numFmtId="4" fontId="81" fillId="77" borderId="123" applyNumberFormat="0" applyProtection="0">
      <alignment horizontal="left" vertical="center" indent="1"/>
    </xf>
    <xf numFmtId="4" fontId="109" fillId="78" borderId="113" applyNumberFormat="0" applyProtection="0">
      <alignment horizontal="left" vertical="center" indent="1"/>
    </xf>
    <xf numFmtId="4" fontId="113" fillId="76" borderId="133" applyNumberFormat="0" applyProtection="0">
      <alignment horizontal="left" vertical="center" indent="1"/>
    </xf>
    <xf numFmtId="0" fontId="171" fillId="76" borderId="133" applyNumberFormat="0" applyProtection="0">
      <alignment horizontal="left" vertical="top" indent="1"/>
    </xf>
    <xf numFmtId="0" fontId="171" fillId="76" borderId="133" applyNumberFormat="0" applyProtection="0">
      <alignment horizontal="left" vertical="top" indent="1"/>
    </xf>
    <xf numFmtId="0" fontId="113" fillId="77" borderId="133" applyNumberFormat="0" applyProtection="0">
      <alignment horizontal="left" vertical="top" indent="1"/>
    </xf>
    <xf numFmtId="0" fontId="113" fillId="76" borderId="133" applyNumberFormat="0" applyProtection="0">
      <alignment horizontal="left" vertical="top" indent="1"/>
    </xf>
    <xf numFmtId="4" fontId="81" fillId="52" borderId="123" applyNumberFormat="0" applyProtection="0">
      <alignment horizontal="left" vertical="center" indent="1"/>
    </xf>
    <xf numFmtId="4" fontId="81" fillId="52" borderId="123" applyNumberFormat="0" applyProtection="0">
      <alignment horizontal="left" vertical="center" indent="1"/>
    </xf>
    <xf numFmtId="4" fontId="114" fillId="81" borderId="113" applyNumberFormat="0" applyProtection="0">
      <alignment horizontal="left" vertical="center"/>
    </xf>
    <xf numFmtId="4" fontId="81" fillId="52" borderId="123" applyNumberFormat="0" applyProtection="0">
      <alignment horizontal="left" vertical="center" indent="1"/>
    </xf>
    <xf numFmtId="4" fontId="81" fillId="52" borderId="123" applyNumberFormat="0" applyProtection="0">
      <alignment horizontal="left" vertical="center" indent="1"/>
    </xf>
    <xf numFmtId="4" fontId="114" fillId="81" borderId="113" applyNumberFormat="0" applyProtection="0">
      <alignment horizontal="left" vertical="center"/>
    </xf>
    <xf numFmtId="4" fontId="81" fillId="36" borderId="123" applyNumberFormat="0" applyProtection="0">
      <alignment horizontal="right" vertical="center"/>
    </xf>
    <xf numFmtId="4" fontId="81" fillId="36" borderId="123" applyNumberFormat="0" applyProtection="0">
      <alignment horizontal="right" vertical="center"/>
    </xf>
    <xf numFmtId="4" fontId="81" fillId="36" borderId="123" applyNumberFormat="0" applyProtection="0">
      <alignment horizontal="right" vertical="center"/>
    </xf>
    <xf numFmtId="4" fontId="81" fillId="36" borderId="123" applyNumberFormat="0" applyProtection="0">
      <alignment horizontal="right" vertical="center"/>
    </xf>
    <xf numFmtId="4" fontId="69" fillId="36" borderId="133" applyNumberFormat="0" applyProtection="0">
      <alignment horizontal="right" vertical="center"/>
    </xf>
    <xf numFmtId="4" fontId="69" fillId="36" borderId="133" applyNumberFormat="0" applyProtection="0">
      <alignment horizontal="right" vertical="center"/>
    </xf>
    <xf numFmtId="4" fontId="81" fillId="131" borderId="123" applyNumberFormat="0" applyProtection="0">
      <alignment horizontal="right" vertical="center"/>
    </xf>
    <xf numFmtId="4" fontId="81" fillId="131" borderId="123" applyNumberFormat="0" applyProtection="0">
      <alignment horizontal="right" vertical="center"/>
    </xf>
    <xf numFmtId="4" fontId="81" fillId="131" borderId="123" applyNumberFormat="0" applyProtection="0">
      <alignment horizontal="right" vertical="center"/>
    </xf>
    <xf numFmtId="4" fontId="81" fillId="131" borderId="123" applyNumberFormat="0" applyProtection="0">
      <alignment horizontal="right" vertical="center"/>
    </xf>
    <xf numFmtId="4" fontId="69" fillId="37" borderId="133" applyNumberFormat="0" applyProtection="0">
      <alignment horizontal="right" vertical="center"/>
    </xf>
    <xf numFmtId="4" fontId="69" fillId="37" borderId="133" applyNumberFormat="0" applyProtection="0">
      <alignment horizontal="right" vertical="center"/>
    </xf>
    <xf numFmtId="4" fontId="81" fillId="61" borderId="127" applyNumberFormat="0" applyProtection="0">
      <alignment horizontal="right" vertical="center"/>
    </xf>
    <xf numFmtId="4" fontId="81" fillId="61" borderId="127" applyNumberFormat="0" applyProtection="0">
      <alignment horizontal="right" vertical="center"/>
    </xf>
    <xf numFmtId="4" fontId="81" fillId="61" borderId="127" applyNumberFormat="0" applyProtection="0">
      <alignment horizontal="right" vertical="center"/>
    </xf>
    <xf numFmtId="4" fontId="81" fillId="61" borderId="127" applyNumberFormat="0" applyProtection="0">
      <alignment horizontal="right" vertical="center"/>
    </xf>
    <xf numFmtId="4" fontId="69" fillId="61" borderId="133" applyNumberFormat="0" applyProtection="0">
      <alignment horizontal="right" vertical="center"/>
    </xf>
    <xf numFmtId="4" fontId="69" fillId="61" borderId="133" applyNumberFormat="0" applyProtection="0">
      <alignment horizontal="right" vertical="center"/>
    </xf>
    <xf numFmtId="4" fontId="81" fillId="49" borderId="123" applyNumberFormat="0" applyProtection="0">
      <alignment horizontal="right" vertical="center"/>
    </xf>
    <xf numFmtId="4" fontId="81" fillId="49" borderId="123" applyNumberFormat="0" applyProtection="0">
      <alignment horizontal="right" vertical="center"/>
    </xf>
    <xf numFmtId="4" fontId="81" fillId="49" borderId="123" applyNumberFormat="0" applyProtection="0">
      <alignment horizontal="right" vertical="center"/>
    </xf>
    <xf numFmtId="4" fontId="81" fillId="49" borderId="123" applyNumberFormat="0" applyProtection="0">
      <alignment horizontal="right" vertical="center"/>
    </xf>
    <xf numFmtId="4" fontId="69" fillId="49" borderId="133" applyNumberFormat="0" applyProtection="0">
      <alignment horizontal="right" vertical="center"/>
    </xf>
    <xf numFmtId="4" fontId="69" fillId="49" borderId="133" applyNumberFormat="0" applyProtection="0">
      <alignment horizontal="right" vertical="center"/>
    </xf>
    <xf numFmtId="4" fontId="81" fillId="53" borderId="123" applyNumberFormat="0" applyProtection="0">
      <alignment horizontal="right" vertical="center"/>
    </xf>
    <xf numFmtId="4" fontId="81" fillId="53" borderId="123" applyNumberFormat="0" applyProtection="0">
      <alignment horizontal="right" vertical="center"/>
    </xf>
    <xf numFmtId="4" fontId="81" fillId="53" borderId="123" applyNumberFormat="0" applyProtection="0">
      <alignment horizontal="right" vertical="center"/>
    </xf>
    <xf numFmtId="4" fontId="81" fillId="53" borderId="123" applyNumberFormat="0" applyProtection="0">
      <alignment horizontal="right" vertical="center"/>
    </xf>
    <xf numFmtId="4" fontId="69" fillId="53" borderId="133" applyNumberFormat="0" applyProtection="0">
      <alignment horizontal="right" vertical="center"/>
    </xf>
    <xf numFmtId="4" fontId="69" fillId="53" borderId="133" applyNumberFormat="0" applyProtection="0">
      <alignment horizontal="right" vertical="center"/>
    </xf>
    <xf numFmtId="4" fontId="81" fillId="68" borderId="123" applyNumberFormat="0" applyProtection="0">
      <alignment horizontal="right" vertical="center"/>
    </xf>
    <xf numFmtId="4" fontId="81" fillId="68" borderId="123" applyNumberFormat="0" applyProtection="0">
      <alignment horizontal="right" vertical="center"/>
    </xf>
    <xf numFmtId="4" fontId="81" fillId="68" borderId="123" applyNumberFormat="0" applyProtection="0">
      <alignment horizontal="right" vertical="center"/>
    </xf>
    <xf numFmtId="4" fontId="81" fillId="68" borderId="123" applyNumberFormat="0" applyProtection="0">
      <alignment horizontal="right" vertical="center"/>
    </xf>
    <xf numFmtId="4" fontId="69" fillId="68" borderId="133" applyNumberFormat="0" applyProtection="0">
      <alignment horizontal="right" vertical="center"/>
    </xf>
    <xf numFmtId="4" fontId="69" fillId="68" borderId="133" applyNumberFormat="0" applyProtection="0">
      <alignment horizontal="right" vertical="center"/>
    </xf>
    <xf numFmtId="4" fontId="81" fillId="47" borderId="123" applyNumberFormat="0" applyProtection="0">
      <alignment horizontal="right" vertical="center"/>
    </xf>
    <xf numFmtId="4" fontId="81" fillId="47" borderId="123" applyNumberFormat="0" applyProtection="0">
      <alignment horizontal="right" vertical="center"/>
    </xf>
    <xf numFmtId="4" fontId="81" fillId="47" borderId="123" applyNumberFormat="0" applyProtection="0">
      <alignment horizontal="right" vertical="center"/>
    </xf>
    <xf numFmtId="4" fontId="81" fillId="47" borderId="123" applyNumberFormat="0" applyProtection="0">
      <alignment horizontal="right" vertical="center"/>
    </xf>
    <xf numFmtId="4" fontId="69" fillId="47" borderId="133" applyNumberFormat="0" applyProtection="0">
      <alignment horizontal="right" vertical="center"/>
    </xf>
    <xf numFmtId="4" fontId="69" fillId="47" borderId="133" applyNumberFormat="0" applyProtection="0">
      <alignment horizontal="right" vertical="center"/>
    </xf>
    <xf numFmtId="4" fontId="81" fillId="72" borderId="123" applyNumberFormat="0" applyProtection="0">
      <alignment horizontal="right" vertical="center"/>
    </xf>
    <xf numFmtId="4" fontId="81" fillId="72" borderId="123" applyNumberFormat="0" applyProtection="0">
      <alignment horizontal="right" vertical="center"/>
    </xf>
    <xf numFmtId="4" fontId="81" fillId="72" borderId="123" applyNumberFormat="0" applyProtection="0">
      <alignment horizontal="right" vertical="center"/>
    </xf>
    <xf numFmtId="4" fontId="81" fillId="72" borderId="123" applyNumberFormat="0" applyProtection="0">
      <alignment horizontal="right" vertical="center"/>
    </xf>
    <xf numFmtId="4" fontId="69" fillId="72" borderId="133" applyNumberFormat="0" applyProtection="0">
      <alignment horizontal="right" vertical="center"/>
    </xf>
    <xf numFmtId="4" fontId="69" fillId="72" borderId="133" applyNumberFormat="0" applyProtection="0">
      <alignment horizontal="right" vertical="center"/>
    </xf>
    <xf numFmtId="4" fontId="81" fillId="46" borderId="123" applyNumberFormat="0" applyProtection="0">
      <alignment horizontal="right" vertical="center"/>
    </xf>
    <xf numFmtId="4" fontId="81" fillId="46" borderId="123" applyNumberFormat="0" applyProtection="0">
      <alignment horizontal="right" vertical="center"/>
    </xf>
    <xf numFmtId="4" fontId="81" fillId="46" borderId="123" applyNumberFormat="0" applyProtection="0">
      <alignment horizontal="right" vertical="center"/>
    </xf>
    <xf numFmtId="4" fontId="81" fillId="46" borderId="123" applyNumberFormat="0" applyProtection="0">
      <alignment horizontal="right" vertical="center"/>
    </xf>
    <xf numFmtId="4" fontId="69" fillId="46" borderId="133" applyNumberFormat="0" applyProtection="0">
      <alignment horizontal="right" vertical="center"/>
    </xf>
    <xf numFmtId="4" fontId="69" fillId="46" borderId="133" applyNumberFormat="0" applyProtection="0">
      <alignment horizontal="right" vertical="center"/>
    </xf>
    <xf numFmtId="4" fontId="81" fillId="136" borderId="127" applyNumberFormat="0" applyProtection="0">
      <alignment horizontal="left" vertical="center" indent="1"/>
    </xf>
    <xf numFmtId="4" fontId="81" fillId="136" borderId="127" applyNumberFormat="0" applyProtection="0">
      <alignment horizontal="left" vertical="center" indent="1"/>
    </xf>
    <xf numFmtId="4" fontId="81" fillId="136" borderId="127" applyNumberFormat="0" applyProtection="0">
      <alignment horizontal="left" vertical="center" indent="1"/>
    </xf>
    <xf numFmtId="4" fontId="81" fillId="136" borderId="127" applyNumberFormat="0" applyProtection="0">
      <alignment horizontal="left" vertical="center" indent="1"/>
    </xf>
    <xf numFmtId="4" fontId="113" fillId="0" borderId="113" applyNumberFormat="0" applyProtection="0">
      <alignment horizontal="left" vertical="center" indent="1"/>
    </xf>
    <xf numFmtId="4" fontId="34" fillId="65" borderId="127" applyNumberFormat="0" applyProtection="0">
      <alignment horizontal="left" vertical="center" indent="1"/>
    </xf>
    <xf numFmtId="4" fontId="34" fillId="65" borderId="127" applyNumberFormat="0" applyProtection="0">
      <alignment horizontal="left" vertical="center" indent="1"/>
    </xf>
    <xf numFmtId="4" fontId="69" fillId="0" borderId="113" applyNumberFormat="0" applyProtection="0">
      <alignment horizontal="left" vertical="center" indent="1"/>
    </xf>
    <xf numFmtId="4" fontId="34" fillId="65" borderId="127" applyNumberFormat="0" applyProtection="0">
      <alignment horizontal="left" vertical="center" indent="1"/>
    </xf>
    <xf numFmtId="4" fontId="34" fillId="65" borderId="127" applyNumberFormat="0" applyProtection="0">
      <alignment horizontal="left" vertical="center" indent="1"/>
    </xf>
    <xf numFmtId="4" fontId="81" fillId="104" borderId="123" applyNumberFormat="0" applyProtection="0">
      <alignment horizontal="right" vertical="center"/>
    </xf>
    <xf numFmtId="4" fontId="81" fillId="104" borderId="123" applyNumberFormat="0" applyProtection="0">
      <alignment horizontal="right" vertical="center"/>
    </xf>
    <xf numFmtId="4" fontId="81" fillId="104" borderId="123" applyNumberFormat="0" applyProtection="0">
      <alignment horizontal="right" vertical="center"/>
    </xf>
    <xf numFmtId="4" fontId="81" fillId="104" borderId="123" applyNumberFormat="0" applyProtection="0">
      <alignment horizontal="right" vertical="center"/>
    </xf>
    <xf numFmtId="4" fontId="117" fillId="48" borderId="133" applyNumberFormat="0" applyProtection="0">
      <alignment horizontal="center" vertical="center"/>
    </xf>
    <xf numFmtId="4" fontId="69" fillId="104" borderId="133" applyNumberFormat="0" applyProtection="0">
      <alignment horizontal="right" vertical="center"/>
    </xf>
    <xf numFmtId="4" fontId="81" fillId="89" borderId="127" applyNumberFormat="0" applyProtection="0">
      <alignment horizontal="left" vertical="center" indent="1"/>
    </xf>
    <xf numFmtId="4" fontId="81" fillId="89" borderId="127" applyNumberFormat="0" applyProtection="0">
      <alignment horizontal="left" vertical="center" indent="1"/>
    </xf>
    <xf numFmtId="4" fontId="81" fillId="89" borderId="127" applyNumberFormat="0" applyProtection="0">
      <alignment horizontal="left" vertical="center" indent="1"/>
    </xf>
    <xf numFmtId="4" fontId="81" fillId="89" borderId="127" applyNumberFormat="0" applyProtection="0">
      <alignment horizontal="left" vertical="center" indent="1"/>
    </xf>
    <xf numFmtId="4" fontId="81" fillId="104" borderId="127" applyNumberFormat="0" applyProtection="0">
      <alignment horizontal="left" vertical="center" indent="1"/>
    </xf>
    <xf numFmtId="4" fontId="81" fillId="104" borderId="127" applyNumberFormat="0" applyProtection="0">
      <alignment horizontal="left" vertical="center" indent="1"/>
    </xf>
    <xf numFmtId="4" fontId="81" fillId="104" borderId="127" applyNumberFormat="0" applyProtection="0">
      <alignment horizontal="left" vertical="center" indent="1"/>
    </xf>
    <xf numFmtId="4" fontId="81" fillId="104" borderId="127" applyNumberFormat="0" applyProtection="0">
      <alignment horizontal="left" vertical="center" indent="1"/>
    </xf>
    <xf numFmtId="0" fontId="81" fillId="48" borderId="123" applyNumberFormat="0" applyProtection="0">
      <alignment horizontal="left" vertical="center" indent="1"/>
    </xf>
    <xf numFmtId="0" fontId="81" fillId="48" borderId="123" applyNumberFormat="0" applyProtection="0">
      <alignment horizontal="left" vertical="center" indent="1"/>
    </xf>
    <xf numFmtId="0" fontId="114" fillId="84" borderId="113" applyNumberFormat="0" applyProtection="0">
      <alignment horizontal="left" vertical="center" indent="2"/>
    </xf>
    <xf numFmtId="0" fontId="81" fillId="48" borderId="123" applyNumberFormat="0" applyProtection="0">
      <alignment horizontal="left" vertical="center" indent="1"/>
    </xf>
    <xf numFmtId="0" fontId="81" fillId="48" borderId="123" applyNumberFormat="0" applyProtection="0">
      <alignment horizontal="left" vertical="center" indent="1"/>
    </xf>
    <xf numFmtId="0" fontId="114" fillId="84" borderId="113" applyNumberFormat="0" applyProtection="0">
      <alignment horizontal="left" vertical="center" indent="2"/>
    </xf>
    <xf numFmtId="0" fontId="34" fillId="65" borderId="133" applyNumberFormat="0" applyProtection="0">
      <alignment horizontal="left" vertical="center" indent="1"/>
    </xf>
    <xf numFmtId="0" fontId="34" fillId="83" borderId="133" applyNumberFormat="0" applyProtection="0">
      <alignment horizontal="left" vertical="top" indent="1"/>
    </xf>
    <xf numFmtId="0" fontId="81" fillId="65" borderId="133" applyNumberFormat="0" applyProtection="0">
      <alignment horizontal="left" vertical="top" indent="1"/>
    </xf>
    <xf numFmtId="0" fontId="81" fillId="65" borderId="133" applyNumberFormat="0" applyProtection="0">
      <alignment horizontal="left" vertical="top" indent="1"/>
    </xf>
    <xf numFmtId="0" fontId="34" fillId="83" borderId="133" applyNumberFormat="0" applyProtection="0">
      <alignment horizontal="left" vertical="top" indent="1"/>
    </xf>
    <xf numFmtId="0" fontId="34" fillId="83" borderId="133" applyNumberFormat="0" applyProtection="0">
      <alignment horizontal="left" vertical="top" indent="1"/>
    </xf>
    <xf numFmtId="0" fontId="34" fillId="65" borderId="133" applyNumberFormat="0" applyProtection="0">
      <alignment horizontal="left" vertical="top" indent="1"/>
    </xf>
    <xf numFmtId="0" fontId="81" fillId="70" borderId="123" applyNumberFormat="0" applyProtection="0">
      <alignment horizontal="left" vertical="center" indent="1"/>
    </xf>
    <xf numFmtId="0" fontId="81" fillId="70" borderId="123" applyNumberFormat="0" applyProtection="0">
      <alignment horizontal="left" vertical="center" indent="1"/>
    </xf>
    <xf numFmtId="0" fontId="81" fillId="70" borderId="123" applyNumberFormat="0" applyProtection="0">
      <alignment horizontal="left" vertical="center" indent="1"/>
    </xf>
    <xf numFmtId="0" fontId="81" fillId="70" borderId="123" applyNumberFormat="0" applyProtection="0">
      <alignment horizontal="left" vertical="center" indent="1"/>
    </xf>
    <xf numFmtId="0" fontId="101" fillId="0" borderId="113" applyNumberFormat="0" applyProtection="0">
      <alignment horizontal="left" vertical="center" indent="2"/>
    </xf>
    <xf numFmtId="0" fontId="34" fillId="104" borderId="133" applyNumberFormat="0" applyProtection="0">
      <alignment horizontal="left" vertical="center" indent="1"/>
    </xf>
    <xf numFmtId="0" fontId="34" fillId="85" borderId="133" applyNumberFormat="0" applyProtection="0">
      <alignment horizontal="left" vertical="top" indent="1"/>
    </xf>
    <xf numFmtId="0" fontId="81" fillId="104" borderId="133" applyNumberFormat="0" applyProtection="0">
      <alignment horizontal="left" vertical="top" indent="1"/>
    </xf>
    <xf numFmtId="0" fontId="81" fillId="104" borderId="133" applyNumberFormat="0" applyProtection="0">
      <alignment horizontal="left" vertical="top" indent="1"/>
    </xf>
    <xf numFmtId="0" fontId="34" fillId="85" borderId="133" applyNumberFormat="0" applyProtection="0">
      <alignment horizontal="left" vertical="top" indent="1"/>
    </xf>
    <xf numFmtId="0" fontId="34" fillId="85" borderId="133" applyNumberFormat="0" applyProtection="0">
      <alignment horizontal="left" vertical="top" indent="1"/>
    </xf>
    <xf numFmtId="0" fontId="34" fillId="104" borderId="133" applyNumberFormat="0" applyProtection="0">
      <alignment horizontal="left" vertical="top" indent="1"/>
    </xf>
    <xf numFmtId="0" fontId="81" fillId="44" borderId="123" applyNumberFormat="0" applyProtection="0">
      <alignment horizontal="left" vertical="center" indent="1"/>
    </xf>
    <xf numFmtId="0" fontId="81" fillId="44" borderId="123" applyNumberFormat="0" applyProtection="0">
      <alignment horizontal="left" vertical="center" indent="1"/>
    </xf>
    <xf numFmtId="0" fontId="81" fillId="44" borderId="123" applyNumberFormat="0" applyProtection="0">
      <alignment horizontal="left" vertical="center" indent="1"/>
    </xf>
    <xf numFmtId="0" fontId="81" fillId="44" borderId="123" applyNumberFormat="0" applyProtection="0">
      <alignment horizontal="left" vertical="center" indent="1"/>
    </xf>
    <xf numFmtId="0" fontId="101" fillId="0" borderId="113" applyNumberFormat="0" applyProtection="0">
      <alignment horizontal="left" vertical="center" indent="2"/>
    </xf>
    <xf numFmtId="0" fontId="34" fillId="44" borderId="133" applyNumberFormat="0" applyProtection="0">
      <alignment horizontal="left" vertical="center" indent="1"/>
    </xf>
    <xf numFmtId="0" fontId="34" fillId="69" borderId="133" applyNumberFormat="0" applyProtection="0">
      <alignment horizontal="left" vertical="top" indent="1"/>
    </xf>
    <xf numFmtId="0" fontId="81" fillId="44" borderId="133" applyNumberFormat="0" applyProtection="0">
      <alignment horizontal="left" vertical="top" indent="1"/>
    </xf>
    <xf numFmtId="0" fontId="81" fillId="44" borderId="133" applyNumberFormat="0" applyProtection="0">
      <alignment horizontal="left" vertical="top" indent="1"/>
    </xf>
    <xf numFmtId="0" fontId="34" fillId="69" borderId="133" applyNumberFormat="0" applyProtection="0">
      <alignment horizontal="left" vertical="top" indent="1"/>
    </xf>
    <xf numFmtId="0" fontId="34" fillId="69" borderId="133" applyNumberFormat="0" applyProtection="0">
      <alignment horizontal="left" vertical="top" indent="1"/>
    </xf>
    <xf numFmtId="0" fontId="34" fillId="44" borderId="133" applyNumberFormat="0" applyProtection="0">
      <alignment horizontal="left" vertical="top" indent="1"/>
    </xf>
    <xf numFmtId="0" fontId="81" fillId="89" borderId="123" applyNumberFormat="0" applyProtection="0">
      <alignment horizontal="left" vertical="center" indent="1"/>
    </xf>
    <xf numFmtId="0" fontId="81" fillId="89" borderId="123" applyNumberFormat="0" applyProtection="0">
      <alignment horizontal="left" vertical="center" indent="1"/>
    </xf>
    <xf numFmtId="0" fontId="81" fillId="89" borderId="123" applyNumberFormat="0" applyProtection="0">
      <alignment horizontal="left" vertical="center" indent="1"/>
    </xf>
    <xf numFmtId="0" fontId="81" fillId="89" borderId="123" applyNumberFormat="0" applyProtection="0">
      <alignment horizontal="left" vertical="center" indent="1"/>
    </xf>
    <xf numFmtId="0" fontId="101" fillId="0" borderId="113" applyNumberFormat="0" applyProtection="0">
      <alignment horizontal="left" vertical="center" indent="2"/>
    </xf>
    <xf numFmtId="0" fontId="34" fillId="89" borderId="133" applyNumberFormat="0" applyProtection="0">
      <alignment horizontal="left" vertical="center" indent="1"/>
    </xf>
    <xf numFmtId="0" fontId="34" fillId="86" borderId="133" applyNumberFormat="0" applyProtection="0">
      <alignment horizontal="left" vertical="top" indent="1"/>
    </xf>
    <xf numFmtId="0" fontId="81" fillId="89" borderId="133" applyNumberFormat="0" applyProtection="0">
      <alignment horizontal="left" vertical="top" indent="1"/>
    </xf>
    <xf numFmtId="0" fontId="81" fillId="89" borderId="133" applyNumberFormat="0" applyProtection="0">
      <alignment horizontal="left" vertical="top" indent="1"/>
    </xf>
    <xf numFmtId="0" fontId="34" fillId="86" borderId="133" applyNumberFormat="0" applyProtection="0">
      <alignment horizontal="left" vertical="top" indent="1"/>
    </xf>
    <xf numFmtId="0" fontId="34" fillId="86" borderId="133" applyNumberFormat="0" applyProtection="0">
      <alignment horizontal="left" vertical="top" indent="1"/>
    </xf>
    <xf numFmtId="0" fontId="34" fillId="89" borderId="133" applyNumberFormat="0" applyProtection="0">
      <alignment horizontal="left" vertical="top" indent="1"/>
    </xf>
    <xf numFmtId="0" fontId="34" fillId="87" borderId="113" applyNumberFormat="0">
      <protection locked="0"/>
    </xf>
    <xf numFmtId="0" fontId="34" fillId="87" borderId="113" applyNumberFormat="0">
      <protection locked="0"/>
    </xf>
    <xf numFmtId="0" fontId="34" fillId="87" borderId="113" applyNumberFormat="0">
      <protection locked="0"/>
    </xf>
    <xf numFmtId="0" fontId="34" fillId="87" borderId="113" applyNumberFormat="0">
      <protection locked="0"/>
    </xf>
    <xf numFmtId="0" fontId="115" fillId="65" borderId="134" applyBorder="0"/>
    <xf numFmtId="0" fontId="115" fillId="65" borderId="134" applyBorder="0"/>
    <xf numFmtId="4" fontId="105" fillId="39" borderId="133" applyNumberFormat="0" applyProtection="0">
      <alignment vertical="center"/>
    </xf>
    <xf numFmtId="4" fontId="105" fillId="39" borderId="133" applyNumberFormat="0" applyProtection="0">
      <alignment vertical="center"/>
    </xf>
    <xf numFmtId="4" fontId="69" fillId="74" borderId="133" applyNumberFormat="0" applyProtection="0">
      <alignment vertical="center"/>
    </xf>
    <xf numFmtId="4" fontId="69" fillId="39" borderId="133" applyNumberFormat="0" applyProtection="0">
      <alignment vertical="center"/>
    </xf>
    <xf numFmtId="4" fontId="170" fillId="74" borderId="113" applyNumberFormat="0" applyProtection="0">
      <alignment vertical="center"/>
    </xf>
    <xf numFmtId="4" fontId="170" fillId="74" borderId="113" applyNumberFormat="0" applyProtection="0">
      <alignment vertical="center"/>
    </xf>
    <xf numFmtId="4" fontId="119" fillId="74" borderId="133" applyNumberFormat="0" applyProtection="0">
      <alignment vertical="center"/>
    </xf>
    <xf numFmtId="4" fontId="119" fillId="39" borderId="133" applyNumberFormat="0" applyProtection="0">
      <alignment vertical="center"/>
    </xf>
    <xf numFmtId="4" fontId="105" fillId="48" borderId="133" applyNumberFormat="0" applyProtection="0">
      <alignment horizontal="left" vertical="center" indent="1"/>
    </xf>
    <xf numFmtId="4" fontId="105" fillId="48" borderId="133" applyNumberFormat="0" applyProtection="0">
      <alignment horizontal="left" vertical="center" indent="1"/>
    </xf>
    <xf numFmtId="4" fontId="69" fillId="39" borderId="133" applyNumberFormat="0" applyProtection="0">
      <alignment horizontal="left" vertical="center" indent="1"/>
    </xf>
    <xf numFmtId="0" fontId="105" fillId="39" borderId="133" applyNumberFormat="0" applyProtection="0">
      <alignment horizontal="left" vertical="top" indent="1"/>
    </xf>
    <xf numFmtId="0" fontId="105" fillId="39" borderId="133" applyNumberFormat="0" applyProtection="0">
      <alignment horizontal="left" vertical="top" indent="1"/>
    </xf>
    <xf numFmtId="0" fontId="69" fillId="74" borderId="133" applyNumberFormat="0" applyProtection="0">
      <alignment horizontal="left" vertical="top" indent="1"/>
    </xf>
    <xf numFmtId="0" fontId="69" fillId="39" borderId="133" applyNumberFormat="0" applyProtection="0">
      <alignment horizontal="left" vertical="top" indent="1"/>
    </xf>
    <xf numFmtId="4" fontId="81" fillId="0" borderId="123" applyNumberFormat="0" applyProtection="0">
      <alignment horizontal="right" vertical="center"/>
    </xf>
    <xf numFmtId="4" fontId="81" fillId="0" borderId="123" applyNumberFormat="0" applyProtection="0">
      <alignment horizontal="right" vertical="center"/>
    </xf>
    <xf numFmtId="4" fontId="81" fillId="0" borderId="123" applyNumberFormat="0" applyProtection="0">
      <alignment horizontal="right" vertical="center"/>
    </xf>
    <xf numFmtId="4" fontId="122" fillId="0" borderId="113" applyNumberFormat="0" applyProtection="0">
      <alignment horizontal="right" vertical="center" wrapText="1"/>
    </xf>
    <xf numFmtId="4" fontId="81" fillId="0" borderId="123" applyNumberFormat="0" applyProtection="0">
      <alignment horizontal="right" vertical="center"/>
    </xf>
    <xf numFmtId="4" fontId="81" fillId="0" borderId="123" applyNumberFormat="0" applyProtection="0">
      <alignment horizontal="right" vertical="center"/>
    </xf>
    <xf numFmtId="4" fontId="122" fillId="0" borderId="113" applyNumberFormat="0" applyProtection="0">
      <alignment horizontal="right" vertical="center" wrapText="1"/>
    </xf>
    <xf numFmtId="4" fontId="69" fillId="89" borderId="133" applyNumberFormat="0" applyProtection="0">
      <alignment horizontal="right" vertical="center"/>
    </xf>
    <xf numFmtId="4" fontId="170" fillId="75" borderId="123" applyNumberFormat="0" applyProtection="0">
      <alignment horizontal="right" vertical="center"/>
    </xf>
    <xf numFmtId="4" fontId="170" fillId="75" borderId="123" applyNumberFormat="0" applyProtection="0">
      <alignment horizontal="right" vertical="center"/>
    </xf>
    <xf numFmtId="4" fontId="119" fillId="89" borderId="133" applyNumberFormat="0" applyProtection="0">
      <alignment horizontal="right" vertical="center"/>
    </xf>
    <xf numFmtId="4" fontId="119" fillId="89" borderId="133" applyNumberFormat="0" applyProtection="0">
      <alignment horizontal="right" vertical="center"/>
    </xf>
    <xf numFmtId="4" fontId="81" fillId="52" borderId="123" applyNumberFormat="0" applyProtection="0">
      <alignment horizontal="left" vertical="center" indent="1"/>
    </xf>
    <xf numFmtId="4" fontId="81" fillId="52" borderId="123" applyNumberFormat="0" applyProtection="0">
      <alignment horizontal="left" vertical="center" indent="1"/>
    </xf>
    <xf numFmtId="4" fontId="122" fillId="0" borderId="113" applyNumberFormat="0" applyProtection="0">
      <alignment horizontal="left" vertical="center" indent="1"/>
    </xf>
    <xf numFmtId="4" fontId="81" fillId="52" borderId="123" applyNumberFormat="0" applyProtection="0">
      <alignment horizontal="left" vertical="center" indent="1"/>
    </xf>
    <xf numFmtId="4" fontId="81" fillId="52" borderId="123" applyNumberFormat="0" applyProtection="0">
      <alignment horizontal="left" vertical="center" indent="1"/>
    </xf>
    <xf numFmtId="4" fontId="122" fillId="0" borderId="113" applyNumberFormat="0" applyProtection="0">
      <alignment horizontal="left" vertical="center" indent="1"/>
    </xf>
    <xf numFmtId="4" fontId="69" fillId="104" borderId="133" applyNumberFormat="0" applyProtection="0">
      <alignment horizontal="left" vertical="center" indent="1"/>
    </xf>
    <xf numFmtId="0" fontId="114" fillId="91" borderId="113" applyNumberFormat="0" applyProtection="0">
      <alignment horizontal="center" vertical="top" wrapText="1"/>
    </xf>
    <xf numFmtId="0" fontId="105" fillId="104" borderId="133" applyNumberFormat="0" applyProtection="0">
      <alignment horizontal="left" vertical="top" indent="1"/>
    </xf>
    <xf numFmtId="0" fontId="105" fillId="104" borderId="133" applyNumberFormat="0" applyProtection="0">
      <alignment horizontal="left" vertical="top" indent="1"/>
    </xf>
    <xf numFmtId="0" fontId="114" fillId="91" borderId="113" applyNumberFormat="0" applyProtection="0">
      <alignment horizontal="center" vertical="top" wrapText="1"/>
    </xf>
    <xf numFmtId="0" fontId="69" fillId="104" borderId="133" applyNumberFormat="0" applyProtection="0">
      <alignment horizontal="left" vertical="top" indent="1"/>
    </xf>
    <xf numFmtId="4" fontId="172" fillId="139" borderId="127" applyNumberFormat="0" applyProtection="0">
      <alignment horizontal="left" vertical="center" indent="1"/>
    </xf>
    <xf numFmtId="4" fontId="172" fillId="139" borderId="127" applyNumberFormat="0" applyProtection="0">
      <alignment horizontal="left" vertical="center" indent="1"/>
    </xf>
    <xf numFmtId="0" fontId="81" fillId="140" borderId="113"/>
    <xf numFmtId="0" fontId="81" fillId="140" borderId="113"/>
    <xf numFmtId="0" fontId="81" fillId="140" borderId="113"/>
    <xf numFmtId="0" fontId="81" fillId="140" borderId="113"/>
    <xf numFmtId="0" fontId="81" fillId="140" borderId="113"/>
    <xf numFmtId="4" fontId="175" fillId="87" borderId="123" applyNumberFormat="0" applyProtection="0">
      <alignment horizontal="right" vertical="center"/>
    </xf>
    <xf numFmtId="4" fontId="175" fillId="87" borderId="123" applyNumberFormat="0" applyProtection="0">
      <alignment horizontal="right" vertical="center"/>
    </xf>
    <xf numFmtId="4" fontId="129" fillId="0" borderId="133" applyNumberFormat="0" applyProtection="0">
      <alignment horizontal="right" vertical="center"/>
    </xf>
    <xf numFmtId="4" fontId="129" fillId="89" borderId="133" applyNumberFormat="0" applyProtection="0">
      <alignment horizontal="right" vertical="center"/>
    </xf>
    <xf numFmtId="195" fontId="135" fillId="0" borderId="103">
      <alignment horizontal="center"/>
    </xf>
    <xf numFmtId="0" fontId="179" fillId="0" borderId="113" applyNumberFormat="0" applyFill="0" applyProtection="0">
      <alignment wrapText="1"/>
    </xf>
    <xf numFmtId="0" fontId="179" fillId="0" borderId="113" applyNumberFormat="0" applyFill="0" applyProtection="0">
      <alignment wrapText="1"/>
    </xf>
    <xf numFmtId="0" fontId="34" fillId="0" borderId="103" applyNumberFormat="0" applyFont="0" applyFill="0" applyAlignment="0" applyProtection="0"/>
    <xf numFmtId="0" fontId="34" fillId="0" borderId="103" applyNumberFormat="0" applyFont="0" applyFill="0" applyAlignment="0" applyProtection="0"/>
    <xf numFmtId="0" fontId="34" fillId="0" borderId="103" applyNumberFormat="0" applyFont="0" applyFill="0" applyAlignment="0" applyProtection="0"/>
    <xf numFmtId="0" fontId="34" fillId="0" borderId="103" applyNumberFormat="0" applyFont="0" applyFill="0" applyAlignment="0" applyProtection="0"/>
    <xf numFmtId="0" fontId="140" fillId="0" borderId="129" applyNumberFormat="0" applyFill="0" applyAlignment="0" applyProtection="0"/>
    <xf numFmtId="0" fontId="140" fillId="0" borderId="130" applyNumberFormat="0" applyFill="0" applyAlignment="0" applyProtection="0"/>
    <xf numFmtId="0" fontId="140" fillId="0" borderId="129" applyNumberFormat="0" applyFill="0" applyAlignment="0" applyProtection="0"/>
    <xf numFmtId="0" fontId="140" fillId="0" borderId="130" applyNumberFormat="0" applyFill="0" applyAlignment="0" applyProtection="0"/>
    <xf numFmtId="0" fontId="140" fillId="0" borderId="130" applyNumberFormat="0" applyFill="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1" fillId="12" borderId="0" applyNumberFormat="0" applyBorder="0" applyAlignment="0" applyProtection="0"/>
    <xf numFmtId="0" fontId="8" fillId="0" borderId="0"/>
    <xf numFmtId="0" fontId="7" fillId="12" borderId="0" applyNumberFormat="0" applyBorder="0" applyAlignment="0" applyProtection="0"/>
    <xf numFmtId="0" fontId="7" fillId="44" borderId="0" applyNumberFormat="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2"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9" fontId="5" fillId="0" borderId="0" applyFont="0" applyFill="0" applyBorder="0" applyAlignment="0" applyProtection="0"/>
    <xf numFmtId="0" fontId="70" fillId="48" borderId="164" applyNumberFormat="0" applyAlignment="0" applyProtection="0"/>
    <xf numFmtId="0" fontId="70" fillId="48"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5" fillId="42" borderId="0" applyNumberFormat="0" applyBorder="0" applyAlignment="0" applyProtection="0"/>
    <xf numFmtId="0" fontId="5" fillId="39" borderId="0" applyNumberFormat="0" applyBorder="0" applyAlignment="0" applyProtection="0"/>
    <xf numFmtId="0" fontId="92" fillId="0" borderId="165" applyNumberFormat="0" applyFill="0" applyAlignment="0" applyProtection="0"/>
    <xf numFmtId="10" fontId="81" fillId="74" borderId="139" applyNumberFormat="0" applyBorder="0" applyAlignment="0" applyProtection="0"/>
    <xf numFmtId="10" fontId="81" fillId="74" borderId="139" applyNumberFormat="0" applyBorder="0" applyAlignment="0" applyProtection="0"/>
    <xf numFmtId="10" fontId="81" fillId="74" borderId="139" applyNumberFormat="0" applyBorder="0" applyAlignment="0" applyProtection="0"/>
    <xf numFmtId="10" fontId="81" fillId="74" borderId="139" applyNumberFormat="0" applyBorder="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5" fillId="39"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9" borderId="0" applyNumberFormat="0" applyBorder="0" applyAlignment="0" applyProtection="0"/>
    <xf numFmtId="0" fontId="5" fillId="0" borderId="0"/>
    <xf numFmtId="0" fontId="5" fillId="0" borderId="0"/>
    <xf numFmtId="0" fontId="5" fillId="0" borderId="0"/>
    <xf numFmtId="0" fontId="5" fillId="0" borderId="0"/>
    <xf numFmtId="0" fontId="34" fillId="39" borderId="166"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103" fillId="48" borderId="167" applyNumberFormat="0" applyAlignment="0" applyProtection="0"/>
    <xf numFmtId="0" fontId="103" fillId="48"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69" fillId="77" borderId="167" applyNumberFormat="0" applyProtection="0">
      <alignment vertical="center"/>
    </xf>
    <xf numFmtId="4" fontId="109" fillId="78" borderId="139" applyNumberFormat="0" applyProtection="0">
      <alignment horizontal="right" vertical="center" wrapText="1"/>
    </xf>
    <xf numFmtId="4" fontId="110" fillId="77" borderId="168" applyNumberFormat="0" applyProtection="0">
      <alignment vertical="center"/>
    </xf>
    <xf numFmtId="4" fontId="110" fillId="77" borderId="168" applyNumberFormat="0" applyProtection="0">
      <alignment vertical="center"/>
    </xf>
    <xf numFmtId="4" fontId="109" fillId="78" borderId="139" applyNumberFormat="0" applyProtection="0">
      <alignment horizontal="left" vertical="center" indent="1"/>
    </xf>
    <xf numFmtId="0" fontId="113" fillId="77" borderId="168" applyNumberFormat="0" applyProtection="0">
      <alignment horizontal="left" vertical="top" indent="1"/>
    </xf>
    <xf numFmtId="0" fontId="113" fillId="77" borderId="168" applyNumberFormat="0" applyProtection="0">
      <alignment horizontal="left" vertical="top" indent="1"/>
    </xf>
    <xf numFmtId="4" fontId="114" fillId="81" borderId="139" applyNumberFormat="0" applyProtection="0">
      <alignment horizontal="left" vertical="center"/>
    </xf>
    <xf numFmtId="4" fontId="114" fillId="81" borderId="139" applyNumberFormat="0" applyProtection="0">
      <alignment horizontal="left" vertical="center"/>
    </xf>
    <xf numFmtId="4" fontId="69" fillId="36" borderId="168" applyNumberFormat="0" applyProtection="0">
      <alignment horizontal="right" vertical="center"/>
    </xf>
    <xf numFmtId="4" fontId="69" fillId="36" borderId="168" applyNumberFormat="0" applyProtection="0">
      <alignment horizontal="right" vertical="center"/>
    </xf>
    <xf numFmtId="4" fontId="69" fillId="37" borderId="168" applyNumberFormat="0" applyProtection="0">
      <alignment horizontal="right" vertical="center"/>
    </xf>
    <xf numFmtId="4" fontId="69" fillId="37" borderId="168" applyNumberFormat="0" applyProtection="0">
      <alignment horizontal="right" vertical="center"/>
    </xf>
    <xf numFmtId="4" fontId="69" fillId="61" borderId="168" applyNumberFormat="0" applyProtection="0">
      <alignment horizontal="right" vertical="center"/>
    </xf>
    <xf numFmtId="4" fontId="69" fillId="61" borderId="168" applyNumberFormat="0" applyProtection="0">
      <alignment horizontal="right" vertical="center"/>
    </xf>
    <xf numFmtId="4" fontId="69" fillId="49" borderId="168" applyNumberFormat="0" applyProtection="0">
      <alignment horizontal="right" vertical="center"/>
    </xf>
    <xf numFmtId="4" fontId="69" fillId="49" borderId="168" applyNumberFormat="0" applyProtection="0">
      <alignment horizontal="right" vertical="center"/>
    </xf>
    <xf numFmtId="4" fontId="69" fillId="53" borderId="168" applyNumberFormat="0" applyProtection="0">
      <alignment horizontal="right" vertical="center"/>
    </xf>
    <xf numFmtId="4" fontId="69" fillId="53" borderId="168" applyNumberFormat="0" applyProtection="0">
      <alignment horizontal="right" vertical="center"/>
    </xf>
    <xf numFmtId="4" fontId="69" fillId="68" borderId="168" applyNumberFormat="0" applyProtection="0">
      <alignment horizontal="right" vertical="center"/>
    </xf>
    <xf numFmtId="4" fontId="69" fillId="68" borderId="168" applyNumberFormat="0" applyProtection="0">
      <alignment horizontal="right" vertical="center"/>
    </xf>
    <xf numFmtId="4" fontId="69" fillId="47" borderId="168" applyNumberFormat="0" applyProtection="0">
      <alignment horizontal="right" vertical="center"/>
    </xf>
    <xf numFmtId="4" fontId="69" fillId="47" borderId="168" applyNumberFormat="0" applyProtection="0">
      <alignment horizontal="right" vertical="center"/>
    </xf>
    <xf numFmtId="4" fontId="69" fillId="72" borderId="168" applyNumberFormat="0" applyProtection="0">
      <alignment horizontal="right" vertical="center"/>
    </xf>
    <xf numFmtId="4" fontId="69" fillId="72" borderId="168" applyNumberFormat="0" applyProtection="0">
      <alignment horizontal="right" vertical="center"/>
    </xf>
    <xf numFmtId="4" fontId="69" fillId="46" borderId="168" applyNumberFormat="0" applyProtection="0">
      <alignment horizontal="right" vertical="center"/>
    </xf>
    <xf numFmtId="4" fontId="69" fillId="46" borderId="168" applyNumberFormat="0" applyProtection="0">
      <alignment horizontal="right" vertical="center"/>
    </xf>
    <xf numFmtId="4" fontId="113" fillId="0" borderId="139" applyNumberFormat="0" applyProtection="0">
      <alignment horizontal="left" vertical="center" indent="1"/>
    </xf>
    <xf numFmtId="4" fontId="69" fillId="0" borderId="139" applyNumberFormat="0" applyProtection="0">
      <alignment horizontal="left" vertical="center" indent="1"/>
    </xf>
    <xf numFmtId="4" fontId="117" fillId="48" borderId="168" applyNumberFormat="0" applyProtection="0">
      <alignment horizontal="center" vertical="center"/>
    </xf>
    <xf numFmtId="4" fontId="117" fillId="48" borderId="168" applyNumberFormat="0" applyProtection="0">
      <alignment horizontal="center" vertical="center"/>
    </xf>
    <xf numFmtId="0" fontId="114" fillId="84" borderId="139" applyNumberFormat="0" applyProtection="0">
      <alignment horizontal="left" vertical="center" indent="2"/>
    </xf>
    <xf numFmtId="0" fontId="114" fillId="84" borderId="139" applyNumberFormat="0" applyProtection="0">
      <alignment horizontal="left" vertical="center" indent="2"/>
    </xf>
    <xf numFmtId="0" fontId="34" fillId="83" borderId="168" applyNumberFormat="0" applyProtection="0">
      <alignment horizontal="left" vertical="top" indent="1"/>
    </xf>
    <xf numFmtId="0" fontId="34" fillId="83" borderId="168" applyNumberFormat="0" applyProtection="0">
      <alignment horizontal="left" vertical="top" indent="1"/>
    </xf>
    <xf numFmtId="0" fontId="34" fillId="83" borderId="168" applyNumberFormat="0" applyProtection="0">
      <alignment horizontal="left" vertical="top" indent="1"/>
    </xf>
    <xf numFmtId="0" fontId="34" fillId="83" borderId="168" applyNumberFormat="0" applyProtection="0">
      <alignment horizontal="left" vertical="top" indent="1"/>
    </xf>
    <xf numFmtId="0" fontId="34" fillId="83" borderId="168" applyNumberFormat="0" applyProtection="0">
      <alignment horizontal="left" vertical="top" indent="1"/>
    </xf>
    <xf numFmtId="0" fontId="34" fillId="83" borderId="168" applyNumberFormat="0" applyProtection="0">
      <alignment horizontal="left" vertical="top" indent="1"/>
    </xf>
    <xf numFmtId="0" fontId="101" fillId="0" borderId="139" applyNumberFormat="0" applyProtection="0">
      <alignment horizontal="left" vertical="center" indent="2"/>
    </xf>
    <xf numFmtId="0" fontId="34" fillId="85" borderId="168" applyNumberFormat="0" applyProtection="0">
      <alignment horizontal="left" vertical="top" indent="1"/>
    </xf>
    <xf numFmtId="0" fontId="34" fillId="85" borderId="168" applyNumberFormat="0" applyProtection="0">
      <alignment horizontal="left" vertical="top" indent="1"/>
    </xf>
    <xf numFmtId="0" fontId="34" fillId="85" borderId="168" applyNumberFormat="0" applyProtection="0">
      <alignment horizontal="left" vertical="top" indent="1"/>
    </xf>
    <xf numFmtId="0" fontId="34" fillId="85" borderId="168" applyNumberFormat="0" applyProtection="0">
      <alignment horizontal="left" vertical="top" indent="1"/>
    </xf>
    <xf numFmtId="0" fontId="34" fillId="85" borderId="168" applyNumberFormat="0" applyProtection="0">
      <alignment horizontal="left" vertical="top" indent="1"/>
    </xf>
    <xf numFmtId="0" fontId="34" fillId="85" borderId="168" applyNumberFormat="0" applyProtection="0">
      <alignment horizontal="left" vertical="top" indent="1"/>
    </xf>
    <xf numFmtId="0" fontId="101" fillId="0" borderId="139" applyNumberFormat="0" applyProtection="0">
      <alignment horizontal="left" vertical="center" indent="2"/>
    </xf>
    <xf numFmtId="0" fontId="34" fillId="69" borderId="168" applyNumberFormat="0" applyProtection="0">
      <alignment horizontal="left" vertical="top" indent="1"/>
    </xf>
    <xf numFmtId="0" fontId="34" fillId="69" borderId="168" applyNumberFormat="0" applyProtection="0">
      <alignment horizontal="left" vertical="top" indent="1"/>
    </xf>
    <xf numFmtId="0" fontId="34" fillId="69" borderId="168" applyNumberFormat="0" applyProtection="0">
      <alignment horizontal="left" vertical="top" indent="1"/>
    </xf>
    <xf numFmtId="0" fontId="34" fillId="69" borderId="168" applyNumberFormat="0" applyProtection="0">
      <alignment horizontal="left" vertical="top" indent="1"/>
    </xf>
    <xf numFmtId="0" fontId="34" fillId="69" borderId="168" applyNumberFormat="0" applyProtection="0">
      <alignment horizontal="left" vertical="top" indent="1"/>
    </xf>
    <xf numFmtId="0" fontId="34" fillId="69" borderId="168" applyNumberFormat="0" applyProtection="0">
      <alignment horizontal="left" vertical="top" indent="1"/>
    </xf>
    <xf numFmtId="0" fontId="101" fillId="0" borderId="139" applyNumberFormat="0" applyProtection="0">
      <alignment horizontal="left" vertical="center" indent="2"/>
    </xf>
    <xf numFmtId="0" fontId="34" fillId="86" borderId="168" applyNumberFormat="0" applyProtection="0">
      <alignment horizontal="left" vertical="top" indent="1"/>
    </xf>
    <xf numFmtId="0" fontId="34" fillId="86" borderId="168" applyNumberFormat="0" applyProtection="0">
      <alignment horizontal="left" vertical="top" indent="1"/>
    </xf>
    <xf numFmtId="0" fontId="34" fillId="86" borderId="168" applyNumberFormat="0" applyProtection="0">
      <alignment horizontal="left" vertical="top" indent="1"/>
    </xf>
    <xf numFmtId="0" fontId="34" fillId="86" borderId="168" applyNumberFormat="0" applyProtection="0">
      <alignment horizontal="left" vertical="top" indent="1"/>
    </xf>
    <xf numFmtId="0" fontId="34" fillId="86" borderId="168" applyNumberFormat="0" applyProtection="0">
      <alignment horizontal="left" vertical="top" indent="1"/>
    </xf>
    <xf numFmtId="0" fontId="34" fillId="86" borderId="168" applyNumberFormat="0" applyProtection="0">
      <alignment horizontal="left" vertical="top" indent="1"/>
    </xf>
    <xf numFmtId="0" fontId="34" fillId="87" borderId="139" applyNumberFormat="0">
      <protection locked="0"/>
    </xf>
    <xf numFmtId="0" fontId="34" fillId="87" borderId="139" applyNumberFormat="0">
      <protection locked="0"/>
    </xf>
    <xf numFmtId="0" fontId="34" fillId="87" borderId="139" applyNumberFormat="0">
      <protection locked="0"/>
    </xf>
    <xf numFmtId="4" fontId="69" fillId="74" borderId="168" applyNumberFormat="0" applyProtection="0">
      <alignment vertical="center"/>
    </xf>
    <xf numFmtId="4" fontId="69" fillId="74" borderId="168" applyNumberFormat="0" applyProtection="0">
      <alignment vertical="center"/>
    </xf>
    <xf numFmtId="4" fontId="119" fillId="74" borderId="168" applyNumberFormat="0" applyProtection="0">
      <alignment vertical="center"/>
    </xf>
    <xf numFmtId="4" fontId="119" fillId="74" borderId="168" applyNumberFormat="0" applyProtection="0">
      <alignment vertical="center"/>
    </xf>
    <xf numFmtId="0" fontId="69" fillId="74" borderId="168" applyNumberFormat="0" applyProtection="0">
      <alignment horizontal="left" vertical="top" indent="1"/>
    </xf>
    <xf numFmtId="0" fontId="69" fillId="74" borderId="168" applyNumberFormat="0" applyProtection="0">
      <alignment horizontal="left" vertical="top" indent="1"/>
    </xf>
    <xf numFmtId="4" fontId="69" fillId="88" borderId="167" applyNumberFormat="0" applyProtection="0">
      <alignment horizontal="right" vertical="center"/>
    </xf>
    <xf numFmtId="4" fontId="122" fillId="0" borderId="139" applyNumberFormat="0" applyProtection="0">
      <alignment horizontal="right" vertical="center" wrapText="1"/>
    </xf>
    <xf numFmtId="4" fontId="119" fillId="89" borderId="168" applyNumberFormat="0" applyProtection="0">
      <alignment horizontal="right" vertical="center"/>
    </xf>
    <xf numFmtId="4" fontId="119" fillId="89" borderId="168" applyNumberFormat="0" applyProtection="0">
      <alignment horizontal="right" vertical="center"/>
    </xf>
    <xf numFmtId="4" fontId="122" fillId="0" borderId="139" applyNumberFormat="0" applyProtection="0">
      <alignment horizontal="left" vertical="center" indent="1"/>
    </xf>
    <xf numFmtId="4" fontId="122" fillId="0" borderId="139" applyNumberFormat="0" applyProtection="0">
      <alignment horizontal="left" vertical="center" indent="1"/>
    </xf>
    <xf numFmtId="0" fontId="114" fillId="91" borderId="139" applyNumberFormat="0" applyProtection="0">
      <alignment horizontal="center" vertical="top" wrapText="1"/>
    </xf>
    <xf numFmtId="0" fontId="114" fillId="91" borderId="139" applyNumberFormat="0" applyProtection="0">
      <alignment horizontal="center" vertical="top" wrapText="1"/>
    </xf>
    <xf numFmtId="4" fontId="125" fillId="75" borderId="169">
      <alignment vertical="center"/>
    </xf>
    <xf numFmtId="4" fontId="126" fillId="75" borderId="169">
      <alignment vertical="center"/>
    </xf>
    <xf numFmtId="4" fontId="111" fillId="79" borderId="169">
      <alignment vertical="center"/>
    </xf>
    <xf numFmtId="4" fontId="112" fillId="79" borderId="169">
      <alignment vertical="center"/>
    </xf>
    <xf numFmtId="4" fontId="127" fillId="74" borderId="169">
      <alignment horizontal="left" vertical="center" indent="1"/>
    </xf>
    <xf numFmtId="4" fontId="129" fillId="0" borderId="168" applyNumberFormat="0" applyProtection="0">
      <alignment horizontal="right" vertical="center"/>
    </xf>
    <xf numFmtId="4" fontId="129" fillId="0" borderId="168" applyNumberFormat="0" applyProtection="0">
      <alignment horizontal="right" vertical="center"/>
    </xf>
    <xf numFmtId="195" fontId="135" fillId="0" borderId="170">
      <alignment horizontal="center"/>
    </xf>
    <xf numFmtId="195" fontId="135" fillId="0" borderId="170">
      <alignment horizontal="center"/>
    </xf>
    <xf numFmtId="0" fontId="140" fillId="0" borderId="171" applyNumberFormat="0" applyFill="0" applyAlignment="0" applyProtection="0"/>
    <xf numFmtId="193" fontId="34" fillId="0" borderId="172">
      <protection locked="0"/>
    </xf>
    <xf numFmtId="193" fontId="34" fillId="0" borderId="172">
      <protection locked="0"/>
    </xf>
    <xf numFmtId="193" fontId="34" fillId="0" borderId="172">
      <protection locked="0"/>
    </xf>
    <xf numFmtId="193" fontId="34" fillId="0" borderId="172">
      <protection locked="0"/>
    </xf>
    <xf numFmtId="193" fontId="34" fillId="0" borderId="172">
      <protection locked="0"/>
    </xf>
    <xf numFmtId="3" fontId="141" fillId="0" borderId="165" applyProtection="0"/>
    <xf numFmtId="0" fontId="34" fillId="0" borderId="173" applyNumberFormat="0" applyAlignment="0">
      <alignment horizontal="center"/>
    </xf>
    <xf numFmtId="0" fontId="34" fillId="0" borderId="173" applyNumberFormat="0" applyAlignment="0">
      <alignment horizontal="center"/>
    </xf>
    <xf numFmtId="1" fontId="37" fillId="93" borderId="139" applyNumberFormat="0" applyAlignment="0">
      <alignment horizontal="center"/>
    </xf>
    <xf numFmtId="1" fontId="37" fillId="93" borderId="139" applyNumberFormat="0" applyAlignment="0">
      <alignment horizontal="center"/>
    </xf>
    <xf numFmtId="1" fontId="37" fillId="69" borderId="139" applyNumberFormat="0" applyAlignment="0">
      <alignment horizontal="left"/>
    </xf>
    <xf numFmtId="1" fontId="37" fillId="69" borderId="139" applyNumberFormat="0" applyAlignment="0">
      <alignment horizontal="left"/>
    </xf>
    <xf numFmtId="0" fontId="37" fillId="69" borderId="139" applyNumberFormat="0" applyAlignment="0"/>
    <xf numFmtId="0" fontId="37" fillId="69" borderId="139" applyNumberFormat="0" applyAlignment="0"/>
    <xf numFmtId="0" fontId="5" fillId="42"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13"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10" fontId="81" fillId="74" borderId="139" applyNumberFormat="0" applyBorder="0" applyAlignment="0" applyProtection="0"/>
    <xf numFmtId="10" fontId="81" fillId="74" borderId="139" applyNumberFormat="0" applyBorder="0" applyAlignment="0" applyProtection="0"/>
    <xf numFmtId="10" fontId="81" fillId="74" borderId="139" applyNumberFormat="0" applyBorder="0" applyAlignment="0" applyProtection="0"/>
    <xf numFmtId="10" fontId="81" fillId="74" borderId="139"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09" fillId="78" borderId="139" applyNumberFormat="0" applyProtection="0">
      <alignment horizontal="right" vertical="center" wrapText="1"/>
    </xf>
    <xf numFmtId="4" fontId="109" fillId="78" borderId="139" applyNumberFormat="0" applyProtection="0">
      <alignment horizontal="left" vertical="center" indent="1"/>
    </xf>
    <xf numFmtId="4" fontId="114" fillId="81" borderId="139" applyNumberFormat="0" applyProtection="0">
      <alignment horizontal="left" vertical="center"/>
    </xf>
    <xf numFmtId="4" fontId="114" fillId="81" borderId="139" applyNumberFormat="0" applyProtection="0">
      <alignment horizontal="left" vertical="center"/>
    </xf>
    <xf numFmtId="4" fontId="113" fillId="0" borderId="139" applyNumberFormat="0" applyProtection="0">
      <alignment horizontal="left" vertical="center" indent="1"/>
    </xf>
    <xf numFmtId="4" fontId="69" fillId="0" borderId="139" applyNumberFormat="0" applyProtection="0">
      <alignment horizontal="left" vertical="center" indent="1"/>
    </xf>
    <xf numFmtId="0" fontId="114" fillId="84" borderId="139" applyNumberFormat="0" applyProtection="0">
      <alignment horizontal="left" vertical="center" indent="2"/>
    </xf>
    <xf numFmtId="0" fontId="114" fillId="84" borderId="139" applyNumberFormat="0" applyProtection="0">
      <alignment horizontal="left" vertical="center" indent="2"/>
    </xf>
    <xf numFmtId="0" fontId="101" fillId="0" borderId="139" applyNumberFormat="0" applyProtection="0">
      <alignment horizontal="left" vertical="center" indent="2"/>
    </xf>
    <xf numFmtId="0" fontId="101" fillId="0" borderId="139" applyNumberFormat="0" applyProtection="0">
      <alignment horizontal="left" vertical="center" indent="2"/>
    </xf>
    <xf numFmtId="0" fontId="101" fillId="0" borderId="139" applyNumberFormat="0" applyProtection="0">
      <alignment horizontal="left" vertical="center" indent="2"/>
    </xf>
    <xf numFmtId="0" fontId="34" fillId="87" borderId="139" applyNumberFormat="0">
      <protection locked="0"/>
    </xf>
    <xf numFmtId="0" fontId="34" fillId="87" borderId="139" applyNumberFormat="0">
      <protection locked="0"/>
    </xf>
    <xf numFmtId="0" fontId="34" fillId="87" borderId="139" applyNumberFormat="0">
      <protection locked="0"/>
    </xf>
    <xf numFmtId="4" fontId="122" fillId="0" borderId="139" applyNumberFormat="0" applyProtection="0">
      <alignment horizontal="right" vertical="center" wrapText="1"/>
    </xf>
    <xf numFmtId="4" fontId="122" fillId="0" borderId="139" applyNumberFormat="0" applyProtection="0">
      <alignment horizontal="left" vertical="center" indent="1"/>
    </xf>
    <xf numFmtId="4" fontId="122" fillId="0" borderId="139" applyNumberFormat="0" applyProtection="0">
      <alignment horizontal="left" vertical="center" indent="1"/>
    </xf>
    <xf numFmtId="0" fontId="114" fillId="91" borderId="139" applyNumberFormat="0" applyProtection="0">
      <alignment horizontal="center" vertical="top" wrapText="1"/>
    </xf>
    <xf numFmtId="0" fontId="114" fillId="91" borderId="139" applyNumberFormat="0" applyProtection="0">
      <alignment horizontal="center" vertical="top" wrapText="1"/>
    </xf>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 fontId="37" fillId="93" borderId="139" applyNumberFormat="0" applyAlignment="0">
      <alignment horizontal="center"/>
    </xf>
    <xf numFmtId="1" fontId="37" fillId="93" borderId="139" applyNumberFormat="0" applyAlignment="0">
      <alignment horizontal="center"/>
    </xf>
    <xf numFmtId="1" fontId="37" fillId="69" borderId="139" applyNumberFormat="0" applyAlignment="0">
      <alignment horizontal="left"/>
    </xf>
    <xf numFmtId="1" fontId="37" fillId="69" borderId="139" applyNumberFormat="0" applyAlignment="0">
      <alignment horizontal="left"/>
    </xf>
    <xf numFmtId="0" fontId="37" fillId="69" borderId="139" applyNumberFormat="0" applyAlignment="0"/>
    <xf numFmtId="0" fontId="37" fillId="69" borderId="139" applyNumberFormat="0" applyAlignment="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39" borderId="0"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32"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2" borderId="0" applyNumberFormat="0" applyBorder="0" applyAlignment="0" applyProtection="0"/>
    <xf numFmtId="0" fontId="5" fillId="42" borderId="0" applyNumberFormat="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92" fillId="0" borderId="165" applyNumberFormat="0" applyFill="0" applyAlignment="0" applyProtection="0"/>
    <xf numFmtId="10" fontId="81" fillId="74" borderId="139"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44" fontId="5" fillId="0" borderId="0" applyFont="0" applyFill="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70" fillId="48" borderId="164" applyNumberFormat="0" applyAlignment="0" applyProtection="0"/>
    <xf numFmtId="0" fontId="71" fillId="121" borderId="164" applyNumberFormat="0" applyAlignment="0" applyProtection="0"/>
    <xf numFmtId="0" fontId="155" fillId="122" borderId="175" applyNumberFormat="0" applyAlignment="0" applyProtection="0"/>
    <xf numFmtId="0" fontId="155" fillId="122" borderId="175" applyNumberFormat="0" applyAlignment="0" applyProtection="0"/>
    <xf numFmtId="0" fontId="155" fillId="122" borderId="1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4" fillId="43" borderId="164" applyNumberFormat="0" applyAlignment="0" applyProtection="0"/>
    <xf numFmtId="0" fontId="166" fillId="67" borderId="175" applyNumberFormat="0" applyAlignment="0" applyProtection="0"/>
    <xf numFmtId="0" fontId="166" fillId="67" borderId="175" applyNumberFormat="0" applyAlignment="0" applyProtection="0"/>
    <xf numFmtId="0" fontId="166" fillId="67" borderId="175" applyNumberFormat="0" applyAlignment="0" applyProtection="0"/>
    <xf numFmtId="0" fontId="94" fillId="43" borderId="164" applyNumberFormat="0" applyAlignment="0" applyProtection="0"/>
    <xf numFmtId="0" fontId="94" fillId="43" borderId="164" applyNumberFormat="0" applyAlignment="0" applyProtection="0"/>
    <xf numFmtId="0" fontId="166" fillId="67" borderId="164" applyNumberFormat="0" applyAlignment="0" applyProtection="0"/>
    <xf numFmtId="0" fontId="94" fillId="43" borderId="164" applyNumberFormat="0" applyAlignment="0" applyProtection="0"/>
    <xf numFmtId="0" fontId="166" fillId="67" borderId="16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1" fontId="5" fillId="0" borderId="0"/>
    <xf numFmtId="21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34" fillId="0" borderId="163" applyNumberFormat="0" applyAlignment="0">
      <alignment horizontal="center"/>
    </xf>
    <xf numFmtId="0" fontId="34" fillId="0" borderId="46" applyNumberFormat="0" applyAlignment="0"/>
    <xf numFmtId="49" fontId="34" fillId="0" borderId="46"/>
    <xf numFmtId="4" fontId="69" fillId="88" borderId="167" applyNumberFormat="0" applyProtection="0">
      <alignment horizontal="right" vertical="center"/>
    </xf>
    <xf numFmtId="4" fontId="69" fillId="77" borderId="167" applyNumberFormat="0" applyProtection="0">
      <alignment vertical="center"/>
    </xf>
    <xf numFmtId="0" fontId="34" fillId="0" borderId="46"/>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1" fontId="5" fillId="0" borderId="0"/>
    <xf numFmtId="0" fontId="5" fillId="0" borderId="0"/>
    <xf numFmtId="0" fontId="5" fillId="0" borderId="0"/>
    <xf numFmtId="21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1" fontId="5" fillId="0" borderId="0"/>
    <xf numFmtId="0" fontId="5" fillId="0" borderId="0"/>
    <xf numFmtId="0" fontId="5" fillId="0" borderId="0"/>
    <xf numFmtId="0" fontId="5" fillId="0" borderId="0"/>
    <xf numFmtId="0" fontId="5" fillId="0" borderId="0"/>
    <xf numFmtId="0" fontId="5" fillId="0" borderId="0"/>
    <xf numFmtId="0" fontId="5" fillId="0" borderId="0"/>
    <xf numFmtId="21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9" fontId="34" fillId="0" borderId="46"/>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9" fontId="34" fillId="0" borderId="46"/>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69" borderId="139" applyNumberFormat="0" applyAlignment="0"/>
    <xf numFmtId="1" fontId="37" fillId="69" borderId="139" applyNumberFormat="0" applyAlignment="0">
      <alignment horizontal="left"/>
    </xf>
    <xf numFmtId="1" fontId="37" fillId="93" borderId="139" applyNumberForma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163" applyNumberFormat="0" applyAlignment="0">
      <alignment horizontal="center"/>
    </xf>
    <xf numFmtId="3" fontId="141" fillId="0" borderId="165"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66" borderId="166"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34" fillId="39" borderId="166" applyNumberFormat="0" applyFont="0" applyAlignment="0" applyProtection="0"/>
    <xf numFmtId="0" fontId="81" fillId="66" borderId="175" applyNumberFormat="0" applyFont="0" applyAlignment="0" applyProtection="0"/>
    <xf numFmtId="0" fontId="69" fillId="39" borderId="166" applyNumberFormat="0" applyFont="0" applyAlignment="0" applyProtection="0"/>
    <xf numFmtId="0" fontId="81" fillId="66" borderId="175" applyNumberFormat="0" applyFont="0" applyAlignment="0" applyProtection="0"/>
    <xf numFmtId="0" fontId="69" fillId="39" borderId="166"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69" fillId="39" borderId="166"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34" fillId="39" borderId="166"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81" fillId="66" borderId="175"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34" fillId="39" borderId="164"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34" fillId="39" borderId="164" applyNumberFormat="0" applyFont="0" applyAlignment="0" applyProtection="0"/>
    <xf numFmtId="0" fontId="5" fillId="10" borderId="17" applyNumberFormat="0" applyFont="0" applyAlignment="0" applyProtection="0"/>
    <xf numFmtId="0" fontId="81" fillId="66" borderId="175"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34" fillId="39" borderId="164"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34" fillId="39" borderId="164"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34" fillId="39" borderId="164"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103" fillId="121" borderId="167" applyNumberFormat="0" applyAlignment="0" applyProtection="0"/>
    <xf numFmtId="0" fontId="103" fillId="122" borderId="167" applyNumberFormat="0" applyAlignment="0" applyProtection="0"/>
    <xf numFmtId="0" fontId="103" fillId="48" borderId="167" applyNumberFormat="0" applyAlignment="0" applyProtection="0"/>
    <xf numFmtId="0" fontId="103" fillId="122" borderId="167" applyNumberFormat="0" applyAlignment="0" applyProtection="0"/>
    <xf numFmtId="0" fontId="103" fillId="48" borderId="167" applyNumberFormat="0" applyAlignment="0" applyProtection="0"/>
    <xf numFmtId="0" fontId="103" fillId="48" borderId="167" applyNumberFormat="0" applyAlignment="0" applyProtection="0"/>
    <xf numFmtId="0" fontId="103" fillId="41" borderId="167"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81" fillId="76" borderId="175" applyNumberFormat="0" applyProtection="0">
      <alignment vertical="center"/>
    </xf>
    <xf numFmtId="4" fontId="69" fillId="77" borderId="167"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69" fillId="77" borderId="167" applyNumberFormat="0" applyProtection="0">
      <alignment vertical="center"/>
    </xf>
    <xf numFmtId="4" fontId="81" fillId="76" borderId="175" applyNumberFormat="0" applyProtection="0">
      <alignment vertical="center"/>
    </xf>
    <xf numFmtId="4" fontId="109" fillId="78" borderId="139" applyNumberFormat="0" applyProtection="0">
      <alignment horizontal="right" vertical="center" wrapText="1"/>
    </xf>
    <xf numFmtId="4" fontId="69" fillId="77" borderId="167" applyNumberFormat="0" applyProtection="0">
      <alignment vertical="center"/>
    </xf>
    <xf numFmtId="4" fontId="69" fillId="77" borderId="167" applyNumberFormat="0" applyProtection="0">
      <alignment vertical="center"/>
    </xf>
    <xf numFmtId="4" fontId="113" fillId="76" borderId="168" applyNumberFormat="0" applyProtection="0">
      <alignment vertical="center"/>
    </xf>
    <xf numFmtId="4" fontId="170" fillId="77" borderId="175" applyNumberFormat="0" applyProtection="0">
      <alignment vertical="center"/>
    </xf>
    <xf numFmtId="4" fontId="170" fillId="77" borderId="175" applyNumberFormat="0" applyProtection="0">
      <alignment vertical="center"/>
    </xf>
    <xf numFmtId="4" fontId="110" fillId="77" borderId="168" applyNumberFormat="0" applyProtection="0">
      <alignment vertical="center"/>
    </xf>
    <xf numFmtId="4" fontId="119" fillId="77" borderId="167" applyNumberFormat="0" applyProtection="0">
      <alignment vertical="center"/>
    </xf>
    <xf numFmtId="4" fontId="119" fillId="77" borderId="167" applyNumberFormat="0" applyProtection="0">
      <alignment vertical="center"/>
    </xf>
    <xf numFmtId="4" fontId="110" fillId="76" borderId="168" applyNumberFormat="0" applyProtection="0">
      <alignment vertical="center"/>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109" fillId="78" borderId="139" applyNumberFormat="0" applyProtection="0">
      <alignment horizontal="left" vertical="center" indent="1"/>
    </xf>
    <xf numFmtId="4" fontId="69" fillId="77" borderId="167" applyNumberFormat="0" applyProtection="0">
      <alignment horizontal="left" vertical="center" indent="1"/>
    </xf>
    <xf numFmtId="4" fontId="69" fillId="77" borderId="167" applyNumberFormat="0" applyProtection="0">
      <alignment horizontal="left" vertical="center" indent="1"/>
    </xf>
    <xf numFmtId="4" fontId="113" fillId="76" borderId="168" applyNumberFormat="0" applyProtection="0">
      <alignment horizontal="left" vertical="center" indent="1"/>
    </xf>
    <xf numFmtId="0" fontId="171" fillId="76" borderId="168" applyNumberFormat="0" applyProtection="0">
      <alignment horizontal="left" vertical="top" indent="1"/>
    </xf>
    <xf numFmtId="0" fontId="171" fillId="76" borderId="168" applyNumberFormat="0" applyProtection="0">
      <alignment horizontal="left" vertical="top" indent="1"/>
    </xf>
    <xf numFmtId="0" fontId="113" fillId="77" borderId="168" applyNumberFormat="0" applyProtection="0">
      <alignment horizontal="left" vertical="top" indent="1"/>
    </xf>
    <xf numFmtId="4" fontId="69" fillId="77" borderId="167" applyNumberFormat="0" applyProtection="0">
      <alignment horizontal="left" vertical="center" indent="1"/>
    </xf>
    <xf numFmtId="4" fontId="69" fillId="77" borderId="167" applyNumberFormat="0" applyProtection="0">
      <alignment horizontal="left" vertical="center" indent="1"/>
    </xf>
    <xf numFmtId="0" fontId="113" fillId="76" borderId="168" applyNumberFormat="0" applyProtection="0">
      <alignment horizontal="left" vertical="top" indent="1"/>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14" fillId="81" borderId="139" applyNumberFormat="0" applyProtection="0">
      <alignment horizontal="left" vertical="center"/>
    </xf>
    <xf numFmtId="4" fontId="81" fillId="52" borderId="175" applyNumberFormat="0" applyProtection="0">
      <alignment horizontal="left" vertical="center" indent="1"/>
    </xf>
    <xf numFmtId="4" fontId="81" fillId="52" borderId="175" applyNumberFormat="0" applyProtection="0">
      <alignment horizontal="left" vertical="center" indent="1"/>
    </xf>
    <xf numFmtId="0" fontId="34" fillId="130" borderId="167" applyNumberFormat="0" applyProtection="0">
      <alignment horizontal="left" vertical="center" indent="1"/>
    </xf>
    <xf numFmtId="4" fontId="114" fillId="81" borderId="139" applyNumberFormat="0" applyProtection="0">
      <alignment horizontal="left" vertical="center"/>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4" fontId="81" fillId="36" borderId="175" applyNumberFormat="0" applyProtection="0">
      <alignment horizontal="righ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69" fillId="36" borderId="168" applyNumberFormat="0" applyProtection="0">
      <alignment horizontal="right" vertical="center"/>
    </xf>
    <xf numFmtId="4" fontId="69" fillId="98" borderId="167" applyNumberFormat="0" applyProtection="0">
      <alignment horizontal="right" vertical="center"/>
    </xf>
    <xf numFmtId="4" fontId="69" fillId="98" borderId="167" applyNumberFormat="0" applyProtection="0">
      <alignment horizontal="right" vertical="center"/>
    </xf>
    <xf numFmtId="4" fontId="69" fillId="36" borderId="168"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69" fillId="37" borderId="168" applyNumberFormat="0" applyProtection="0">
      <alignment horizontal="right" vertical="center"/>
    </xf>
    <xf numFmtId="4" fontId="69" fillId="132" borderId="167" applyNumberFormat="0" applyProtection="0">
      <alignment horizontal="right" vertical="center"/>
    </xf>
    <xf numFmtId="4" fontId="69" fillId="132" borderId="167" applyNumberFormat="0" applyProtection="0">
      <alignment horizontal="right" vertical="center"/>
    </xf>
    <xf numFmtId="4" fontId="69" fillId="37" borderId="168"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69" fillId="61" borderId="168" applyNumberFormat="0" applyProtection="0">
      <alignment horizontal="right" vertical="center"/>
    </xf>
    <xf numFmtId="4" fontId="69" fillId="90" borderId="167" applyNumberFormat="0" applyProtection="0">
      <alignment horizontal="right" vertical="center"/>
    </xf>
    <xf numFmtId="4" fontId="69" fillId="90" borderId="167" applyNumberFormat="0" applyProtection="0">
      <alignment horizontal="right" vertical="center"/>
    </xf>
    <xf numFmtId="4" fontId="69" fillId="61" borderId="168"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69" fillId="49" borderId="168" applyNumberFormat="0" applyProtection="0">
      <alignment horizontal="right" vertical="center"/>
    </xf>
    <xf numFmtId="4" fontId="69" fillId="95" borderId="167" applyNumberFormat="0" applyProtection="0">
      <alignment horizontal="right" vertical="center"/>
    </xf>
    <xf numFmtId="4" fontId="69" fillId="95" borderId="167" applyNumberFormat="0" applyProtection="0">
      <alignment horizontal="right" vertical="center"/>
    </xf>
    <xf numFmtId="4" fontId="69" fillId="49" borderId="168"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69" fillId="53" borderId="168" applyNumberFormat="0" applyProtection="0">
      <alignment horizontal="right" vertical="center"/>
    </xf>
    <xf numFmtId="4" fontId="69" fillId="133" borderId="167" applyNumberFormat="0" applyProtection="0">
      <alignment horizontal="right" vertical="center"/>
    </xf>
    <xf numFmtId="4" fontId="69" fillId="133" borderId="167" applyNumberFormat="0" applyProtection="0">
      <alignment horizontal="right" vertical="center"/>
    </xf>
    <xf numFmtId="4" fontId="69" fillId="53" borderId="168"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69" fillId="68" borderId="168" applyNumberFormat="0" applyProtection="0">
      <alignment horizontal="right" vertical="center"/>
    </xf>
    <xf numFmtId="4" fontId="69" fillId="99" borderId="167" applyNumberFormat="0" applyProtection="0">
      <alignment horizontal="right" vertical="center"/>
    </xf>
    <xf numFmtId="4" fontId="69" fillId="99" borderId="167" applyNumberFormat="0" applyProtection="0">
      <alignment horizontal="right" vertical="center"/>
    </xf>
    <xf numFmtId="4" fontId="69" fillId="68" borderId="168"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69" fillId="47" borderId="168" applyNumberFormat="0" applyProtection="0">
      <alignment horizontal="right" vertical="center"/>
    </xf>
    <xf numFmtId="4" fontId="69" fillId="134" borderId="167" applyNumberFormat="0" applyProtection="0">
      <alignment horizontal="right" vertical="center"/>
    </xf>
    <xf numFmtId="4" fontId="69" fillId="134" borderId="167" applyNumberFormat="0" applyProtection="0">
      <alignment horizontal="right" vertical="center"/>
    </xf>
    <xf numFmtId="4" fontId="69" fillId="47" borderId="168"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69" fillId="72" borderId="168" applyNumberFormat="0" applyProtection="0">
      <alignment horizontal="right" vertical="center"/>
    </xf>
    <xf numFmtId="4" fontId="69" fillId="135" borderId="167" applyNumberFormat="0" applyProtection="0">
      <alignment horizontal="right" vertical="center"/>
    </xf>
    <xf numFmtId="4" fontId="69" fillId="135" borderId="167" applyNumberFormat="0" applyProtection="0">
      <alignment horizontal="right" vertical="center"/>
    </xf>
    <xf numFmtId="4" fontId="69" fillId="72" borderId="168"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69" fillId="46" borderId="168" applyNumberFormat="0" applyProtection="0">
      <alignment horizontal="right" vertical="center"/>
    </xf>
    <xf numFmtId="4" fontId="69" fillId="94" borderId="167" applyNumberFormat="0" applyProtection="0">
      <alignment horizontal="right" vertical="center"/>
    </xf>
    <xf numFmtId="4" fontId="69" fillId="94" borderId="167" applyNumberFormat="0" applyProtection="0">
      <alignment horizontal="right" vertical="center"/>
    </xf>
    <xf numFmtId="4" fontId="69" fillId="46" borderId="168" applyNumberFormat="0" applyProtection="0">
      <alignment horizontal="right" vertical="center"/>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113" fillId="0" borderId="139" applyNumberFormat="0" applyProtection="0">
      <alignment horizontal="left" vertical="center" indent="1"/>
    </xf>
    <xf numFmtId="4" fontId="113" fillId="137" borderId="167" applyNumberFormat="0" applyProtection="0">
      <alignment horizontal="left" vertical="center" indent="1"/>
    </xf>
    <xf numFmtId="4" fontId="113" fillId="137" borderId="167" applyNumberFormat="0" applyProtection="0">
      <alignment horizontal="left" vertical="center" indent="1"/>
    </xf>
    <xf numFmtId="4" fontId="113" fillId="136" borderId="177" applyNumberFormat="0" applyProtection="0">
      <alignment horizontal="left" vertical="center" indent="1"/>
    </xf>
    <xf numFmtId="4" fontId="34" fillId="65" borderId="176" applyNumberFormat="0" applyProtection="0">
      <alignment horizontal="left" vertical="center" indent="1"/>
    </xf>
    <xf numFmtId="4" fontId="34" fillId="65" borderId="176" applyNumberFormat="0" applyProtection="0">
      <alignment horizontal="left" vertical="center" indent="1"/>
    </xf>
    <xf numFmtId="4" fontId="69" fillId="0" borderId="139" applyNumberFormat="0" applyProtection="0">
      <alignment horizontal="left" vertical="center" indent="1"/>
    </xf>
    <xf numFmtId="4" fontId="34" fillId="65" borderId="176" applyNumberFormat="0" applyProtection="0">
      <alignment horizontal="left" vertical="center" indent="1"/>
    </xf>
    <xf numFmtId="4" fontId="34" fillId="65" borderId="176" applyNumberFormat="0" applyProtection="0">
      <alignment horizontal="left" vertical="center" indent="1"/>
    </xf>
    <xf numFmtId="4" fontId="81" fillId="104" borderId="175" applyNumberFormat="0" applyProtection="0">
      <alignment horizontal="right" vertical="center"/>
    </xf>
    <xf numFmtId="4" fontId="81" fillId="104" borderId="175" applyNumberFormat="0" applyProtection="0">
      <alignment horizontal="right" vertical="center"/>
    </xf>
    <xf numFmtId="4" fontId="81" fillId="104" borderId="175" applyNumberFormat="0" applyProtection="0">
      <alignment horizontal="right" vertical="center"/>
    </xf>
    <xf numFmtId="4" fontId="81" fillId="104" borderId="175" applyNumberFormat="0" applyProtection="0">
      <alignment horizontal="right" vertical="center"/>
    </xf>
    <xf numFmtId="0" fontId="34" fillId="130" borderId="167" applyNumberFormat="0" applyProtection="0">
      <alignment horizontal="left" vertical="center" indent="1"/>
    </xf>
    <xf numFmtId="4" fontId="117" fillId="48" borderId="168" applyNumberFormat="0" applyProtection="0">
      <alignment horizontal="center" vertical="center"/>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4" fontId="69" fillId="104" borderId="168" applyNumberFormat="0" applyProtection="0">
      <alignment horizontal="right" vertical="center"/>
    </xf>
    <xf numFmtId="0" fontId="34" fillId="130" borderId="167"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69" fillId="88" borderId="167" applyNumberFormat="0" applyProtection="0">
      <alignment horizontal="left" vertical="center" indent="1"/>
    </xf>
    <xf numFmtId="4" fontId="69" fillId="88" borderId="167"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69" fillId="138" borderId="167" applyNumberFormat="0" applyProtection="0">
      <alignment horizontal="left" vertical="center" indent="1"/>
    </xf>
    <xf numFmtId="4" fontId="69" fillId="138" borderId="167" applyNumberFormat="0" applyProtection="0">
      <alignment horizontal="left" vertical="center" indent="1"/>
    </xf>
    <xf numFmtId="0" fontId="81" fillId="48" borderId="175" applyNumberFormat="0" applyProtection="0">
      <alignment horizontal="left" vertical="center" indent="1"/>
    </xf>
    <xf numFmtId="0" fontId="81" fillId="48" borderId="175" applyNumberFormat="0" applyProtection="0">
      <alignment horizontal="left" vertical="center" indent="1"/>
    </xf>
    <xf numFmtId="0" fontId="114" fillId="84" borderId="139" applyNumberFormat="0" applyProtection="0">
      <alignment horizontal="left" vertical="center" indent="2"/>
    </xf>
    <xf numFmtId="0" fontId="81" fillId="48" borderId="175" applyNumberFormat="0" applyProtection="0">
      <alignment horizontal="left" vertical="center" indent="1"/>
    </xf>
    <xf numFmtId="0" fontId="81" fillId="48" borderId="175" applyNumberFormat="0" applyProtection="0">
      <alignment horizontal="left" vertical="center" indent="1"/>
    </xf>
    <xf numFmtId="0" fontId="34" fillId="138" borderId="167" applyNumberFormat="0" applyProtection="0">
      <alignment horizontal="left" vertical="center" indent="1"/>
    </xf>
    <xf numFmtId="0" fontId="114" fillId="84" borderId="139" applyNumberFormat="0" applyProtection="0">
      <alignment horizontal="left" vertical="center" indent="2"/>
    </xf>
    <xf numFmtId="0" fontId="34" fillId="138" borderId="167" applyNumberFormat="0" applyProtection="0">
      <alignment horizontal="left" vertical="center" indent="1"/>
    </xf>
    <xf numFmtId="0" fontId="34" fillId="138" borderId="167" applyNumberFormat="0" applyProtection="0">
      <alignment horizontal="left" vertical="center" indent="1"/>
    </xf>
    <xf numFmtId="0" fontId="34" fillId="138" borderId="167" applyNumberFormat="0" applyProtection="0">
      <alignment horizontal="left" vertical="center" indent="1"/>
    </xf>
    <xf numFmtId="0" fontId="34" fillId="65" borderId="168" applyNumberFormat="0" applyProtection="0">
      <alignment horizontal="left" vertical="center" indent="1"/>
    </xf>
    <xf numFmtId="0" fontId="34" fillId="138" borderId="167" applyNumberFormat="0" applyProtection="0">
      <alignment horizontal="left" vertical="center" indent="1"/>
    </xf>
    <xf numFmtId="0" fontId="34" fillId="83" borderId="168" applyNumberFormat="0" applyProtection="0">
      <alignment horizontal="left" vertical="top" indent="1"/>
    </xf>
    <xf numFmtId="0" fontId="81" fillId="65" borderId="168" applyNumberFormat="0" applyProtection="0">
      <alignment horizontal="left" vertical="top" indent="1"/>
    </xf>
    <xf numFmtId="0" fontId="81" fillId="65" borderId="168" applyNumberFormat="0" applyProtection="0">
      <alignment horizontal="left" vertical="top" indent="1"/>
    </xf>
    <xf numFmtId="0" fontId="34" fillId="138" borderId="167" applyNumberFormat="0" applyProtection="0">
      <alignment horizontal="left" vertical="center" indent="1"/>
    </xf>
    <xf numFmtId="0" fontId="34" fillId="83" borderId="168" applyNumberFormat="0" applyProtection="0">
      <alignment horizontal="left" vertical="top" indent="1"/>
    </xf>
    <xf numFmtId="0" fontId="34" fillId="138" borderId="167" applyNumberFormat="0" applyProtection="0">
      <alignment horizontal="left" vertical="center" indent="1"/>
    </xf>
    <xf numFmtId="0" fontId="34" fillId="138" borderId="167" applyNumberFormat="0" applyProtection="0">
      <alignment horizontal="left" vertical="center" indent="1"/>
    </xf>
    <xf numFmtId="0" fontId="34" fillId="83" borderId="168" applyNumberFormat="0" applyProtection="0">
      <alignment horizontal="left" vertical="top" indent="1"/>
    </xf>
    <xf numFmtId="0" fontId="34" fillId="138" borderId="167" applyNumberFormat="0" applyProtection="0">
      <alignment horizontal="left" vertical="center" indent="1"/>
    </xf>
    <xf numFmtId="0" fontId="34" fillId="138" borderId="167" applyNumberFormat="0" applyProtection="0">
      <alignment horizontal="left" vertical="center" indent="1"/>
    </xf>
    <xf numFmtId="0" fontId="34" fillId="65" borderId="168" applyNumberFormat="0" applyProtection="0">
      <alignment horizontal="left" vertical="top"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34" fillId="82" borderId="167" applyNumberFormat="0" applyProtection="0">
      <alignment horizontal="left" vertical="center" indent="1"/>
    </xf>
    <xf numFmtId="0" fontId="101" fillId="0" borderId="139" applyNumberFormat="0" applyProtection="0">
      <alignment horizontal="left" vertical="center" indent="2"/>
    </xf>
    <xf numFmtId="0" fontId="34" fillId="82" borderId="167" applyNumberFormat="0" applyProtection="0">
      <alignment horizontal="left" vertical="center" indent="1"/>
    </xf>
    <xf numFmtId="0" fontId="34" fillId="82" borderId="167" applyNumberFormat="0" applyProtection="0">
      <alignment horizontal="left" vertical="center" indent="1"/>
    </xf>
    <xf numFmtId="0" fontId="34" fillId="82" borderId="167" applyNumberFormat="0" applyProtection="0">
      <alignment horizontal="left" vertical="center" indent="1"/>
    </xf>
    <xf numFmtId="0" fontId="34" fillId="104" borderId="168" applyNumberFormat="0" applyProtection="0">
      <alignment horizontal="left" vertical="center" indent="1"/>
    </xf>
    <xf numFmtId="0" fontId="34" fillId="82" borderId="167" applyNumberFormat="0" applyProtection="0">
      <alignment horizontal="left" vertical="center" indent="1"/>
    </xf>
    <xf numFmtId="0" fontId="34" fillId="85" borderId="168" applyNumberFormat="0" applyProtection="0">
      <alignment horizontal="left" vertical="top" indent="1"/>
    </xf>
    <xf numFmtId="0" fontId="81" fillId="104" borderId="168" applyNumberFormat="0" applyProtection="0">
      <alignment horizontal="left" vertical="top" indent="1"/>
    </xf>
    <xf numFmtId="0" fontId="81" fillId="104" borderId="168" applyNumberFormat="0" applyProtection="0">
      <alignment horizontal="left" vertical="top" indent="1"/>
    </xf>
    <xf numFmtId="0" fontId="34" fillId="82" borderId="167" applyNumberFormat="0" applyProtection="0">
      <alignment horizontal="left" vertical="center" indent="1"/>
    </xf>
    <xf numFmtId="0" fontId="34" fillId="85" borderId="168" applyNumberFormat="0" applyProtection="0">
      <alignment horizontal="left" vertical="top" indent="1"/>
    </xf>
    <xf numFmtId="0" fontId="34" fillId="82" borderId="167" applyNumberFormat="0" applyProtection="0">
      <alignment horizontal="left" vertical="center" indent="1"/>
    </xf>
    <xf numFmtId="0" fontId="34" fillId="82" borderId="167" applyNumberFormat="0" applyProtection="0">
      <alignment horizontal="left" vertical="center" indent="1"/>
    </xf>
    <xf numFmtId="0" fontId="34" fillId="85" borderId="168" applyNumberFormat="0" applyProtection="0">
      <alignment horizontal="left" vertical="top" indent="1"/>
    </xf>
    <xf numFmtId="0" fontId="34" fillId="82" borderId="167" applyNumberFormat="0" applyProtection="0">
      <alignment horizontal="left" vertical="center" indent="1"/>
    </xf>
    <xf numFmtId="0" fontId="34" fillId="82" borderId="167" applyNumberFormat="0" applyProtection="0">
      <alignment horizontal="left" vertical="center" indent="1"/>
    </xf>
    <xf numFmtId="0" fontId="34" fillId="104" borderId="168" applyNumberFormat="0" applyProtection="0">
      <alignment horizontal="left" vertical="top"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34" fillId="73" borderId="167" applyNumberFormat="0" applyProtection="0">
      <alignment horizontal="left" vertical="center" indent="1"/>
    </xf>
    <xf numFmtId="0" fontId="101" fillId="0" borderId="139" applyNumberFormat="0" applyProtection="0">
      <alignment horizontal="left" vertical="center" indent="2"/>
    </xf>
    <xf numFmtId="0" fontId="34" fillId="73" borderId="167" applyNumberFormat="0" applyProtection="0">
      <alignment horizontal="left" vertical="center" indent="1"/>
    </xf>
    <xf numFmtId="0" fontId="34" fillId="73" borderId="167" applyNumberFormat="0" applyProtection="0">
      <alignment horizontal="left" vertical="center" indent="1"/>
    </xf>
    <xf numFmtId="0" fontId="34" fillId="73" borderId="167" applyNumberFormat="0" applyProtection="0">
      <alignment horizontal="left" vertical="center" indent="1"/>
    </xf>
    <xf numFmtId="0" fontId="34" fillId="44" borderId="168" applyNumberFormat="0" applyProtection="0">
      <alignment horizontal="left" vertical="center" indent="1"/>
    </xf>
    <xf numFmtId="0" fontId="34" fillId="73" borderId="167" applyNumberFormat="0" applyProtection="0">
      <alignment horizontal="left" vertical="center" indent="1"/>
    </xf>
    <xf numFmtId="0" fontId="34" fillId="69" borderId="168" applyNumberFormat="0" applyProtection="0">
      <alignment horizontal="left" vertical="top" indent="1"/>
    </xf>
    <xf numFmtId="0" fontId="81" fillId="44" borderId="168" applyNumberFormat="0" applyProtection="0">
      <alignment horizontal="left" vertical="top" indent="1"/>
    </xf>
    <xf numFmtId="0" fontId="81" fillId="44" borderId="168" applyNumberFormat="0" applyProtection="0">
      <alignment horizontal="left" vertical="top" indent="1"/>
    </xf>
    <xf numFmtId="0" fontId="34" fillId="73" borderId="167" applyNumberFormat="0" applyProtection="0">
      <alignment horizontal="left" vertical="center" indent="1"/>
    </xf>
    <xf numFmtId="0" fontId="34" fillId="69" borderId="168" applyNumberFormat="0" applyProtection="0">
      <alignment horizontal="left" vertical="top" indent="1"/>
    </xf>
    <xf numFmtId="0" fontId="34" fillId="73" borderId="167" applyNumberFormat="0" applyProtection="0">
      <alignment horizontal="left" vertical="center" indent="1"/>
    </xf>
    <xf numFmtId="0" fontId="34" fillId="73" borderId="167" applyNumberFormat="0" applyProtection="0">
      <alignment horizontal="left" vertical="center" indent="1"/>
    </xf>
    <xf numFmtId="0" fontId="34" fillId="69" borderId="168" applyNumberFormat="0" applyProtection="0">
      <alignment horizontal="left" vertical="top" indent="1"/>
    </xf>
    <xf numFmtId="0" fontId="34" fillId="73" borderId="167" applyNumberFormat="0" applyProtection="0">
      <alignment horizontal="left" vertical="center" indent="1"/>
    </xf>
    <xf numFmtId="0" fontId="34" fillId="73" borderId="167" applyNumberFormat="0" applyProtection="0">
      <alignment horizontal="left" vertical="center" indent="1"/>
    </xf>
    <xf numFmtId="0" fontId="34" fillId="44" borderId="168" applyNumberFormat="0" applyProtection="0">
      <alignment horizontal="left" vertical="top"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34" fillId="130" borderId="167" applyNumberFormat="0" applyProtection="0">
      <alignment horizontal="left" vertical="center" indent="1"/>
    </xf>
    <xf numFmtId="0" fontId="101" fillId="0" borderId="139" applyNumberFormat="0" applyProtection="0">
      <alignment horizontal="left" vertical="center" indent="2"/>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89" borderId="168" applyNumberFormat="0" applyProtection="0">
      <alignment horizontal="left" vertical="center" indent="1"/>
    </xf>
    <xf numFmtId="0" fontId="34" fillId="130" borderId="167" applyNumberFormat="0" applyProtection="0">
      <alignment horizontal="left" vertical="center" indent="1"/>
    </xf>
    <xf numFmtId="0" fontId="34" fillId="86" borderId="168" applyNumberFormat="0" applyProtection="0">
      <alignment horizontal="left" vertical="top" indent="1"/>
    </xf>
    <xf numFmtId="0" fontId="81" fillId="89" borderId="168" applyNumberFormat="0" applyProtection="0">
      <alignment horizontal="left" vertical="top" indent="1"/>
    </xf>
    <xf numFmtId="0" fontId="81" fillId="89" borderId="168" applyNumberFormat="0" applyProtection="0">
      <alignment horizontal="left" vertical="top" indent="1"/>
    </xf>
    <xf numFmtId="0" fontId="34" fillId="130" borderId="167" applyNumberFormat="0" applyProtection="0">
      <alignment horizontal="left" vertical="center" indent="1"/>
    </xf>
    <xf numFmtId="0" fontId="34" fillId="86" borderId="168" applyNumberFormat="0" applyProtection="0">
      <alignment horizontal="left" vertical="top"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86" borderId="168" applyNumberFormat="0" applyProtection="0">
      <alignment horizontal="left" vertical="top"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89" borderId="168" applyNumberFormat="0" applyProtection="0">
      <alignment horizontal="left" vertical="top" indent="1"/>
    </xf>
    <xf numFmtId="0" fontId="5" fillId="0" borderId="0"/>
    <xf numFmtId="0" fontId="5" fillId="0" borderId="0"/>
    <xf numFmtId="0" fontId="81" fillId="87" borderId="178" applyNumberFormat="0">
      <protection locked="0"/>
    </xf>
    <xf numFmtId="0" fontId="5" fillId="0" borderId="0"/>
    <xf numFmtId="0" fontId="34" fillId="87" borderId="139" applyNumberFormat="0">
      <protection locked="0"/>
    </xf>
    <xf numFmtId="0" fontId="34" fillId="87" borderId="139" applyNumberFormat="0">
      <protection locked="0"/>
    </xf>
    <xf numFmtId="0" fontId="81" fillId="87" borderId="178" applyNumberFormat="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87" borderId="139" applyNumberFormat="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87" borderId="139" applyNumberFormat="0">
      <protection locked="0"/>
    </xf>
    <xf numFmtId="0" fontId="5" fillId="0" borderId="0"/>
    <xf numFmtId="0" fontId="5" fillId="0" borderId="0"/>
    <xf numFmtId="0" fontId="5" fillId="0" borderId="0"/>
    <xf numFmtId="0" fontId="115" fillId="65" borderId="179" applyBorder="0"/>
    <xf numFmtId="0" fontId="115" fillId="65" borderId="179" applyBorder="0"/>
    <xf numFmtId="4" fontId="105" fillId="39" borderId="168" applyNumberFormat="0" applyProtection="0">
      <alignment vertical="center"/>
    </xf>
    <xf numFmtId="4" fontId="105" fillId="39" borderId="168" applyNumberFormat="0" applyProtection="0">
      <alignment vertical="center"/>
    </xf>
    <xf numFmtId="4" fontId="69" fillId="74" borderId="168" applyNumberFormat="0" applyProtection="0">
      <alignment vertical="center"/>
    </xf>
    <xf numFmtId="4" fontId="69" fillId="74" borderId="167" applyNumberFormat="0" applyProtection="0">
      <alignment vertical="center"/>
    </xf>
    <xf numFmtId="4" fontId="69" fillId="74" borderId="167" applyNumberFormat="0" applyProtection="0">
      <alignment vertical="center"/>
    </xf>
    <xf numFmtId="4" fontId="69" fillId="39" borderId="168" applyNumberFormat="0" applyProtection="0">
      <alignment vertical="center"/>
    </xf>
    <xf numFmtId="4" fontId="170" fillId="74" borderId="139" applyNumberFormat="0" applyProtection="0">
      <alignment vertical="center"/>
    </xf>
    <xf numFmtId="4" fontId="170" fillId="74" borderId="139" applyNumberFormat="0" applyProtection="0">
      <alignment vertical="center"/>
    </xf>
    <xf numFmtId="4" fontId="119" fillId="74" borderId="168" applyNumberFormat="0" applyProtection="0">
      <alignment vertical="center"/>
    </xf>
    <xf numFmtId="4" fontId="119" fillId="74" borderId="167" applyNumberFormat="0" applyProtection="0">
      <alignment vertical="center"/>
    </xf>
    <xf numFmtId="4" fontId="119" fillId="74" borderId="167" applyNumberFormat="0" applyProtection="0">
      <alignment vertical="center"/>
    </xf>
    <xf numFmtId="4" fontId="119" fillId="39" borderId="168" applyNumberFormat="0" applyProtection="0">
      <alignment vertical="center"/>
    </xf>
    <xf numFmtId="4" fontId="105" fillId="48" borderId="168" applyNumberFormat="0" applyProtection="0">
      <alignment horizontal="left" vertical="center" indent="1"/>
    </xf>
    <xf numFmtId="4" fontId="105" fillId="48" borderId="168" applyNumberFormat="0" applyProtection="0">
      <alignment horizontal="left" vertical="center" indent="1"/>
    </xf>
    <xf numFmtId="4" fontId="69" fillId="74" borderId="167" applyNumberFormat="0" applyProtection="0">
      <alignment horizontal="left" vertical="center" indent="1"/>
    </xf>
    <xf numFmtId="4" fontId="69" fillId="74" borderId="167" applyNumberFormat="0" applyProtection="0">
      <alignment horizontal="left" vertical="center" indent="1"/>
    </xf>
    <xf numFmtId="4" fontId="69" fillId="39" borderId="168" applyNumberFormat="0" applyProtection="0">
      <alignment horizontal="left" vertical="center" indent="1"/>
    </xf>
    <xf numFmtId="0" fontId="105" fillId="39" borderId="168" applyNumberFormat="0" applyProtection="0">
      <alignment horizontal="left" vertical="top" indent="1"/>
    </xf>
    <xf numFmtId="0" fontId="105" fillId="39" borderId="168" applyNumberFormat="0" applyProtection="0">
      <alignment horizontal="left" vertical="top" indent="1"/>
    </xf>
    <xf numFmtId="0" fontId="69" fillId="74" borderId="168" applyNumberFormat="0" applyProtection="0">
      <alignment horizontal="left" vertical="top" indent="1"/>
    </xf>
    <xf numFmtId="4" fontId="69" fillId="74" borderId="167" applyNumberFormat="0" applyProtection="0">
      <alignment horizontal="left" vertical="center" indent="1"/>
    </xf>
    <xf numFmtId="4" fontId="69" fillId="74" borderId="167" applyNumberFormat="0" applyProtection="0">
      <alignment horizontal="left" vertical="center" indent="1"/>
    </xf>
    <xf numFmtId="0" fontId="69" fillId="39" borderId="168" applyNumberFormat="0" applyProtection="0">
      <alignment horizontal="left" vertical="top" indent="1"/>
    </xf>
    <xf numFmtId="4" fontId="81" fillId="0" borderId="175" applyNumberFormat="0" applyProtection="0">
      <alignment horizontal="right" vertical="center"/>
    </xf>
    <xf numFmtId="4" fontId="69" fillId="88" borderId="167" applyNumberFormat="0" applyProtection="0">
      <alignment horizontal="right" vertical="center"/>
    </xf>
    <xf numFmtId="4" fontId="81" fillId="0" borderId="175" applyNumberFormat="0" applyProtection="0">
      <alignment horizontal="right" vertical="center"/>
    </xf>
    <xf numFmtId="4" fontId="81" fillId="0" borderId="175" applyNumberFormat="0" applyProtection="0">
      <alignment horizontal="right" vertical="center"/>
    </xf>
    <xf numFmtId="4" fontId="122" fillId="0" borderId="139" applyNumberFormat="0" applyProtection="0">
      <alignment horizontal="right" vertical="center" wrapText="1"/>
    </xf>
    <xf numFmtId="4" fontId="81" fillId="0" borderId="175" applyNumberFormat="0" applyProtection="0">
      <alignment horizontal="right" vertical="center"/>
    </xf>
    <xf numFmtId="4" fontId="69" fillId="88" borderId="167" applyNumberFormat="0" applyProtection="0">
      <alignment horizontal="right" vertical="center"/>
    </xf>
    <xf numFmtId="4" fontId="81" fillId="0" borderId="175" applyNumberFormat="0" applyProtection="0">
      <alignment horizontal="right" vertical="center"/>
    </xf>
    <xf numFmtId="4" fontId="122" fillId="0" borderId="139" applyNumberFormat="0" applyProtection="0">
      <alignment horizontal="right" vertical="center" wrapText="1"/>
    </xf>
    <xf numFmtId="4" fontId="69" fillId="88" borderId="167" applyNumberFormat="0" applyProtection="0">
      <alignment horizontal="right" vertical="center"/>
    </xf>
    <xf numFmtId="4" fontId="69" fillId="88" borderId="167" applyNumberFormat="0" applyProtection="0">
      <alignment horizontal="right" vertical="center"/>
    </xf>
    <xf numFmtId="4" fontId="69" fillId="89" borderId="168" applyNumberFormat="0" applyProtection="0">
      <alignment horizontal="right" vertical="center"/>
    </xf>
    <xf numFmtId="4" fontId="170" fillId="75" borderId="175" applyNumberFormat="0" applyProtection="0">
      <alignment horizontal="right" vertical="center"/>
    </xf>
    <xf numFmtId="4" fontId="170" fillId="75" borderId="175" applyNumberFormat="0" applyProtection="0">
      <alignment horizontal="right" vertical="center"/>
    </xf>
    <xf numFmtId="4" fontId="119" fillId="89" borderId="168" applyNumberFormat="0" applyProtection="0">
      <alignment horizontal="right" vertical="center"/>
    </xf>
    <xf numFmtId="4" fontId="119" fillId="88" borderId="167" applyNumberFormat="0" applyProtection="0">
      <alignment horizontal="right" vertical="center"/>
    </xf>
    <xf numFmtId="4" fontId="119" fillId="88" borderId="167" applyNumberFormat="0" applyProtection="0">
      <alignment horizontal="right" vertical="center"/>
    </xf>
    <xf numFmtId="4" fontId="119" fillId="89" borderId="168" applyNumberFormat="0" applyProtection="0">
      <alignment horizontal="right" vertical="center"/>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22" fillId="0" borderId="139" applyNumberFormat="0" applyProtection="0">
      <alignment horizontal="left" vertical="center" indent="1"/>
    </xf>
    <xf numFmtId="4" fontId="81" fillId="52" borderId="175" applyNumberFormat="0" applyProtection="0">
      <alignment horizontal="left" vertical="center" indent="1"/>
    </xf>
    <xf numFmtId="4" fontId="81" fillId="52" borderId="175" applyNumberFormat="0" applyProtection="0">
      <alignment horizontal="left" vertical="center" indent="1"/>
    </xf>
    <xf numFmtId="0" fontId="34" fillId="130" borderId="167" applyNumberFormat="0" applyProtection="0">
      <alignment horizontal="left" vertical="center" indent="1"/>
    </xf>
    <xf numFmtId="4" fontId="122" fillId="0" borderId="139"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4" fontId="69" fillId="104" borderId="168" applyNumberFormat="0" applyProtection="0">
      <alignment horizontal="left" vertical="center" indent="1"/>
    </xf>
    <xf numFmtId="0" fontId="34" fillId="130" borderId="167" applyNumberFormat="0" applyProtection="0">
      <alignment horizontal="left" vertical="center" indent="1"/>
    </xf>
    <xf numFmtId="0" fontId="114" fillId="91" borderId="139" applyNumberFormat="0" applyProtection="0">
      <alignment horizontal="center" vertical="top" wrapText="1"/>
    </xf>
    <xf numFmtId="0" fontId="105" fillId="104" borderId="168" applyNumberFormat="0" applyProtection="0">
      <alignment horizontal="left" vertical="top" indent="1"/>
    </xf>
    <xf numFmtId="0" fontId="105" fillId="104" borderId="168" applyNumberFormat="0" applyProtection="0">
      <alignment horizontal="left" vertical="top" indent="1"/>
    </xf>
    <xf numFmtId="0" fontId="34" fillId="130" borderId="167" applyNumberFormat="0" applyProtection="0">
      <alignment horizontal="left" vertical="center" indent="1"/>
    </xf>
    <xf numFmtId="0" fontId="114" fillId="91" borderId="139" applyNumberFormat="0" applyProtection="0">
      <alignment horizontal="center" vertical="top" wrapTex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69" fillId="104" borderId="168" applyNumberFormat="0" applyProtection="0">
      <alignment horizontal="left" vertical="top" indent="1"/>
    </xf>
    <xf numFmtId="0" fontId="34" fillId="130" borderId="167" applyNumberFormat="0" applyProtection="0">
      <alignment horizontal="left" vertical="center" indent="1"/>
    </xf>
    <xf numFmtId="4" fontId="125" fillId="75" borderId="169">
      <alignment vertical="center"/>
    </xf>
    <xf numFmtId="4" fontId="126" fillId="75" borderId="169">
      <alignment vertical="center"/>
    </xf>
    <xf numFmtId="4" fontId="111" fillId="79" borderId="169">
      <alignment vertical="center"/>
    </xf>
    <xf numFmtId="4" fontId="112" fillId="79" borderId="169">
      <alignment vertical="center"/>
    </xf>
    <xf numFmtId="4" fontId="127" fillId="74" borderId="169">
      <alignment horizontal="left" vertical="center" indent="1"/>
    </xf>
    <xf numFmtId="4" fontId="172" fillId="139" borderId="176" applyNumberFormat="0" applyProtection="0">
      <alignment horizontal="left" vertical="center" indent="1"/>
    </xf>
    <xf numFmtId="4" fontId="172" fillId="139" borderId="176" applyNumberFormat="0" applyProtection="0">
      <alignment horizontal="left" vertical="center" indent="1"/>
    </xf>
    <xf numFmtId="0" fontId="81" fillId="140" borderId="139"/>
    <xf numFmtId="0" fontId="81" fillId="140" borderId="139"/>
    <xf numFmtId="0" fontId="81" fillId="140" borderId="139"/>
    <xf numFmtId="0" fontId="81" fillId="140" borderId="139"/>
    <xf numFmtId="0" fontId="81" fillId="140" borderId="139"/>
    <xf numFmtId="4" fontId="175" fillId="87" borderId="175" applyNumberFormat="0" applyProtection="0">
      <alignment horizontal="right" vertical="center"/>
    </xf>
    <xf numFmtId="4" fontId="175" fillId="87" borderId="175" applyNumberFormat="0" applyProtection="0">
      <alignment horizontal="right" vertical="center"/>
    </xf>
    <xf numFmtId="4" fontId="129" fillId="0" borderId="168" applyNumberFormat="0" applyProtection="0">
      <alignment horizontal="right" vertical="center"/>
    </xf>
    <xf numFmtId="4" fontId="129" fillId="88" borderId="167" applyNumberFormat="0" applyProtection="0">
      <alignment horizontal="right" vertical="center"/>
    </xf>
    <xf numFmtId="4" fontId="129" fillId="88" borderId="167" applyNumberFormat="0" applyProtection="0">
      <alignment horizontal="right" vertical="center"/>
    </xf>
    <xf numFmtId="4" fontId="129" fillId="89" borderId="168" applyNumberFormat="0" applyProtection="0">
      <alignment horizontal="right" vertical="center"/>
    </xf>
    <xf numFmtId="195" fontId="135" fillId="0" borderId="170">
      <alignment horizontal="center"/>
    </xf>
    <xf numFmtId="0" fontId="179" fillId="0" borderId="139" applyNumberFormat="0" applyFill="0" applyProtection="0">
      <alignment wrapText="1"/>
    </xf>
    <xf numFmtId="0" fontId="179" fillId="0" borderId="139" applyNumberFormat="0" applyFill="0" applyProtection="0">
      <alignment wrapText="1"/>
    </xf>
    <xf numFmtId="0" fontId="34" fillId="0" borderId="110" applyNumberFormat="0" applyFont="0" applyFill="0" applyAlignment="0" applyProtection="0"/>
    <xf numFmtId="0" fontId="34" fillId="0" borderId="110" applyNumberFormat="0" applyFont="0" applyFill="0" applyAlignment="0" applyProtection="0"/>
    <xf numFmtId="0" fontId="34" fillId="0" borderId="110" applyNumberFormat="0" applyFont="0" applyFill="0" applyAlignment="0" applyProtection="0"/>
    <xf numFmtId="0" fontId="34" fillId="0" borderId="110" applyNumberFormat="0" applyFont="0" applyFill="0" applyAlignment="0" applyProtection="0"/>
    <xf numFmtId="0" fontId="34" fillId="0" borderId="170" applyNumberFormat="0" applyFont="0" applyFill="0" applyAlignment="0" applyProtection="0"/>
    <xf numFmtId="0" fontId="34" fillId="0" borderId="170" applyNumberFormat="0" applyFont="0" applyFill="0" applyAlignment="0" applyProtection="0"/>
    <xf numFmtId="0" fontId="34" fillId="0" borderId="170" applyNumberFormat="0" applyFont="0" applyFill="0" applyAlignment="0" applyProtection="0"/>
    <xf numFmtId="0" fontId="34" fillId="0" borderId="170" applyNumberFormat="0" applyFont="0" applyFill="0" applyAlignment="0" applyProtection="0"/>
    <xf numFmtId="0" fontId="34" fillId="0" borderId="174" applyNumberFormat="0" applyFont="0" applyFill="0" applyAlignment="0" applyProtection="0"/>
    <xf numFmtId="0" fontId="34" fillId="0" borderId="174" applyNumberFormat="0" applyFont="0" applyFill="0" applyAlignment="0" applyProtection="0"/>
    <xf numFmtId="0" fontId="34" fillId="0" borderId="174" applyNumberFormat="0" applyFont="0" applyFill="0" applyAlignment="0" applyProtection="0"/>
    <xf numFmtId="0" fontId="34" fillId="0" borderId="174" applyNumberFormat="0" applyFont="0" applyFill="0" applyAlignment="0" applyProtection="0"/>
    <xf numFmtId="0" fontId="140" fillId="0" borderId="180" applyNumberFormat="0" applyFill="0" applyAlignment="0" applyProtection="0"/>
    <xf numFmtId="0" fontId="140" fillId="0" borderId="181" applyNumberFormat="0" applyFill="0" applyAlignment="0" applyProtection="0"/>
    <xf numFmtId="0" fontId="140" fillId="0" borderId="180" applyNumberFormat="0" applyFill="0" applyAlignment="0" applyProtection="0"/>
    <xf numFmtId="0" fontId="140" fillId="0" borderId="181" applyNumberFormat="0" applyFill="0" applyAlignment="0" applyProtection="0"/>
    <xf numFmtId="0" fontId="140" fillId="0" borderId="181" applyNumberFormat="0" applyFill="0" applyAlignment="0" applyProtection="0"/>
    <xf numFmtId="193" fontId="34" fillId="0" borderId="172">
      <protection locked="0"/>
    </xf>
    <xf numFmtId="193" fontId="34" fillId="0" borderId="172">
      <protection locked="0"/>
    </xf>
    <xf numFmtId="193" fontId="34" fillId="0" borderId="172">
      <protection locked="0"/>
    </xf>
    <xf numFmtId="193" fontId="34" fillId="0" borderId="172">
      <protection locked="0"/>
    </xf>
    <xf numFmtId="193" fontId="34" fillId="0" borderId="172">
      <protection locked="0"/>
    </xf>
    <xf numFmtId="3" fontId="141" fillId="0" borderId="165" applyProtection="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48" borderId="164" applyNumberFormat="0" applyAlignment="0" applyProtection="0"/>
    <xf numFmtId="0" fontId="71" fillId="121" borderId="164" applyNumberFormat="0" applyAlignment="0" applyProtection="0"/>
    <xf numFmtId="0" fontId="155" fillId="122" borderId="175" applyNumberFormat="0" applyAlignment="0" applyProtection="0"/>
    <xf numFmtId="0" fontId="70" fillId="48" borderId="164" applyNumberFormat="0" applyAlignment="0" applyProtection="0"/>
    <xf numFmtId="0" fontId="155" fillId="122" borderId="175" applyNumberFormat="0" applyAlignment="0" applyProtection="0"/>
    <xf numFmtId="0" fontId="155" fillId="122" borderId="175"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10" fontId="81" fillId="74" borderId="139" applyNumberFormat="0" applyBorder="0" applyAlignment="0" applyProtection="0"/>
    <xf numFmtId="0" fontId="94" fillId="43" borderId="164" applyNumberFormat="0" applyAlignment="0" applyProtection="0"/>
    <xf numFmtId="0" fontId="166" fillId="67" borderId="175" applyNumberFormat="0" applyAlignment="0" applyProtection="0"/>
    <xf numFmtId="0" fontId="94" fillId="43" borderId="164" applyNumberFormat="0" applyAlignment="0" applyProtection="0"/>
    <xf numFmtId="0" fontId="166" fillId="67" borderId="175" applyNumberFormat="0" applyAlignment="0" applyProtection="0"/>
    <xf numFmtId="0" fontId="166" fillId="67" borderId="175"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166" fillId="67" borderId="164" applyNumberFormat="0" applyAlignment="0" applyProtection="0"/>
    <xf numFmtId="0" fontId="94" fillId="43" borderId="164" applyNumberFormat="0" applyAlignment="0" applyProtection="0"/>
    <xf numFmtId="0" fontId="166" fillId="67"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34" fillId="66" borderId="166" applyNumberFormat="0" applyFont="0" applyAlignment="0" applyProtection="0"/>
    <xf numFmtId="0" fontId="34" fillId="39" borderId="166" applyNumberFormat="0" applyFont="0" applyAlignment="0" applyProtection="0"/>
    <xf numFmtId="0" fontId="81" fillId="66" borderId="175" applyNumberFormat="0" applyFont="0" applyAlignment="0" applyProtection="0"/>
    <xf numFmtId="0" fontId="69" fillId="39" borderId="166" applyNumberFormat="0" applyFont="0" applyAlignment="0" applyProtection="0"/>
    <xf numFmtId="0" fontId="81" fillId="66" borderId="175" applyNumberFormat="0" applyFont="0" applyAlignment="0" applyProtection="0"/>
    <xf numFmtId="0" fontId="69" fillId="39" borderId="166" applyNumberFormat="0" applyFont="0" applyAlignment="0" applyProtection="0"/>
    <xf numFmtId="0" fontId="69" fillId="39" borderId="166" applyNumberFormat="0" applyFont="0" applyAlignment="0" applyProtection="0"/>
    <xf numFmtId="0" fontId="34" fillId="39" borderId="166" applyNumberFormat="0" applyFont="0" applyAlignment="0" applyProtection="0"/>
    <xf numFmtId="0" fontId="81" fillId="66" borderId="175"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81" fillId="66" borderId="175"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103" fillId="121" borderId="167" applyNumberFormat="0" applyAlignment="0" applyProtection="0"/>
    <xf numFmtId="0" fontId="103" fillId="122" borderId="167" applyNumberFormat="0" applyAlignment="0" applyProtection="0"/>
    <xf numFmtId="0" fontId="103" fillId="48" borderId="167" applyNumberFormat="0" applyAlignment="0" applyProtection="0"/>
    <xf numFmtId="0" fontId="103" fillId="122" borderId="167" applyNumberFormat="0" applyAlignment="0" applyProtection="0"/>
    <xf numFmtId="0" fontId="103" fillId="48" borderId="167" applyNumberFormat="0" applyAlignment="0" applyProtection="0"/>
    <xf numFmtId="0" fontId="103" fillId="48"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3" fillId="41" borderId="167" applyNumberFormat="0" applyAlignment="0" applyProtection="0"/>
    <xf numFmtId="0" fontId="106" fillId="0" borderId="46" applyNumberFormat="0" applyFill="0" applyBorder="0" applyAlignment="0" applyProtection="0">
      <protection hidden="1"/>
    </xf>
    <xf numFmtId="4" fontId="81" fillId="76" borderId="175" applyNumberFormat="0" applyProtection="0">
      <alignment vertical="center"/>
    </xf>
    <xf numFmtId="4" fontId="69" fillId="77" borderId="167"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69" fillId="77" borderId="167" applyNumberFormat="0" applyProtection="0">
      <alignment vertical="center"/>
    </xf>
    <xf numFmtId="4" fontId="81" fillId="76" borderId="175" applyNumberFormat="0" applyProtection="0">
      <alignment vertical="center"/>
    </xf>
    <xf numFmtId="4" fontId="109" fillId="78" borderId="139" applyNumberFormat="0" applyProtection="0">
      <alignment horizontal="right" vertical="center" wrapText="1"/>
    </xf>
    <xf numFmtId="4" fontId="69" fillId="77" borderId="167" applyNumberFormat="0" applyProtection="0">
      <alignment vertical="center"/>
    </xf>
    <xf numFmtId="4" fontId="69" fillId="77" borderId="167" applyNumberFormat="0" applyProtection="0">
      <alignment vertical="center"/>
    </xf>
    <xf numFmtId="4" fontId="113" fillId="76" borderId="168" applyNumberFormat="0" applyProtection="0">
      <alignment vertical="center"/>
    </xf>
    <xf numFmtId="4" fontId="170" fillId="77" borderId="175" applyNumberFormat="0" applyProtection="0">
      <alignment vertical="center"/>
    </xf>
    <xf numFmtId="4" fontId="170" fillId="77" borderId="175" applyNumberFormat="0" applyProtection="0">
      <alignment vertical="center"/>
    </xf>
    <xf numFmtId="4" fontId="110" fillId="77" borderId="168" applyNumberFormat="0" applyProtection="0">
      <alignment vertical="center"/>
    </xf>
    <xf numFmtId="4" fontId="119" fillId="77" borderId="167" applyNumberFormat="0" applyProtection="0">
      <alignment vertical="center"/>
    </xf>
    <xf numFmtId="4" fontId="119" fillId="77" borderId="167" applyNumberFormat="0" applyProtection="0">
      <alignment vertical="center"/>
    </xf>
    <xf numFmtId="4" fontId="110" fillId="76" borderId="168" applyNumberFormat="0" applyProtection="0">
      <alignment vertical="center"/>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109" fillId="78" borderId="139" applyNumberFormat="0" applyProtection="0">
      <alignment horizontal="left" vertical="center" indent="1"/>
    </xf>
    <xf numFmtId="4" fontId="69" fillId="77" borderId="167" applyNumberFormat="0" applyProtection="0">
      <alignment horizontal="left" vertical="center" indent="1"/>
    </xf>
    <xf numFmtId="4" fontId="69" fillId="77" borderId="167" applyNumberFormat="0" applyProtection="0">
      <alignment horizontal="left" vertical="center" indent="1"/>
    </xf>
    <xf numFmtId="4" fontId="113" fillId="76" borderId="168" applyNumberFormat="0" applyProtection="0">
      <alignment horizontal="left" vertical="center" indent="1"/>
    </xf>
    <xf numFmtId="0" fontId="171" fillId="76" borderId="168" applyNumberFormat="0" applyProtection="0">
      <alignment horizontal="left" vertical="top" indent="1"/>
    </xf>
    <xf numFmtId="0" fontId="171" fillId="76" borderId="168" applyNumberFormat="0" applyProtection="0">
      <alignment horizontal="left" vertical="top" indent="1"/>
    </xf>
    <xf numFmtId="0" fontId="113" fillId="77" borderId="168" applyNumberFormat="0" applyProtection="0">
      <alignment horizontal="left" vertical="top" indent="1"/>
    </xf>
    <xf numFmtId="4" fontId="69" fillId="77" borderId="167" applyNumberFormat="0" applyProtection="0">
      <alignment horizontal="left" vertical="center" indent="1"/>
    </xf>
    <xf numFmtId="4" fontId="69" fillId="77" borderId="167" applyNumberFormat="0" applyProtection="0">
      <alignment horizontal="left" vertical="center" indent="1"/>
    </xf>
    <xf numFmtId="0" fontId="113" fillId="76" borderId="168" applyNumberFormat="0" applyProtection="0">
      <alignment horizontal="left" vertical="top" indent="1"/>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14" fillId="81" borderId="139" applyNumberFormat="0" applyProtection="0">
      <alignment horizontal="left" vertical="center"/>
    </xf>
    <xf numFmtId="4" fontId="81" fillId="52" borderId="175" applyNumberFormat="0" applyProtection="0">
      <alignment horizontal="left" vertical="center" indent="1"/>
    </xf>
    <xf numFmtId="4" fontId="81" fillId="52" borderId="175" applyNumberFormat="0" applyProtection="0">
      <alignment horizontal="left" vertical="center" indent="1"/>
    </xf>
    <xf numFmtId="0" fontId="34" fillId="130" borderId="167" applyNumberFormat="0" applyProtection="0">
      <alignment horizontal="left" vertical="center" indent="1"/>
    </xf>
    <xf numFmtId="4" fontId="114" fillId="81" borderId="139" applyNumberFormat="0" applyProtection="0">
      <alignment horizontal="left" vertical="center"/>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4" fontId="81" fillId="36" borderId="175" applyNumberFormat="0" applyProtection="0">
      <alignment horizontal="righ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69" fillId="36" borderId="168" applyNumberFormat="0" applyProtection="0">
      <alignment horizontal="right" vertical="center"/>
    </xf>
    <xf numFmtId="4" fontId="69" fillId="98" borderId="167" applyNumberFormat="0" applyProtection="0">
      <alignment horizontal="right" vertical="center"/>
    </xf>
    <xf numFmtId="4" fontId="69" fillId="98" borderId="167" applyNumberFormat="0" applyProtection="0">
      <alignment horizontal="right" vertical="center"/>
    </xf>
    <xf numFmtId="4" fontId="69" fillId="36" borderId="168"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69" fillId="37" borderId="168" applyNumberFormat="0" applyProtection="0">
      <alignment horizontal="right" vertical="center"/>
    </xf>
    <xf numFmtId="4" fontId="69" fillId="132" borderId="167" applyNumberFormat="0" applyProtection="0">
      <alignment horizontal="right" vertical="center"/>
    </xf>
    <xf numFmtId="4" fontId="69" fillId="132" borderId="167" applyNumberFormat="0" applyProtection="0">
      <alignment horizontal="right" vertical="center"/>
    </xf>
    <xf numFmtId="4" fontId="69" fillId="37" borderId="168"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69" fillId="61" borderId="168" applyNumberFormat="0" applyProtection="0">
      <alignment horizontal="right" vertical="center"/>
    </xf>
    <xf numFmtId="4" fontId="69" fillId="90" borderId="167" applyNumberFormat="0" applyProtection="0">
      <alignment horizontal="right" vertical="center"/>
    </xf>
    <xf numFmtId="4" fontId="69" fillId="90" borderId="167" applyNumberFormat="0" applyProtection="0">
      <alignment horizontal="right" vertical="center"/>
    </xf>
    <xf numFmtId="4" fontId="69" fillId="61" borderId="168"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69" fillId="49" borderId="168" applyNumberFormat="0" applyProtection="0">
      <alignment horizontal="right" vertical="center"/>
    </xf>
    <xf numFmtId="4" fontId="69" fillId="95" borderId="167" applyNumberFormat="0" applyProtection="0">
      <alignment horizontal="right" vertical="center"/>
    </xf>
    <xf numFmtId="4" fontId="69" fillId="95" borderId="167" applyNumberFormat="0" applyProtection="0">
      <alignment horizontal="right" vertical="center"/>
    </xf>
    <xf numFmtId="4" fontId="69" fillId="49" borderId="168"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69" fillId="53" borderId="168" applyNumberFormat="0" applyProtection="0">
      <alignment horizontal="right" vertical="center"/>
    </xf>
    <xf numFmtId="4" fontId="69" fillId="133" borderId="167" applyNumberFormat="0" applyProtection="0">
      <alignment horizontal="right" vertical="center"/>
    </xf>
    <xf numFmtId="4" fontId="69" fillId="133" borderId="167" applyNumberFormat="0" applyProtection="0">
      <alignment horizontal="right" vertical="center"/>
    </xf>
    <xf numFmtId="4" fontId="69" fillId="53" borderId="168"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69" fillId="68" borderId="168" applyNumberFormat="0" applyProtection="0">
      <alignment horizontal="right" vertical="center"/>
    </xf>
    <xf numFmtId="4" fontId="69" fillId="99" borderId="167" applyNumberFormat="0" applyProtection="0">
      <alignment horizontal="right" vertical="center"/>
    </xf>
    <xf numFmtId="4" fontId="69" fillId="99" borderId="167" applyNumberFormat="0" applyProtection="0">
      <alignment horizontal="right" vertical="center"/>
    </xf>
    <xf numFmtId="4" fontId="69" fillId="68" borderId="168"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69" fillId="47" borderId="168" applyNumberFormat="0" applyProtection="0">
      <alignment horizontal="right" vertical="center"/>
    </xf>
    <xf numFmtId="4" fontId="69" fillId="134" borderId="167" applyNumberFormat="0" applyProtection="0">
      <alignment horizontal="right" vertical="center"/>
    </xf>
    <xf numFmtId="4" fontId="69" fillId="134" borderId="167" applyNumberFormat="0" applyProtection="0">
      <alignment horizontal="right" vertical="center"/>
    </xf>
    <xf numFmtId="4" fontId="69" fillId="47" borderId="168"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69" fillId="72" borderId="168" applyNumberFormat="0" applyProtection="0">
      <alignment horizontal="right" vertical="center"/>
    </xf>
    <xf numFmtId="4" fontId="69" fillId="135" borderId="167" applyNumberFormat="0" applyProtection="0">
      <alignment horizontal="right" vertical="center"/>
    </xf>
    <xf numFmtId="4" fontId="69" fillId="135" borderId="167" applyNumberFormat="0" applyProtection="0">
      <alignment horizontal="right" vertical="center"/>
    </xf>
    <xf numFmtId="4" fontId="69" fillId="72" borderId="168"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69" fillId="46" borderId="168" applyNumberFormat="0" applyProtection="0">
      <alignment horizontal="right" vertical="center"/>
    </xf>
    <xf numFmtId="4" fontId="69" fillId="94" borderId="167" applyNumberFormat="0" applyProtection="0">
      <alignment horizontal="right" vertical="center"/>
    </xf>
    <xf numFmtId="4" fontId="69" fillId="94" borderId="167" applyNumberFormat="0" applyProtection="0">
      <alignment horizontal="right" vertical="center"/>
    </xf>
    <xf numFmtId="4" fontId="69" fillId="46" borderId="168" applyNumberFormat="0" applyProtection="0">
      <alignment horizontal="right" vertical="center"/>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113" fillId="0" borderId="139" applyNumberFormat="0" applyProtection="0">
      <alignment horizontal="left" vertical="center" indent="1"/>
    </xf>
    <xf numFmtId="4" fontId="113" fillId="137" borderId="167" applyNumberFormat="0" applyProtection="0">
      <alignment horizontal="left" vertical="center" indent="1"/>
    </xf>
    <xf numFmtId="4" fontId="113" fillId="137" borderId="167" applyNumberFormat="0" applyProtection="0">
      <alignment horizontal="left" vertical="center" indent="1"/>
    </xf>
    <xf numFmtId="4" fontId="34" fillId="65" borderId="176" applyNumberFormat="0" applyProtection="0">
      <alignment horizontal="left" vertical="center" indent="1"/>
    </xf>
    <xf numFmtId="4" fontId="34" fillId="65" borderId="176" applyNumberFormat="0" applyProtection="0">
      <alignment horizontal="left" vertical="center" indent="1"/>
    </xf>
    <xf numFmtId="4" fontId="69" fillId="0" borderId="139" applyNumberFormat="0" applyProtection="0">
      <alignment horizontal="left" vertical="center" indent="1"/>
    </xf>
    <xf numFmtId="4" fontId="69" fillId="88" borderId="128" applyNumberFormat="0" applyProtection="0">
      <alignment horizontal="left" vertical="center" indent="1"/>
    </xf>
    <xf numFmtId="4" fontId="69" fillId="88" borderId="128" applyNumberFormat="0" applyProtection="0">
      <alignment horizontal="left" vertical="center" indent="1"/>
    </xf>
    <xf numFmtId="4" fontId="34" fillId="65" borderId="176" applyNumberFormat="0" applyProtection="0">
      <alignment horizontal="left" vertical="center" indent="1"/>
    </xf>
    <xf numFmtId="4" fontId="34" fillId="65" borderId="176" applyNumberFormat="0" applyProtection="0">
      <alignment horizontal="left" vertical="center" indent="1"/>
    </xf>
    <xf numFmtId="4" fontId="81" fillId="104" borderId="175" applyNumberFormat="0" applyProtection="0">
      <alignment horizontal="right" vertical="center"/>
    </xf>
    <xf numFmtId="4" fontId="81" fillId="104" borderId="175" applyNumberFormat="0" applyProtection="0">
      <alignment horizontal="right" vertical="center"/>
    </xf>
    <xf numFmtId="4" fontId="81" fillId="104" borderId="175" applyNumberFormat="0" applyProtection="0">
      <alignment horizontal="right" vertical="center"/>
    </xf>
    <xf numFmtId="4" fontId="81" fillId="104" borderId="175" applyNumberFormat="0" applyProtection="0">
      <alignment horizontal="right" vertical="center"/>
    </xf>
    <xf numFmtId="0" fontId="34" fillId="130" borderId="167" applyNumberFormat="0" applyProtection="0">
      <alignment horizontal="left" vertical="center" indent="1"/>
    </xf>
    <xf numFmtId="4" fontId="117" fillId="48" borderId="168" applyNumberFormat="0" applyProtection="0">
      <alignment horizontal="center" vertical="center"/>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4" fontId="69" fillId="104" borderId="168" applyNumberFormat="0" applyProtection="0">
      <alignment horizontal="right" vertical="center"/>
    </xf>
    <xf numFmtId="0" fontId="34" fillId="130" borderId="167"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69" fillId="88" borderId="167" applyNumberFormat="0" applyProtection="0">
      <alignment horizontal="left" vertical="center" indent="1"/>
    </xf>
    <xf numFmtId="4" fontId="69" fillId="88" borderId="167"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69" fillId="138" borderId="167" applyNumberFormat="0" applyProtection="0">
      <alignment horizontal="left" vertical="center" indent="1"/>
    </xf>
    <xf numFmtId="4" fontId="69" fillId="138" borderId="167" applyNumberFormat="0" applyProtection="0">
      <alignment horizontal="left" vertical="center" indent="1"/>
    </xf>
    <xf numFmtId="0" fontId="81" fillId="48" borderId="175" applyNumberFormat="0" applyProtection="0">
      <alignment horizontal="left" vertical="center" indent="1"/>
    </xf>
    <xf numFmtId="0" fontId="81" fillId="48" borderId="175" applyNumberFormat="0" applyProtection="0">
      <alignment horizontal="left" vertical="center" indent="1"/>
    </xf>
    <xf numFmtId="0" fontId="114" fillId="84" borderId="139" applyNumberFormat="0" applyProtection="0">
      <alignment horizontal="left" vertical="center" indent="2"/>
    </xf>
    <xf numFmtId="0" fontId="81" fillId="48" borderId="175" applyNumberFormat="0" applyProtection="0">
      <alignment horizontal="left" vertical="center" indent="1"/>
    </xf>
    <xf numFmtId="0" fontId="81" fillId="48" borderId="175" applyNumberFormat="0" applyProtection="0">
      <alignment horizontal="left" vertical="center" indent="1"/>
    </xf>
    <xf numFmtId="0" fontId="34" fillId="138" borderId="167" applyNumberFormat="0" applyProtection="0">
      <alignment horizontal="left" vertical="center" indent="1"/>
    </xf>
    <xf numFmtId="0" fontId="114" fillId="84" borderId="139" applyNumberFormat="0" applyProtection="0">
      <alignment horizontal="left" vertical="center" indent="2"/>
    </xf>
    <xf numFmtId="0" fontId="34" fillId="138" borderId="167" applyNumberFormat="0" applyProtection="0">
      <alignment horizontal="left" vertical="center" indent="1"/>
    </xf>
    <xf numFmtId="0" fontId="34" fillId="138" borderId="167" applyNumberFormat="0" applyProtection="0">
      <alignment horizontal="left" vertical="center" indent="1"/>
    </xf>
    <xf numFmtId="0" fontId="34" fillId="138" borderId="167" applyNumberFormat="0" applyProtection="0">
      <alignment horizontal="left" vertical="center" indent="1"/>
    </xf>
    <xf numFmtId="0" fontId="34" fillId="65" borderId="168" applyNumberFormat="0" applyProtection="0">
      <alignment horizontal="left" vertical="center" indent="1"/>
    </xf>
    <xf numFmtId="0" fontId="34" fillId="138" borderId="167" applyNumberFormat="0" applyProtection="0">
      <alignment horizontal="left" vertical="center" indent="1"/>
    </xf>
    <xf numFmtId="0" fontId="34" fillId="83" borderId="168" applyNumberFormat="0" applyProtection="0">
      <alignment horizontal="left" vertical="top" indent="1"/>
    </xf>
    <xf numFmtId="0" fontId="81" fillId="65" borderId="168" applyNumberFormat="0" applyProtection="0">
      <alignment horizontal="left" vertical="top" indent="1"/>
    </xf>
    <xf numFmtId="0" fontId="81" fillId="65" borderId="168" applyNumberFormat="0" applyProtection="0">
      <alignment horizontal="left" vertical="top" indent="1"/>
    </xf>
    <xf numFmtId="0" fontId="34" fillId="138" borderId="167" applyNumberFormat="0" applyProtection="0">
      <alignment horizontal="left" vertical="center" indent="1"/>
    </xf>
    <xf numFmtId="0" fontId="34" fillId="83" borderId="168" applyNumberFormat="0" applyProtection="0">
      <alignment horizontal="left" vertical="top" indent="1"/>
    </xf>
    <xf numFmtId="0" fontId="34" fillId="138" borderId="167" applyNumberFormat="0" applyProtection="0">
      <alignment horizontal="left" vertical="center" indent="1"/>
    </xf>
    <xf numFmtId="0" fontId="34" fillId="138" borderId="167" applyNumberFormat="0" applyProtection="0">
      <alignment horizontal="left" vertical="center" indent="1"/>
    </xf>
    <xf numFmtId="0" fontId="34" fillId="83" borderId="168" applyNumberFormat="0" applyProtection="0">
      <alignment horizontal="left" vertical="top" indent="1"/>
    </xf>
    <xf numFmtId="0" fontId="34" fillId="138" borderId="167" applyNumberFormat="0" applyProtection="0">
      <alignment horizontal="left" vertical="center" indent="1"/>
    </xf>
    <xf numFmtId="0" fontId="34" fillId="138" borderId="167" applyNumberFormat="0" applyProtection="0">
      <alignment horizontal="left" vertical="center" indent="1"/>
    </xf>
    <xf numFmtId="0" fontId="34" fillId="65" borderId="168" applyNumberFormat="0" applyProtection="0">
      <alignment horizontal="left" vertical="top"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34" fillId="82" borderId="167" applyNumberFormat="0" applyProtection="0">
      <alignment horizontal="left" vertical="center" indent="1"/>
    </xf>
    <xf numFmtId="0" fontId="101" fillId="0" borderId="139" applyNumberFormat="0" applyProtection="0">
      <alignment horizontal="left" vertical="center" indent="2"/>
    </xf>
    <xf numFmtId="0" fontId="34" fillId="82" borderId="167" applyNumberFormat="0" applyProtection="0">
      <alignment horizontal="left" vertical="center" indent="1"/>
    </xf>
    <xf numFmtId="0" fontId="34" fillId="82" borderId="167" applyNumberFormat="0" applyProtection="0">
      <alignment horizontal="left" vertical="center" indent="1"/>
    </xf>
    <xf numFmtId="0" fontId="34" fillId="82" borderId="167" applyNumberFormat="0" applyProtection="0">
      <alignment horizontal="left" vertical="center" indent="1"/>
    </xf>
    <xf numFmtId="0" fontId="34" fillId="104" borderId="168" applyNumberFormat="0" applyProtection="0">
      <alignment horizontal="left" vertical="center" indent="1"/>
    </xf>
    <xf numFmtId="0" fontId="34" fillId="82" borderId="167" applyNumberFormat="0" applyProtection="0">
      <alignment horizontal="left" vertical="center" indent="1"/>
    </xf>
    <xf numFmtId="0" fontId="34" fillId="85" borderId="168" applyNumberFormat="0" applyProtection="0">
      <alignment horizontal="left" vertical="top" indent="1"/>
    </xf>
    <xf numFmtId="0" fontId="81" fillId="104" borderId="168" applyNumberFormat="0" applyProtection="0">
      <alignment horizontal="left" vertical="top" indent="1"/>
    </xf>
    <xf numFmtId="0" fontId="81" fillId="104" borderId="168" applyNumberFormat="0" applyProtection="0">
      <alignment horizontal="left" vertical="top" indent="1"/>
    </xf>
    <xf numFmtId="0" fontId="34" fillId="82" borderId="167" applyNumberFormat="0" applyProtection="0">
      <alignment horizontal="left" vertical="center" indent="1"/>
    </xf>
    <xf numFmtId="0" fontId="34" fillId="85" borderId="168" applyNumberFormat="0" applyProtection="0">
      <alignment horizontal="left" vertical="top" indent="1"/>
    </xf>
    <xf numFmtId="0" fontId="34" fillId="82" borderId="167" applyNumberFormat="0" applyProtection="0">
      <alignment horizontal="left" vertical="center" indent="1"/>
    </xf>
    <xf numFmtId="0" fontId="34" fillId="82" borderId="167" applyNumberFormat="0" applyProtection="0">
      <alignment horizontal="left" vertical="center" indent="1"/>
    </xf>
    <xf numFmtId="0" fontId="34" fillId="85" borderId="168" applyNumberFormat="0" applyProtection="0">
      <alignment horizontal="left" vertical="top" indent="1"/>
    </xf>
    <xf numFmtId="0" fontId="34" fillId="82" borderId="167" applyNumberFormat="0" applyProtection="0">
      <alignment horizontal="left" vertical="center" indent="1"/>
    </xf>
    <xf numFmtId="0" fontId="34" fillId="82" borderId="167" applyNumberFormat="0" applyProtection="0">
      <alignment horizontal="left" vertical="center" indent="1"/>
    </xf>
    <xf numFmtId="0" fontId="34" fillId="104" borderId="168" applyNumberFormat="0" applyProtection="0">
      <alignment horizontal="left" vertical="top"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34" fillId="73" borderId="167" applyNumberFormat="0" applyProtection="0">
      <alignment horizontal="left" vertical="center" indent="1"/>
    </xf>
    <xf numFmtId="0" fontId="101" fillId="0" borderId="139" applyNumberFormat="0" applyProtection="0">
      <alignment horizontal="left" vertical="center" indent="2"/>
    </xf>
    <xf numFmtId="0" fontId="34" fillId="73" borderId="167" applyNumberFormat="0" applyProtection="0">
      <alignment horizontal="left" vertical="center" indent="1"/>
    </xf>
    <xf numFmtId="0" fontId="34" fillId="73" borderId="167" applyNumberFormat="0" applyProtection="0">
      <alignment horizontal="left" vertical="center" indent="1"/>
    </xf>
    <xf numFmtId="0" fontId="34" fillId="73" borderId="167" applyNumberFormat="0" applyProtection="0">
      <alignment horizontal="left" vertical="center" indent="1"/>
    </xf>
    <xf numFmtId="0" fontId="34" fillId="44" borderId="168" applyNumberFormat="0" applyProtection="0">
      <alignment horizontal="left" vertical="center" indent="1"/>
    </xf>
    <xf numFmtId="0" fontId="34" fillId="73" borderId="167" applyNumberFormat="0" applyProtection="0">
      <alignment horizontal="left" vertical="center" indent="1"/>
    </xf>
    <xf numFmtId="0" fontId="34" fillId="69" borderId="168" applyNumberFormat="0" applyProtection="0">
      <alignment horizontal="left" vertical="top" indent="1"/>
    </xf>
    <xf numFmtId="0" fontId="81" fillId="44" borderId="168" applyNumberFormat="0" applyProtection="0">
      <alignment horizontal="left" vertical="top" indent="1"/>
    </xf>
    <xf numFmtId="0" fontId="81" fillId="44" borderId="168" applyNumberFormat="0" applyProtection="0">
      <alignment horizontal="left" vertical="top" indent="1"/>
    </xf>
    <xf numFmtId="0" fontId="34" fillId="73" borderId="167" applyNumberFormat="0" applyProtection="0">
      <alignment horizontal="left" vertical="center" indent="1"/>
    </xf>
    <xf numFmtId="0" fontId="34" fillId="69" borderId="168" applyNumberFormat="0" applyProtection="0">
      <alignment horizontal="left" vertical="top" indent="1"/>
    </xf>
    <xf numFmtId="0" fontId="34" fillId="73" borderId="167" applyNumberFormat="0" applyProtection="0">
      <alignment horizontal="left" vertical="center" indent="1"/>
    </xf>
    <xf numFmtId="0" fontId="34" fillId="73" borderId="167" applyNumberFormat="0" applyProtection="0">
      <alignment horizontal="left" vertical="center" indent="1"/>
    </xf>
    <xf numFmtId="0" fontId="34" fillId="69" borderId="168" applyNumberFormat="0" applyProtection="0">
      <alignment horizontal="left" vertical="top" indent="1"/>
    </xf>
    <xf numFmtId="0" fontId="34" fillId="73" borderId="167" applyNumberFormat="0" applyProtection="0">
      <alignment horizontal="left" vertical="center" indent="1"/>
    </xf>
    <xf numFmtId="0" fontId="34" fillId="73" borderId="167" applyNumberFormat="0" applyProtection="0">
      <alignment horizontal="left" vertical="center" indent="1"/>
    </xf>
    <xf numFmtId="0" fontId="34" fillId="44" borderId="168" applyNumberFormat="0" applyProtection="0">
      <alignment horizontal="left" vertical="top"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34" fillId="130" borderId="167" applyNumberFormat="0" applyProtection="0">
      <alignment horizontal="left" vertical="center" indent="1"/>
    </xf>
    <xf numFmtId="0" fontId="101" fillId="0" borderId="139" applyNumberFormat="0" applyProtection="0">
      <alignment horizontal="left" vertical="center" indent="2"/>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89" borderId="168" applyNumberFormat="0" applyProtection="0">
      <alignment horizontal="left" vertical="center" indent="1"/>
    </xf>
    <xf numFmtId="0" fontId="34" fillId="130" borderId="167" applyNumberFormat="0" applyProtection="0">
      <alignment horizontal="left" vertical="center" indent="1"/>
    </xf>
    <xf numFmtId="0" fontId="34" fillId="86" borderId="168" applyNumberFormat="0" applyProtection="0">
      <alignment horizontal="left" vertical="top" indent="1"/>
    </xf>
    <xf numFmtId="0" fontId="81" fillId="89" borderId="168" applyNumberFormat="0" applyProtection="0">
      <alignment horizontal="left" vertical="top" indent="1"/>
    </xf>
    <xf numFmtId="0" fontId="81" fillId="89" borderId="168" applyNumberFormat="0" applyProtection="0">
      <alignment horizontal="left" vertical="top" indent="1"/>
    </xf>
    <xf numFmtId="0" fontId="34" fillId="130" borderId="167" applyNumberFormat="0" applyProtection="0">
      <alignment horizontal="left" vertical="center" indent="1"/>
    </xf>
    <xf numFmtId="0" fontId="34" fillId="86" borderId="168" applyNumberFormat="0" applyProtection="0">
      <alignment horizontal="left" vertical="top"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86" borderId="168" applyNumberFormat="0" applyProtection="0">
      <alignment horizontal="left" vertical="top"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89" borderId="168" applyNumberFormat="0" applyProtection="0">
      <alignment horizontal="left" vertical="top" indent="1"/>
    </xf>
    <xf numFmtId="0" fontId="34" fillId="87" borderId="139" applyNumberFormat="0">
      <protection locked="0"/>
    </xf>
    <xf numFmtId="0" fontId="34" fillId="87" borderId="139" applyNumberFormat="0">
      <protection locked="0"/>
    </xf>
    <xf numFmtId="0" fontId="34" fillId="87" borderId="139" applyNumberFormat="0">
      <protection locked="0"/>
    </xf>
    <xf numFmtId="0" fontId="34" fillId="87" borderId="139" applyNumberFormat="0">
      <protection locked="0"/>
    </xf>
    <xf numFmtId="0" fontId="115" fillId="65" borderId="184" applyBorder="0"/>
    <xf numFmtId="0" fontId="115" fillId="65" borderId="184" applyBorder="0"/>
    <xf numFmtId="4" fontId="105" fillId="39" borderId="168" applyNumberFormat="0" applyProtection="0">
      <alignment vertical="center"/>
    </xf>
    <xf numFmtId="4" fontId="105" fillId="39" borderId="168" applyNumberFormat="0" applyProtection="0">
      <alignment vertical="center"/>
    </xf>
    <xf numFmtId="4" fontId="69" fillId="74" borderId="168" applyNumberFormat="0" applyProtection="0">
      <alignment vertical="center"/>
    </xf>
    <xf numFmtId="4" fontId="69" fillId="74" borderId="167" applyNumberFormat="0" applyProtection="0">
      <alignment vertical="center"/>
    </xf>
    <xf numFmtId="4" fontId="69" fillId="74" borderId="167" applyNumberFormat="0" applyProtection="0">
      <alignment vertical="center"/>
    </xf>
    <xf numFmtId="4" fontId="69" fillId="39" borderId="168" applyNumberFormat="0" applyProtection="0">
      <alignment vertical="center"/>
    </xf>
    <xf numFmtId="4" fontId="170" fillId="74" borderId="139" applyNumberFormat="0" applyProtection="0">
      <alignment vertical="center"/>
    </xf>
    <xf numFmtId="4" fontId="170" fillId="74" borderId="139" applyNumberFormat="0" applyProtection="0">
      <alignment vertical="center"/>
    </xf>
    <xf numFmtId="4" fontId="119" fillId="74" borderId="168" applyNumberFormat="0" applyProtection="0">
      <alignment vertical="center"/>
    </xf>
    <xf numFmtId="4" fontId="119" fillId="74" borderId="167" applyNumberFormat="0" applyProtection="0">
      <alignment vertical="center"/>
    </xf>
    <xf numFmtId="4" fontId="119" fillId="74" borderId="167" applyNumberFormat="0" applyProtection="0">
      <alignment vertical="center"/>
    </xf>
    <xf numFmtId="4" fontId="119" fillId="39" borderId="168" applyNumberFormat="0" applyProtection="0">
      <alignment vertical="center"/>
    </xf>
    <xf numFmtId="4" fontId="105" fillId="48" borderId="168" applyNumberFormat="0" applyProtection="0">
      <alignment horizontal="left" vertical="center" indent="1"/>
    </xf>
    <xf numFmtId="4" fontId="105" fillId="48" borderId="168" applyNumberFormat="0" applyProtection="0">
      <alignment horizontal="left" vertical="center" indent="1"/>
    </xf>
    <xf numFmtId="4" fontId="69" fillId="74" borderId="167" applyNumberFormat="0" applyProtection="0">
      <alignment horizontal="left" vertical="center" indent="1"/>
    </xf>
    <xf numFmtId="4" fontId="69" fillId="74" borderId="167" applyNumberFormat="0" applyProtection="0">
      <alignment horizontal="left" vertical="center" indent="1"/>
    </xf>
    <xf numFmtId="4" fontId="69" fillId="39" borderId="168" applyNumberFormat="0" applyProtection="0">
      <alignment horizontal="left" vertical="center" indent="1"/>
    </xf>
    <xf numFmtId="0" fontId="105" fillId="39" borderId="168" applyNumberFormat="0" applyProtection="0">
      <alignment horizontal="left" vertical="top" indent="1"/>
    </xf>
    <xf numFmtId="0" fontId="105" fillId="39" borderId="168" applyNumberFormat="0" applyProtection="0">
      <alignment horizontal="left" vertical="top" indent="1"/>
    </xf>
    <xf numFmtId="0" fontId="69" fillId="74" borderId="168" applyNumberFormat="0" applyProtection="0">
      <alignment horizontal="left" vertical="top" indent="1"/>
    </xf>
    <xf numFmtId="4" fontId="69" fillId="74" borderId="167" applyNumberFormat="0" applyProtection="0">
      <alignment horizontal="left" vertical="center" indent="1"/>
    </xf>
    <xf numFmtId="4" fontId="69" fillId="74" borderId="167" applyNumberFormat="0" applyProtection="0">
      <alignment horizontal="left" vertical="center" indent="1"/>
    </xf>
    <xf numFmtId="0" fontId="69" fillId="39" borderId="168" applyNumberFormat="0" applyProtection="0">
      <alignment horizontal="left" vertical="top" indent="1"/>
    </xf>
    <xf numFmtId="4" fontId="81" fillId="0" borderId="175" applyNumberFormat="0" applyProtection="0">
      <alignment horizontal="right" vertical="center"/>
    </xf>
    <xf numFmtId="4" fontId="69" fillId="88" borderId="167" applyNumberFormat="0" applyProtection="0">
      <alignment horizontal="right" vertical="center"/>
    </xf>
    <xf numFmtId="4" fontId="81" fillId="0" borderId="175" applyNumberFormat="0" applyProtection="0">
      <alignment horizontal="right" vertical="center"/>
    </xf>
    <xf numFmtId="4" fontId="81" fillId="0" borderId="175" applyNumberFormat="0" applyProtection="0">
      <alignment horizontal="right" vertical="center"/>
    </xf>
    <xf numFmtId="4" fontId="122" fillId="0" borderId="139" applyNumberFormat="0" applyProtection="0">
      <alignment horizontal="right" vertical="center" wrapText="1"/>
    </xf>
    <xf numFmtId="4" fontId="81" fillId="0" borderId="175" applyNumberFormat="0" applyProtection="0">
      <alignment horizontal="right" vertical="center"/>
    </xf>
    <xf numFmtId="4" fontId="69" fillId="88" borderId="167" applyNumberFormat="0" applyProtection="0">
      <alignment horizontal="right" vertical="center"/>
    </xf>
    <xf numFmtId="4" fontId="81" fillId="0" borderId="175" applyNumberFormat="0" applyProtection="0">
      <alignment horizontal="right" vertical="center"/>
    </xf>
    <xf numFmtId="4" fontId="122" fillId="0" borderId="139" applyNumberFormat="0" applyProtection="0">
      <alignment horizontal="right" vertical="center" wrapText="1"/>
    </xf>
    <xf numFmtId="4" fontId="69" fillId="88" borderId="167" applyNumberFormat="0" applyProtection="0">
      <alignment horizontal="right" vertical="center"/>
    </xf>
    <xf numFmtId="4" fontId="69" fillId="88" borderId="167" applyNumberFormat="0" applyProtection="0">
      <alignment horizontal="right" vertical="center"/>
    </xf>
    <xf numFmtId="4" fontId="69" fillId="89" borderId="168" applyNumberFormat="0" applyProtection="0">
      <alignment horizontal="right" vertical="center"/>
    </xf>
    <xf numFmtId="4" fontId="170" fillId="75" borderId="175" applyNumberFormat="0" applyProtection="0">
      <alignment horizontal="right" vertical="center"/>
    </xf>
    <xf numFmtId="4" fontId="170" fillId="75" borderId="175" applyNumberFormat="0" applyProtection="0">
      <alignment horizontal="right" vertical="center"/>
    </xf>
    <xf numFmtId="4" fontId="119" fillId="89" borderId="168" applyNumberFormat="0" applyProtection="0">
      <alignment horizontal="right" vertical="center"/>
    </xf>
    <xf numFmtId="4" fontId="119" fillId="88" borderId="167" applyNumberFormat="0" applyProtection="0">
      <alignment horizontal="right" vertical="center"/>
    </xf>
    <xf numFmtId="4" fontId="119" fillId="88" borderId="167" applyNumberFormat="0" applyProtection="0">
      <alignment horizontal="right" vertical="center"/>
    </xf>
    <xf numFmtId="4" fontId="119" fillId="89" borderId="168" applyNumberFormat="0" applyProtection="0">
      <alignment horizontal="right" vertical="center"/>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22" fillId="0" borderId="139" applyNumberFormat="0" applyProtection="0">
      <alignment horizontal="left" vertical="center" indent="1"/>
    </xf>
    <xf numFmtId="4" fontId="81" fillId="52" borderId="175" applyNumberFormat="0" applyProtection="0">
      <alignment horizontal="left" vertical="center" indent="1"/>
    </xf>
    <xf numFmtId="4" fontId="81" fillId="52" borderId="175" applyNumberFormat="0" applyProtection="0">
      <alignment horizontal="left" vertical="center" indent="1"/>
    </xf>
    <xf numFmtId="0" fontId="34" fillId="130" borderId="167" applyNumberFormat="0" applyProtection="0">
      <alignment horizontal="left" vertical="center" indent="1"/>
    </xf>
    <xf numFmtId="4" fontId="122" fillId="0" borderId="139"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4" fontId="69" fillId="104" borderId="168" applyNumberFormat="0" applyProtection="0">
      <alignment horizontal="left" vertical="center" indent="1"/>
    </xf>
    <xf numFmtId="0" fontId="34" fillId="130" borderId="167" applyNumberFormat="0" applyProtection="0">
      <alignment horizontal="left" vertical="center" indent="1"/>
    </xf>
    <xf numFmtId="0" fontId="114" fillId="91" borderId="139" applyNumberFormat="0" applyProtection="0">
      <alignment horizontal="center" vertical="top" wrapText="1"/>
    </xf>
    <xf numFmtId="0" fontId="105" fillId="104" borderId="168" applyNumberFormat="0" applyProtection="0">
      <alignment horizontal="left" vertical="top" indent="1"/>
    </xf>
    <xf numFmtId="0" fontId="105" fillId="104" borderId="168" applyNumberFormat="0" applyProtection="0">
      <alignment horizontal="left" vertical="top" indent="1"/>
    </xf>
    <xf numFmtId="0" fontId="34" fillId="130" borderId="167" applyNumberFormat="0" applyProtection="0">
      <alignment horizontal="left" vertical="center" indent="1"/>
    </xf>
    <xf numFmtId="0" fontId="114" fillId="91" borderId="139" applyNumberFormat="0" applyProtection="0">
      <alignment horizontal="center" vertical="top" wrapTex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34" fillId="130" borderId="167" applyNumberFormat="0" applyProtection="0">
      <alignment horizontal="left" vertical="center" indent="1"/>
    </xf>
    <xf numFmtId="0" fontId="69" fillId="104" borderId="168" applyNumberFormat="0" applyProtection="0">
      <alignment horizontal="left" vertical="top" indent="1"/>
    </xf>
    <xf numFmtId="0" fontId="34" fillId="130" borderId="167" applyNumberFormat="0" applyProtection="0">
      <alignment horizontal="left" vertical="center" indent="1"/>
    </xf>
    <xf numFmtId="4" fontId="172" fillId="139" borderId="176" applyNumberFormat="0" applyProtection="0">
      <alignment horizontal="left" vertical="center" indent="1"/>
    </xf>
    <xf numFmtId="4" fontId="172" fillId="139" borderId="176" applyNumberFormat="0" applyProtection="0">
      <alignment horizontal="left" vertical="center" indent="1"/>
    </xf>
    <xf numFmtId="0" fontId="81" fillId="140" borderId="139"/>
    <xf numFmtId="0" fontId="81" fillId="140" borderId="139"/>
    <xf numFmtId="0" fontId="81" fillId="140" borderId="139"/>
    <xf numFmtId="0" fontId="81" fillId="140" borderId="139"/>
    <xf numFmtId="0" fontId="81" fillId="140" borderId="139"/>
    <xf numFmtId="4" fontId="175" fillId="87" borderId="175" applyNumberFormat="0" applyProtection="0">
      <alignment horizontal="right" vertical="center"/>
    </xf>
    <xf numFmtId="4" fontId="175" fillId="87" borderId="175" applyNumberFormat="0" applyProtection="0">
      <alignment horizontal="right" vertical="center"/>
    </xf>
    <xf numFmtId="4" fontId="129" fillId="0" borderId="168" applyNumberFormat="0" applyProtection="0">
      <alignment horizontal="right" vertical="center"/>
    </xf>
    <xf numFmtId="4" fontId="129" fillId="88" borderId="167" applyNumberFormat="0" applyProtection="0">
      <alignment horizontal="right" vertical="center"/>
    </xf>
    <xf numFmtId="4" fontId="129" fillId="88" borderId="167" applyNumberFormat="0" applyProtection="0">
      <alignment horizontal="right" vertical="center"/>
    </xf>
    <xf numFmtId="4" fontId="129" fillId="89" borderId="168" applyNumberFormat="0" applyProtection="0">
      <alignment horizontal="right" vertical="center"/>
    </xf>
    <xf numFmtId="195" fontId="135" fillId="0" borderId="182">
      <alignment horizontal="center"/>
    </xf>
    <xf numFmtId="0" fontId="179" fillId="0" borderId="139" applyNumberFormat="0" applyFill="0" applyProtection="0">
      <alignment wrapText="1"/>
    </xf>
    <xf numFmtId="0" fontId="179" fillId="0" borderId="139" applyNumberFormat="0" applyFill="0" applyProtection="0">
      <alignment wrapText="1"/>
    </xf>
    <xf numFmtId="0" fontId="34" fillId="0" borderId="183" applyNumberFormat="0" applyFont="0" applyFill="0" applyAlignment="0" applyProtection="0"/>
    <xf numFmtId="0" fontId="34" fillId="0" borderId="183" applyNumberFormat="0" applyFont="0" applyFill="0" applyAlignment="0" applyProtection="0"/>
    <xf numFmtId="0" fontId="34" fillId="0" borderId="183" applyNumberFormat="0" applyFont="0" applyFill="0" applyAlignment="0" applyProtection="0"/>
    <xf numFmtId="0" fontId="34" fillId="0" borderId="183" applyNumberFormat="0" applyFont="0" applyFill="0" applyAlignment="0" applyProtection="0"/>
    <xf numFmtId="0" fontId="34" fillId="0" borderId="182" applyNumberFormat="0" applyFont="0" applyFill="0" applyAlignment="0" applyProtection="0"/>
    <xf numFmtId="0" fontId="34" fillId="0" borderId="182" applyNumberFormat="0" applyFont="0" applyFill="0" applyAlignment="0" applyProtection="0"/>
    <xf numFmtId="0" fontId="34" fillId="0" borderId="182" applyNumberFormat="0" applyFont="0" applyFill="0" applyAlignment="0" applyProtection="0"/>
    <xf numFmtId="0" fontId="34" fillId="0" borderId="182" applyNumberFormat="0" applyFont="0" applyFill="0" applyAlignment="0" applyProtection="0"/>
    <xf numFmtId="0" fontId="34" fillId="0" borderId="158" applyNumberFormat="0" applyFont="0" applyFill="0" applyAlignment="0" applyProtection="0"/>
    <xf numFmtId="0" fontId="34" fillId="0" borderId="158" applyNumberFormat="0" applyFont="0" applyFill="0" applyAlignment="0" applyProtection="0"/>
    <xf numFmtId="0" fontId="34" fillId="0" borderId="158" applyNumberFormat="0" applyFont="0" applyFill="0" applyAlignment="0" applyProtection="0"/>
    <xf numFmtId="0" fontId="34" fillId="0" borderId="158" applyNumberFormat="0" applyFont="0" applyFill="0" applyAlignment="0" applyProtection="0"/>
    <xf numFmtId="0" fontId="140" fillId="0" borderId="185" applyNumberFormat="0" applyFill="0" applyAlignment="0" applyProtection="0"/>
    <xf numFmtId="0" fontId="140" fillId="0" borderId="171" applyNumberFormat="0" applyFill="0" applyAlignment="0" applyProtection="0"/>
    <xf numFmtId="0" fontId="140" fillId="0" borderId="185" applyNumberFormat="0" applyFill="0" applyAlignment="0" applyProtection="0"/>
    <xf numFmtId="0" fontId="140" fillId="0" borderId="171" applyNumberFormat="0" applyFill="0" applyAlignment="0" applyProtection="0"/>
    <xf numFmtId="0" fontId="140" fillId="0" borderId="171" applyNumberFormat="0" applyFill="0" applyAlignment="0" applyProtection="0"/>
    <xf numFmtId="3" fontId="141" fillId="0" borderId="165"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2"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9" fontId="5" fillId="0" borderId="0" applyFont="0" applyFill="0" applyBorder="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5" fillId="42" borderId="0" applyNumberFormat="0" applyBorder="0" applyAlignment="0" applyProtection="0"/>
    <xf numFmtId="0" fontId="5" fillId="39" borderId="0" applyNumberFormat="0" applyBorder="0" applyAlignment="0" applyProtection="0"/>
    <xf numFmtId="10" fontId="81" fillId="74" borderId="139" applyNumberFormat="0" applyBorder="0" applyAlignment="0" applyProtection="0"/>
    <xf numFmtId="10" fontId="81" fillId="74" borderId="139" applyNumberFormat="0" applyBorder="0" applyAlignment="0" applyProtection="0"/>
    <xf numFmtId="10" fontId="81" fillId="74" borderId="139" applyNumberFormat="0" applyBorder="0" applyAlignment="0" applyProtection="0"/>
    <xf numFmtId="10" fontId="81" fillId="74" borderId="139"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9" borderId="0" applyNumberFormat="0" applyBorder="0" applyAlignment="0" applyProtection="0"/>
    <xf numFmtId="0" fontId="5" fillId="0" borderId="0"/>
    <xf numFmtId="0" fontId="5" fillId="0" borderId="0"/>
    <xf numFmtId="0" fontId="5" fillId="0" borderId="0"/>
    <xf numFmtId="0" fontId="5" fillId="0" borderId="0"/>
    <xf numFmtId="0" fontId="34" fillId="39" borderId="164" applyNumberFormat="0" applyFont="0" applyAlignment="0" applyProtection="0"/>
    <xf numFmtId="0" fontId="103" fillId="41" borderId="167"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09" fillId="78" borderId="139" applyNumberFormat="0" applyProtection="0">
      <alignment horizontal="right" vertical="center" wrapText="1"/>
    </xf>
    <xf numFmtId="4" fontId="110" fillId="77" borderId="168" applyNumberFormat="0" applyProtection="0">
      <alignment vertical="center"/>
    </xf>
    <xf numFmtId="4" fontId="109" fillId="78" borderId="139" applyNumberFormat="0" applyProtection="0">
      <alignment horizontal="left" vertical="center" indent="1"/>
    </xf>
    <xf numFmtId="0" fontId="113" fillId="77" borderId="168" applyNumberFormat="0" applyProtection="0">
      <alignment horizontal="left" vertical="top" indent="1"/>
    </xf>
    <xf numFmtId="4" fontId="114" fillId="81" borderId="139" applyNumberFormat="0" applyProtection="0">
      <alignment horizontal="left" vertical="center"/>
    </xf>
    <xf numFmtId="4" fontId="114" fillId="81" borderId="139" applyNumberFormat="0" applyProtection="0">
      <alignment horizontal="left" vertical="center"/>
    </xf>
    <xf numFmtId="4" fontId="69" fillId="36" borderId="168" applyNumberFormat="0" applyProtection="0">
      <alignment horizontal="right" vertical="center"/>
    </xf>
    <xf numFmtId="4" fontId="69" fillId="37" borderId="168" applyNumberFormat="0" applyProtection="0">
      <alignment horizontal="right" vertical="center"/>
    </xf>
    <xf numFmtId="4" fontId="69" fillId="61" borderId="168" applyNumberFormat="0" applyProtection="0">
      <alignment horizontal="right" vertical="center"/>
    </xf>
    <xf numFmtId="4" fontId="69" fillId="49" borderId="168" applyNumberFormat="0" applyProtection="0">
      <alignment horizontal="right" vertical="center"/>
    </xf>
    <xf numFmtId="4" fontId="69" fillId="53" borderId="168" applyNumberFormat="0" applyProtection="0">
      <alignment horizontal="right" vertical="center"/>
    </xf>
    <xf numFmtId="4" fontId="69" fillId="68" borderId="168" applyNumberFormat="0" applyProtection="0">
      <alignment horizontal="right" vertical="center"/>
    </xf>
    <xf numFmtId="4" fontId="69" fillId="47" borderId="168" applyNumberFormat="0" applyProtection="0">
      <alignment horizontal="right" vertical="center"/>
    </xf>
    <xf numFmtId="4" fontId="69" fillId="72" borderId="168" applyNumberFormat="0" applyProtection="0">
      <alignment horizontal="right" vertical="center"/>
    </xf>
    <xf numFmtId="4" fontId="69" fillId="46" borderId="168" applyNumberFormat="0" applyProtection="0">
      <alignment horizontal="right" vertical="center"/>
    </xf>
    <xf numFmtId="4" fontId="113" fillId="0" borderId="139" applyNumberFormat="0" applyProtection="0">
      <alignment horizontal="left" vertical="center" indent="1"/>
    </xf>
    <xf numFmtId="4" fontId="69" fillId="0" borderId="139" applyNumberFormat="0" applyProtection="0">
      <alignment horizontal="left" vertical="center" indent="1"/>
    </xf>
    <xf numFmtId="4" fontId="117" fillId="48" borderId="168" applyNumberFormat="0" applyProtection="0">
      <alignment horizontal="center" vertical="center"/>
    </xf>
    <xf numFmtId="0" fontId="114" fillId="84" borderId="139" applyNumberFormat="0" applyProtection="0">
      <alignment horizontal="left" vertical="center" indent="2"/>
    </xf>
    <xf numFmtId="0" fontId="114" fillId="84" borderId="139" applyNumberFormat="0" applyProtection="0">
      <alignment horizontal="left" vertical="center" indent="2"/>
    </xf>
    <xf numFmtId="0" fontId="34" fillId="83" borderId="168" applyNumberFormat="0" applyProtection="0">
      <alignment horizontal="left" vertical="top" indent="1"/>
    </xf>
    <xf numFmtId="0" fontId="101" fillId="0" borderId="139" applyNumberFormat="0" applyProtection="0">
      <alignment horizontal="left" vertical="center" indent="2"/>
    </xf>
    <xf numFmtId="0" fontId="34" fillId="85" borderId="168" applyNumberFormat="0" applyProtection="0">
      <alignment horizontal="left" vertical="top" indent="1"/>
    </xf>
    <xf numFmtId="0" fontId="101" fillId="0" borderId="139" applyNumberFormat="0" applyProtection="0">
      <alignment horizontal="left" vertical="center" indent="2"/>
    </xf>
    <xf numFmtId="0" fontId="34" fillId="69" borderId="168" applyNumberFormat="0" applyProtection="0">
      <alignment horizontal="left" vertical="top" indent="1"/>
    </xf>
    <xf numFmtId="0" fontId="101" fillId="0" borderId="139" applyNumberFormat="0" applyProtection="0">
      <alignment horizontal="left" vertical="center" indent="2"/>
    </xf>
    <xf numFmtId="0" fontId="34" fillId="86" borderId="168" applyNumberFormat="0" applyProtection="0">
      <alignment horizontal="left" vertical="top" indent="1"/>
    </xf>
    <xf numFmtId="0" fontId="34" fillId="87" borderId="139" applyNumberFormat="0">
      <protection locked="0"/>
    </xf>
    <xf numFmtId="0" fontId="34" fillId="87" borderId="139" applyNumberFormat="0">
      <protection locked="0"/>
    </xf>
    <xf numFmtId="0" fontId="34" fillId="87" borderId="139" applyNumberFormat="0">
      <protection locked="0"/>
    </xf>
    <xf numFmtId="4" fontId="69" fillId="74" borderId="168" applyNumberFormat="0" applyProtection="0">
      <alignment vertical="center"/>
    </xf>
    <xf numFmtId="4" fontId="119" fillId="74" borderId="168" applyNumberFormat="0" applyProtection="0">
      <alignment vertical="center"/>
    </xf>
    <xf numFmtId="0" fontId="69" fillId="74" borderId="168" applyNumberFormat="0" applyProtection="0">
      <alignment horizontal="left" vertical="top" indent="1"/>
    </xf>
    <xf numFmtId="4" fontId="122" fillId="0" borderId="139" applyNumberFormat="0" applyProtection="0">
      <alignment horizontal="right" vertical="center" wrapText="1"/>
    </xf>
    <xf numFmtId="4" fontId="119" fillId="89" borderId="168" applyNumberFormat="0" applyProtection="0">
      <alignment horizontal="right" vertical="center"/>
    </xf>
    <xf numFmtId="4" fontId="122" fillId="0" borderId="139" applyNumberFormat="0" applyProtection="0">
      <alignment horizontal="left" vertical="center" indent="1"/>
    </xf>
    <xf numFmtId="4" fontId="122" fillId="0" borderId="139" applyNumberFormat="0" applyProtection="0">
      <alignment horizontal="left" vertical="center" indent="1"/>
    </xf>
    <xf numFmtId="0" fontId="114" fillId="91" borderId="139" applyNumberFormat="0" applyProtection="0">
      <alignment horizontal="center" vertical="top" wrapText="1"/>
    </xf>
    <xf numFmtId="0" fontId="114" fillId="91" borderId="139" applyNumberFormat="0" applyProtection="0">
      <alignment horizontal="center" vertical="top" wrapText="1"/>
    </xf>
    <xf numFmtId="4" fontId="129" fillId="0" borderId="168" applyNumberFormat="0" applyProtection="0">
      <alignment horizontal="right" vertical="center"/>
    </xf>
    <xf numFmtId="195" fontId="135" fillId="0" borderId="182">
      <alignment horizontal="center"/>
    </xf>
    <xf numFmtId="195" fontId="135" fillId="0" borderId="182">
      <alignment horizontal="center"/>
    </xf>
    <xf numFmtId="0" fontId="34" fillId="0" borderId="163" applyNumberFormat="0" applyAlignment="0">
      <alignment horizontal="center"/>
    </xf>
    <xf numFmtId="0" fontId="34" fillId="0" borderId="163" applyNumberFormat="0" applyAlignment="0">
      <alignment horizontal="center"/>
    </xf>
    <xf numFmtId="1" fontId="37" fillId="93" borderId="139" applyNumberFormat="0" applyAlignment="0">
      <alignment horizontal="center"/>
    </xf>
    <xf numFmtId="1" fontId="37" fillId="93" borderId="139" applyNumberFormat="0" applyAlignment="0">
      <alignment horizontal="center"/>
    </xf>
    <xf numFmtId="1" fontId="37" fillId="69" borderId="139" applyNumberFormat="0" applyAlignment="0">
      <alignment horizontal="left"/>
    </xf>
    <xf numFmtId="1" fontId="37" fillId="69" borderId="139" applyNumberFormat="0" applyAlignment="0">
      <alignment horizontal="left"/>
    </xf>
    <xf numFmtId="0" fontId="37" fillId="69" borderId="139" applyNumberFormat="0" applyAlignment="0"/>
    <xf numFmtId="0" fontId="37" fillId="69" borderId="139" applyNumberFormat="0" applyAlignment="0"/>
    <xf numFmtId="0" fontId="5" fillId="42"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13"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10" fontId="81" fillId="74" borderId="139" applyNumberFormat="0" applyBorder="0" applyAlignment="0" applyProtection="0"/>
    <xf numFmtId="10" fontId="81" fillId="74" borderId="139" applyNumberFormat="0" applyBorder="0" applyAlignment="0" applyProtection="0"/>
    <xf numFmtId="10" fontId="81" fillId="74" borderId="139" applyNumberFormat="0" applyBorder="0" applyAlignment="0" applyProtection="0"/>
    <xf numFmtId="10" fontId="81" fillId="74" borderId="139"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09" fillId="78" borderId="139" applyNumberFormat="0" applyProtection="0">
      <alignment horizontal="right" vertical="center" wrapText="1"/>
    </xf>
    <xf numFmtId="4" fontId="109" fillId="78" borderId="139" applyNumberFormat="0" applyProtection="0">
      <alignment horizontal="left" vertical="center" indent="1"/>
    </xf>
    <xf numFmtId="4" fontId="114" fillId="81" borderId="139" applyNumberFormat="0" applyProtection="0">
      <alignment horizontal="left" vertical="center"/>
    </xf>
    <xf numFmtId="4" fontId="114" fillId="81" borderId="139" applyNumberFormat="0" applyProtection="0">
      <alignment horizontal="left" vertical="center"/>
    </xf>
    <xf numFmtId="4" fontId="113" fillId="0" borderId="139" applyNumberFormat="0" applyProtection="0">
      <alignment horizontal="left" vertical="center" indent="1"/>
    </xf>
    <xf numFmtId="4" fontId="69" fillId="0" borderId="139" applyNumberFormat="0" applyProtection="0">
      <alignment horizontal="left" vertical="center" indent="1"/>
    </xf>
    <xf numFmtId="0" fontId="114" fillId="84" borderId="139" applyNumberFormat="0" applyProtection="0">
      <alignment horizontal="left" vertical="center" indent="2"/>
    </xf>
    <xf numFmtId="0" fontId="114" fillId="84" borderId="139" applyNumberFormat="0" applyProtection="0">
      <alignment horizontal="left" vertical="center" indent="2"/>
    </xf>
    <xf numFmtId="0" fontId="101" fillId="0" borderId="139" applyNumberFormat="0" applyProtection="0">
      <alignment horizontal="left" vertical="center" indent="2"/>
    </xf>
    <xf numFmtId="0" fontId="101" fillId="0" borderId="139" applyNumberFormat="0" applyProtection="0">
      <alignment horizontal="left" vertical="center" indent="2"/>
    </xf>
    <xf numFmtId="0" fontId="101" fillId="0" borderId="139" applyNumberFormat="0" applyProtection="0">
      <alignment horizontal="left" vertical="center" indent="2"/>
    </xf>
    <xf numFmtId="0" fontId="34" fillId="87" borderId="139" applyNumberFormat="0">
      <protection locked="0"/>
    </xf>
    <xf numFmtId="0" fontId="34" fillId="87" borderId="139" applyNumberFormat="0">
      <protection locked="0"/>
    </xf>
    <xf numFmtId="0" fontId="34" fillId="87" borderId="139" applyNumberFormat="0">
      <protection locked="0"/>
    </xf>
    <xf numFmtId="4" fontId="122" fillId="0" borderId="139" applyNumberFormat="0" applyProtection="0">
      <alignment horizontal="right" vertical="center" wrapText="1"/>
    </xf>
    <xf numFmtId="4" fontId="122" fillId="0" borderId="139" applyNumberFormat="0" applyProtection="0">
      <alignment horizontal="left" vertical="center" indent="1"/>
    </xf>
    <xf numFmtId="4" fontId="122" fillId="0" borderId="139" applyNumberFormat="0" applyProtection="0">
      <alignment horizontal="left" vertical="center" indent="1"/>
    </xf>
    <xf numFmtId="0" fontId="114" fillId="91" borderId="139" applyNumberFormat="0" applyProtection="0">
      <alignment horizontal="center" vertical="top" wrapText="1"/>
    </xf>
    <xf numFmtId="0" fontId="114" fillId="91" borderId="139" applyNumberFormat="0" applyProtection="0">
      <alignment horizontal="center" vertical="top" wrapText="1"/>
    </xf>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 fontId="37" fillId="93" borderId="139" applyNumberFormat="0" applyAlignment="0">
      <alignment horizontal="center"/>
    </xf>
    <xf numFmtId="1" fontId="37" fillId="93" borderId="139" applyNumberFormat="0" applyAlignment="0">
      <alignment horizontal="center"/>
    </xf>
    <xf numFmtId="1" fontId="37" fillId="69" borderId="139" applyNumberFormat="0" applyAlignment="0">
      <alignment horizontal="left"/>
    </xf>
    <xf numFmtId="1" fontId="37" fillId="69" borderId="139" applyNumberFormat="0" applyAlignment="0">
      <alignment horizontal="left"/>
    </xf>
    <xf numFmtId="0" fontId="37" fillId="69" borderId="139" applyNumberFormat="0" applyAlignment="0"/>
    <xf numFmtId="0" fontId="37" fillId="69" borderId="139" applyNumberFormat="0" applyAlignment="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39" borderId="0"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32"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2" borderId="0" applyNumberFormat="0" applyBorder="0" applyAlignment="0" applyProtection="0"/>
    <xf numFmtId="0" fontId="5" fillId="42" borderId="0" applyNumberFormat="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2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0" fontId="81" fillId="74" borderId="139"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44" fontId="5" fillId="0" borderId="0" applyFont="0" applyFill="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1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1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12"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32"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42"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76" borderId="0" applyNumberFormat="0" applyBorder="0" applyAlignment="0" applyProtection="0"/>
    <xf numFmtId="0" fontId="5" fillId="2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42"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155" fillId="122" borderId="175" applyNumberFormat="0" applyAlignment="0" applyProtection="0"/>
    <xf numFmtId="0" fontId="155" fillId="122" borderId="175" applyNumberFormat="0" applyAlignment="0" applyProtection="0"/>
    <xf numFmtId="0" fontId="155" fillId="122" borderId="175"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66" fillId="67" borderId="175" applyNumberFormat="0" applyAlignment="0" applyProtection="0"/>
    <xf numFmtId="0" fontId="166" fillId="67" borderId="175" applyNumberFormat="0" applyAlignment="0" applyProtection="0"/>
    <xf numFmtId="0" fontId="166" fillId="67" borderId="17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1" fontId="5" fillId="0" borderId="0"/>
    <xf numFmtId="21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34" fillId="0" borderId="163" applyNumberForma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1" fontId="5" fillId="0" borderId="0"/>
    <xf numFmtId="0" fontId="5" fillId="0" borderId="0"/>
    <xf numFmtId="0" fontId="5" fillId="0" borderId="0"/>
    <xf numFmtId="21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1" fontId="5" fillId="0" borderId="0"/>
    <xf numFmtId="0" fontId="5" fillId="0" borderId="0"/>
    <xf numFmtId="0" fontId="5" fillId="0" borderId="0"/>
    <xf numFmtId="0" fontId="5" fillId="0" borderId="0"/>
    <xf numFmtId="0" fontId="5" fillId="0" borderId="0"/>
    <xf numFmtId="0" fontId="5" fillId="0" borderId="0"/>
    <xf numFmtId="0" fontId="5" fillId="0" borderId="0"/>
    <xf numFmtId="211"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69" borderId="139" applyNumberFormat="0" applyAlignment="0"/>
    <xf numFmtId="1" fontId="37" fillId="69" borderId="139" applyNumberFormat="0" applyAlignment="0">
      <alignment horizontal="left"/>
    </xf>
    <xf numFmtId="1" fontId="37" fillId="93" borderId="139" applyNumberForma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163" applyNumberForma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81" fillId="66" borderId="175" applyNumberFormat="0" applyFont="0" applyAlignment="0" applyProtection="0"/>
    <xf numFmtId="0" fontId="81" fillId="66" borderId="175"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81" fillId="66" borderId="175"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81" fillId="66" borderId="175"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0" fontId="5" fillId="10" borderId="17"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81" fillId="76" borderId="175"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109" fillId="78" borderId="139" applyNumberFormat="0" applyProtection="0">
      <alignment horizontal="right" vertical="center" wrapText="1"/>
    </xf>
    <xf numFmtId="4" fontId="170" fillId="77" borderId="175" applyNumberFormat="0" applyProtection="0">
      <alignment vertical="center"/>
    </xf>
    <xf numFmtId="4" fontId="170" fillId="77" borderId="175" applyNumberFormat="0" applyProtection="0">
      <alignment vertical="center"/>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109" fillId="78" borderId="139" applyNumberFormat="0" applyProtection="0">
      <alignment horizontal="left" vertical="center" indent="1"/>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14" fillId="81" borderId="139" applyNumberFormat="0" applyProtection="0">
      <alignment horizontal="left" vertical="center"/>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14" fillId="81" borderId="139" applyNumberFormat="0" applyProtection="0">
      <alignment horizontal="lef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113" fillId="0" borderId="139" applyNumberFormat="0" applyProtection="0">
      <alignment horizontal="left" vertical="center" indent="1"/>
    </xf>
    <xf numFmtId="4" fontId="34" fillId="65" borderId="176" applyNumberFormat="0" applyProtection="0">
      <alignment horizontal="left" vertical="center" indent="1"/>
    </xf>
    <xf numFmtId="4" fontId="34" fillId="65" borderId="176" applyNumberFormat="0" applyProtection="0">
      <alignment horizontal="left" vertical="center" indent="1"/>
    </xf>
    <xf numFmtId="4" fontId="69" fillId="0" borderId="139" applyNumberFormat="0" applyProtection="0">
      <alignment horizontal="left" vertical="center" indent="1"/>
    </xf>
    <xf numFmtId="4" fontId="34" fillId="65" borderId="176" applyNumberFormat="0" applyProtection="0">
      <alignment horizontal="left" vertical="center" indent="1"/>
    </xf>
    <xf numFmtId="4" fontId="34" fillId="65" borderId="176" applyNumberFormat="0" applyProtection="0">
      <alignment horizontal="left" vertical="center" indent="1"/>
    </xf>
    <xf numFmtId="4" fontId="81" fillId="104" borderId="175" applyNumberFormat="0" applyProtection="0">
      <alignment horizontal="right" vertical="center"/>
    </xf>
    <xf numFmtId="4" fontId="81" fillId="104" borderId="175" applyNumberFormat="0" applyProtection="0">
      <alignment horizontal="right" vertical="center"/>
    </xf>
    <xf numFmtId="4" fontId="81" fillId="104" borderId="175" applyNumberFormat="0" applyProtection="0">
      <alignment horizontal="right" vertical="center"/>
    </xf>
    <xf numFmtId="4" fontId="81" fillId="104" borderId="175" applyNumberFormat="0" applyProtection="0">
      <alignment horizontal="right" vertical="center"/>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0" fontId="81" fillId="48" borderId="175" applyNumberFormat="0" applyProtection="0">
      <alignment horizontal="left" vertical="center" indent="1"/>
    </xf>
    <xf numFmtId="0" fontId="81" fillId="48" borderId="175" applyNumberFormat="0" applyProtection="0">
      <alignment horizontal="left" vertical="center" indent="1"/>
    </xf>
    <xf numFmtId="0" fontId="114" fillId="84" borderId="139" applyNumberFormat="0" applyProtection="0">
      <alignment horizontal="left" vertical="center" indent="2"/>
    </xf>
    <xf numFmtId="0" fontId="81" fillId="48" borderId="175" applyNumberFormat="0" applyProtection="0">
      <alignment horizontal="left" vertical="center" indent="1"/>
    </xf>
    <xf numFmtId="0" fontId="81" fillId="48" borderId="175" applyNumberFormat="0" applyProtection="0">
      <alignment horizontal="left" vertical="center" indent="1"/>
    </xf>
    <xf numFmtId="0" fontId="114" fillId="84" borderId="139" applyNumberFormat="0" applyProtection="0">
      <alignment horizontal="left" vertical="center" indent="2"/>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101" fillId="0" borderId="139" applyNumberFormat="0" applyProtection="0">
      <alignment horizontal="left" vertical="center" indent="2"/>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101" fillId="0" borderId="139" applyNumberFormat="0" applyProtection="0">
      <alignment horizontal="left" vertical="center" indent="2"/>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101" fillId="0" borderId="139" applyNumberFormat="0" applyProtection="0">
      <alignment horizontal="left" vertical="center" indent="2"/>
    </xf>
    <xf numFmtId="0" fontId="5" fillId="0" borderId="0"/>
    <xf numFmtId="0" fontId="5" fillId="0" borderId="0"/>
    <xf numFmtId="0" fontId="5" fillId="0" borderId="0"/>
    <xf numFmtId="0" fontId="34" fillId="87" borderId="139" applyNumberFormat="0">
      <protection locked="0"/>
    </xf>
    <xf numFmtId="0" fontId="34" fillId="87" borderId="139" applyNumberFormat="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87" borderId="139" applyNumberFormat="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87" borderId="139" applyNumberFormat="0">
      <protection locked="0"/>
    </xf>
    <xf numFmtId="0" fontId="5" fillId="0" borderId="0"/>
    <xf numFmtId="0" fontId="5" fillId="0" borderId="0"/>
    <xf numFmtId="0" fontId="5" fillId="0" borderId="0"/>
    <xf numFmtId="4" fontId="170" fillId="74" borderId="139" applyNumberFormat="0" applyProtection="0">
      <alignment vertical="center"/>
    </xf>
    <xf numFmtId="4" fontId="170" fillId="74" borderId="139" applyNumberFormat="0" applyProtection="0">
      <alignment vertical="center"/>
    </xf>
    <xf numFmtId="4" fontId="81" fillId="0" borderId="175" applyNumberFormat="0" applyProtection="0">
      <alignment horizontal="right" vertical="center"/>
    </xf>
    <xf numFmtId="4" fontId="81" fillId="0" borderId="175" applyNumberFormat="0" applyProtection="0">
      <alignment horizontal="right" vertical="center"/>
    </xf>
    <xf numFmtId="4" fontId="81" fillId="0" borderId="175" applyNumberFormat="0" applyProtection="0">
      <alignment horizontal="right" vertical="center"/>
    </xf>
    <xf numFmtId="4" fontId="122" fillId="0" borderId="139" applyNumberFormat="0" applyProtection="0">
      <alignment horizontal="right" vertical="center" wrapText="1"/>
    </xf>
    <xf numFmtId="4" fontId="81" fillId="0" borderId="175" applyNumberFormat="0" applyProtection="0">
      <alignment horizontal="right" vertical="center"/>
    </xf>
    <xf numFmtId="4" fontId="81" fillId="0" borderId="175" applyNumberFormat="0" applyProtection="0">
      <alignment horizontal="right" vertical="center"/>
    </xf>
    <xf numFmtId="4" fontId="122" fillId="0" borderId="139" applyNumberFormat="0" applyProtection="0">
      <alignment horizontal="right" vertical="center" wrapText="1"/>
    </xf>
    <xf numFmtId="4" fontId="170" fillId="75" borderId="175" applyNumberFormat="0" applyProtection="0">
      <alignment horizontal="right" vertical="center"/>
    </xf>
    <xf numFmtId="4" fontId="170" fillId="75" borderId="175" applyNumberFormat="0" applyProtection="0">
      <alignment horizontal="right" vertical="center"/>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22" fillId="0" borderId="139" applyNumberFormat="0" applyProtection="0">
      <alignment horizontal="left" vertical="center" indent="1"/>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22" fillId="0" borderId="139" applyNumberFormat="0" applyProtection="0">
      <alignment horizontal="left" vertical="center" indent="1"/>
    </xf>
    <xf numFmtId="0" fontId="114" fillId="91" borderId="139" applyNumberFormat="0" applyProtection="0">
      <alignment horizontal="center" vertical="top" wrapText="1"/>
    </xf>
    <xf numFmtId="0" fontId="114" fillId="91" borderId="139" applyNumberFormat="0" applyProtection="0">
      <alignment horizontal="center" vertical="top" wrapText="1"/>
    </xf>
    <xf numFmtId="4" fontId="172" fillId="139" borderId="176" applyNumberFormat="0" applyProtection="0">
      <alignment horizontal="left" vertical="center" indent="1"/>
    </xf>
    <xf numFmtId="4" fontId="172" fillId="139" borderId="176" applyNumberFormat="0" applyProtection="0">
      <alignment horizontal="left" vertical="center" indent="1"/>
    </xf>
    <xf numFmtId="0" fontId="81" fillId="140" borderId="139"/>
    <xf numFmtId="0" fontId="81" fillId="140" borderId="139"/>
    <xf numFmtId="0" fontId="81" fillId="140" borderId="139"/>
    <xf numFmtId="0" fontId="81" fillId="140" borderId="139"/>
    <xf numFmtId="0" fontId="81" fillId="140" borderId="139"/>
    <xf numFmtId="4" fontId="175" fillId="87" borderId="175" applyNumberFormat="0" applyProtection="0">
      <alignment horizontal="right" vertical="center"/>
    </xf>
    <xf numFmtId="4" fontId="175" fillId="87" borderId="175" applyNumberFormat="0" applyProtection="0">
      <alignment horizontal="right" vertical="center"/>
    </xf>
    <xf numFmtId="195" fontId="135" fillId="0" borderId="182">
      <alignment horizontal="center"/>
    </xf>
    <xf numFmtId="0" fontId="179" fillId="0" borderId="139" applyNumberFormat="0" applyFill="0" applyProtection="0">
      <alignment wrapText="1"/>
    </xf>
    <xf numFmtId="0" fontId="179" fillId="0" borderId="139" applyNumberFormat="0" applyFill="0" applyProtection="0">
      <alignment wrapText="1"/>
    </xf>
    <xf numFmtId="0" fontId="34" fillId="0" borderId="182" applyNumberFormat="0" applyFont="0" applyFill="0" applyAlignment="0" applyProtection="0"/>
    <xf numFmtId="0" fontId="34" fillId="0" borderId="182" applyNumberFormat="0" applyFont="0" applyFill="0" applyAlignment="0" applyProtection="0"/>
    <xf numFmtId="0" fontId="34" fillId="0" borderId="182" applyNumberFormat="0" applyFont="0" applyFill="0" applyAlignment="0" applyProtection="0"/>
    <xf numFmtId="0" fontId="34" fillId="0" borderId="182" applyNumberFormat="0" applyFont="0" applyFill="0" applyAlignment="0" applyProtection="0"/>
    <xf numFmtId="0" fontId="34" fillId="0" borderId="158" applyNumberFormat="0" applyFont="0" applyFill="0" applyAlignment="0" applyProtection="0"/>
    <xf numFmtId="0" fontId="34" fillId="0" borderId="158" applyNumberFormat="0" applyFont="0" applyFill="0" applyAlignment="0" applyProtection="0"/>
    <xf numFmtId="0" fontId="34" fillId="0" borderId="158" applyNumberFormat="0" applyFont="0" applyFill="0" applyAlignment="0" applyProtection="0"/>
    <xf numFmtId="0" fontId="34" fillId="0" borderId="158" applyNumberFormat="0" applyFont="0" applyFill="0" applyAlignment="0" applyProtection="0"/>
    <xf numFmtId="0" fontId="140" fillId="0" borderId="185" applyNumberFormat="0" applyFill="0" applyAlignment="0" applyProtection="0"/>
    <xf numFmtId="0" fontId="140" fillId="0" borderId="171" applyNumberFormat="0" applyFill="0" applyAlignment="0" applyProtection="0"/>
    <xf numFmtId="0" fontId="140" fillId="0" borderId="185" applyNumberFormat="0" applyFill="0" applyAlignment="0" applyProtection="0"/>
    <xf numFmtId="0" fontId="140" fillId="0" borderId="171" applyNumberFormat="0" applyFill="0" applyAlignment="0" applyProtection="0"/>
    <xf numFmtId="0" fontId="140" fillId="0" borderId="171" applyNumberFormat="0" applyFill="0" applyAlignment="0" applyProtection="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70" fillId="48" borderId="164" applyNumberFormat="0" applyAlignment="0" applyProtection="0"/>
    <xf numFmtId="0" fontId="71" fillId="121" borderId="164" applyNumberFormat="0" applyAlignment="0" applyProtection="0"/>
    <xf numFmtId="0" fontId="155" fillId="122" borderId="175" applyNumberFormat="0" applyAlignment="0" applyProtection="0"/>
    <xf numFmtId="0" fontId="70" fillId="48" borderId="164" applyNumberFormat="0" applyAlignment="0" applyProtection="0"/>
    <xf numFmtId="0" fontId="155" fillId="122" borderId="175" applyNumberFormat="0" applyAlignment="0" applyProtection="0"/>
    <xf numFmtId="0" fontId="155" fillId="122" borderId="175"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0" fontId="71" fillId="41" borderId="164" applyNumberFormat="0" applyAlignment="0" applyProtection="0"/>
    <xf numFmtId="10" fontId="81" fillId="74" borderId="139" applyNumberFormat="0" applyBorder="0" applyAlignment="0" applyProtection="0"/>
    <xf numFmtId="0" fontId="94" fillId="43" borderId="164" applyNumberFormat="0" applyAlignment="0" applyProtection="0"/>
    <xf numFmtId="0" fontId="166" fillId="67" borderId="175" applyNumberFormat="0" applyAlignment="0" applyProtection="0"/>
    <xf numFmtId="0" fontId="94" fillId="43" borderId="164" applyNumberFormat="0" applyAlignment="0" applyProtection="0"/>
    <xf numFmtId="0" fontId="166" fillId="67" borderId="175" applyNumberFormat="0" applyAlignment="0" applyProtection="0"/>
    <xf numFmtId="0" fontId="166" fillId="67" borderId="175"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166" fillId="67" borderId="164" applyNumberFormat="0" applyAlignment="0" applyProtection="0"/>
    <xf numFmtId="0" fontId="94" fillId="43" borderId="164" applyNumberFormat="0" applyAlignment="0" applyProtection="0"/>
    <xf numFmtId="0" fontId="166" fillId="67"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94" fillId="43" borderId="164" applyNumberFormat="0" applyAlignment="0" applyProtection="0"/>
    <xf numFmtId="0" fontId="34" fillId="66" borderId="166" applyNumberFormat="0" applyFont="0" applyAlignment="0" applyProtection="0"/>
    <xf numFmtId="0" fontId="34" fillId="39" borderId="166" applyNumberFormat="0" applyFont="0" applyAlignment="0" applyProtection="0"/>
    <xf numFmtId="0" fontId="81" fillId="66" borderId="175" applyNumberFormat="0" applyFont="0" applyAlignment="0" applyProtection="0"/>
    <xf numFmtId="0" fontId="69" fillId="39" borderId="166" applyNumberFormat="0" applyFont="0" applyAlignment="0" applyProtection="0"/>
    <xf numFmtId="0" fontId="81" fillId="66" borderId="175" applyNumberFormat="0" applyFont="0" applyAlignment="0" applyProtection="0"/>
    <xf numFmtId="0" fontId="69" fillId="39" borderId="166" applyNumberFormat="0" applyFont="0" applyAlignment="0" applyProtection="0"/>
    <xf numFmtId="0" fontId="69" fillId="39" borderId="166" applyNumberFormat="0" applyFont="0" applyAlignment="0" applyProtection="0"/>
    <xf numFmtId="0" fontId="34" fillId="39" borderId="166" applyNumberFormat="0" applyFont="0" applyAlignment="0" applyProtection="0"/>
    <xf numFmtId="0" fontId="81" fillId="66" borderId="175"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81" fillId="66" borderId="175"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0" fontId="34" fillId="39" borderId="164" applyNumberFormat="0" applyFont="0" applyAlignment="0" applyProtection="0"/>
    <xf numFmtId="4" fontId="81" fillId="76" borderId="175"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81" fillId="76" borderId="175" applyNumberFormat="0" applyProtection="0">
      <alignment vertical="center"/>
    </xf>
    <xf numFmtId="4" fontId="109" fillId="78" borderId="139" applyNumberFormat="0" applyProtection="0">
      <alignment horizontal="right" vertical="center" wrapText="1"/>
    </xf>
    <xf numFmtId="4" fontId="113" fillId="76" borderId="168" applyNumberFormat="0" applyProtection="0">
      <alignment vertical="center"/>
    </xf>
    <xf numFmtId="4" fontId="170" fillId="77" borderId="175" applyNumberFormat="0" applyProtection="0">
      <alignment vertical="center"/>
    </xf>
    <xf numFmtId="4" fontId="170" fillId="77" borderId="175" applyNumberFormat="0" applyProtection="0">
      <alignment vertical="center"/>
    </xf>
    <xf numFmtId="4" fontId="110" fillId="77" borderId="168" applyNumberFormat="0" applyProtection="0">
      <alignment vertical="center"/>
    </xf>
    <xf numFmtId="4" fontId="110" fillId="76" borderId="168" applyNumberFormat="0" applyProtection="0">
      <alignment vertical="center"/>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81" fillId="77" borderId="175" applyNumberFormat="0" applyProtection="0">
      <alignment horizontal="left" vertical="center" indent="1"/>
    </xf>
    <xf numFmtId="4" fontId="109" fillId="78" borderId="139" applyNumberFormat="0" applyProtection="0">
      <alignment horizontal="left" vertical="center" indent="1"/>
    </xf>
    <xf numFmtId="4" fontId="113" fillId="76" borderId="168" applyNumberFormat="0" applyProtection="0">
      <alignment horizontal="left" vertical="center" indent="1"/>
    </xf>
    <xf numFmtId="0" fontId="171" fillId="76" borderId="168" applyNumberFormat="0" applyProtection="0">
      <alignment horizontal="left" vertical="top" indent="1"/>
    </xf>
    <xf numFmtId="0" fontId="171" fillId="76" borderId="168" applyNumberFormat="0" applyProtection="0">
      <alignment horizontal="left" vertical="top" indent="1"/>
    </xf>
    <xf numFmtId="0" fontId="113" fillId="77" borderId="168" applyNumberFormat="0" applyProtection="0">
      <alignment horizontal="left" vertical="top" indent="1"/>
    </xf>
    <xf numFmtId="0" fontId="113" fillId="76" borderId="168" applyNumberFormat="0" applyProtection="0">
      <alignment horizontal="left" vertical="top" indent="1"/>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14" fillId="81" borderId="139" applyNumberFormat="0" applyProtection="0">
      <alignment horizontal="left" vertical="center"/>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14" fillId="81" borderId="139" applyNumberFormat="0" applyProtection="0">
      <alignment horizontal="lef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81" fillId="36" borderId="175" applyNumberFormat="0" applyProtection="0">
      <alignment horizontal="right" vertical="center"/>
    </xf>
    <xf numFmtId="4" fontId="69" fillId="36" borderId="168" applyNumberFormat="0" applyProtection="0">
      <alignment horizontal="right" vertical="center"/>
    </xf>
    <xf numFmtId="4" fontId="69" fillId="36" borderId="168"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81" fillId="131" borderId="175" applyNumberFormat="0" applyProtection="0">
      <alignment horizontal="right" vertical="center"/>
    </xf>
    <xf numFmtId="4" fontId="69" fillId="37" borderId="168" applyNumberFormat="0" applyProtection="0">
      <alignment horizontal="right" vertical="center"/>
    </xf>
    <xf numFmtId="4" fontId="69" fillId="37" borderId="168"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81" fillId="61" borderId="176" applyNumberFormat="0" applyProtection="0">
      <alignment horizontal="right" vertical="center"/>
    </xf>
    <xf numFmtId="4" fontId="69" fillId="61" borderId="168" applyNumberFormat="0" applyProtection="0">
      <alignment horizontal="right" vertical="center"/>
    </xf>
    <xf numFmtId="4" fontId="69" fillId="61" borderId="168"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81" fillId="49" borderId="175" applyNumberFormat="0" applyProtection="0">
      <alignment horizontal="right" vertical="center"/>
    </xf>
    <xf numFmtId="4" fontId="69" fillId="49" borderId="168" applyNumberFormat="0" applyProtection="0">
      <alignment horizontal="right" vertical="center"/>
    </xf>
    <xf numFmtId="4" fontId="69" fillId="49" borderId="168"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81" fillId="53" borderId="175" applyNumberFormat="0" applyProtection="0">
      <alignment horizontal="right" vertical="center"/>
    </xf>
    <xf numFmtId="4" fontId="69" fillId="53" borderId="168" applyNumberFormat="0" applyProtection="0">
      <alignment horizontal="right" vertical="center"/>
    </xf>
    <xf numFmtId="4" fontId="69" fillId="53" borderId="168"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81" fillId="68" borderId="175" applyNumberFormat="0" applyProtection="0">
      <alignment horizontal="right" vertical="center"/>
    </xf>
    <xf numFmtId="4" fontId="69" fillId="68" borderId="168" applyNumberFormat="0" applyProtection="0">
      <alignment horizontal="right" vertical="center"/>
    </xf>
    <xf numFmtId="4" fontId="69" fillId="68" borderId="168"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81" fillId="47" borderId="175" applyNumberFormat="0" applyProtection="0">
      <alignment horizontal="right" vertical="center"/>
    </xf>
    <xf numFmtId="4" fontId="69" fillId="47" borderId="168" applyNumberFormat="0" applyProtection="0">
      <alignment horizontal="right" vertical="center"/>
    </xf>
    <xf numFmtId="4" fontId="69" fillId="47" borderId="168"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81" fillId="72" borderId="175" applyNumberFormat="0" applyProtection="0">
      <alignment horizontal="right" vertical="center"/>
    </xf>
    <xf numFmtId="4" fontId="69" fillId="72" borderId="168" applyNumberFormat="0" applyProtection="0">
      <alignment horizontal="right" vertical="center"/>
    </xf>
    <xf numFmtId="4" fontId="69" fillId="72" borderId="168"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81" fillId="46" borderId="175" applyNumberFormat="0" applyProtection="0">
      <alignment horizontal="right" vertical="center"/>
    </xf>
    <xf numFmtId="4" fontId="69" fillId="46" borderId="168" applyNumberFormat="0" applyProtection="0">
      <alignment horizontal="right" vertical="center"/>
    </xf>
    <xf numFmtId="4" fontId="69" fillId="46" borderId="168" applyNumberFormat="0" applyProtection="0">
      <alignment horizontal="right" vertical="center"/>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81" fillId="136" borderId="176" applyNumberFormat="0" applyProtection="0">
      <alignment horizontal="left" vertical="center" indent="1"/>
    </xf>
    <xf numFmtId="4" fontId="113" fillId="0" borderId="139" applyNumberFormat="0" applyProtection="0">
      <alignment horizontal="left" vertical="center" indent="1"/>
    </xf>
    <xf numFmtId="4" fontId="34" fillId="65" borderId="176" applyNumberFormat="0" applyProtection="0">
      <alignment horizontal="left" vertical="center" indent="1"/>
    </xf>
    <xf numFmtId="4" fontId="34" fillId="65" borderId="176" applyNumberFormat="0" applyProtection="0">
      <alignment horizontal="left" vertical="center" indent="1"/>
    </xf>
    <xf numFmtId="4" fontId="69" fillId="0" borderId="139" applyNumberFormat="0" applyProtection="0">
      <alignment horizontal="left" vertical="center" indent="1"/>
    </xf>
    <xf numFmtId="4" fontId="34" fillId="65" borderId="176" applyNumberFormat="0" applyProtection="0">
      <alignment horizontal="left" vertical="center" indent="1"/>
    </xf>
    <xf numFmtId="4" fontId="34" fillId="65" borderId="176" applyNumberFormat="0" applyProtection="0">
      <alignment horizontal="left" vertical="center" indent="1"/>
    </xf>
    <xf numFmtId="4" fontId="81" fillId="104" borderId="175" applyNumberFormat="0" applyProtection="0">
      <alignment horizontal="right" vertical="center"/>
    </xf>
    <xf numFmtId="4" fontId="81" fillId="104" borderId="175" applyNumberFormat="0" applyProtection="0">
      <alignment horizontal="right" vertical="center"/>
    </xf>
    <xf numFmtId="4" fontId="81" fillId="104" borderId="175" applyNumberFormat="0" applyProtection="0">
      <alignment horizontal="right" vertical="center"/>
    </xf>
    <xf numFmtId="4" fontId="81" fillId="104" borderId="175" applyNumberFormat="0" applyProtection="0">
      <alignment horizontal="right" vertical="center"/>
    </xf>
    <xf numFmtId="4" fontId="117" fillId="48" borderId="168" applyNumberFormat="0" applyProtection="0">
      <alignment horizontal="center" vertical="center"/>
    </xf>
    <xf numFmtId="4" fontId="69" fillId="104" borderId="168" applyNumberFormat="0" applyProtection="0">
      <alignment horizontal="right" vertical="center"/>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89"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4" fontId="81" fillId="104" borderId="176" applyNumberFormat="0" applyProtection="0">
      <alignment horizontal="left" vertical="center" indent="1"/>
    </xf>
    <xf numFmtId="0" fontId="81" fillId="48" borderId="175" applyNumberFormat="0" applyProtection="0">
      <alignment horizontal="left" vertical="center" indent="1"/>
    </xf>
    <xf numFmtId="0" fontId="81" fillId="48" borderId="175" applyNumberFormat="0" applyProtection="0">
      <alignment horizontal="left" vertical="center" indent="1"/>
    </xf>
    <xf numFmtId="0" fontId="114" fillId="84" borderId="139" applyNumberFormat="0" applyProtection="0">
      <alignment horizontal="left" vertical="center" indent="2"/>
    </xf>
    <xf numFmtId="0" fontId="81" fillId="48" borderId="175" applyNumberFormat="0" applyProtection="0">
      <alignment horizontal="left" vertical="center" indent="1"/>
    </xf>
    <xf numFmtId="0" fontId="81" fillId="48" borderId="175" applyNumberFormat="0" applyProtection="0">
      <alignment horizontal="left" vertical="center" indent="1"/>
    </xf>
    <xf numFmtId="0" fontId="114" fillId="84" borderId="139" applyNumberFormat="0" applyProtection="0">
      <alignment horizontal="left" vertical="center" indent="2"/>
    </xf>
    <xf numFmtId="0" fontId="34" fillId="65" borderId="168" applyNumberFormat="0" applyProtection="0">
      <alignment horizontal="left" vertical="center" indent="1"/>
    </xf>
    <xf numFmtId="0" fontId="34" fillId="83" borderId="168" applyNumberFormat="0" applyProtection="0">
      <alignment horizontal="left" vertical="top" indent="1"/>
    </xf>
    <xf numFmtId="0" fontId="81" fillId="65" borderId="168" applyNumberFormat="0" applyProtection="0">
      <alignment horizontal="left" vertical="top" indent="1"/>
    </xf>
    <xf numFmtId="0" fontId="81" fillId="65" borderId="168" applyNumberFormat="0" applyProtection="0">
      <alignment horizontal="left" vertical="top" indent="1"/>
    </xf>
    <xf numFmtId="0" fontId="34" fillId="83" borderId="168" applyNumberFormat="0" applyProtection="0">
      <alignment horizontal="left" vertical="top" indent="1"/>
    </xf>
    <xf numFmtId="0" fontId="34" fillId="83" borderId="168" applyNumberFormat="0" applyProtection="0">
      <alignment horizontal="left" vertical="top" indent="1"/>
    </xf>
    <xf numFmtId="0" fontId="34" fillId="65" borderId="168" applyNumberFormat="0" applyProtection="0">
      <alignment horizontal="left" vertical="top"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81" fillId="70" borderId="175" applyNumberFormat="0" applyProtection="0">
      <alignment horizontal="left" vertical="center" indent="1"/>
    </xf>
    <xf numFmtId="0" fontId="101" fillId="0" borderId="139" applyNumberFormat="0" applyProtection="0">
      <alignment horizontal="left" vertical="center" indent="2"/>
    </xf>
    <xf numFmtId="0" fontId="34" fillId="104" borderId="168" applyNumberFormat="0" applyProtection="0">
      <alignment horizontal="left" vertical="center" indent="1"/>
    </xf>
    <xf numFmtId="0" fontId="34" fillId="85" borderId="168" applyNumberFormat="0" applyProtection="0">
      <alignment horizontal="left" vertical="top" indent="1"/>
    </xf>
    <xf numFmtId="0" fontId="81" fillId="104" borderId="168" applyNumberFormat="0" applyProtection="0">
      <alignment horizontal="left" vertical="top" indent="1"/>
    </xf>
    <xf numFmtId="0" fontId="81" fillId="104" borderId="168" applyNumberFormat="0" applyProtection="0">
      <alignment horizontal="left" vertical="top" indent="1"/>
    </xf>
    <xf numFmtId="0" fontId="34" fillId="85" borderId="168" applyNumberFormat="0" applyProtection="0">
      <alignment horizontal="left" vertical="top" indent="1"/>
    </xf>
    <xf numFmtId="0" fontId="34" fillId="85" borderId="168" applyNumberFormat="0" applyProtection="0">
      <alignment horizontal="left" vertical="top" indent="1"/>
    </xf>
    <xf numFmtId="0" fontId="34" fillId="104" borderId="168" applyNumberFormat="0" applyProtection="0">
      <alignment horizontal="left" vertical="top"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81" fillId="44" borderId="175" applyNumberFormat="0" applyProtection="0">
      <alignment horizontal="left" vertical="center" indent="1"/>
    </xf>
    <xf numFmtId="0" fontId="101" fillId="0" borderId="139" applyNumberFormat="0" applyProtection="0">
      <alignment horizontal="left" vertical="center" indent="2"/>
    </xf>
    <xf numFmtId="0" fontId="34" fillId="44" borderId="168" applyNumberFormat="0" applyProtection="0">
      <alignment horizontal="left" vertical="center" indent="1"/>
    </xf>
    <xf numFmtId="0" fontId="34" fillId="69" borderId="168" applyNumberFormat="0" applyProtection="0">
      <alignment horizontal="left" vertical="top" indent="1"/>
    </xf>
    <xf numFmtId="0" fontId="81" fillId="44" borderId="168" applyNumberFormat="0" applyProtection="0">
      <alignment horizontal="left" vertical="top" indent="1"/>
    </xf>
    <xf numFmtId="0" fontId="81" fillId="44" borderId="168" applyNumberFormat="0" applyProtection="0">
      <alignment horizontal="left" vertical="top" indent="1"/>
    </xf>
    <xf numFmtId="0" fontId="34" fillId="69" borderId="168" applyNumberFormat="0" applyProtection="0">
      <alignment horizontal="left" vertical="top" indent="1"/>
    </xf>
    <xf numFmtId="0" fontId="34" fillId="69" borderId="168" applyNumberFormat="0" applyProtection="0">
      <alignment horizontal="left" vertical="top" indent="1"/>
    </xf>
    <xf numFmtId="0" fontId="34" fillId="44" borderId="168" applyNumberFormat="0" applyProtection="0">
      <alignment horizontal="left" vertical="top"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81" fillId="89" borderId="175" applyNumberFormat="0" applyProtection="0">
      <alignment horizontal="left" vertical="center" indent="1"/>
    </xf>
    <xf numFmtId="0" fontId="101" fillId="0" borderId="139" applyNumberFormat="0" applyProtection="0">
      <alignment horizontal="left" vertical="center" indent="2"/>
    </xf>
    <xf numFmtId="0" fontId="34" fillId="89" borderId="168" applyNumberFormat="0" applyProtection="0">
      <alignment horizontal="left" vertical="center" indent="1"/>
    </xf>
    <xf numFmtId="0" fontId="34" fillId="86" borderId="168" applyNumberFormat="0" applyProtection="0">
      <alignment horizontal="left" vertical="top" indent="1"/>
    </xf>
    <xf numFmtId="0" fontId="81" fillId="89" borderId="168" applyNumberFormat="0" applyProtection="0">
      <alignment horizontal="left" vertical="top" indent="1"/>
    </xf>
    <xf numFmtId="0" fontId="81" fillId="89" borderId="168" applyNumberFormat="0" applyProtection="0">
      <alignment horizontal="left" vertical="top" indent="1"/>
    </xf>
    <xf numFmtId="0" fontId="34" fillId="86" borderId="168" applyNumberFormat="0" applyProtection="0">
      <alignment horizontal="left" vertical="top" indent="1"/>
    </xf>
    <xf numFmtId="0" fontId="34" fillId="86" borderId="168" applyNumberFormat="0" applyProtection="0">
      <alignment horizontal="left" vertical="top" indent="1"/>
    </xf>
    <xf numFmtId="0" fontId="34" fillId="89" borderId="168" applyNumberFormat="0" applyProtection="0">
      <alignment horizontal="left" vertical="top" indent="1"/>
    </xf>
    <xf numFmtId="0" fontId="34" fillId="87" borderId="139" applyNumberFormat="0">
      <protection locked="0"/>
    </xf>
    <xf numFmtId="0" fontId="34" fillId="87" borderId="139" applyNumberFormat="0">
      <protection locked="0"/>
    </xf>
    <xf numFmtId="0" fontId="34" fillId="87" borderId="139" applyNumberFormat="0">
      <protection locked="0"/>
    </xf>
    <xf numFmtId="0" fontId="34" fillId="87" borderId="139" applyNumberFormat="0">
      <protection locked="0"/>
    </xf>
    <xf numFmtId="0" fontId="115" fillId="65" borderId="184" applyBorder="0"/>
    <xf numFmtId="0" fontId="115" fillId="65" borderId="184" applyBorder="0"/>
    <xf numFmtId="4" fontId="105" fillId="39" borderId="168" applyNumberFormat="0" applyProtection="0">
      <alignment vertical="center"/>
    </xf>
    <xf numFmtId="4" fontId="105" fillId="39" borderId="168" applyNumberFormat="0" applyProtection="0">
      <alignment vertical="center"/>
    </xf>
    <xf numFmtId="4" fontId="69" fillId="74" borderId="168" applyNumberFormat="0" applyProtection="0">
      <alignment vertical="center"/>
    </xf>
    <xf numFmtId="4" fontId="69" fillId="39" borderId="168" applyNumberFormat="0" applyProtection="0">
      <alignment vertical="center"/>
    </xf>
    <xf numFmtId="4" fontId="170" fillId="74" borderId="139" applyNumberFormat="0" applyProtection="0">
      <alignment vertical="center"/>
    </xf>
    <xf numFmtId="4" fontId="170" fillId="74" borderId="139" applyNumberFormat="0" applyProtection="0">
      <alignment vertical="center"/>
    </xf>
    <xf numFmtId="4" fontId="119" fillId="74" borderId="168" applyNumberFormat="0" applyProtection="0">
      <alignment vertical="center"/>
    </xf>
    <xf numFmtId="4" fontId="119" fillId="39" borderId="168" applyNumberFormat="0" applyProtection="0">
      <alignment vertical="center"/>
    </xf>
    <xf numFmtId="4" fontId="105" fillId="48" borderId="168" applyNumberFormat="0" applyProtection="0">
      <alignment horizontal="left" vertical="center" indent="1"/>
    </xf>
    <xf numFmtId="4" fontId="105" fillId="48" borderId="168" applyNumberFormat="0" applyProtection="0">
      <alignment horizontal="left" vertical="center" indent="1"/>
    </xf>
    <xf numFmtId="4" fontId="69" fillId="39" borderId="168" applyNumberFormat="0" applyProtection="0">
      <alignment horizontal="left" vertical="center" indent="1"/>
    </xf>
    <xf numFmtId="0" fontId="105" fillId="39" borderId="168" applyNumberFormat="0" applyProtection="0">
      <alignment horizontal="left" vertical="top" indent="1"/>
    </xf>
    <xf numFmtId="0" fontId="105" fillId="39" borderId="168" applyNumberFormat="0" applyProtection="0">
      <alignment horizontal="left" vertical="top" indent="1"/>
    </xf>
    <xf numFmtId="0" fontId="69" fillId="74" borderId="168" applyNumberFormat="0" applyProtection="0">
      <alignment horizontal="left" vertical="top" indent="1"/>
    </xf>
    <xf numFmtId="0" fontId="69" fillId="39" borderId="168" applyNumberFormat="0" applyProtection="0">
      <alignment horizontal="left" vertical="top" indent="1"/>
    </xf>
    <xf numFmtId="4" fontId="81" fillId="0" borderId="175" applyNumberFormat="0" applyProtection="0">
      <alignment horizontal="right" vertical="center"/>
    </xf>
    <xf numFmtId="4" fontId="81" fillId="0" borderId="175" applyNumberFormat="0" applyProtection="0">
      <alignment horizontal="right" vertical="center"/>
    </xf>
    <xf numFmtId="4" fontId="81" fillId="0" borderId="175" applyNumberFormat="0" applyProtection="0">
      <alignment horizontal="right" vertical="center"/>
    </xf>
    <xf numFmtId="4" fontId="122" fillId="0" borderId="139" applyNumberFormat="0" applyProtection="0">
      <alignment horizontal="right" vertical="center" wrapText="1"/>
    </xf>
    <xf numFmtId="4" fontId="81" fillId="0" borderId="175" applyNumberFormat="0" applyProtection="0">
      <alignment horizontal="right" vertical="center"/>
    </xf>
    <xf numFmtId="4" fontId="81" fillId="0" borderId="175" applyNumberFormat="0" applyProtection="0">
      <alignment horizontal="right" vertical="center"/>
    </xf>
    <xf numFmtId="4" fontId="122" fillId="0" borderId="139" applyNumberFormat="0" applyProtection="0">
      <alignment horizontal="right" vertical="center" wrapText="1"/>
    </xf>
    <xf numFmtId="4" fontId="69" fillId="89" borderId="168" applyNumberFormat="0" applyProtection="0">
      <alignment horizontal="right" vertical="center"/>
    </xf>
    <xf numFmtId="4" fontId="170" fillId="75" borderId="175" applyNumberFormat="0" applyProtection="0">
      <alignment horizontal="right" vertical="center"/>
    </xf>
    <xf numFmtId="4" fontId="170" fillId="75" borderId="175" applyNumberFormat="0" applyProtection="0">
      <alignment horizontal="right" vertical="center"/>
    </xf>
    <xf numFmtId="4" fontId="119" fillId="89" borderId="168" applyNumberFormat="0" applyProtection="0">
      <alignment horizontal="right" vertical="center"/>
    </xf>
    <xf numFmtId="4" fontId="119" fillId="89" borderId="168" applyNumberFormat="0" applyProtection="0">
      <alignment horizontal="right" vertical="center"/>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22" fillId="0" borderId="139" applyNumberFormat="0" applyProtection="0">
      <alignment horizontal="left" vertical="center" indent="1"/>
    </xf>
    <xf numFmtId="4" fontId="81" fillId="52" borderId="175" applyNumberFormat="0" applyProtection="0">
      <alignment horizontal="left" vertical="center" indent="1"/>
    </xf>
    <xf numFmtId="4" fontId="81" fillId="52" borderId="175" applyNumberFormat="0" applyProtection="0">
      <alignment horizontal="left" vertical="center" indent="1"/>
    </xf>
    <xf numFmtId="4" fontId="122" fillId="0" borderId="139" applyNumberFormat="0" applyProtection="0">
      <alignment horizontal="left" vertical="center" indent="1"/>
    </xf>
    <xf numFmtId="4" fontId="69" fillId="104" borderId="168" applyNumberFormat="0" applyProtection="0">
      <alignment horizontal="left" vertical="center" indent="1"/>
    </xf>
    <xf numFmtId="0" fontId="114" fillId="91" borderId="139" applyNumberFormat="0" applyProtection="0">
      <alignment horizontal="center" vertical="top" wrapText="1"/>
    </xf>
    <xf numFmtId="0" fontId="105" fillId="104" borderId="168" applyNumberFormat="0" applyProtection="0">
      <alignment horizontal="left" vertical="top" indent="1"/>
    </xf>
    <xf numFmtId="0" fontId="105" fillId="104" borderId="168" applyNumberFormat="0" applyProtection="0">
      <alignment horizontal="left" vertical="top" indent="1"/>
    </xf>
    <xf numFmtId="0" fontId="114" fillId="91" borderId="139" applyNumberFormat="0" applyProtection="0">
      <alignment horizontal="center" vertical="top" wrapText="1"/>
    </xf>
    <xf numFmtId="0" fontId="69" fillId="104" borderId="168" applyNumberFormat="0" applyProtection="0">
      <alignment horizontal="left" vertical="top" indent="1"/>
    </xf>
    <xf numFmtId="4" fontId="172" fillId="139" borderId="176" applyNumberFormat="0" applyProtection="0">
      <alignment horizontal="left" vertical="center" indent="1"/>
    </xf>
    <xf numFmtId="4" fontId="172" fillId="139" borderId="176" applyNumberFormat="0" applyProtection="0">
      <alignment horizontal="left" vertical="center" indent="1"/>
    </xf>
    <xf numFmtId="0" fontId="81" fillId="140" borderId="139"/>
    <xf numFmtId="0" fontId="81" fillId="140" borderId="139"/>
    <xf numFmtId="0" fontId="81" fillId="140" borderId="139"/>
    <xf numFmtId="0" fontId="81" fillId="140" borderId="139"/>
    <xf numFmtId="0" fontId="81" fillId="140" borderId="139"/>
    <xf numFmtId="4" fontId="175" fillId="87" borderId="175" applyNumberFormat="0" applyProtection="0">
      <alignment horizontal="right" vertical="center"/>
    </xf>
    <xf numFmtId="4" fontId="175" fillId="87" borderId="175" applyNumberFormat="0" applyProtection="0">
      <alignment horizontal="right" vertical="center"/>
    </xf>
    <xf numFmtId="4" fontId="129" fillId="0" borderId="168" applyNumberFormat="0" applyProtection="0">
      <alignment horizontal="right" vertical="center"/>
    </xf>
    <xf numFmtId="4" fontId="129" fillId="89" borderId="168" applyNumberFormat="0" applyProtection="0">
      <alignment horizontal="right" vertical="center"/>
    </xf>
    <xf numFmtId="195" fontId="135" fillId="0" borderId="182">
      <alignment horizontal="center"/>
    </xf>
    <xf numFmtId="0" fontId="179" fillId="0" borderId="139" applyNumberFormat="0" applyFill="0" applyProtection="0">
      <alignment wrapText="1"/>
    </xf>
    <xf numFmtId="0" fontId="179" fillId="0" borderId="139" applyNumberFormat="0" applyFill="0" applyProtection="0">
      <alignment wrapText="1"/>
    </xf>
    <xf numFmtId="0" fontId="34" fillId="0" borderId="182" applyNumberFormat="0" applyFont="0" applyFill="0" applyAlignment="0" applyProtection="0"/>
    <xf numFmtId="0" fontId="34" fillId="0" borderId="182" applyNumberFormat="0" applyFont="0" applyFill="0" applyAlignment="0" applyProtection="0"/>
    <xf numFmtId="0" fontId="34" fillId="0" borderId="182" applyNumberFormat="0" applyFont="0" applyFill="0" applyAlignment="0" applyProtection="0"/>
    <xf numFmtId="0" fontId="34" fillId="0" borderId="182" applyNumberFormat="0" applyFont="0" applyFill="0" applyAlignment="0" applyProtection="0"/>
    <xf numFmtId="0" fontId="140" fillId="0" borderId="185" applyNumberFormat="0" applyFill="0" applyAlignment="0" applyProtection="0"/>
    <xf numFmtId="0" fontId="140" fillId="0" borderId="171" applyNumberFormat="0" applyFill="0" applyAlignment="0" applyProtection="0"/>
    <xf numFmtId="0" fontId="140" fillId="0" borderId="185" applyNumberFormat="0" applyFill="0" applyAlignment="0" applyProtection="0"/>
    <xf numFmtId="0" fontId="140" fillId="0" borderId="171" applyNumberFormat="0" applyFill="0" applyAlignment="0" applyProtection="0"/>
    <xf numFmtId="0" fontId="140" fillId="0" borderId="171" applyNumberFormat="0" applyFill="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12" borderId="0" applyNumberFormat="0" applyBorder="0" applyAlignment="0" applyProtection="0"/>
    <xf numFmtId="0" fontId="5" fillId="0" borderId="0"/>
    <xf numFmtId="0" fontId="5" fillId="12" borderId="0" applyNumberFormat="0" applyBorder="0" applyAlignment="0" applyProtection="0"/>
    <xf numFmtId="0" fontId="5" fillId="44" borderId="0" applyNumberFormat="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cellStyleXfs>
  <cellXfs count="867">
    <xf numFmtId="0" fontId="0" fillId="0" borderId="0" xfId="0"/>
    <xf numFmtId="0" fontId="54" fillId="0" borderId="0" xfId="20532" applyFont="1"/>
    <xf numFmtId="0" fontId="18" fillId="0" borderId="0" xfId="20575"/>
    <xf numFmtId="0" fontId="18" fillId="0" borderId="4" xfId="20575" applyBorder="1" applyAlignment="1">
      <alignment horizontal="center"/>
    </xf>
    <xf numFmtId="0" fontId="33" fillId="0" borderId="0" xfId="20563" applyFont="1"/>
    <xf numFmtId="167" fontId="0" fillId="3" borderId="5" xfId="20576" applyNumberFormat="1" applyFont="1" applyFill="1" applyBorder="1"/>
    <xf numFmtId="0" fontId="36" fillId="0" borderId="0" xfId="0" applyFont="1" applyAlignment="1">
      <alignment wrapText="1"/>
    </xf>
    <xf numFmtId="0" fontId="184" fillId="0" borderId="0" xfId="0" applyFont="1"/>
    <xf numFmtId="0" fontId="192" fillId="2" borderId="0" xfId="10126" applyFont="1" applyFill="1" applyBorder="1" applyAlignment="1">
      <alignment vertical="center"/>
    </xf>
    <xf numFmtId="0" fontId="40" fillId="145" borderId="95" xfId="0" applyFont="1" applyFill="1" applyBorder="1"/>
    <xf numFmtId="0" fontId="147" fillId="141" borderId="98" xfId="20532" applyFont="1" applyFill="1" applyBorder="1" applyAlignment="1">
      <alignment vertical="center" wrapText="1"/>
    </xf>
    <xf numFmtId="0" fontId="187" fillId="2" borderId="0" xfId="6" applyFont="1" applyFill="1"/>
    <xf numFmtId="0" fontId="187" fillId="2" borderId="0" xfId="6" applyFont="1" applyFill="1" applyAlignment="1">
      <alignment horizontal="center"/>
    </xf>
    <xf numFmtId="43" fontId="187" fillId="2" borderId="0" xfId="64" applyFont="1" applyFill="1" applyAlignment="1">
      <alignment horizontal="center"/>
    </xf>
    <xf numFmtId="164" fontId="187" fillId="2" borderId="0" xfId="7" applyNumberFormat="1" applyFont="1" applyFill="1" applyAlignment="1">
      <alignment horizontal="center"/>
    </xf>
    <xf numFmtId="0" fontId="187" fillId="2" borderId="0" xfId="5259" applyFont="1" applyFill="1"/>
    <xf numFmtId="0" fontId="183" fillId="148" borderId="100" xfId="0" applyFont="1" applyFill="1" applyBorder="1" applyAlignment="1">
      <alignment horizontal="center" vertical="center" wrapText="1"/>
    </xf>
    <xf numFmtId="43" fontId="183" fillId="146" borderId="100" xfId="64" applyFont="1" applyFill="1" applyBorder="1" applyAlignment="1" applyProtection="1">
      <alignment horizontal="center" vertical="center" wrapText="1"/>
      <protection locked="0"/>
    </xf>
    <xf numFmtId="0" fontId="183" fillId="146" borderId="100" xfId="9" applyFont="1" applyFill="1" applyBorder="1" applyAlignment="1">
      <alignment horizontal="center" vertical="center" wrapText="1"/>
    </xf>
    <xf numFmtId="0" fontId="183" fillId="146" borderId="100" xfId="6" applyFont="1" applyFill="1" applyBorder="1" applyAlignment="1">
      <alignment horizontal="center" vertical="center" wrapText="1"/>
    </xf>
    <xf numFmtId="164" fontId="183" fillId="146" borderId="99" xfId="7" applyNumberFormat="1" applyFont="1" applyFill="1" applyBorder="1" applyAlignment="1" applyProtection="1">
      <alignment horizontal="center" vertical="center" wrapText="1"/>
      <protection locked="0"/>
    </xf>
    <xf numFmtId="0" fontId="187" fillId="0" borderId="2" xfId="6" applyFont="1" applyBorder="1" applyAlignment="1">
      <alignment horizontal="left" wrapText="1" indent="1"/>
    </xf>
    <xf numFmtId="0" fontId="187" fillId="0" borderId="2" xfId="6" applyFont="1" applyBorder="1" applyAlignment="1">
      <alignment horizontal="center"/>
    </xf>
    <xf numFmtId="0" fontId="187" fillId="0" borderId="2" xfId="6" applyFont="1" applyBorder="1" applyAlignment="1">
      <alignment horizontal="center" wrapText="1"/>
    </xf>
    <xf numFmtId="0" fontId="36" fillId="0" borderId="0" xfId="20586" applyFont="1"/>
    <xf numFmtId="0" fontId="184" fillId="0" borderId="0" xfId="20557" applyFont="1" applyAlignment="1">
      <alignment horizontal="center" vertical="center" wrapText="1"/>
    </xf>
    <xf numFmtId="0" fontId="54" fillId="0" borderId="98" xfId="20532" applyFont="1" applyBorder="1"/>
    <xf numFmtId="0" fontId="36" fillId="0" borderId="0" xfId="0" applyFont="1"/>
    <xf numFmtId="0" fontId="184" fillId="0" borderId="2" xfId="20559" applyFont="1" applyBorder="1" applyAlignment="1">
      <alignment horizontal="left" vertical="center"/>
    </xf>
    <xf numFmtId="42" fontId="184" fillId="147" borderId="2" xfId="20559" applyNumberFormat="1" applyFont="1" applyFill="1" applyBorder="1" applyAlignment="1">
      <alignment horizontal="left" vertical="center"/>
    </xf>
    <xf numFmtId="165" fontId="184" fillId="147" borderId="2" xfId="17592" applyNumberFormat="1" applyFont="1" applyFill="1" applyBorder="1" applyAlignment="1">
      <alignment horizontal="left" vertical="center"/>
    </xf>
    <xf numFmtId="0" fontId="184" fillId="147" borderId="2" xfId="20559" applyFont="1" applyFill="1" applyBorder="1" applyAlignment="1">
      <alignment horizontal="left" vertical="center"/>
    </xf>
    <xf numFmtId="0" fontId="195" fillId="0" borderId="0" xfId="20586" applyFont="1" applyAlignment="1">
      <alignment wrapText="1"/>
    </xf>
    <xf numFmtId="0" fontId="10" fillId="0" borderId="0" xfId="20563" applyFont="1"/>
    <xf numFmtId="0" fontId="10" fillId="0" borderId="0" xfId="20563" applyFont="1" applyAlignment="1">
      <alignment horizontal="right"/>
    </xf>
    <xf numFmtId="0" fontId="10" fillId="144" borderId="0" xfId="20563" applyFont="1" applyFill="1"/>
    <xf numFmtId="0" fontId="10" fillId="0" borderId="0" xfId="20532" applyFont="1"/>
    <xf numFmtId="0" fontId="10" fillId="2" borderId="0" xfId="20584" applyFont="1" applyFill="1"/>
    <xf numFmtId="0" fontId="54" fillId="2" borderId="0" xfId="20584" applyFont="1" applyFill="1" applyAlignment="1">
      <alignment horizontal="left"/>
    </xf>
    <xf numFmtId="0" fontId="10" fillId="0" borderId="0" xfId="0" applyFont="1"/>
    <xf numFmtId="0" fontId="36" fillId="0" borderId="4" xfId="20557" applyFont="1" applyBorder="1" applyAlignment="1">
      <alignment horizontal="center" vertical="center"/>
    </xf>
    <xf numFmtId="0" fontId="184" fillId="147" borderId="5" xfId="20559" applyFont="1" applyFill="1" applyBorder="1" applyAlignment="1">
      <alignment horizontal="left" vertical="center"/>
    </xf>
    <xf numFmtId="0" fontId="36" fillId="0" borderId="136" xfId="20557" applyFont="1" applyBorder="1" applyAlignment="1">
      <alignment horizontal="center" vertical="center"/>
    </xf>
    <xf numFmtId="0" fontId="36" fillId="0" borderId="137" xfId="20557" applyFont="1" applyBorder="1" applyAlignment="1">
      <alignment horizontal="center" vertical="center"/>
    </xf>
    <xf numFmtId="0" fontId="184" fillId="2" borderId="137" xfId="20557" applyFont="1" applyFill="1" applyBorder="1" applyAlignment="1">
      <alignment horizontal="left" vertical="center" wrapText="1"/>
    </xf>
    <xf numFmtId="44" fontId="36" fillId="147" borderId="137" xfId="17842" applyNumberFormat="1" applyFont="1" applyFill="1" applyBorder="1" applyAlignment="1">
      <alignment horizontal="center" vertical="center"/>
    </xf>
    <xf numFmtId="42" fontId="36" fillId="147" borderId="137" xfId="20559" applyNumberFormat="1" applyFont="1" applyFill="1" applyBorder="1" applyAlignment="1">
      <alignment horizontal="center" vertical="center"/>
    </xf>
    <xf numFmtId="42" fontId="36" fillId="147" borderId="138" xfId="20559" applyNumberFormat="1" applyFont="1" applyFill="1" applyBorder="1" applyAlignment="1">
      <alignment horizontal="center" vertical="center"/>
    </xf>
    <xf numFmtId="0" fontId="36" fillId="0" borderId="101" xfId="20557" applyFont="1" applyBorder="1" applyAlignment="1">
      <alignment horizontal="center" vertical="center"/>
    </xf>
    <xf numFmtId="0" fontId="184" fillId="147" borderId="135" xfId="20559" applyFont="1" applyFill="1" applyBorder="1" applyAlignment="1">
      <alignment horizontal="left" vertical="center"/>
    </xf>
    <xf numFmtId="0" fontId="36" fillId="0" borderId="140" xfId="20557" applyFont="1" applyBorder="1" applyAlignment="1">
      <alignment horizontal="center" vertical="center"/>
    </xf>
    <xf numFmtId="0" fontId="184" fillId="2" borderId="107" xfId="20557" applyFont="1" applyFill="1" applyBorder="1" applyAlignment="1">
      <alignment horizontal="left" vertical="center" wrapText="1"/>
    </xf>
    <xf numFmtId="44" fontId="36" fillId="147" borderId="107" xfId="17842" applyNumberFormat="1" applyFont="1" applyFill="1" applyBorder="1" applyAlignment="1">
      <alignment horizontal="center" vertical="center"/>
    </xf>
    <xf numFmtId="42" fontId="36" fillId="147" borderId="107" xfId="20559" applyNumberFormat="1" applyFont="1" applyFill="1" applyBorder="1" applyAlignment="1">
      <alignment horizontal="center" vertical="center"/>
    </xf>
    <xf numFmtId="42" fontId="36" fillId="147" borderId="141" xfId="20559" applyNumberFormat="1" applyFont="1" applyFill="1" applyBorder="1" applyAlignment="1">
      <alignment horizontal="center" vertical="center"/>
    </xf>
    <xf numFmtId="0" fontId="33" fillId="0" borderId="0" xfId="0" applyFont="1"/>
    <xf numFmtId="0" fontId="54" fillId="0" borderId="0" xfId="0" applyFont="1"/>
    <xf numFmtId="0" fontId="33" fillId="0" borderId="0" xfId="0" applyFont="1" applyAlignment="1">
      <alignment horizontal="center"/>
    </xf>
    <xf numFmtId="41" fontId="33" fillId="0" borderId="0" xfId="0" applyNumberFormat="1" applyFont="1"/>
    <xf numFmtId="43" fontId="33" fillId="0" borderId="0" xfId="0" applyNumberFormat="1" applyFont="1"/>
    <xf numFmtId="0" fontId="10" fillId="0" borderId="0" xfId="20575" applyFont="1"/>
    <xf numFmtId="0" fontId="201" fillId="0" borderId="0" xfId="0" applyFont="1"/>
    <xf numFmtId="0" fontId="147" fillId="0" borderId="0" xfId="0" applyFont="1"/>
    <xf numFmtId="0" fontId="191" fillId="0" borderId="0" xfId="0" applyFont="1"/>
    <xf numFmtId="204" fontId="147" fillId="151" borderId="2" xfId="20531" applyNumberFormat="1" applyFont="1" applyFill="1" applyBorder="1"/>
    <xf numFmtId="0" fontId="147" fillId="0" borderId="4" xfId="0" applyFont="1" applyBorder="1"/>
    <xf numFmtId="0" fontId="147" fillId="0" borderId="142" xfId="0" applyFont="1" applyBorder="1"/>
    <xf numFmtId="0" fontId="147" fillId="0" borderId="137" xfId="0" applyFont="1" applyBorder="1"/>
    <xf numFmtId="204" fontId="147" fillId="151" borderId="137" xfId="20531" applyNumberFormat="1" applyFont="1" applyFill="1" applyBorder="1"/>
    <xf numFmtId="9" fontId="40" fillId="150" borderId="137" xfId="58" applyFont="1" applyFill="1" applyBorder="1"/>
    <xf numFmtId="9" fontId="40" fillId="150" borderId="138" xfId="58" applyFont="1" applyFill="1" applyBorder="1"/>
    <xf numFmtId="0" fontId="147" fillId="0" borderId="143" xfId="0" applyFont="1" applyBorder="1"/>
    <xf numFmtId="0" fontId="147" fillId="0" borderId="144" xfId="0" applyFont="1" applyBorder="1"/>
    <xf numFmtId="204" fontId="147" fillId="151" borderId="145" xfId="20531" applyNumberFormat="1" applyFont="1" applyFill="1" applyBorder="1"/>
    <xf numFmtId="9" fontId="40" fillId="150" borderId="145" xfId="58" applyFont="1" applyFill="1" applyBorder="1"/>
    <xf numFmtId="9" fontId="40" fillId="150" borderId="146" xfId="58" applyFont="1" applyFill="1" applyBorder="1"/>
    <xf numFmtId="0" fontId="147" fillId="0" borderId="136" xfId="0" applyFont="1" applyBorder="1"/>
    <xf numFmtId="204" fontId="147" fillId="151" borderId="147" xfId="20531" applyNumberFormat="1" applyFont="1" applyFill="1" applyBorder="1"/>
    <xf numFmtId="204" fontId="147" fillId="151" borderId="107" xfId="20531" applyNumberFormat="1" applyFont="1" applyFill="1" applyBorder="1"/>
    <xf numFmtId="0" fontId="10" fillId="0" borderId="0" xfId="20586" applyFont="1"/>
    <xf numFmtId="0" fontId="184" fillId="149" borderId="92" xfId="20557" applyFont="1" applyFill="1" applyBorder="1" applyAlignment="1">
      <alignment horizontal="center" vertical="center" wrapText="1"/>
    </xf>
    <xf numFmtId="0" fontId="184" fillId="0" borderId="0" xfId="20532" applyFont="1"/>
    <xf numFmtId="17" fontId="184" fillId="0" borderId="0" xfId="20557" applyNumberFormat="1" applyFont="1"/>
    <xf numFmtId="0" fontId="10" fillId="0" borderId="0" xfId="20548" applyFont="1"/>
    <xf numFmtId="0" fontId="184" fillId="0" borderId="0" xfId="59" applyFont="1"/>
    <xf numFmtId="204" fontId="202" fillId="0" borderId="0" xfId="20548" applyNumberFormat="1" applyFont="1"/>
    <xf numFmtId="0" fontId="201" fillId="0" borderId="0" xfId="0" applyFont="1" applyAlignment="1">
      <alignment horizontal="left" vertical="top" wrapText="1"/>
    </xf>
    <xf numFmtId="164" fontId="10" fillId="0" borderId="0" xfId="20564" applyNumberFormat="1" applyFont="1"/>
    <xf numFmtId="0" fontId="54" fillId="0" borderId="137" xfId="0" applyFont="1" applyBorder="1" applyAlignment="1">
      <alignment vertical="center"/>
    </xf>
    <xf numFmtId="0" fontId="54" fillId="146" borderId="98" xfId="20532" applyFont="1" applyFill="1" applyBorder="1" applyAlignment="1">
      <alignment vertical="center" wrapText="1"/>
    </xf>
    <xf numFmtId="0" fontId="54" fillId="146" borderId="96" xfId="20532" applyFont="1" applyFill="1" applyBorder="1" applyAlignment="1">
      <alignment vertical="center"/>
    </xf>
    <xf numFmtId="0" fontId="183" fillId="148" borderId="99" xfId="0" applyFont="1" applyFill="1" applyBorder="1" applyAlignment="1">
      <alignment horizontal="center" vertical="center" wrapText="1"/>
    </xf>
    <xf numFmtId="0" fontId="183" fillId="148" borderId="148" xfId="0" applyFont="1" applyFill="1" applyBorder="1" applyAlignment="1">
      <alignment horizontal="center" vertical="center" wrapText="1"/>
    </xf>
    <xf numFmtId="0" fontId="183" fillId="148" borderId="92" xfId="0" applyFont="1" applyFill="1" applyBorder="1" applyAlignment="1">
      <alignment horizontal="left" vertical="center"/>
    </xf>
    <xf numFmtId="0" fontId="183" fillId="148" borderId="93" xfId="0" applyFont="1" applyFill="1" applyBorder="1" applyAlignment="1">
      <alignment horizontal="left" vertical="center"/>
    </xf>
    <xf numFmtId="167" fontId="0" fillId="145" borderId="2" xfId="20576" applyNumberFormat="1" applyFont="1" applyFill="1" applyBorder="1"/>
    <xf numFmtId="0" fontId="184" fillId="143" borderId="107" xfId="6" applyFont="1" applyFill="1" applyBorder="1" applyAlignment="1">
      <alignment horizontal="center" vertical="center" wrapText="1"/>
    </xf>
    <xf numFmtId="0" fontId="36" fillId="0" borderId="0" xfId="5259" applyFont="1" applyFill="1"/>
    <xf numFmtId="0" fontId="36" fillId="0" borderId="109" xfId="5259" applyFont="1" applyFill="1" applyBorder="1"/>
    <xf numFmtId="0" fontId="9" fillId="0" borderId="0" xfId="0" applyFont="1"/>
    <xf numFmtId="0" fontId="36" fillId="0" borderId="0" xfId="0" applyFont="1" applyAlignment="1">
      <alignment horizontal="left" vertical="top" wrapText="1"/>
    </xf>
    <xf numFmtId="0" fontId="203" fillId="0" borderId="0" xfId="20548" applyFont="1"/>
    <xf numFmtId="0" fontId="36" fillId="2" borderId="0" xfId="6" applyFont="1" applyFill="1" applyAlignment="1">
      <alignment horizontal="left"/>
    </xf>
    <xf numFmtId="0" fontId="184" fillId="2" borderId="149" xfId="0" applyFont="1" applyFill="1" applyBorder="1" applyAlignment="1">
      <alignment vertical="center" wrapText="1"/>
    </xf>
    <xf numFmtId="0" fontId="184" fillId="2" borderId="153" xfId="0" applyFont="1" applyFill="1" applyBorder="1" applyAlignment="1">
      <alignment vertical="center" wrapText="1"/>
    </xf>
    <xf numFmtId="0" fontId="54" fillId="142" borderId="149" xfId="0" applyFont="1" applyFill="1" applyBorder="1" applyAlignment="1">
      <alignment horizontal="center" vertical="center"/>
    </xf>
    <xf numFmtId="42" fontId="54" fillId="3" borderId="154" xfId="0" applyNumberFormat="1" applyFont="1" applyFill="1" applyBorder="1" applyAlignment="1">
      <alignment horizontal="right" vertical="center"/>
    </xf>
    <xf numFmtId="42" fontId="54" fillId="3" borderId="155" xfId="0" applyNumberFormat="1" applyFont="1" applyFill="1" applyBorder="1" applyAlignment="1">
      <alignment horizontal="right" vertical="center"/>
    </xf>
    <xf numFmtId="9" fontId="54" fillId="142" borderId="149" xfId="58" applyFont="1" applyFill="1" applyBorder="1" applyAlignment="1">
      <alignment horizontal="center" vertical="center"/>
    </xf>
    <xf numFmtId="10" fontId="184" fillId="142" borderId="150" xfId="58" applyNumberFormat="1" applyFont="1" applyFill="1" applyBorder="1" applyAlignment="1">
      <alignment horizontal="center" vertical="center"/>
    </xf>
    <xf numFmtId="10" fontId="184" fillId="142" borderId="153" xfId="0" applyNumberFormat="1" applyFont="1" applyFill="1" applyBorder="1" applyAlignment="1">
      <alignment horizontal="center" vertical="center"/>
    </xf>
    <xf numFmtId="42" fontId="54" fillId="3" borderId="152" xfId="0" applyNumberFormat="1" applyFont="1" applyFill="1" applyBorder="1" applyAlignment="1">
      <alignment horizontal="right" vertical="center"/>
    </xf>
    <xf numFmtId="0" fontId="187" fillId="0" borderId="0" xfId="5259" applyFont="1" applyFill="1"/>
    <xf numFmtId="0" fontId="187" fillId="2" borderId="0" xfId="5259" applyFont="1" applyFill="1" applyAlignment="1">
      <alignment horizontal="center"/>
    </xf>
    <xf numFmtId="164" fontId="187" fillId="2" borderId="0" xfId="202" applyNumberFormat="1" applyFont="1" applyFill="1" applyAlignment="1">
      <alignment horizontal="center"/>
    </xf>
    <xf numFmtId="164" fontId="183" fillId="146" borderId="99" xfId="202" applyNumberFormat="1" applyFont="1" applyFill="1" applyBorder="1" applyAlignment="1" applyProtection="1">
      <alignment horizontal="center" vertical="center" wrapText="1"/>
      <protection locked="0"/>
    </xf>
    <xf numFmtId="164" fontId="183" fillId="146" borderId="102" xfId="202" applyNumberFormat="1" applyFont="1" applyFill="1" applyBorder="1" applyAlignment="1" applyProtection="1">
      <alignment horizontal="center" vertical="center" wrapText="1"/>
      <protection locked="0"/>
    </xf>
    <xf numFmtId="0" fontId="36" fillId="0" borderId="0" xfId="198" applyFont="1" applyAlignment="1">
      <alignment horizontal="center"/>
    </xf>
    <xf numFmtId="43" fontId="183" fillId="146" borderId="148" xfId="64" applyFont="1" applyFill="1" applyBorder="1" applyAlignment="1" applyProtection="1">
      <alignment horizontal="center" vertical="center" wrapText="1"/>
      <protection locked="0"/>
    </xf>
    <xf numFmtId="0" fontId="187" fillId="0" borderId="4" xfId="5259" applyFont="1" applyFill="1" applyBorder="1" applyAlignment="1">
      <alignment horizontal="center"/>
    </xf>
    <xf numFmtId="0" fontId="187" fillId="0" borderId="136" xfId="5259" applyFont="1" applyFill="1" applyBorder="1" applyAlignment="1">
      <alignment horizontal="center"/>
    </xf>
    <xf numFmtId="0" fontId="183" fillId="0" borderId="157" xfId="5259" applyFont="1" applyFill="1" applyBorder="1" applyAlignment="1">
      <alignment horizontal="center"/>
    </xf>
    <xf numFmtId="0" fontId="183" fillId="0" borderId="151" xfId="5259" applyFont="1" applyFill="1" applyBorder="1" applyAlignment="1">
      <alignment horizontal="center"/>
    </xf>
    <xf numFmtId="0" fontId="9" fillId="0" borderId="0" xfId="0" applyFont="1" applyAlignment="1">
      <alignment horizontal="center" vertical="center"/>
    </xf>
    <xf numFmtId="0" fontId="36" fillId="0" borderId="0" xfId="198" applyFont="1"/>
    <xf numFmtId="0" fontId="207" fillId="0" borderId="0" xfId="198" applyFont="1" applyAlignment="1">
      <alignment horizontal="left"/>
    </xf>
    <xf numFmtId="0" fontId="33" fillId="0" borderId="0" xfId="198" applyFont="1" applyAlignment="1">
      <alignment horizontal="center"/>
    </xf>
    <xf numFmtId="0" fontId="208" fillId="0" borderId="0" xfId="0" applyFont="1" applyAlignment="1">
      <alignment horizontal="center" vertical="center" wrapText="1"/>
    </xf>
    <xf numFmtId="0" fontId="208" fillId="0" borderId="0" xfId="0" applyFont="1" applyAlignment="1">
      <alignment horizontal="center" vertical="center"/>
    </xf>
    <xf numFmtId="0" fontId="187" fillId="0" borderId="0" xfId="5259" applyFont="1" applyFill="1" applyAlignment="1">
      <alignment horizontal="center"/>
    </xf>
    <xf numFmtId="167" fontId="0" fillId="3" borderId="152" xfId="64" applyNumberFormat="1" applyFont="1" applyFill="1" applyBorder="1"/>
    <xf numFmtId="167" fontId="0" fillId="3" borderId="154" xfId="64" applyNumberFormat="1" applyFont="1" applyFill="1" applyBorder="1"/>
    <xf numFmtId="0" fontId="183" fillId="148" borderId="154" xfId="0" applyFont="1" applyFill="1" applyBorder="1" applyAlignment="1">
      <alignment horizontal="left" vertical="center"/>
    </xf>
    <xf numFmtId="164" fontId="183" fillId="146" borderId="100" xfId="202" applyNumberFormat="1" applyFont="1" applyFill="1" applyBorder="1" applyAlignment="1" applyProtection="1">
      <alignment horizontal="center" vertical="center" wrapText="1"/>
      <protection locked="0"/>
    </xf>
    <xf numFmtId="0" fontId="147" fillId="141" borderId="153" xfId="20532" applyFont="1" applyFill="1" applyBorder="1" applyAlignment="1">
      <alignment vertical="center" wrapText="1"/>
    </xf>
    <xf numFmtId="0" fontId="147" fillId="141" borderId="150" xfId="20532" applyFont="1" applyFill="1" applyBorder="1" applyAlignment="1">
      <alignment vertical="center" wrapText="1"/>
    </xf>
    <xf numFmtId="0" fontId="147" fillId="141" borderId="153" xfId="20532" applyFont="1" applyFill="1" applyBorder="1" applyAlignment="1">
      <alignment vertical="center"/>
    </xf>
    <xf numFmtId="0" fontId="147" fillId="0" borderId="149" xfId="20532" applyFont="1" applyBorder="1" applyAlignment="1">
      <alignment vertical="center" wrapText="1"/>
    </xf>
    <xf numFmtId="0" fontId="147" fillId="0" borderId="153" xfId="20532" applyFont="1" applyBorder="1" applyAlignment="1">
      <alignment vertical="center" wrapText="1"/>
    </xf>
    <xf numFmtId="0" fontId="147" fillId="0" borderId="153" xfId="20532" applyFont="1" applyBorder="1" applyAlignment="1">
      <alignment vertical="center"/>
    </xf>
    <xf numFmtId="0" fontId="191" fillId="0" borderId="150" xfId="0" applyFont="1" applyBorder="1"/>
    <xf numFmtId="0" fontId="147" fillId="0" borderId="154" xfId="0" applyFont="1" applyBorder="1"/>
    <xf numFmtId="0" fontId="191" fillId="152" borderId="153" xfId="0" applyFont="1" applyFill="1" applyBorder="1"/>
    <xf numFmtId="0" fontId="36" fillId="3" borderId="152" xfId="6" applyFont="1" applyFill="1" applyBorder="1" applyAlignment="1">
      <alignment horizontal="left"/>
    </xf>
    <xf numFmtId="0" fontId="184" fillId="0" borderId="46" xfId="20559" applyFont="1" applyBorder="1" applyAlignment="1">
      <alignment horizontal="left" vertical="center"/>
    </xf>
    <xf numFmtId="42" fontId="184" fillId="147" borderId="46" xfId="20559" applyNumberFormat="1" applyFont="1" applyFill="1" applyBorder="1" applyAlignment="1">
      <alignment horizontal="left" vertical="center"/>
    </xf>
    <xf numFmtId="165" fontId="184" fillId="147" borderId="46" xfId="17592" applyNumberFormat="1" applyFont="1" applyFill="1" applyBorder="1" applyAlignment="1">
      <alignment horizontal="left" vertical="center"/>
    </xf>
    <xf numFmtId="0" fontId="184" fillId="147" borderId="46" xfId="20559" applyFont="1" applyFill="1" applyBorder="1" applyAlignment="1">
      <alignment horizontal="left" vertical="center"/>
    </xf>
    <xf numFmtId="0" fontId="191" fillId="151" borderId="159" xfId="0" applyFont="1" applyFill="1" applyBorder="1"/>
    <xf numFmtId="204" fontId="191" fillId="151" borderId="159" xfId="0" applyNumberFormat="1" applyFont="1" applyFill="1" applyBorder="1"/>
    <xf numFmtId="0" fontId="191" fillId="152" borderId="159" xfId="0" applyFont="1" applyFill="1" applyBorder="1"/>
    <xf numFmtId="10" fontId="184" fillId="142" borderId="6" xfId="58" applyNumberFormat="1" applyFont="1" applyFill="1" applyBorder="1" applyAlignment="1">
      <alignment horizontal="center" vertical="center"/>
    </xf>
    <xf numFmtId="10" fontId="184" fillId="142" borderId="6" xfId="0" applyNumberFormat="1" applyFont="1" applyFill="1" applyBorder="1" applyAlignment="1">
      <alignment horizontal="center" vertical="center"/>
    </xf>
    <xf numFmtId="0" fontId="6" fillId="0" borderId="0" xfId="0" applyFont="1"/>
    <xf numFmtId="0" fontId="210" fillId="0" borderId="0" xfId="0" applyFont="1"/>
    <xf numFmtId="0" fontId="211" fillId="0" borderId="0" xfId="0" applyFont="1" applyAlignment="1">
      <alignment wrapText="1"/>
    </xf>
    <xf numFmtId="0" fontId="212" fillId="0" borderId="0" xfId="0" applyFont="1"/>
    <xf numFmtId="0" fontId="210" fillId="149" borderId="0" xfId="0" applyFont="1" applyFill="1"/>
    <xf numFmtId="6" fontId="210" fillId="149" borderId="0" xfId="0" applyNumberFormat="1" applyFont="1" applyFill="1"/>
    <xf numFmtId="0" fontId="210" fillId="0" borderId="0" xfId="0" applyFont="1" applyAlignment="1">
      <alignment wrapText="1"/>
    </xf>
    <xf numFmtId="0" fontId="52" fillId="159" borderId="160" xfId="0" applyFont="1" applyFill="1" applyBorder="1" applyAlignment="1">
      <alignment horizontal="center" wrapText="1"/>
    </xf>
    <xf numFmtId="0" fontId="52" fillId="159" borderId="161" xfId="0" applyFont="1" applyFill="1" applyBorder="1" applyAlignment="1">
      <alignment horizontal="center" wrapText="1"/>
    </xf>
    <xf numFmtId="0" fontId="52" fillId="159" borderId="162" xfId="0" applyFont="1" applyFill="1" applyBorder="1" applyAlignment="1">
      <alignment horizontal="center" wrapText="1"/>
    </xf>
    <xf numFmtId="0" fontId="9" fillId="0" borderId="0" xfId="0" applyFont="1" applyAlignment="1">
      <alignment wrapText="1"/>
    </xf>
    <xf numFmtId="0" fontId="36" fillId="0" borderId="0" xfId="2" applyFont="1" applyProtection="1">
      <protection locked="0"/>
    </xf>
    <xf numFmtId="0" fontId="6" fillId="0" borderId="0" xfId="20575" applyFont="1"/>
    <xf numFmtId="0" fontId="213" fillId="0" borderId="0" xfId="0" applyFont="1" applyAlignment="1">
      <alignment wrapText="1"/>
    </xf>
    <xf numFmtId="0" fontId="36" fillId="0" borderId="2" xfId="0" applyFont="1" applyBorder="1" applyAlignment="1">
      <alignment horizontal="left" wrapText="1"/>
    </xf>
    <xf numFmtId="0" fontId="214" fillId="0" borderId="0" xfId="0" applyFont="1" applyAlignment="1">
      <alignment wrapText="1"/>
    </xf>
    <xf numFmtId="0" fontId="215" fillId="0" borderId="0" xfId="0" applyFont="1"/>
    <xf numFmtId="0" fontId="147" fillId="158" borderId="4" xfId="0" applyFont="1" applyFill="1" applyBorder="1"/>
    <xf numFmtId="0" fontId="147" fillId="158" borderId="2" xfId="0" applyFont="1" applyFill="1" applyBorder="1"/>
    <xf numFmtId="0" fontId="191" fillId="146" borderId="92" xfId="0" applyFont="1" applyFill="1" applyBorder="1" applyAlignment="1">
      <alignment horizontal="center" vertical="center"/>
    </xf>
    <xf numFmtId="0" fontId="191" fillId="155" borderId="93" xfId="0" applyFont="1" applyFill="1" applyBorder="1" applyAlignment="1">
      <alignment horizontal="center" vertical="center" wrapText="1"/>
    </xf>
    <xf numFmtId="0" fontId="191" fillId="146" borderId="93" xfId="0" applyFont="1" applyFill="1" applyBorder="1" applyAlignment="1">
      <alignment horizontal="center" vertical="center" wrapText="1"/>
    </xf>
    <xf numFmtId="0" fontId="184" fillId="146" borderId="97" xfId="0" applyFont="1" applyFill="1" applyBorder="1" applyAlignment="1">
      <alignment horizontal="center" vertical="center" wrapText="1"/>
    </xf>
    <xf numFmtId="0" fontId="54" fillId="146" borderId="93" xfId="0" applyFont="1" applyFill="1" applyBorder="1" applyAlignment="1">
      <alignment horizontal="center" vertical="center" wrapText="1"/>
    </xf>
    <xf numFmtId="0" fontId="183" fillId="2" borderId="0" xfId="5259" applyFont="1" applyFill="1"/>
    <xf numFmtId="0" fontId="36" fillId="0" borderId="186" xfId="0" applyFont="1" applyBorder="1"/>
    <xf numFmtId="0" fontId="36" fillId="0" borderId="188" xfId="0" applyFont="1" applyBorder="1" applyAlignment="1">
      <alignment horizontal="left" wrapText="1"/>
    </xf>
    <xf numFmtId="0" fontId="147" fillId="0" borderId="189" xfId="0" applyFont="1" applyBorder="1"/>
    <xf numFmtId="0" fontId="147" fillId="0" borderId="188" xfId="0" applyFont="1" applyBorder="1"/>
    <xf numFmtId="0" fontId="184" fillId="3" borderId="190" xfId="20557" applyFont="1" applyFill="1" applyBorder="1" applyAlignment="1">
      <alignment horizontal="center" vertical="center" wrapText="1"/>
    </xf>
    <xf numFmtId="0" fontId="184" fillId="3" borderId="190" xfId="20557" applyFont="1" applyFill="1" applyBorder="1" applyAlignment="1">
      <alignment horizontal="left" wrapText="1"/>
    </xf>
    <xf numFmtId="0" fontId="36" fillId="156" borderId="191" xfId="0" applyFont="1" applyFill="1" applyBorder="1"/>
    <xf numFmtId="0" fontId="54" fillId="146" borderId="192" xfId="20575" applyFont="1" applyFill="1" applyBorder="1" applyAlignment="1">
      <alignment horizontal="center" vertical="center" wrapText="1"/>
    </xf>
    <xf numFmtId="0" fontId="54" fillId="146" borderId="191" xfId="20575" applyFont="1" applyFill="1" applyBorder="1" applyAlignment="1">
      <alignment horizontal="center" vertical="center" wrapText="1"/>
    </xf>
    <xf numFmtId="0" fontId="18" fillId="0" borderId="193" xfId="20575" applyBorder="1" applyAlignment="1">
      <alignment horizontal="center"/>
    </xf>
    <xf numFmtId="167" fontId="0" fillId="145" borderId="194" xfId="20576" applyNumberFormat="1" applyFont="1" applyFill="1" applyBorder="1"/>
    <xf numFmtId="167" fontId="0" fillId="3" borderId="195" xfId="20576" applyNumberFormat="1" applyFont="1" applyFill="1" applyBorder="1"/>
    <xf numFmtId="0" fontId="54" fillId="0" borderId="190" xfId="20575" applyFont="1" applyBorder="1"/>
    <xf numFmtId="167" fontId="54" fillId="3" borderId="192" xfId="20576" applyNumberFormat="1" applyFont="1" applyFill="1" applyBorder="1"/>
    <xf numFmtId="167" fontId="54" fillId="3" borderId="191" xfId="20576" applyNumberFormat="1" applyFont="1" applyFill="1" applyBorder="1"/>
    <xf numFmtId="0" fontId="182" fillId="149" borderId="190" xfId="20557" applyFont="1" applyFill="1" applyBorder="1" applyAlignment="1">
      <alignment horizontal="center" vertical="center" wrapText="1"/>
    </xf>
    <xf numFmtId="0" fontId="182" fillId="149" borderId="190" xfId="168" applyFont="1" applyFill="1" applyBorder="1"/>
    <xf numFmtId="0" fontId="0" fillId="143" borderId="193" xfId="0" applyFill="1" applyBorder="1"/>
    <xf numFmtId="0" fontId="198" fillId="145" borderId="194" xfId="5259" applyFont="1" applyFill="1" applyBorder="1" applyAlignment="1">
      <alignment horizontal="center"/>
    </xf>
    <xf numFmtId="0" fontId="0" fillId="143" borderId="194" xfId="0" applyFill="1" applyBorder="1"/>
    <xf numFmtId="0" fontId="0" fillId="143" borderId="195" xfId="0" applyFill="1" applyBorder="1"/>
    <xf numFmtId="0" fontId="182" fillId="149" borderId="190" xfId="59" applyFont="1" applyFill="1" applyBorder="1"/>
    <xf numFmtId="0" fontId="187" fillId="149" borderId="191" xfId="6" applyFont="1" applyFill="1" applyBorder="1" applyAlignment="1">
      <alignment horizontal="left"/>
    </xf>
    <xf numFmtId="0" fontId="187" fillId="0" borderId="194" xfId="6" applyFont="1" applyBorder="1" applyAlignment="1">
      <alignment horizontal="left" indent="1"/>
    </xf>
    <xf numFmtId="0" fontId="187" fillId="2" borderId="194" xfId="5259" applyFont="1" applyFill="1" applyBorder="1"/>
    <xf numFmtId="0" fontId="187" fillId="2" borderId="194" xfId="5259" applyFont="1" applyFill="1" applyBorder="1" applyAlignment="1">
      <alignment horizontal="center"/>
    </xf>
    <xf numFmtId="0" fontId="187" fillId="0" borderId="194" xfId="5259" applyFont="1" applyFill="1" applyBorder="1" applyAlignment="1">
      <alignment horizontal="center"/>
    </xf>
    <xf numFmtId="0" fontId="184" fillId="149" borderId="190" xfId="20557" applyFont="1" applyFill="1" applyBorder="1" applyAlignment="1">
      <alignment horizontal="center" vertical="center" wrapText="1"/>
    </xf>
    <xf numFmtId="0" fontId="184" fillId="149" borderId="190" xfId="20577" applyFont="1" applyFill="1" applyBorder="1"/>
    <xf numFmtId="0" fontId="36" fillId="149" borderId="191" xfId="6" applyFont="1" applyFill="1" applyBorder="1" applyAlignment="1">
      <alignment horizontal="left"/>
    </xf>
    <xf numFmtId="0" fontId="36" fillId="149" borderId="191" xfId="0" applyFont="1" applyFill="1" applyBorder="1"/>
    <xf numFmtId="0" fontId="54" fillId="0" borderId="194" xfId="0" applyFont="1" applyBorder="1" applyAlignment="1">
      <alignment vertical="center"/>
    </xf>
    <xf numFmtId="0" fontId="54" fillId="0" borderId="194" xfId="0" applyFont="1" applyBorder="1" applyAlignment="1">
      <alignment horizontal="left" vertical="center"/>
    </xf>
    <xf numFmtId="0" fontId="36" fillId="0" borderId="194" xfId="0" applyFont="1" applyBorder="1"/>
    <xf numFmtId="0" fontId="36" fillId="0" borderId="194" xfId="0" applyFont="1" applyBorder="1" applyAlignment="1">
      <alignment horizontal="center" vertical="center"/>
    </xf>
    <xf numFmtId="0" fontId="36" fillId="0" borderId="194" xfId="0" applyFont="1" applyBorder="1" applyAlignment="1">
      <alignment vertical="center"/>
    </xf>
    <xf numFmtId="0" fontId="36" fillId="0" borderId="194" xfId="0" applyFont="1" applyBorder="1" applyAlignment="1">
      <alignment horizontal="center"/>
    </xf>
    <xf numFmtId="0" fontId="36" fillId="0" borderId="194" xfId="0" applyFont="1" applyBorder="1" applyAlignment="1">
      <alignment vertical="center" wrapText="1"/>
    </xf>
    <xf numFmtId="0" fontId="184" fillId="149" borderId="190" xfId="59" applyFont="1" applyFill="1" applyBorder="1"/>
    <xf numFmtId="0" fontId="184" fillId="146" borderId="204" xfId="20557" applyFont="1" applyFill="1" applyBorder="1" applyAlignment="1">
      <alignment horizontal="center" vertical="center" wrapText="1"/>
    </xf>
    <xf numFmtId="0" fontId="36" fillId="0" borderId="193" xfId="20557" applyFont="1" applyBorder="1" applyAlignment="1">
      <alignment horizontal="center" vertical="center"/>
    </xf>
    <xf numFmtId="0" fontId="36" fillId="0" borderId="194" xfId="20557" applyFont="1" applyBorder="1" applyAlignment="1">
      <alignment horizontal="center" vertical="center"/>
    </xf>
    <xf numFmtId="0" fontId="184" fillId="0" borderId="194" xfId="20559" applyFont="1" applyBorder="1" applyAlignment="1">
      <alignment horizontal="left" vertical="center"/>
    </xf>
    <xf numFmtId="42" fontId="184" fillId="147" borderId="194" xfId="20559" applyNumberFormat="1" applyFont="1" applyFill="1" applyBorder="1" applyAlignment="1">
      <alignment horizontal="left" vertical="center"/>
    </xf>
    <xf numFmtId="165" fontId="184" fillId="147" borderId="194" xfId="17592" applyNumberFormat="1" applyFont="1" applyFill="1" applyBorder="1" applyAlignment="1">
      <alignment horizontal="left" vertical="center"/>
    </xf>
    <xf numFmtId="0" fontId="184" fillId="147" borderId="194" xfId="20559" applyFont="1" applyFill="1" applyBorder="1" applyAlignment="1">
      <alignment horizontal="left" vertical="center"/>
    </xf>
    <xf numFmtId="0" fontId="184" fillId="147" borderId="195" xfId="20559" applyFont="1" applyFill="1" applyBorder="1" applyAlignment="1">
      <alignment horizontal="left" vertical="center"/>
    </xf>
    <xf numFmtId="0" fontId="147" fillId="149" borderId="199" xfId="0" applyFont="1" applyFill="1" applyBorder="1" applyAlignment="1">
      <alignment wrapText="1"/>
    </xf>
    <xf numFmtId="0" fontId="36" fillId="0" borderId="194" xfId="20557" applyFont="1" applyBorder="1" applyAlignment="1">
      <alignment horizontal="left" vertical="center" indent="1"/>
    </xf>
    <xf numFmtId="42" fontId="36" fillId="3" borderId="194" xfId="20559" applyNumberFormat="1" applyFont="1" applyFill="1" applyBorder="1" applyAlignment="1">
      <alignment horizontal="left" vertical="center"/>
    </xf>
    <xf numFmtId="165" fontId="36" fillId="0" borderId="194" xfId="17592" applyNumberFormat="1" applyFont="1" applyBorder="1" applyAlignment="1">
      <alignment horizontal="center" vertical="center"/>
    </xf>
    <xf numFmtId="165" fontId="36" fillId="147" borderId="194" xfId="20560" applyNumberFormat="1" applyFont="1" applyFill="1" applyBorder="1" applyAlignment="1">
      <alignment horizontal="center" vertical="center"/>
    </xf>
    <xf numFmtId="0" fontId="147" fillId="149" borderId="199" xfId="0" applyFont="1" applyFill="1" applyBorder="1" applyAlignment="1">
      <alignment horizontal="left" wrapText="1"/>
    </xf>
    <xf numFmtId="0" fontId="33" fillId="149" borderId="199" xfId="0" applyFont="1" applyFill="1" applyBorder="1" applyAlignment="1">
      <alignment wrapText="1"/>
    </xf>
    <xf numFmtId="0" fontId="36" fillId="0" borderId="200" xfId="20557" applyFont="1" applyBorder="1" applyAlignment="1">
      <alignment horizontal="left" vertical="center" indent="1"/>
    </xf>
    <xf numFmtId="42" fontId="36" fillId="3" borderId="202" xfId="20559" applyNumberFormat="1" applyFont="1" applyFill="1" applyBorder="1" applyAlignment="1">
      <alignment horizontal="left" vertical="center"/>
    </xf>
    <xf numFmtId="165" fontId="36" fillId="147" borderId="194" xfId="17592" applyNumberFormat="1" applyFont="1" applyFill="1" applyBorder="1" applyAlignment="1">
      <alignment horizontal="center" vertical="center"/>
    </xf>
    <xf numFmtId="165" fontId="36" fillId="147" borderId="195" xfId="20560" applyNumberFormat="1" applyFont="1" applyFill="1" applyBorder="1" applyAlignment="1">
      <alignment horizontal="center" vertical="center"/>
    </xf>
    <xf numFmtId="0" fontId="184" fillId="0" borderId="200" xfId="20559" applyFont="1" applyBorder="1" applyAlignment="1">
      <alignment horizontal="left" vertical="center"/>
    </xf>
    <xf numFmtId="42" fontId="36" fillId="147" borderId="194" xfId="20559" applyNumberFormat="1" applyFont="1" applyFill="1" applyBorder="1" applyAlignment="1">
      <alignment horizontal="center" vertical="center"/>
    </xf>
    <xf numFmtId="42" fontId="36" fillId="147" borderId="195" xfId="20559" applyNumberFormat="1" applyFont="1" applyFill="1" applyBorder="1" applyAlignment="1">
      <alignment horizontal="center" vertical="center"/>
    </xf>
    <xf numFmtId="42" fontId="36" fillId="147" borderId="194" xfId="20559" applyNumberFormat="1" applyFont="1" applyFill="1" applyBorder="1" applyAlignment="1">
      <alignment horizontal="left" vertical="center"/>
    </xf>
    <xf numFmtId="165" fontId="36" fillId="0" borderId="195" xfId="20560" applyNumberFormat="1" applyFont="1" applyFill="1" applyBorder="1" applyAlignment="1">
      <alignment horizontal="center" vertical="center"/>
    </xf>
    <xf numFmtId="0" fontId="184" fillId="0" borderId="200" xfId="20558" applyFont="1" applyBorder="1" applyAlignment="1">
      <alignment horizontal="left" vertical="center" wrapText="1"/>
    </xf>
    <xf numFmtId="165" fontId="36" fillId="147" borderId="195" xfId="17592" applyNumberFormat="1" applyFont="1" applyFill="1" applyBorder="1" applyAlignment="1">
      <alignment horizontal="center" vertical="center"/>
    </xf>
    <xf numFmtId="0" fontId="184" fillId="2" borderId="200" xfId="20557" applyFont="1" applyFill="1" applyBorder="1" applyAlignment="1">
      <alignment horizontal="left" vertical="center" wrapText="1"/>
    </xf>
    <xf numFmtId="0" fontId="36" fillId="149" borderId="199" xfId="0" applyFont="1" applyFill="1" applyBorder="1"/>
    <xf numFmtId="42" fontId="200" fillId="147" borderId="194" xfId="20559" applyNumberFormat="1" applyFont="1" applyFill="1" applyBorder="1" applyAlignment="1">
      <alignment horizontal="right" vertical="center"/>
    </xf>
    <xf numFmtId="165" fontId="36" fillId="0" borderId="195" xfId="17592" applyNumberFormat="1" applyFont="1" applyBorder="1" applyAlignment="1">
      <alignment horizontal="center" vertical="center"/>
    </xf>
    <xf numFmtId="0" fontId="36" fillId="149" borderId="199" xfId="0" applyFont="1" applyFill="1" applyBorder="1" applyAlignment="1">
      <alignment wrapText="1"/>
    </xf>
    <xf numFmtId="42" fontId="36" fillId="147" borderId="195" xfId="20559" applyNumberFormat="1" applyFont="1" applyFill="1" applyBorder="1" applyAlignment="1">
      <alignment horizontal="left" vertical="center"/>
    </xf>
    <xf numFmtId="44" fontId="36" fillId="147" borderId="194" xfId="17842" applyNumberFormat="1" applyFont="1" applyFill="1" applyBorder="1" applyAlignment="1">
      <alignment horizontal="center" vertical="center"/>
    </xf>
    <xf numFmtId="0" fontId="184" fillId="2" borderId="200" xfId="20557" applyFont="1" applyFill="1" applyBorder="1" applyAlignment="1">
      <alignment horizontal="left" vertical="center"/>
    </xf>
    <xf numFmtId="0" fontId="36" fillId="2" borderId="193" xfId="20557" applyFont="1" applyFill="1" applyBorder="1" applyAlignment="1">
      <alignment horizontal="center" vertical="center"/>
    </xf>
    <xf numFmtId="0" fontId="36" fillId="2" borderId="194" xfId="20557" applyFont="1" applyFill="1" applyBorder="1" applyAlignment="1">
      <alignment horizontal="center" vertical="center"/>
    </xf>
    <xf numFmtId="0" fontId="184" fillId="2" borderId="194" xfId="20557" applyFont="1" applyFill="1" applyBorder="1" applyAlignment="1">
      <alignment horizontal="left" vertical="center"/>
    </xf>
    <xf numFmtId="42" fontId="36" fillId="147" borderId="204" xfId="20559" applyNumberFormat="1" applyFont="1" applyFill="1" applyBorder="1" applyAlignment="1">
      <alignment horizontal="center" vertical="center"/>
    </xf>
    <xf numFmtId="42" fontId="36" fillId="154" borderId="194" xfId="20559" applyNumberFormat="1" applyFont="1" applyFill="1" applyBorder="1" applyAlignment="1">
      <alignment horizontal="left" vertical="center"/>
    </xf>
    <xf numFmtId="165" fontId="36" fillId="0" borderId="194" xfId="20560" applyNumberFormat="1" applyFont="1" applyFill="1" applyBorder="1" applyAlignment="1">
      <alignment horizontal="center" vertical="center"/>
    </xf>
    <xf numFmtId="42" fontId="36" fillId="145" borderId="194" xfId="20559" applyNumberFormat="1" applyFont="1" applyFill="1" applyBorder="1" applyAlignment="1">
      <alignment horizontal="left" vertical="center"/>
    </xf>
    <xf numFmtId="42" fontId="36" fillId="147" borderId="194" xfId="20559" applyNumberFormat="1" applyFont="1" applyFill="1" applyBorder="1" applyAlignment="1">
      <alignment horizontal="right" vertical="center"/>
    </xf>
    <xf numFmtId="0" fontId="205" fillId="149" borderId="190" xfId="168" applyFont="1" applyFill="1" applyBorder="1"/>
    <xf numFmtId="0" fontId="36" fillId="0" borderId="194" xfId="198" applyFont="1" applyBorder="1" applyAlignment="1">
      <alignment horizontal="center"/>
    </xf>
    <xf numFmtId="0" fontId="36" fillId="0" borderId="194" xfId="198" applyFont="1" applyBorder="1"/>
    <xf numFmtId="0" fontId="36" fillId="0" borderId="194" xfId="198" applyFont="1" applyBorder="1" applyAlignment="1">
      <alignment horizontal="center" wrapText="1"/>
    </xf>
    <xf numFmtId="0" fontId="184" fillId="157" borderId="194" xfId="5259" applyFont="1" applyFill="1" applyBorder="1" applyAlignment="1">
      <alignment horizontal="center" vertical="center" wrapText="1"/>
    </xf>
    <xf numFmtId="0" fontId="209" fillId="147" borderId="194" xfId="5259" applyFont="1" applyFill="1" applyBorder="1" applyAlignment="1">
      <alignment horizontal="center" vertical="center" wrapText="1"/>
    </xf>
    <xf numFmtId="6" fontId="209" fillId="147" borderId="194" xfId="5259" applyNumberFormat="1" applyFont="1" applyFill="1" applyBorder="1" applyAlignment="1">
      <alignment horizontal="center" vertical="center" wrapText="1"/>
    </xf>
    <xf numFmtId="0" fontId="36" fillId="0" borderId="199" xfId="0" applyFont="1" applyBorder="1"/>
    <xf numFmtId="0" fontId="194" fillId="3" borderId="193" xfId="20589" applyFill="1" applyBorder="1" applyAlignment="1">
      <alignment vertical="center" wrapText="1"/>
    </xf>
    <xf numFmtId="0" fontId="56" fillId="3" borderId="193" xfId="20589" applyFont="1" applyFill="1" applyBorder="1" applyAlignment="1">
      <alignment vertical="center" wrapText="1"/>
    </xf>
    <xf numFmtId="0" fontId="194" fillId="3" borderId="190" xfId="20589" applyFill="1" applyBorder="1" applyAlignment="1">
      <alignment horizontal="left" vertical="center" wrapText="1"/>
    </xf>
    <xf numFmtId="0" fontId="40" fillId="145" borderId="199" xfId="0" applyFont="1" applyFill="1" applyBorder="1"/>
    <xf numFmtId="0" fontId="182" fillId="149" borderId="190" xfId="20557" applyFont="1" applyFill="1" applyBorder="1" applyAlignment="1">
      <alignment horizontal="center" wrapText="1"/>
    </xf>
    <xf numFmtId="0" fontId="187" fillId="149" borderId="198" xfId="6" applyFont="1" applyFill="1" applyBorder="1" applyAlignment="1">
      <alignment horizontal="left"/>
    </xf>
    <xf numFmtId="0" fontId="184" fillId="149" borderId="190" xfId="20557" applyFont="1" applyFill="1" applyBorder="1" applyAlignment="1">
      <alignment horizontal="center" wrapText="1"/>
    </xf>
    <xf numFmtId="42" fontId="54" fillId="146" borderId="193" xfId="0" applyNumberFormat="1" applyFont="1" applyFill="1" applyBorder="1" applyAlignment="1">
      <alignment horizontal="center"/>
    </xf>
    <xf numFmtId="42" fontId="54" fillId="146" borderId="194" xfId="0" applyNumberFormat="1" applyFont="1" applyFill="1" applyBorder="1" applyAlignment="1">
      <alignment horizontal="center"/>
    </xf>
    <xf numFmtId="0" fontId="54" fillId="146" borderId="194" xfId="0" applyFont="1" applyFill="1" applyBorder="1" applyAlignment="1">
      <alignment horizontal="center"/>
    </xf>
    <xf numFmtId="0" fontId="54" fillId="146" borderId="195" xfId="0" applyFont="1" applyFill="1" applyBorder="1" applyAlignment="1">
      <alignment horizontal="center"/>
    </xf>
    <xf numFmtId="0" fontId="184" fillId="149" borderId="190" xfId="20557" applyFont="1" applyFill="1" applyBorder="1" applyAlignment="1">
      <alignment horizontal="left" wrapText="1"/>
    </xf>
    <xf numFmtId="0" fontId="36" fillId="151" borderId="191" xfId="0" applyFont="1" applyFill="1" applyBorder="1"/>
    <xf numFmtId="0" fontId="36" fillId="0" borderId="193" xfId="0" applyFont="1" applyBorder="1" applyAlignment="1">
      <alignment horizontal="left" wrapText="1"/>
    </xf>
    <xf numFmtId="0" fontId="36" fillId="0" borderId="194" xfId="0" applyFont="1" applyBorder="1" applyAlignment="1">
      <alignment horizontal="left" wrapText="1"/>
    </xf>
    <xf numFmtId="0" fontId="40" fillId="142" borderId="194" xfId="0" applyFont="1" applyFill="1" applyBorder="1"/>
    <xf numFmtId="0" fontId="36" fillId="0" borderId="190" xfId="0" applyFont="1" applyBorder="1" applyAlignment="1">
      <alignment horizontal="left" wrapText="1"/>
    </xf>
    <xf numFmtId="0" fontId="36" fillId="0" borderId="192" xfId="0" applyFont="1" applyBorder="1" applyAlignment="1">
      <alignment horizontal="left" wrapText="1"/>
    </xf>
    <xf numFmtId="0" fontId="40" fillId="142" borderId="192" xfId="0" applyFont="1" applyFill="1" applyBorder="1"/>
    <xf numFmtId="0" fontId="147" fillId="0" borderId="202" xfId="0" applyFont="1" applyBorder="1"/>
    <xf numFmtId="9" fontId="40" fillId="150" borderId="194" xfId="58" applyFont="1" applyFill="1" applyBorder="1"/>
    <xf numFmtId="9" fontId="40" fillId="150" borderId="195" xfId="58" applyFont="1" applyFill="1" applyBorder="1"/>
    <xf numFmtId="9" fontId="40" fillId="150" borderId="204" xfId="58" applyFont="1" applyFill="1" applyBorder="1"/>
    <xf numFmtId="0" fontId="36" fillId="149" borderId="186" xfId="0" applyFont="1" applyFill="1" applyBorder="1"/>
    <xf numFmtId="0" fontId="184" fillId="149" borderId="205" xfId="20557" applyFont="1" applyFill="1" applyBorder="1" applyAlignment="1">
      <alignment horizontal="center" vertical="center" wrapText="1"/>
    </xf>
    <xf numFmtId="0" fontId="205" fillId="149" borderId="197" xfId="168" applyFont="1" applyFill="1" applyBorder="1"/>
    <xf numFmtId="0" fontId="184" fillId="146" borderId="194" xfId="20559" applyFont="1" applyFill="1" applyBorder="1" applyAlignment="1">
      <alignment vertical="center" wrapText="1"/>
    </xf>
    <xf numFmtId="0" fontId="184" fillId="146" borderId="194" xfId="20559" applyFont="1" applyFill="1" applyBorder="1" applyAlignment="1">
      <alignment vertical="center"/>
    </xf>
    <xf numFmtId="0" fontId="184" fillId="161" borderId="194" xfId="20559" applyFont="1" applyFill="1" applyBorder="1" applyAlignment="1">
      <alignment horizontal="center" vertical="center" wrapText="1"/>
    </xf>
    <xf numFmtId="0" fontId="36" fillId="0" borderId="194" xfId="198" applyFont="1" applyBorder="1" applyAlignment="1">
      <alignment wrapText="1"/>
    </xf>
    <xf numFmtId="0" fontId="36" fillId="0" borderId="194" xfId="198" applyFont="1" applyBorder="1" applyAlignment="1">
      <alignment horizontal="left" wrapText="1"/>
    </xf>
    <xf numFmtId="0" fontId="147" fillId="141" borderId="149" xfId="20532" applyFont="1" applyFill="1" applyBorder="1" applyAlignment="1">
      <alignment vertical="center" wrapText="1"/>
    </xf>
    <xf numFmtId="0" fontId="54" fillId="0" borderId="0" xfId="20575" applyFont="1" applyAlignment="1">
      <alignment horizontal="center"/>
    </xf>
    <xf numFmtId="0" fontId="187" fillId="149" borderId="191" xfId="5259" applyFont="1" applyFill="1" applyBorder="1" applyAlignment="1">
      <alignment horizontal="left"/>
    </xf>
    <xf numFmtId="0" fontId="184" fillId="146" borderId="93" xfId="0" applyFont="1" applyFill="1" applyBorder="1" applyAlignment="1">
      <alignment horizontal="center" vertical="center" wrapText="1"/>
    </xf>
    <xf numFmtId="0" fontId="184" fillId="146" borderId="194" xfId="20559" applyFont="1" applyFill="1" applyBorder="1" applyAlignment="1">
      <alignment horizontal="center" vertical="center"/>
    </xf>
    <xf numFmtId="204" fontId="40" fillId="145" borderId="145" xfId="20555" applyNumberFormat="1" applyFont="1" applyFill="1" applyBorder="1"/>
    <xf numFmtId="204" fontId="40" fillId="145" borderId="194" xfId="20555" applyNumberFormat="1" applyFont="1" applyFill="1" applyBorder="1"/>
    <xf numFmtId="204" fontId="54" fillId="3" borderId="137" xfId="20548" applyNumberFormat="1" applyFont="1" applyFill="1" applyBorder="1"/>
    <xf numFmtId="204" fontId="36" fillId="3" borderId="194" xfId="5259" applyNumberFormat="1" applyFont="1" applyFill="1" applyBorder="1"/>
    <xf numFmtId="204" fontId="36" fillId="3" borderId="195" xfId="5259" applyNumberFormat="1" applyFont="1" applyFill="1" applyBorder="1"/>
    <xf numFmtId="204" fontId="147" fillId="145" borderId="194" xfId="20531" applyNumberFormat="1" applyFont="1" applyFill="1" applyBorder="1" applyAlignment="1" applyProtection="1">
      <alignment horizontal="right" vertical="center"/>
      <protection locked="0"/>
    </xf>
    <xf numFmtId="204" fontId="147" fillId="145" borderId="194" xfId="20531" applyNumberFormat="1" applyFont="1" applyFill="1" applyBorder="1" applyAlignment="1">
      <alignment horizontal="right" vertical="center"/>
    </xf>
    <xf numFmtId="204" fontId="191" fillId="3" borderId="194" xfId="20531" applyNumberFormat="1" applyFont="1" applyFill="1" applyBorder="1" applyAlignment="1">
      <alignment horizontal="right" vertical="center"/>
    </xf>
    <xf numFmtId="204" fontId="191" fillId="3" borderId="195" xfId="20531" applyNumberFormat="1" applyFont="1" applyFill="1" applyBorder="1" applyAlignment="1">
      <alignment horizontal="right" vertical="center"/>
    </xf>
    <xf numFmtId="204" fontId="191" fillId="3" borderId="137" xfId="20531" applyNumberFormat="1" applyFont="1" applyFill="1" applyBorder="1" applyAlignment="1">
      <alignment horizontal="right" vertical="center"/>
    </xf>
    <xf numFmtId="204" fontId="191" fillId="3" borderId="138" xfId="20531" applyNumberFormat="1" applyFont="1" applyFill="1" applyBorder="1" applyAlignment="1">
      <alignment horizontal="right" vertical="center"/>
    </xf>
    <xf numFmtId="204" fontId="147" fillId="153" borderId="144" xfId="0" applyNumberFormat="1" applyFont="1" applyFill="1" applyBorder="1"/>
    <xf numFmtId="204" fontId="147" fillId="153" borderId="52" xfId="0" applyNumberFormat="1" applyFont="1" applyFill="1" applyBorder="1"/>
    <xf numFmtId="10" fontId="204" fillId="150" borderId="202" xfId="0" applyNumberFormat="1" applyFont="1" applyFill="1" applyBorder="1"/>
    <xf numFmtId="0" fontId="204" fillId="150" borderId="52" xfId="0" applyFont="1" applyFill="1" applyBorder="1"/>
    <xf numFmtId="10" fontId="204" fillId="150" borderId="52" xfId="0" applyNumberFormat="1" applyFont="1" applyFill="1" applyBorder="1"/>
    <xf numFmtId="0" fontId="204" fillId="150" borderId="193" xfId="0" applyFont="1" applyFill="1" applyBorder="1" applyAlignment="1">
      <alignment wrapText="1"/>
    </xf>
    <xf numFmtId="0" fontId="204" fillId="150" borderId="4" xfId="0" applyFont="1" applyFill="1" applyBorder="1" applyAlignment="1">
      <alignment wrapText="1"/>
    </xf>
    <xf numFmtId="0" fontId="204" fillId="150" borderId="194" xfId="0" applyFont="1" applyFill="1" applyBorder="1" applyAlignment="1">
      <alignment wrapText="1"/>
    </xf>
    <xf numFmtId="0" fontId="204" fillId="150" borderId="2" xfId="0" applyFont="1" applyFill="1" applyBorder="1" applyAlignment="1">
      <alignment wrapText="1"/>
    </xf>
    <xf numFmtId="6" fontId="54" fillId="3" borderId="151" xfId="0" applyNumberFormat="1" applyFont="1" applyFill="1" applyBorder="1" applyAlignment="1">
      <alignment horizontal="right" vertical="center"/>
    </xf>
    <xf numFmtId="0" fontId="198" fillId="145" borderId="194" xfId="5259" applyFont="1" applyFill="1" applyBorder="1" applyAlignment="1">
      <alignment horizontal="right" wrapText="1" indent="1"/>
    </xf>
    <xf numFmtId="0" fontId="198" fillId="154" borderId="194" xfId="5259" applyFont="1" applyFill="1" applyBorder="1" applyAlignment="1">
      <alignment horizontal="right" wrapText="1" indent="1"/>
    </xf>
    <xf numFmtId="9" fontId="198" fillId="154" borderId="194" xfId="58" applyFont="1" applyFill="1" applyBorder="1" applyAlignment="1">
      <alignment horizontal="right" wrapText="1" indent="1"/>
    </xf>
    <xf numFmtId="0" fontId="198" fillId="145" borderId="137" xfId="5259" applyFont="1" applyFill="1" applyBorder="1" applyAlignment="1">
      <alignment horizontal="right" wrapText="1" indent="1"/>
    </xf>
    <xf numFmtId="0" fontId="198" fillId="154" borderId="156" xfId="5259" applyFont="1" applyFill="1" applyBorder="1" applyAlignment="1">
      <alignment horizontal="right" wrapText="1" indent="1"/>
    </xf>
    <xf numFmtId="9" fontId="198" fillId="154" borderId="156" xfId="58" applyFont="1" applyFill="1" applyBorder="1" applyAlignment="1">
      <alignment horizontal="right" wrapText="1" indent="1"/>
    </xf>
    <xf numFmtId="0" fontId="198" fillId="145" borderId="2" xfId="5259" applyFont="1" applyFill="1" applyBorder="1" applyAlignment="1">
      <alignment horizontal="right" wrapText="1" indent="1"/>
    </xf>
    <xf numFmtId="0" fontId="198" fillId="154" borderId="154" xfId="5259" applyFont="1" applyFill="1" applyBorder="1" applyAlignment="1">
      <alignment horizontal="right" wrapText="1" indent="1"/>
    </xf>
    <xf numFmtId="9" fontId="198" fillId="154" borderId="154" xfId="58" applyFont="1" applyFill="1" applyBorder="1" applyAlignment="1">
      <alignment horizontal="right" wrapText="1" indent="1"/>
    </xf>
    <xf numFmtId="215" fontId="198" fillId="145" borderId="2" xfId="5259" applyNumberFormat="1" applyFont="1" applyFill="1" applyBorder="1" applyAlignment="1">
      <alignment horizontal="right" wrapText="1" indent="1"/>
    </xf>
    <xf numFmtId="6" fontId="198" fillId="145" borderId="194" xfId="5259" applyNumberFormat="1" applyFont="1" applyFill="1" applyBorder="1" applyAlignment="1">
      <alignment horizontal="right" wrapText="1" indent="1"/>
    </xf>
    <xf numFmtId="6" fontId="198" fillId="145" borderId="137" xfId="5259" applyNumberFormat="1" applyFont="1" applyFill="1" applyBorder="1" applyAlignment="1">
      <alignment horizontal="right" wrapText="1" indent="1"/>
    </xf>
    <xf numFmtId="204" fontId="187" fillId="2" borderId="194" xfId="5259" applyNumberFormat="1" applyFont="1" applyFill="1" applyBorder="1" applyAlignment="1">
      <alignment horizontal="right"/>
    </xf>
    <xf numFmtId="204" fontId="198" fillId="154" borderId="194" xfId="5259" applyNumberFormat="1" applyFont="1" applyFill="1" applyBorder="1" applyAlignment="1">
      <alignment horizontal="right" wrapText="1" indent="1"/>
    </xf>
    <xf numFmtId="204" fontId="198" fillId="154" borderId="156" xfId="5259" applyNumberFormat="1" applyFont="1" applyFill="1" applyBorder="1" applyAlignment="1">
      <alignment horizontal="right" wrapText="1" indent="1"/>
    </xf>
    <xf numFmtId="204" fontId="198" fillId="154" borderId="154" xfId="5259" applyNumberFormat="1" applyFont="1" applyFill="1" applyBorder="1" applyAlignment="1">
      <alignment horizontal="right" wrapText="1" indent="1"/>
    </xf>
    <xf numFmtId="204" fontId="198" fillId="145" borderId="2" xfId="5259" applyNumberFormat="1" applyFont="1" applyFill="1" applyBorder="1" applyAlignment="1">
      <alignment horizontal="right" wrapText="1" indent="1"/>
    </xf>
    <xf numFmtId="204" fontId="198" fillId="145" borderId="194" xfId="5259" applyNumberFormat="1" applyFont="1" applyFill="1" applyBorder="1" applyAlignment="1">
      <alignment horizontal="right" wrapText="1" indent="1"/>
    </xf>
    <xf numFmtId="215" fontId="198" fillId="154" borderId="194" xfId="5259" applyNumberFormat="1" applyFont="1" applyFill="1" applyBorder="1" applyAlignment="1">
      <alignment horizontal="right" wrapText="1" indent="1"/>
    </xf>
    <xf numFmtId="215" fontId="198" fillId="154" borderId="156" xfId="5259" applyNumberFormat="1" applyFont="1" applyFill="1" applyBorder="1" applyAlignment="1">
      <alignment horizontal="right" wrapText="1" indent="1"/>
    </xf>
    <xf numFmtId="6" fontId="54" fillId="3" borderId="154" xfId="0" applyNumberFormat="1" applyFont="1" applyFill="1" applyBorder="1" applyAlignment="1">
      <alignment horizontal="right" vertical="center"/>
    </xf>
    <xf numFmtId="6" fontId="54" fillId="3" borderId="152" xfId="0" applyNumberFormat="1" applyFont="1" applyFill="1" applyBorder="1" applyAlignment="1">
      <alignment horizontal="right" vertical="center"/>
    </xf>
    <xf numFmtId="164" fontId="40" fillId="145" borderId="2" xfId="20531" applyNumberFormat="1" applyFont="1" applyFill="1" applyBorder="1"/>
    <xf numFmtId="44" fontId="0" fillId="3" borderId="154" xfId="20531" applyFont="1" applyFill="1" applyBorder="1"/>
    <xf numFmtId="0" fontId="54" fillId="0" borderId="192" xfId="0" applyFont="1" applyBorder="1" applyAlignment="1">
      <alignment vertical="center"/>
    </xf>
    <xf numFmtId="204" fontId="191" fillId="3" borderId="192" xfId="20531" applyNumberFormat="1" applyFont="1" applyFill="1" applyBorder="1" applyAlignment="1">
      <alignment horizontal="right" vertical="center"/>
    </xf>
    <xf numFmtId="204" fontId="191" fillId="3" borderId="191" xfId="20531" applyNumberFormat="1" applyFont="1" applyFill="1" applyBorder="1" applyAlignment="1">
      <alignment horizontal="right" vertical="center"/>
    </xf>
    <xf numFmtId="0" fontId="54" fillId="146" borderId="206" xfId="0" applyFont="1" applyFill="1" applyBorder="1" applyAlignment="1">
      <alignment horizontal="center" vertical="center" wrapText="1"/>
    </xf>
    <xf numFmtId="0" fontId="54" fillId="146" borderId="207" xfId="0" applyFont="1" applyFill="1" applyBorder="1" applyAlignment="1">
      <alignment horizontal="center" vertical="center" wrapText="1"/>
    </xf>
    <xf numFmtId="0" fontId="54" fillId="146" borderId="208" xfId="0" applyFont="1" applyFill="1" applyBorder="1" applyAlignment="1">
      <alignment horizontal="center" vertical="center" wrapText="1"/>
    </xf>
    <xf numFmtId="0" fontId="54" fillId="0" borderId="209" xfId="0" applyFont="1" applyBorder="1" applyAlignment="1">
      <alignment horizontal="center" wrapText="1"/>
    </xf>
    <xf numFmtId="0" fontId="54" fillId="0" borderId="211" xfId="0" applyFont="1" applyBorder="1" applyAlignment="1">
      <alignment horizontal="center" wrapText="1"/>
    </xf>
    <xf numFmtId="0" fontId="36" fillId="0" borderId="214" xfId="0" applyFont="1" applyBorder="1" applyAlignment="1">
      <alignment horizontal="left" wrapText="1"/>
    </xf>
    <xf numFmtId="0" fontId="40" fillId="142" borderId="214" xfId="0" applyFont="1" applyFill="1" applyBorder="1"/>
    <xf numFmtId="204" fontId="147" fillId="151" borderId="214" xfId="20531" applyNumberFormat="1" applyFont="1" applyFill="1" applyBorder="1"/>
    <xf numFmtId="9" fontId="40" fillId="150" borderId="214" xfId="58" applyFont="1" applyFill="1" applyBorder="1"/>
    <xf numFmtId="204" fontId="147" fillId="153" borderId="215" xfId="0" applyNumberFormat="1" applyFont="1" applyFill="1" applyBorder="1"/>
    <xf numFmtId="0" fontId="184" fillId="146" borderId="214" xfId="20558" applyFont="1" applyFill="1" applyBorder="1" applyAlignment="1" applyProtection="1">
      <alignment horizontal="center" vertical="center" wrapText="1"/>
      <protection locked="0"/>
    </xf>
    <xf numFmtId="0" fontId="184" fillId="146" borderId="214" xfId="20558" applyFont="1" applyFill="1" applyBorder="1" applyAlignment="1" applyProtection="1">
      <alignment horizontal="center" wrapText="1"/>
      <protection locked="0"/>
    </xf>
    <xf numFmtId="165" fontId="184" fillId="146" borderId="214" xfId="17592" applyNumberFormat="1" applyFont="1" applyFill="1" applyBorder="1" applyAlignment="1" applyProtection="1">
      <alignment horizontal="center" vertical="center" wrapText="1"/>
      <protection locked="0"/>
    </xf>
    <xf numFmtId="0" fontId="184" fillId="146" borderId="214" xfId="20557" applyFont="1" applyFill="1" applyBorder="1" applyAlignment="1">
      <alignment horizontal="center" vertical="center" wrapText="1"/>
    </xf>
    <xf numFmtId="42" fontId="36" fillId="147" borderId="214" xfId="20559" applyNumberFormat="1" applyFont="1" applyFill="1" applyBorder="1" applyAlignment="1">
      <alignment horizontal="center" vertical="center"/>
    </xf>
    <xf numFmtId="0" fontId="40" fillId="145" borderId="217" xfId="0" applyFont="1" applyFill="1" applyBorder="1"/>
    <xf numFmtId="0" fontId="54" fillId="0" borderId="218" xfId="0" applyFont="1" applyBorder="1"/>
    <xf numFmtId="0" fontId="182" fillId="149" borderId="221" xfId="20557" applyFont="1" applyFill="1" applyBorder="1" applyAlignment="1">
      <alignment horizontal="center" vertical="center" wrapText="1"/>
    </xf>
    <xf numFmtId="0" fontId="182" fillId="149" borderId="225" xfId="59" applyFont="1" applyFill="1" applyBorder="1"/>
    <xf numFmtId="0" fontId="187" fillId="149" borderId="220" xfId="6" applyFont="1" applyFill="1" applyBorder="1" applyAlignment="1">
      <alignment horizontal="left"/>
    </xf>
    <xf numFmtId="0" fontId="147" fillId="141" borderId="224" xfId="20532" applyFont="1" applyFill="1" applyBorder="1" applyAlignment="1">
      <alignment vertical="center"/>
    </xf>
    <xf numFmtId="0" fontId="147" fillId="0" borderId="218" xfId="20532" applyFont="1" applyBorder="1" applyAlignment="1">
      <alignment vertical="center" wrapText="1"/>
    </xf>
    <xf numFmtId="0" fontId="184" fillId="149" borderId="221" xfId="20557" applyFont="1" applyFill="1" applyBorder="1" applyAlignment="1">
      <alignment horizontal="center" vertical="center" wrapText="1"/>
    </xf>
    <xf numFmtId="0" fontId="184" fillId="149" borderId="221" xfId="59" applyFont="1" applyFill="1" applyBorder="1"/>
    <xf numFmtId="0" fontId="36" fillId="149" borderId="227" xfId="6" applyFont="1" applyFill="1" applyBorder="1" applyAlignment="1">
      <alignment horizontal="left"/>
    </xf>
    <xf numFmtId="0" fontId="54" fillId="146" borderId="221" xfId="0" applyFont="1" applyFill="1" applyBorder="1" applyAlignment="1">
      <alignment horizontal="center"/>
    </xf>
    <xf numFmtId="0" fontId="54" fillId="146" borderId="226" xfId="0" applyFont="1" applyFill="1" applyBorder="1" applyAlignment="1">
      <alignment horizontal="center"/>
    </xf>
    <xf numFmtId="0" fontId="54" fillId="146" borderId="227" xfId="0" applyFont="1" applyFill="1" applyBorder="1" applyAlignment="1">
      <alignment horizontal="center"/>
    </xf>
    <xf numFmtId="0" fontId="184" fillId="149" borderId="221" xfId="20557" applyFont="1" applyFill="1" applyBorder="1" applyAlignment="1">
      <alignment horizontal="left" vertical="center" wrapText="1"/>
    </xf>
    <xf numFmtId="0" fontId="147" fillId="158" borderId="221" xfId="0" applyFont="1" applyFill="1" applyBorder="1"/>
    <xf numFmtId="0" fontId="147" fillId="158" borderId="226" xfId="0" applyFont="1" applyFill="1" applyBorder="1"/>
    <xf numFmtId="167" fontId="220" fillId="162" borderId="226" xfId="64" applyNumberFormat="1" applyFont="1" applyFill="1" applyBorder="1" applyAlignment="1">
      <alignment horizontal="right" wrapText="1"/>
    </xf>
    <xf numFmtId="204" fontId="220" fillId="162" borderId="226" xfId="0" applyNumberFormat="1" applyFont="1" applyFill="1" applyBorder="1" applyAlignment="1">
      <alignment horizontal="right" wrapText="1"/>
    </xf>
    <xf numFmtId="0" fontId="36" fillId="151" borderId="227" xfId="0" applyFont="1" applyFill="1" applyBorder="1"/>
    <xf numFmtId="0" fontId="191" fillId="146" borderId="225" xfId="0" applyFont="1" applyFill="1" applyBorder="1" applyAlignment="1">
      <alignment horizontal="center" vertical="center"/>
    </xf>
    <xf numFmtId="0" fontId="191" fillId="155" borderId="231" xfId="0" applyFont="1" applyFill="1" applyBorder="1" applyAlignment="1">
      <alignment horizontal="center" vertical="center" wrapText="1"/>
    </xf>
    <xf numFmtId="0" fontId="36" fillId="0" borderId="221" xfId="0" applyFont="1" applyBorder="1" applyAlignment="1">
      <alignment horizontal="left" wrapText="1"/>
    </xf>
    <xf numFmtId="0" fontId="36" fillId="0" borderId="226" xfId="0" applyFont="1" applyBorder="1" applyAlignment="1">
      <alignment horizontal="left" wrapText="1"/>
    </xf>
    <xf numFmtId="164" fontId="40" fillId="145" borderId="226" xfId="20531" applyNumberFormat="1" applyFont="1" applyFill="1" applyBorder="1"/>
    <xf numFmtId="0" fontId="36" fillId="151" borderId="230" xfId="0" applyFont="1" applyFill="1" applyBorder="1"/>
    <xf numFmtId="0" fontId="191" fillId="155" borderId="223" xfId="0" applyFont="1" applyFill="1" applyBorder="1" applyAlignment="1">
      <alignment horizontal="center" vertical="center" wrapText="1"/>
    </xf>
    <xf numFmtId="0" fontId="191" fillId="146" borderId="232" xfId="0" applyFont="1" applyFill="1" applyBorder="1" applyAlignment="1">
      <alignment horizontal="center" vertical="center" wrapText="1"/>
    </xf>
    <xf numFmtId="0" fontId="191" fillId="146" borderId="231" xfId="0" applyFont="1" applyFill="1" applyBorder="1" applyAlignment="1">
      <alignment horizontal="center" vertical="center" wrapText="1"/>
    </xf>
    <xf numFmtId="0" fontId="191" fillId="146" borderId="224" xfId="0" applyFont="1" applyFill="1" applyBorder="1" applyAlignment="1">
      <alignment horizontal="center" vertical="center" wrapText="1"/>
    </xf>
    <xf numFmtId="0" fontId="147" fillId="0" borderId="221" xfId="0" applyFont="1" applyBorder="1"/>
    <xf numFmtId="204" fontId="147" fillId="151" borderId="226" xfId="20531" applyNumberFormat="1" applyFont="1" applyFill="1" applyBorder="1"/>
    <xf numFmtId="9" fontId="40" fillId="150" borderId="226" xfId="58" applyFont="1" applyFill="1" applyBorder="1"/>
    <xf numFmtId="9" fontId="40" fillId="150" borderId="227" xfId="58" applyFont="1" applyFill="1" applyBorder="1"/>
    <xf numFmtId="0" fontId="184" fillId="3" borderId="221" xfId="20557" applyFont="1" applyFill="1" applyBorder="1" applyAlignment="1">
      <alignment horizontal="center" vertical="center" wrapText="1"/>
    </xf>
    <xf numFmtId="0" fontId="184" fillId="3" borderId="221" xfId="20557" applyFont="1" applyFill="1" applyBorder="1" applyAlignment="1">
      <alignment horizontal="left" vertical="center" wrapText="1"/>
    </xf>
    <xf numFmtId="0" fontId="36" fillId="156" borderId="230" xfId="0" applyFont="1" applyFill="1" applyBorder="1"/>
    <xf numFmtId="0" fontId="54" fillId="146" borderId="226" xfId="20575" applyFont="1" applyFill="1" applyBorder="1" applyAlignment="1">
      <alignment horizontal="center" vertical="center" wrapText="1"/>
    </xf>
    <xf numFmtId="0" fontId="54" fillId="146" borderId="227" xfId="20575" applyFont="1" applyFill="1" applyBorder="1" applyAlignment="1">
      <alignment horizontal="center" vertical="center" wrapText="1"/>
    </xf>
    <xf numFmtId="0" fontId="182" fillId="149" borderId="221" xfId="168" applyFont="1" applyFill="1" applyBorder="1"/>
    <xf numFmtId="0" fontId="187" fillId="149" borderId="227" xfId="5259" applyFont="1" applyFill="1" applyBorder="1" applyAlignment="1">
      <alignment horizontal="left"/>
    </xf>
    <xf numFmtId="0" fontId="182" fillId="149" borderId="221" xfId="59" applyFont="1" applyFill="1" applyBorder="1"/>
    <xf numFmtId="0" fontId="187" fillId="149" borderId="227" xfId="6" applyFont="1" applyFill="1" applyBorder="1" applyAlignment="1">
      <alignment horizontal="left"/>
    </xf>
    <xf numFmtId="0" fontId="187" fillId="2" borderId="217" xfId="5259" applyFont="1" applyFill="1" applyBorder="1"/>
    <xf numFmtId="0" fontId="184" fillId="149" borderId="221" xfId="20577" applyFont="1" applyFill="1" applyBorder="1"/>
    <xf numFmtId="0" fontId="184" fillId="146" borderId="225" xfId="0" applyFont="1" applyFill="1" applyBorder="1" applyAlignment="1">
      <alignment horizontal="center" vertical="center" wrapText="1"/>
    </xf>
    <xf numFmtId="0" fontId="184" fillId="146" borderId="232" xfId="0" applyFont="1" applyFill="1" applyBorder="1" applyAlignment="1">
      <alignment horizontal="center" vertical="center" wrapText="1"/>
    </xf>
    <xf numFmtId="0" fontId="184" fillId="146" borderId="230" xfId="0" applyFont="1" applyFill="1" applyBorder="1" applyAlignment="1">
      <alignment horizontal="center" vertical="center" wrapText="1"/>
    </xf>
    <xf numFmtId="0" fontId="54" fillId="146" borderId="225" xfId="0" applyFont="1" applyFill="1" applyBorder="1" applyAlignment="1">
      <alignment horizontal="center" vertical="center" wrapText="1"/>
    </xf>
    <xf numFmtId="0" fontId="54" fillId="146" borderId="230" xfId="0" applyFont="1" applyFill="1" applyBorder="1" applyAlignment="1">
      <alignment horizontal="center" vertical="center" wrapText="1"/>
    </xf>
    <xf numFmtId="0" fontId="36" fillId="149" borderId="227" xfId="0" applyFont="1" applyFill="1" applyBorder="1"/>
    <xf numFmtId="0" fontId="54" fillId="146" borderId="221" xfId="0" applyFont="1" applyFill="1" applyBorder="1" applyAlignment="1">
      <alignment horizontal="center" vertical="center"/>
    </xf>
    <xf numFmtId="0" fontId="54" fillId="146" borderId="226" xfId="0" applyFont="1" applyFill="1" applyBorder="1" applyAlignment="1">
      <alignment horizontal="center" vertical="center"/>
    </xf>
    <xf numFmtId="6" fontId="184" fillId="146" borderId="226" xfId="0" applyNumberFormat="1" applyFont="1" applyFill="1" applyBorder="1" applyAlignment="1">
      <alignment horizontal="center" vertical="center"/>
    </xf>
    <xf numFmtId="167" fontId="184" fillId="146" borderId="226" xfId="20588" applyNumberFormat="1" applyFont="1" applyFill="1" applyBorder="1" applyAlignment="1">
      <alignment horizontal="center" vertical="center"/>
    </xf>
    <xf numFmtId="167" fontId="184" fillId="146" borderId="226" xfId="20588" applyNumberFormat="1" applyFont="1" applyFill="1" applyBorder="1" applyAlignment="1">
      <alignment horizontal="center" vertical="center" wrapText="1"/>
    </xf>
    <xf numFmtId="0" fontId="184" fillId="146" borderId="227" xfId="0" applyFont="1" applyFill="1" applyBorder="1" applyAlignment="1">
      <alignment horizontal="center" vertical="center"/>
    </xf>
    <xf numFmtId="167" fontId="184" fillId="149" borderId="233" xfId="20588" applyNumberFormat="1" applyFont="1" applyFill="1" applyBorder="1" applyAlignment="1">
      <alignment horizontal="center" vertical="center" wrapText="1"/>
    </xf>
    <xf numFmtId="0" fontId="184" fillId="149" borderId="219" xfId="59" applyFont="1" applyFill="1" applyBorder="1"/>
    <xf numFmtId="0" fontId="36" fillId="3" borderId="227" xfId="6" applyFont="1" applyFill="1" applyBorder="1" applyAlignment="1">
      <alignment horizontal="left"/>
    </xf>
    <xf numFmtId="0" fontId="184" fillId="149" borderId="233" xfId="20557" applyFont="1" applyFill="1" applyBorder="1" applyAlignment="1">
      <alignment horizontal="center" wrapText="1"/>
    </xf>
    <xf numFmtId="0" fontId="184" fillId="146" borderId="221" xfId="5259" applyFont="1" applyFill="1" applyBorder="1" applyAlignment="1">
      <alignment horizontal="center" wrapText="1"/>
    </xf>
    <xf numFmtId="0" fontId="184" fillId="146" borderId="226" xfId="5259" applyFont="1" applyFill="1" applyBorder="1" applyAlignment="1">
      <alignment horizontal="center" wrapText="1"/>
    </xf>
    <xf numFmtId="0" fontId="184" fillId="149" borderId="223" xfId="20557" applyFont="1" applyFill="1" applyBorder="1" applyAlignment="1">
      <alignment horizontal="center" vertical="center" wrapText="1"/>
    </xf>
    <xf numFmtId="0" fontId="205" fillId="149" borderId="221" xfId="168" applyFont="1" applyFill="1" applyBorder="1"/>
    <xf numFmtId="0" fontId="205" fillId="149" borderId="229" xfId="168" applyFont="1" applyFill="1" applyBorder="1"/>
    <xf numFmtId="43" fontId="198" fillId="145" borderId="194" xfId="5259" applyNumberFormat="1" applyFont="1" applyFill="1" applyBorder="1" applyAlignment="1">
      <alignment horizontal="right" wrapText="1" indent="1"/>
    </xf>
    <xf numFmtId="167" fontId="198" fillId="145" borderId="194" xfId="5259" applyNumberFormat="1" applyFont="1" applyFill="1" applyBorder="1" applyAlignment="1">
      <alignment horizontal="right" wrapText="1" indent="1"/>
    </xf>
    <xf numFmtId="43" fontId="198" fillId="145" borderId="194" xfId="6" applyNumberFormat="1" applyFont="1" applyFill="1" applyBorder="1" applyAlignment="1">
      <alignment horizontal="right" wrapText="1" indent="1"/>
    </xf>
    <xf numFmtId="0" fontId="198" fillId="145" borderId="194" xfId="5259" applyFont="1" applyFill="1" applyBorder="1" applyAlignment="1">
      <alignment horizontal="left"/>
    </xf>
    <xf numFmtId="0" fontId="217" fillId="0" borderId="194" xfId="0" applyFont="1" applyBorder="1" applyAlignment="1">
      <alignment horizontal="left" vertical="center"/>
    </xf>
    <xf numFmtId="0" fontId="221" fillId="0" borderId="194" xfId="0" applyFont="1" applyBorder="1" applyAlignment="1">
      <alignment horizontal="left" vertical="center"/>
    </xf>
    <xf numFmtId="0" fontId="221" fillId="0" borderId="194" xfId="0" applyFont="1" applyBorder="1" applyAlignment="1">
      <alignment horizontal="center" vertical="center"/>
    </xf>
    <xf numFmtId="6" fontId="221" fillId="0" borderId="194" xfId="0" applyNumberFormat="1" applyFont="1" applyBorder="1" applyAlignment="1">
      <alignment horizontal="center" vertical="center"/>
    </xf>
    <xf numFmtId="0" fontId="222" fillId="0" borderId="194" xfId="0" applyFont="1" applyBorder="1" applyAlignment="1">
      <alignment horizontal="left" vertical="center"/>
    </xf>
    <xf numFmtId="6" fontId="222" fillId="0" borderId="194" xfId="0" applyNumberFormat="1" applyFont="1" applyBorder="1" applyAlignment="1">
      <alignment horizontal="center" vertical="center"/>
    </xf>
    <xf numFmtId="0" fontId="217" fillId="0" borderId="234" xfId="0" applyFont="1" applyBorder="1" applyAlignment="1">
      <alignment horizontal="left" vertical="center"/>
    </xf>
    <xf numFmtId="0" fontId="147" fillId="2" borderId="194" xfId="0" applyFont="1" applyFill="1" applyBorder="1" applyAlignment="1">
      <alignment horizontal="left" vertical="center"/>
    </xf>
    <xf numFmtId="0" fontId="147" fillId="0" borderId="194" xfId="0" applyFont="1" applyBorder="1" applyAlignment="1">
      <alignment horizontal="left" vertical="center"/>
    </xf>
    <xf numFmtId="0" fontId="204" fillId="0" borderId="194" xfId="0" applyFont="1" applyBorder="1" applyAlignment="1">
      <alignment horizontal="left" vertical="center"/>
    </xf>
    <xf numFmtId="0" fontId="217" fillId="0" borderId="236" xfId="0" applyFont="1" applyBorder="1" applyAlignment="1">
      <alignment horizontal="left" vertical="center"/>
    </xf>
    <xf numFmtId="0" fontId="217" fillId="0" borderId="0" xfId="0" applyFont="1" applyAlignment="1">
      <alignment horizontal="left" vertical="center"/>
    </xf>
    <xf numFmtId="0" fontId="217" fillId="0" borderId="194" xfId="0" applyFont="1" applyBorder="1" applyAlignment="1">
      <alignment horizontal="center" vertical="center"/>
    </xf>
    <xf numFmtId="0" fontId="217" fillId="0" borderId="235" xfId="0" applyFont="1" applyBorder="1" applyAlignment="1">
      <alignment horizontal="left" vertical="center"/>
    </xf>
    <xf numFmtId="0" fontId="204" fillId="0" borderId="234" xfId="0" applyFont="1" applyBorder="1" applyAlignment="1">
      <alignment horizontal="left" vertical="center"/>
    </xf>
    <xf numFmtId="0" fontId="204" fillId="0" borderId="0" xfId="0" applyFont="1" applyAlignment="1">
      <alignment horizontal="left" vertical="center"/>
    </xf>
    <xf numFmtId="0" fontId="204" fillId="0" borderId="194" xfId="0" applyFont="1" applyBorder="1" applyAlignment="1">
      <alignment horizontal="center" vertical="center"/>
    </xf>
    <xf numFmtId="0" fontId="204" fillId="0" borderId="235" xfId="0" applyFont="1" applyBorder="1" applyAlignment="1">
      <alignment horizontal="left" vertical="center"/>
    </xf>
    <xf numFmtId="0" fontId="217" fillId="0" borderId="238" xfId="0" applyFont="1" applyBorder="1" applyAlignment="1">
      <alignment horizontal="left" vertical="center"/>
    </xf>
    <xf numFmtId="0" fontId="194" fillId="0" borderId="194" xfId="20589" applyBorder="1" applyAlignment="1"/>
    <xf numFmtId="0" fontId="194" fillId="0" borderId="194" xfId="20589" applyBorder="1" applyAlignment="1">
      <alignment vertical="center"/>
    </xf>
    <xf numFmtId="0" fontId="194" fillId="2" borderId="194" xfId="20589" applyFill="1" applyBorder="1" applyAlignment="1"/>
    <xf numFmtId="0" fontId="204" fillId="0" borderId="237" xfId="0" applyFont="1" applyBorder="1" applyAlignment="1">
      <alignment horizontal="left" vertical="center"/>
    </xf>
    <xf numFmtId="0" fontId="194" fillId="0" borderId="194" xfId="20589" applyFill="1" applyBorder="1" applyAlignment="1"/>
    <xf numFmtId="43" fontId="36" fillId="0" borderId="194" xfId="64" applyFont="1" applyBorder="1"/>
    <xf numFmtId="0" fontId="229" fillId="0" borderId="194" xfId="20566" applyFont="1" applyBorder="1" applyAlignment="1">
      <alignment vertical="center" wrapText="1"/>
    </xf>
    <xf numFmtId="167" fontId="36" fillId="0" borderId="194" xfId="64" applyNumberFormat="1" applyFont="1" applyBorder="1"/>
    <xf numFmtId="3" fontId="36" fillId="0" borderId="194" xfId="198" applyNumberFormat="1" applyFont="1" applyBorder="1"/>
    <xf numFmtId="167" fontId="36" fillId="0" borderId="194" xfId="20567" applyNumberFormat="1" applyFont="1" applyBorder="1" applyAlignment="1">
      <alignment horizontal="center" vertical="center"/>
    </xf>
    <xf numFmtId="6" fontId="217" fillId="150" borderId="194" xfId="0" applyNumberFormat="1" applyFont="1" applyFill="1" applyBorder="1"/>
    <xf numFmtId="6" fontId="217" fillId="150" borderId="202" xfId="0" applyNumberFormat="1" applyFont="1" applyFill="1" applyBorder="1"/>
    <xf numFmtId="9" fontId="217" fillId="150" borderId="202" xfId="0" applyNumberFormat="1" applyFont="1" applyFill="1" applyBorder="1"/>
    <xf numFmtId="6" fontId="217" fillId="150" borderId="2" xfId="0" applyNumberFormat="1" applyFont="1" applyFill="1" applyBorder="1"/>
    <xf numFmtId="6" fontId="217" fillId="150" borderId="52" xfId="0" applyNumberFormat="1" applyFont="1" applyFill="1" applyBorder="1"/>
    <xf numFmtId="9" fontId="217" fillId="150" borderId="52" xfId="0" applyNumberFormat="1" applyFont="1" applyFill="1" applyBorder="1"/>
    <xf numFmtId="0" fontId="217" fillId="0" borderId="193" xfId="0" applyFont="1" applyBorder="1"/>
    <xf numFmtId="0" fontId="217" fillId="0" borderId="202" xfId="0" applyFont="1" applyBorder="1"/>
    <xf numFmtId="0" fontId="217" fillId="0" borderId="4" xfId="0" applyFont="1" applyBorder="1"/>
    <xf numFmtId="0" fontId="217" fillId="0" borderId="52" xfId="0" applyFont="1" applyBorder="1"/>
    <xf numFmtId="0" fontId="36" fillId="0" borderId="0" xfId="198" applyFont="1" applyAlignment="1">
      <alignment horizontal="left"/>
    </xf>
    <xf numFmtId="0" fontId="184" fillId="146" borderId="194" xfId="20559" applyFont="1" applyFill="1" applyBorder="1" applyAlignment="1">
      <alignment horizontal="left" vertical="center"/>
    </xf>
    <xf numFmtId="0" fontId="36" fillId="0" borderId="194" xfId="198" applyFont="1" applyBorder="1" applyAlignment="1">
      <alignment horizontal="left"/>
    </xf>
    <xf numFmtId="2" fontId="40" fillId="145" borderId="194" xfId="20535" applyNumberFormat="1" applyFont="1" applyFill="1" applyBorder="1"/>
    <xf numFmtId="216" fontId="187" fillId="2" borderId="0" xfId="5259" applyNumberFormat="1" applyFont="1" applyFill="1" applyAlignment="1">
      <alignment horizontal="center"/>
    </xf>
    <xf numFmtId="215" fontId="187" fillId="2" borderId="194" xfId="5259" applyNumberFormat="1" applyFont="1" applyFill="1" applyBorder="1" applyAlignment="1">
      <alignment horizontal="right"/>
    </xf>
    <xf numFmtId="215" fontId="187" fillId="2" borderId="0" xfId="5259" applyNumberFormat="1" applyFont="1" applyFill="1" applyAlignment="1">
      <alignment horizontal="center"/>
    </xf>
    <xf numFmtId="0" fontId="54" fillId="146" borderId="206" xfId="0" applyFont="1" applyFill="1" applyBorder="1" applyAlignment="1">
      <alignment horizontal="center"/>
    </xf>
    <xf numFmtId="0" fontId="54" fillId="146" borderId="207" xfId="0" applyFont="1" applyFill="1" applyBorder="1" applyAlignment="1">
      <alignment horizontal="center"/>
    </xf>
    <xf numFmtId="0" fontId="54" fillId="146" borderId="208" xfId="0" applyFont="1" applyFill="1" applyBorder="1" applyAlignment="1">
      <alignment horizontal="center"/>
    </xf>
    <xf numFmtId="0" fontId="4" fillId="0" borderId="0" xfId="0" applyFont="1"/>
    <xf numFmtId="0" fontId="4" fillId="0" borderId="0" xfId="20586" applyFont="1"/>
    <xf numFmtId="165" fontId="36" fillId="3" borderId="194" xfId="20559" applyNumberFormat="1" applyFont="1" applyFill="1" applyBorder="1" applyAlignment="1">
      <alignment horizontal="center" vertical="center"/>
    </xf>
    <xf numFmtId="165" fontId="184" fillId="146" borderId="211" xfId="17592" applyNumberFormat="1" applyFont="1" applyFill="1" applyBorder="1" applyAlignment="1" applyProtection="1">
      <alignment horizontal="center" vertical="center" wrapText="1"/>
      <protection locked="0"/>
    </xf>
    <xf numFmtId="0" fontId="184" fillId="146" borderId="212" xfId="20557" applyFont="1" applyFill="1" applyBorder="1" applyAlignment="1">
      <alignment horizontal="center" vertical="center" wrapText="1"/>
    </xf>
    <xf numFmtId="0" fontId="184" fillId="146" borderId="213" xfId="20557" applyFont="1" applyFill="1" applyBorder="1" applyAlignment="1">
      <alignment horizontal="center" vertical="center" wrapText="1"/>
    </xf>
    <xf numFmtId="165" fontId="36" fillId="0" borderId="195" xfId="20560" applyNumberFormat="1" applyFont="1" applyBorder="1" applyAlignment="1">
      <alignment horizontal="center" vertical="center"/>
    </xf>
    <xf numFmtId="42" fontId="36" fillId="3" borderId="242" xfId="20559" applyNumberFormat="1" applyFont="1" applyFill="1" applyBorder="1" applyAlignment="1">
      <alignment horizontal="left" vertical="center"/>
    </xf>
    <xf numFmtId="42" fontId="36" fillId="3" borderId="243" xfId="20559" applyNumberFormat="1" applyFont="1" applyFill="1" applyBorder="1" applyAlignment="1">
      <alignment horizontal="left" vertical="center"/>
    </xf>
    <xf numFmtId="165" fontId="36" fillId="3" borderId="244" xfId="20559" applyNumberFormat="1" applyFont="1" applyFill="1" applyBorder="1" applyAlignment="1">
      <alignment horizontal="center" vertical="center"/>
    </xf>
    <xf numFmtId="0" fontId="147" fillId="151" borderId="230" xfId="0" applyFont="1" applyFill="1" applyBorder="1"/>
    <xf numFmtId="167" fontId="40" fillId="145" borderId="226" xfId="64" applyNumberFormat="1" applyFont="1" applyFill="1" applyBorder="1"/>
    <xf numFmtId="165" fontId="187" fillId="2" borderId="0" xfId="58" applyNumberFormat="1" applyFont="1" applyFill="1"/>
    <xf numFmtId="0" fontId="54" fillId="0" borderId="0" xfId="20575" applyFont="1"/>
    <xf numFmtId="0" fontId="182" fillId="0" borderId="0" xfId="5259" applyFont="1" applyFill="1"/>
    <xf numFmtId="0" fontId="191" fillId="0" borderId="225" xfId="0" applyFont="1" applyBorder="1" applyAlignment="1">
      <alignment horizontal="center" vertical="center"/>
    </xf>
    <xf numFmtId="0" fontId="191" fillId="0" borderId="231" xfId="0" applyFont="1" applyBorder="1" applyAlignment="1">
      <alignment horizontal="center" vertical="center" wrapText="1"/>
    </xf>
    <xf numFmtId="164" fontId="187" fillId="0" borderId="0" xfId="202" applyNumberFormat="1" applyFont="1" applyFill="1" applyAlignment="1">
      <alignment horizontal="center"/>
    </xf>
    <xf numFmtId="43" fontId="187" fillId="0" borderId="0" xfId="64" applyFont="1" applyFill="1" applyAlignment="1">
      <alignment horizontal="center"/>
    </xf>
    <xf numFmtId="43" fontId="196" fillId="0" borderId="0" xfId="64" applyFont="1" applyFill="1" applyAlignment="1">
      <alignment horizontal="center"/>
    </xf>
    <xf numFmtId="43" fontId="196" fillId="0" borderId="0" xfId="64" applyFont="1" applyFill="1" applyAlignment="1">
      <alignment horizontal="center" wrapText="1"/>
    </xf>
    <xf numFmtId="164" fontId="187" fillId="0" borderId="0" xfId="7" applyNumberFormat="1" applyFont="1" applyFill="1" applyAlignment="1">
      <alignment horizontal="center"/>
    </xf>
    <xf numFmtId="0" fontId="187" fillId="0" borderId="0" xfId="6" applyFont="1"/>
    <xf numFmtId="43" fontId="187" fillId="0" borderId="0" xfId="64" applyFont="1" applyFill="1" applyBorder="1" applyAlignment="1">
      <alignment horizontal="center"/>
    </xf>
    <xf numFmtId="164" fontId="187" fillId="0" borderId="0" xfId="7" applyNumberFormat="1" applyFont="1" applyFill="1" applyBorder="1" applyAlignment="1">
      <alignment horizontal="center"/>
    </xf>
    <xf numFmtId="43" fontId="196" fillId="0" borderId="0" xfId="64" applyFont="1" applyFill="1" applyBorder="1" applyAlignment="1">
      <alignment horizontal="center"/>
    </xf>
    <xf numFmtId="164" fontId="196" fillId="0" borderId="0" xfId="7" applyNumberFormat="1" applyFont="1" applyFill="1" applyBorder="1" applyAlignment="1">
      <alignment horizontal="center"/>
    </xf>
    <xf numFmtId="43" fontId="196" fillId="0" borderId="0" xfId="64" applyFont="1" applyFill="1" applyBorder="1" applyAlignment="1">
      <alignment horizontal="center" wrapText="1"/>
    </xf>
    <xf numFmtId="164" fontId="196" fillId="0" borderId="0" xfId="7" applyNumberFormat="1" applyFont="1" applyFill="1" applyBorder="1" applyAlignment="1">
      <alignment horizontal="center" wrapText="1"/>
    </xf>
    <xf numFmtId="204" fontId="187" fillId="0" borderId="0" xfId="64" applyNumberFormat="1" applyFont="1" applyFill="1" applyAlignment="1">
      <alignment horizontal="center"/>
    </xf>
    <xf numFmtId="0" fontId="187" fillId="0" borderId="0" xfId="64" applyNumberFormat="1" applyFont="1" applyFill="1" applyAlignment="1">
      <alignment horizontal="center"/>
    </xf>
    <xf numFmtId="0" fontId="187" fillId="0" borderId="0" xfId="6" applyFont="1" applyAlignment="1">
      <alignment horizontal="center"/>
    </xf>
    <xf numFmtId="3" fontId="187" fillId="0" borderId="0" xfId="5259" applyNumberFormat="1" applyFont="1" applyFill="1" applyAlignment="1">
      <alignment horizontal="center"/>
    </xf>
    <xf numFmtId="3" fontId="187" fillId="0" borderId="0" xfId="5259" applyNumberFormat="1" applyFont="1" applyFill="1"/>
    <xf numFmtId="3" fontId="187" fillId="0" borderId="0" xfId="6" applyNumberFormat="1" applyFont="1" applyAlignment="1">
      <alignment horizontal="center"/>
    </xf>
    <xf numFmtId="0" fontId="196" fillId="0" borderId="0" xfId="6" applyFont="1"/>
    <xf numFmtId="0" fontId="182" fillId="0" borderId="0" xfId="20547" applyFont="1"/>
    <xf numFmtId="0" fontId="182" fillId="0" borderId="0" xfId="6" applyFont="1"/>
    <xf numFmtId="0" fontId="54" fillId="0" borderId="0" xfId="0" applyFont="1" applyAlignment="1">
      <alignment horizontal="center"/>
    </xf>
    <xf numFmtId="0" fontId="54" fillId="0" borderId="6" xfId="0" applyFont="1" applyBorder="1" applyAlignment="1">
      <alignment vertical="center"/>
    </xf>
    <xf numFmtId="0" fontId="9" fillId="0" borderId="0" xfId="0" applyFont="1" applyAlignment="1">
      <alignment vertical="center"/>
    </xf>
    <xf numFmtId="0" fontId="54" fillId="0" borderId="0" xfId="0" applyFont="1" applyAlignment="1">
      <alignment vertical="center"/>
    </xf>
    <xf numFmtId="0" fontId="9" fillId="0" borderId="0" xfId="0" applyFont="1" applyAlignment="1">
      <alignment vertical="top"/>
    </xf>
    <xf numFmtId="0" fontId="54" fillId="146" borderId="222" xfId="0" applyFont="1" applyFill="1" applyBorder="1" applyAlignment="1">
      <alignment horizontal="center" vertical="center" wrapText="1"/>
    </xf>
    <xf numFmtId="0" fontId="184" fillId="0" borderId="0" xfId="20577" applyFont="1"/>
    <xf numFmtId="0" fontId="36" fillId="0" borderId="0" xfId="0" applyFont="1" applyAlignment="1">
      <alignment horizontal="left" vertical="top"/>
    </xf>
    <xf numFmtId="0" fontId="217" fillId="0" borderId="0" xfId="0" applyFont="1" applyAlignment="1">
      <alignment horizontal="left" vertical="top"/>
    </xf>
    <xf numFmtId="0" fontId="54" fillId="0" borderId="4" xfId="0" applyFont="1" applyBorder="1" applyAlignment="1">
      <alignment horizontal="center"/>
    </xf>
    <xf numFmtId="0" fontId="54" fillId="0" borderId="2" xfId="0" applyFont="1" applyBorder="1" applyAlignment="1">
      <alignment horizontal="center" wrapText="1"/>
    </xf>
    <xf numFmtId="0" fontId="54" fillId="0" borderId="47" xfId="0" applyFont="1" applyBorder="1" applyAlignment="1">
      <alignment horizontal="center" wrapText="1"/>
    </xf>
    <xf numFmtId="0" fontId="54" fillId="0" borderId="221" xfId="0" applyFont="1" applyBorder="1" applyAlignment="1">
      <alignment horizontal="center" wrapText="1"/>
    </xf>
    <xf numFmtId="0" fontId="54" fillId="0" borderId="227" xfId="0" applyFont="1" applyBorder="1" applyAlignment="1">
      <alignment horizontal="center" wrapText="1"/>
    </xf>
    <xf numFmtId="0" fontId="54" fillId="0" borderId="193" xfId="0" applyFont="1" applyBorder="1"/>
    <xf numFmtId="0" fontId="54" fillId="0" borderId="190" xfId="0" applyFont="1" applyBorder="1"/>
    <xf numFmtId="0" fontId="4" fillId="2" borderId="0" xfId="20584" applyFont="1" applyFill="1" applyAlignment="1">
      <alignment horizontal="left"/>
    </xf>
    <xf numFmtId="0" fontId="4" fillId="2" borderId="0" xfId="20584" applyFont="1" applyFill="1"/>
    <xf numFmtId="0" fontId="4" fillId="0" borderId="104" xfId="0" applyFont="1" applyBorder="1"/>
    <xf numFmtId="0" fontId="4" fillId="0" borderId="105" xfId="0" applyFont="1" applyBorder="1"/>
    <xf numFmtId="214" fontId="4" fillId="0" borderId="0" xfId="20584" applyNumberFormat="1" applyFont="1" applyAlignment="1">
      <alignment horizontal="left"/>
    </xf>
    <xf numFmtId="0" fontId="4" fillId="0" borderId="106" xfId="0" applyFont="1" applyBorder="1"/>
    <xf numFmtId="0" fontId="4" fillId="0" borderId="0" xfId="0" applyFont="1" applyAlignment="1">
      <alignment horizontal="center"/>
    </xf>
    <xf numFmtId="0" fontId="4" fillId="0" borderId="199" xfId="0" applyFont="1" applyBorder="1"/>
    <xf numFmtId="0" fontId="4" fillId="2" borderId="0" xfId="20584" applyFont="1" applyFill="1" applyAlignment="1">
      <alignment vertical="center" wrapText="1"/>
    </xf>
    <xf numFmtId="0" fontId="4" fillId="2" borderId="0" xfId="20584" applyFont="1" applyFill="1" applyAlignment="1">
      <alignment horizontal="left" wrapText="1"/>
    </xf>
    <xf numFmtId="0" fontId="4" fillId="0" borderId="195" xfId="20584" applyFont="1" applyBorder="1" applyAlignment="1">
      <alignment wrapText="1"/>
    </xf>
    <xf numFmtId="0" fontId="4" fillId="0" borderId="108" xfId="0" applyFont="1" applyBorder="1"/>
    <xf numFmtId="0" fontId="4" fillId="0" borderId="195" xfId="20584" applyFont="1" applyBorder="1" applyAlignment="1">
      <alignment vertical="center" wrapText="1"/>
    </xf>
    <xf numFmtId="0" fontId="4" fillId="0" borderId="195" xfId="20584" applyFont="1" applyBorder="1" applyAlignment="1">
      <alignment horizontal="left" vertical="center" wrapText="1"/>
    </xf>
    <xf numFmtId="204" fontId="4" fillId="2" borderId="191" xfId="20585" applyNumberFormat="1" applyFont="1" applyFill="1" applyBorder="1" applyAlignment="1">
      <alignment horizontal="left" wrapText="1"/>
    </xf>
    <xf numFmtId="0" fontId="4" fillId="3" borderId="199" xfId="0" applyFont="1" applyFill="1" applyBorder="1"/>
    <xf numFmtId="0" fontId="4" fillId="146" borderId="199" xfId="0" applyFont="1" applyFill="1" applyBorder="1"/>
    <xf numFmtId="0" fontId="4" fillId="143" borderId="186" xfId="0" applyFont="1" applyFill="1" applyBorder="1"/>
    <xf numFmtId="0" fontId="4" fillId="0" borderId="191" xfId="20584" applyFont="1" applyBorder="1" applyAlignment="1">
      <alignment wrapText="1"/>
    </xf>
    <xf numFmtId="0" fontId="4" fillId="0" borderId="110" xfId="20532" applyFont="1" applyBorder="1" applyAlignment="1">
      <alignment horizontal="left" wrapText="1"/>
    </xf>
    <xf numFmtId="0" fontId="4" fillId="0" borderId="0" xfId="20532" applyFont="1" applyAlignment="1">
      <alignment horizontal="left" wrapText="1"/>
    </xf>
    <xf numFmtId="0" fontId="4" fillId="0" borderId="0" xfId="20532" applyFont="1"/>
    <xf numFmtId="0" fontId="4" fillId="2" borderId="98" xfId="20532" applyFont="1" applyFill="1" applyBorder="1" applyAlignment="1">
      <alignment wrapText="1"/>
    </xf>
    <xf numFmtId="42" fontId="4" fillId="0" borderId="209" xfId="0" applyNumberFormat="1" applyFont="1" applyBorder="1" applyAlignment="1">
      <alignment horizontal="right"/>
    </xf>
    <xf numFmtId="42" fontId="4" fillId="0" borderId="194" xfId="0" applyNumberFormat="1" applyFont="1" applyBorder="1" applyAlignment="1">
      <alignment horizontal="right"/>
    </xf>
    <xf numFmtId="42" fontId="4" fillId="0" borderId="210" xfId="0" applyNumberFormat="1" applyFont="1" applyBorder="1" applyAlignment="1">
      <alignment horizontal="right"/>
    </xf>
    <xf numFmtId="42" fontId="4" fillId="142" borderId="194" xfId="0" applyNumberFormat="1" applyFont="1" applyFill="1" applyBorder="1" applyAlignment="1">
      <alignment horizontal="right"/>
    </xf>
    <xf numFmtId="42" fontId="4" fillId="142" borderId="210" xfId="0" applyNumberFormat="1" applyFont="1" applyFill="1" applyBorder="1" applyAlignment="1">
      <alignment horizontal="right"/>
    </xf>
    <xf numFmtId="42" fontId="4" fillId="0" borderId="211" xfId="0" applyNumberFormat="1" applyFont="1" applyBorder="1" applyAlignment="1">
      <alignment horizontal="right"/>
    </xf>
    <xf numFmtId="42" fontId="4" fillId="0" borderId="212" xfId="0" applyNumberFormat="1" applyFont="1" applyBorder="1" applyAlignment="1">
      <alignment horizontal="right"/>
    </xf>
    <xf numFmtId="42" fontId="4" fillId="142" borderId="212" xfId="0" applyNumberFormat="1" applyFont="1" applyFill="1" applyBorder="1" applyAlignment="1">
      <alignment horizontal="right"/>
    </xf>
    <xf numFmtId="42" fontId="4" fillId="142" borderId="213" xfId="0" applyNumberFormat="1" applyFont="1" applyFill="1" applyBorder="1" applyAlignment="1">
      <alignment horizontal="right"/>
    </xf>
    <xf numFmtId="42" fontId="4" fillId="0" borderId="190" xfId="0" applyNumberFormat="1" applyFont="1" applyBorder="1" applyAlignment="1">
      <alignment horizontal="right"/>
    </xf>
    <xf numFmtId="42" fontId="4" fillId="0" borderId="192" xfId="0" applyNumberFormat="1" applyFont="1" applyBorder="1" applyAlignment="1">
      <alignment horizontal="right"/>
    </xf>
    <xf numFmtId="42" fontId="4" fillId="0" borderId="191" xfId="0" applyNumberFormat="1" applyFont="1" applyBorder="1" applyAlignment="1">
      <alignment horizontal="right"/>
    </xf>
    <xf numFmtId="42" fontId="4" fillId="0" borderId="0" xfId="0" applyNumberFormat="1" applyFont="1"/>
    <xf numFmtId="42" fontId="4" fillId="0" borderId="193" xfId="0" applyNumberFormat="1" applyFont="1" applyBorder="1" applyAlignment="1">
      <alignment horizontal="right"/>
    </xf>
    <xf numFmtId="42" fontId="4" fillId="142" borderId="194" xfId="0" applyNumberFormat="1" applyFont="1" applyFill="1" applyBorder="1"/>
    <xf numFmtId="42" fontId="4" fillId="142" borderId="195" xfId="0" applyNumberFormat="1" applyFont="1" applyFill="1" applyBorder="1"/>
    <xf numFmtId="42" fontId="4" fillId="142" borderId="192" xfId="0" applyNumberFormat="1" applyFont="1" applyFill="1" applyBorder="1"/>
    <xf numFmtId="42" fontId="4" fillId="142" borderId="191" xfId="0" applyNumberFormat="1" applyFont="1" applyFill="1" applyBorder="1"/>
    <xf numFmtId="0" fontId="4" fillId="142" borderId="194" xfId="0" applyFont="1" applyFill="1" applyBorder="1"/>
    <xf numFmtId="164" fontId="4" fillId="0" borderId="194" xfId="0" applyNumberFormat="1" applyFont="1" applyBorder="1"/>
    <xf numFmtId="164" fontId="4" fillId="142" borderId="194" xfId="0" applyNumberFormat="1" applyFont="1" applyFill="1" applyBorder="1"/>
    <xf numFmtId="42" fontId="4" fillId="0" borderId="194" xfId="0" applyNumberFormat="1" applyFont="1" applyBorder="1"/>
    <xf numFmtId="42" fontId="4" fillId="0" borderId="210" xfId="0" applyNumberFormat="1" applyFont="1" applyBorder="1"/>
    <xf numFmtId="42" fontId="4" fillId="0" borderId="212" xfId="0" applyNumberFormat="1" applyFont="1" applyBorder="1"/>
    <xf numFmtId="42" fontId="4" fillId="0" borderId="213" xfId="0" applyNumberFormat="1" applyFont="1" applyBorder="1"/>
    <xf numFmtId="0" fontId="4" fillId="0" borderId="0" xfId="20575" applyFont="1"/>
    <xf numFmtId="167" fontId="4" fillId="3" borderId="194" xfId="64" applyNumberFormat="1" applyFont="1" applyFill="1" applyBorder="1" applyAlignment="1">
      <alignment horizontal="right"/>
    </xf>
    <xf numFmtId="204" fontId="4" fillId="3" borderId="194" xfId="0" applyNumberFormat="1" applyFont="1" applyFill="1" applyBorder="1" applyAlignment="1">
      <alignment horizontal="right"/>
    </xf>
    <xf numFmtId="204" fontId="4" fillId="3" borderId="2" xfId="0" applyNumberFormat="1" applyFont="1" applyFill="1" applyBorder="1"/>
    <xf numFmtId="168" fontId="4" fillId="3" borderId="226" xfId="0" applyNumberFormat="1" applyFont="1" applyFill="1" applyBorder="1"/>
    <xf numFmtId="168" fontId="4" fillId="3" borderId="227" xfId="0" applyNumberFormat="1" applyFont="1" applyFill="1" applyBorder="1"/>
    <xf numFmtId="204" fontId="4" fillId="3" borderId="194" xfId="0" applyNumberFormat="1" applyFont="1" applyFill="1" applyBorder="1"/>
    <xf numFmtId="168" fontId="4" fillId="3" borderId="194" xfId="0" applyNumberFormat="1" applyFont="1" applyFill="1" applyBorder="1"/>
    <xf numFmtId="168" fontId="4" fillId="3" borderId="195" xfId="0" applyNumberFormat="1" applyFont="1" applyFill="1" applyBorder="1"/>
    <xf numFmtId="204" fontId="4" fillId="3" borderId="226" xfId="0" applyNumberFormat="1" applyFont="1" applyFill="1" applyBorder="1"/>
    <xf numFmtId="164" fontId="4" fillId="3" borderId="226" xfId="20531" applyNumberFormat="1" applyFont="1" applyFill="1" applyBorder="1"/>
    <xf numFmtId="168" fontId="4" fillId="3" borderId="221" xfId="0" applyNumberFormat="1" applyFont="1" applyFill="1" applyBorder="1"/>
    <xf numFmtId="164" fontId="4" fillId="3" borderId="194" xfId="20531" applyNumberFormat="1" applyFont="1" applyFill="1" applyBorder="1"/>
    <xf numFmtId="0" fontId="4" fillId="142" borderId="200" xfId="0" applyFont="1" applyFill="1" applyBorder="1"/>
    <xf numFmtId="168" fontId="4" fillId="3" borderId="193" xfId="0" applyNumberFormat="1" applyFont="1" applyFill="1" applyBorder="1"/>
    <xf numFmtId="168" fontId="4" fillId="3" borderId="190" xfId="0" applyNumberFormat="1" applyFont="1" applyFill="1" applyBorder="1"/>
    <xf numFmtId="168" fontId="4" fillId="3" borderId="191" xfId="0" applyNumberFormat="1" applyFont="1" applyFill="1" applyBorder="1"/>
    <xf numFmtId="164" fontId="4" fillId="3" borderId="214" xfId="20531" applyNumberFormat="1" applyFont="1" applyFill="1" applyBorder="1"/>
    <xf numFmtId="164" fontId="4" fillId="3" borderId="192" xfId="20531" applyNumberFormat="1" applyFont="1" applyFill="1" applyBorder="1"/>
    <xf numFmtId="164" fontId="4" fillId="3" borderId="2" xfId="20531" applyNumberFormat="1" applyFont="1" applyFill="1" applyBorder="1"/>
    <xf numFmtId="168" fontId="4" fillId="154" borderId="5" xfId="0" applyNumberFormat="1" applyFont="1" applyFill="1" applyBorder="1"/>
    <xf numFmtId="168" fontId="4" fillId="154" borderId="195" xfId="0" applyNumberFormat="1" applyFont="1" applyFill="1" applyBorder="1"/>
    <xf numFmtId="168" fontId="4" fillId="154" borderId="227" xfId="0" applyNumberFormat="1" applyFont="1" applyFill="1" applyBorder="1"/>
    <xf numFmtId="204" fontId="4" fillId="0" borderId="0" xfId="0" applyNumberFormat="1" applyFont="1"/>
    <xf numFmtId="44" fontId="4" fillId="3" borderId="199" xfId="20531" applyFont="1" applyFill="1" applyBorder="1"/>
    <xf numFmtId="0" fontId="4" fillId="0" borderId="0" xfId="0" applyFont="1" applyAlignment="1">
      <alignment wrapText="1"/>
    </xf>
    <xf numFmtId="0" fontId="4" fillId="160" borderId="160" xfId="0" applyFont="1" applyFill="1" applyBorder="1"/>
    <xf numFmtId="0" fontId="4" fillId="160" borderId="161" xfId="0" applyFont="1" applyFill="1" applyBorder="1"/>
    <xf numFmtId="0" fontId="4" fillId="160" borderId="162" xfId="0" applyFont="1" applyFill="1" applyBorder="1"/>
    <xf numFmtId="0" fontId="4" fillId="145" borderId="194" xfId="0" applyFont="1" applyFill="1" applyBorder="1"/>
    <xf numFmtId="0" fontId="4" fillId="3" borderId="194" xfId="0" applyFont="1" applyFill="1" applyBorder="1"/>
    <xf numFmtId="0" fontId="4" fillId="0" borderId="160" xfId="0" applyFont="1" applyBorder="1"/>
    <xf numFmtId="0" fontId="4" fillId="0" borderId="161" xfId="0" applyFont="1" applyBorder="1"/>
    <xf numFmtId="0" fontId="4" fillId="0" borderId="162" xfId="0" applyFont="1" applyBorder="1"/>
    <xf numFmtId="44" fontId="4" fillId="0" borderId="0" xfId="0" applyNumberFormat="1" applyFont="1"/>
    <xf numFmtId="0" fontId="4" fillId="0" borderId="0" xfId="0" applyFont="1" applyAlignment="1">
      <alignment vertical="center"/>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center" vertical="center" wrapText="1"/>
    </xf>
    <xf numFmtId="0" fontId="4" fillId="2" borderId="214" xfId="0" quotePrefix="1" applyFont="1" applyFill="1" applyBorder="1" applyAlignment="1">
      <alignment horizontal="center" vertical="center" wrapText="1"/>
    </xf>
    <xf numFmtId="0" fontId="4" fillId="2" borderId="194" xfId="0" applyFont="1" applyFill="1" applyBorder="1" applyAlignment="1">
      <alignment horizontal="center" vertical="center"/>
    </xf>
    <xf numFmtId="6" fontId="4" fillId="145" borderId="194" xfId="0" applyNumberFormat="1" applyFont="1" applyFill="1" applyBorder="1" applyAlignment="1">
      <alignment horizontal="right" vertical="center"/>
    </xf>
    <xf numFmtId="6" fontId="4" fillId="145" borderId="200" xfId="0" applyNumberFormat="1" applyFont="1" applyFill="1" applyBorder="1" applyAlignment="1">
      <alignment horizontal="right" vertical="center"/>
    </xf>
    <xf numFmtId="0" fontId="4" fillId="0" borderId="0" xfId="0" applyFont="1" applyAlignment="1">
      <alignment vertical="center" wrapText="1"/>
    </xf>
    <xf numFmtId="0" fontId="4" fillId="0" borderId="0" xfId="0" applyFont="1" applyAlignment="1">
      <alignment horizontal="left" vertical="top"/>
    </xf>
    <xf numFmtId="6" fontId="4" fillId="0" borderId="0" xfId="0" applyNumberFormat="1" applyFont="1" applyAlignment="1">
      <alignment vertical="top"/>
    </xf>
    <xf numFmtId="9" fontId="4" fillId="0" borderId="194" xfId="58" applyFont="1" applyFill="1" applyBorder="1" applyAlignment="1">
      <alignment horizontal="center"/>
    </xf>
    <xf numFmtId="165" fontId="4" fillId="0" borderId="194" xfId="58" applyNumberFormat="1" applyFont="1" applyFill="1" applyBorder="1" applyAlignment="1">
      <alignment horizontal="center"/>
    </xf>
    <xf numFmtId="165" fontId="4" fillId="0" borderId="200" xfId="58" applyNumberFormat="1" applyFont="1" applyFill="1" applyBorder="1" applyAlignment="1">
      <alignment horizontal="center"/>
    </xf>
    <xf numFmtId="9" fontId="4" fillId="0" borderId="193" xfId="58" applyFont="1" applyFill="1" applyBorder="1" applyAlignment="1">
      <alignment horizontal="center"/>
    </xf>
    <xf numFmtId="9" fontId="4" fillId="0" borderId="195" xfId="58" applyFont="1" applyFill="1" applyBorder="1" applyAlignment="1">
      <alignment horizontal="center"/>
    </xf>
    <xf numFmtId="9" fontId="4" fillId="0" borderId="192" xfId="58" applyFont="1" applyFill="1" applyBorder="1" applyAlignment="1">
      <alignment horizontal="center"/>
    </xf>
    <xf numFmtId="165" fontId="4" fillId="0" borderId="192" xfId="58" applyNumberFormat="1" applyFont="1" applyFill="1" applyBorder="1" applyAlignment="1">
      <alignment horizontal="center"/>
    </xf>
    <xf numFmtId="165" fontId="4" fillId="0" borderId="196" xfId="58" applyNumberFormat="1" applyFont="1" applyFill="1" applyBorder="1" applyAlignment="1">
      <alignment horizontal="center"/>
    </xf>
    <xf numFmtId="9" fontId="4" fillId="0" borderId="190" xfId="58" applyFont="1" applyFill="1" applyBorder="1" applyAlignment="1">
      <alignment horizontal="center"/>
    </xf>
    <xf numFmtId="9" fontId="4" fillId="0" borderId="191" xfId="58" applyFont="1" applyFill="1" applyBorder="1" applyAlignment="1">
      <alignment horizontal="center"/>
    </xf>
    <xf numFmtId="0" fontId="4" fillId="0" borderId="0" xfId="20563" applyFont="1"/>
    <xf numFmtId="0" fontId="4" fillId="0" borderId="0" xfId="20563" applyFont="1" applyAlignment="1">
      <alignment horizontal="right"/>
    </xf>
    <xf numFmtId="0" fontId="4" fillId="144" borderId="0" xfId="20563" applyFont="1" applyFill="1"/>
    <xf numFmtId="164" fontId="4" fillId="0" borderId="0" xfId="20564" applyNumberFormat="1" applyFont="1"/>
    <xf numFmtId="0" fontId="4" fillId="0" borderId="193" xfId="0" applyFont="1" applyBorder="1" applyAlignment="1">
      <alignment horizontal="center" vertical="center"/>
    </xf>
    <xf numFmtId="0" fontId="4" fillId="0" borderId="194" xfId="0" applyFont="1" applyBorder="1" applyAlignment="1">
      <alignment horizontal="center" vertical="center"/>
    </xf>
    <xf numFmtId="0" fontId="4" fillId="0" borderId="194" xfId="0" applyFont="1" applyBorder="1" applyAlignment="1" applyProtection="1">
      <alignment vertical="center"/>
      <protection locked="0"/>
    </xf>
    <xf numFmtId="0" fontId="4" fillId="149" borderId="199" xfId="20532" applyFont="1" applyFill="1" applyBorder="1" applyAlignment="1">
      <alignment horizontal="left" wrapText="1"/>
    </xf>
    <xf numFmtId="0" fontId="4" fillId="0" borderId="194" xfId="0" applyFont="1" applyBorder="1" applyAlignment="1">
      <alignment vertical="center"/>
    </xf>
    <xf numFmtId="0" fontId="4" fillId="0" borderId="136" xfId="0" applyFont="1" applyBorder="1" applyAlignment="1">
      <alignment horizontal="center" vertical="center"/>
    </xf>
    <xf numFmtId="0" fontId="4" fillId="0" borderId="137" xfId="0" applyFont="1" applyBorder="1" applyAlignment="1">
      <alignment horizontal="center" vertical="center"/>
    </xf>
    <xf numFmtId="0" fontId="4" fillId="0" borderId="143" xfId="0" applyFont="1" applyBorder="1" applyAlignment="1">
      <alignment horizontal="center" vertical="center"/>
    </xf>
    <xf numFmtId="0" fontId="4" fillId="0" borderId="145" xfId="0" applyFont="1" applyBorder="1" applyAlignment="1">
      <alignment horizontal="center" vertical="center"/>
    </xf>
    <xf numFmtId="0" fontId="4" fillId="0" borderId="145" xfId="0" applyFont="1" applyBorder="1" applyAlignment="1" applyProtection="1">
      <alignment vertical="center"/>
      <protection locked="0"/>
    </xf>
    <xf numFmtId="0" fontId="4" fillId="149" borderId="186" xfId="20532" applyFont="1" applyFill="1" applyBorder="1" applyAlignment="1">
      <alignment horizontal="left" wrapText="1"/>
    </xf>
    <xf numFmtId="0" fontId="4" fillId="0" borderId="190" xfId="0" applyFont="1" applyBorder="1" applyAlignment="1">
      <alignment horizontal="center" vertical="center"/>
    </xf>
    <xf numFmtId="0" fontId="4" fillId="0" borderId="192" xfId="0" applyFont="1" applyBorder="1" applyAlignment="1">
      <alignment horizontal="center" vertical="center"/>
    </xf>
    <xf numFmtId="0" fontId="4" fillId="0" borderId="194" xfId="0" applyFont="1" applyBorder="1"/>
    <xf numFmtId="0" fontId="4" fillId="3" borderId="220" xfId="20586" applyFont="1" applyFill="1" applyBorder="1"/>
    <xf numFmtId="0" fontId="4" fillId="3" borderId="153" xfId="20586" applyFont="1" applyFill="1" applyBorder="1"/>
    <xf numFmtId="0" fontId="4" fillId="2" borderId="193" xfId="20532" applyFont="1" applyFill="1" applyBorder="1"/>
    <xf numFmtId="0" fontId="4" fillId="2" borderId="194" xfId="20532" applyFont="1" applyFill="1" applyBorder="1"/>
    <xf numFmtId="0" fontId="4" fillId="3" borderId="136" xfId="20532" applyFont="1" applyFill="1" applyBorder="1"/>
    <xf numFmtId="0" fontId="4" fillId="3" borderId="137" xfId="20532" applyFont="1" applyFill="1" applyBorder="1" applyAlignment="1">
      <alignment horizontal="left"/>
    </xf>
    <xf numFmtId="0" fontId="4" fillId="3" borderId="137" xfId="20532" applyFont="1" applyFill="1" applyBorder="1"/>
    <xf numFmtId="43" fontId="4" fillId="3" borderId="137" xfId="20535" applyFont="1" applyFill="1" applyBorder="1"/>
    <xf numFmtId="0" fontId="4" fillId="2" borderId="143" xfId="20532" applyFont="1" applyFill="1" applyBorder="1"/>
    <xf numFmtId="0" fontId="4" fillId="2" borderId="145" xfId="20532" applyFont="1" applyFill="1" applyBorder="1"/>
    <xf numFmtId="0" fontId="4" fillId="0" borderId="145" xfId="20532" applyFont="1" applyBorder="1"/>
    <xf numFmtId="0" fontId="4" fillId="0" borderId="194" xfId="20532" applyFont="1" applyBorder="1"/>
    <xf numFmtId="204" fontId="4" fillId="3" borderId="137" xfId="20535" applyNumberFormat="1" applyFont="1" applyFill="1" applyBorder="1"/>
    <xf numFmtId="0" fontId="4" fillId="0" borderId="143" xfId="20532" applyFont="1" applyBorder="1"/>
    <xf numFmtId="0" fontId="4" fillId="0" borderId="145" xfId="20548" applyFont="1" applyBorder="1"/>
    <xf numFmtId="0" fontId="4" fillId="0" borderId="193" xfId="20532" applyFont="1" applyBorder="1"/>
    <xf numFmtId="0" fontId="4" fillId="0" borderId="194" xfId="20548" applyFont="1" applyBorder="1"/>
    <xf numFmtId="0" fontId="4" fillId="0" borderId="0" xfId="20548" applyFont="1"/>
    <xf numFmtId="0" fontId="4" fillId="3" borderId="193" xfId="20548" applyFont="1" applyFill="1" applyBorder="1"/>
    <xf numFmtId="0" fontId="4" fillId="3" borderId="194" xfId="20548" applyFont="1" applyFill="1" applyBorder="1"/>
    <xf numFmtId="204" fontId="4" fillId="3" borderId="194" xfId="20555" applyNumberFormat="1" applyFont="1" applyFill="1" applyBorder="1"/>
    <xf numFmtId="0" fontId="4" fillId="3" borderId="136" xfId="20548" applyFont="1" applyFill="1" applyBorder="1"/>
    <xf numFmtId="0" fontId="4" fillId="3" borderId="137" xfId="20548" applyFont="1" applyFill="1" applyBorder="1"/>
    <xf numFmtId="0" fontId="4" fillId="0" borderId="137" xfId="20532" applyFont="1" applyBorder="1"/>
    <xf numFmtId="0" fontId="4" fillId="0" borderId="151" xfId="20548" applyFont="1" applyBorder="1"/>
    <xf numFmtId="0" fontId="4" fillId="0" borderId="154" xfId="20548" applyFont="1" applyBorder="1"/>
    <xf numFmtId="0" fontId="4" fillId="0" borderId="154" xfId="20532" applyFont="1" applyBorder="1"/>
    <xf numFmtId="204" fontId="4" fillId="0" borderId="0" xfId="20532" applyNumberFormat="1" applyFont="1"/>
    <xf numFmtId="0" fontId="4" fillId="0" borderId="194" xfId="0" applyFont="1" applyBorder="1" applyAlignment="1">
      <alignment horizontal="left" vertical="center"/>
    </xf>
    <xf numFmtId="0" fontId="4" fillId="0" borderId="200" xfId="0" applyFont="1" applyBorder="1" applyAlignment="1">
      <alignment horizontal="left" vertical="center"/>
    </xf>
    <xf numFmtId="6" fontId="4" fillId="0" borderId="194" xfId="0" applyNumberFormat="1" applyFont="1" applyBorder="1" applyAlignment="1">
      <alignment horizontal="center" vertical="center"/>
    </xf>
    <xf numFmtId="0" fontId="4" fillId="0" borderId="202" xfId="0" applyFont="1" applyBorder="1" applyAlignment="1">
      <alignment horizontal="left" vertical="center"/>
    </xf>
    <xf numFmtId="6" fontId="4" fillId="0" borderId="202" xfId="0" applyNumberFormat="1" applyFont="1" applyBorder="1" applyAlignment="1">
      <alignment horizontal="left" vertical="center"/>
    </xf>
    <xf numFmtId="6" fontId="4" fillId="2" borderId="194" xfId="0" applyNumberFormat="1" applyFont="1" applyFill="1" applyBorder="1" applyAlignment="1">
      <alignment horizontal="center" vertical="center"/>
    </xf>
    <xf numFmtId="0" fontId="4" fillId="2" borderId="202" xfId="0" applyFont="1" applyFill="1" applyBorder="1" applyAlignment="1">
      <alignment horizontal="left" vertical="center"/>
    </xf>
    <xf numFmtId="0" fontId="4" fillId="2" borderId="194" xfId="0" applyFont="1" applyFill="1" applyBorder="1" applyAlignment="1">
      <alignment horizontal="left" vertical="center"/>
    </xf>
    <xf numFmtId="0" fontId="4" fillId="2" borderId="194" xfId="0" applyFont="1" applyFill="1" applyBorder="1"/>
    <xf numFmtId="0" fontId="4" fillId="2" borderId="200" xfId="0" applyFont="1" applyFill="1" applyBorder="1" applyAlignment="1">
      <alignment horizontal="left" vertical="center"/>
    </xf>
    <xf numFmtId="0" fontId="4" fillId="0" borderId="214" xfId="0" applyFont="1" applyBorder="1" applyAlignment="1">
      <alignment horizontal="left" vertical="center"/>
    </xf>
    <xf numFmtId="0" fontId="4" fillId="0" borderId="201" xfId="0" applyFont="1" applyBorder="1" applyAlignment="1">
      <alignment horizontal="left" vertical="center"/>
    </xf>
    <xf numFmtId="0" fontId="4" fillId="0" borderId="215" xfId="0" applyFont="1" applyBorder="1" applyAlignment="1">
      <alignment horizontal="left" vertical="center"/>
    </xf>
    <xf numFmtId="0" fontId="4" fillId="0" borderId="234" xfId="0" applyFont="1" applyBorder="1" applyAlignment="1">
      <alignment horizontal="left" vertical="center"/>
    </xf>
    <xf numFmtId="0" fontId="4" fillId="2" borderId="214" xfId="0" applyFont="1" applyFill="1" applyBorder="1" applyAlignment="1">
      <alignment horizontal="left" vertical="center"/>
    </xf>
    <xf numFmtId="0" fontId="4" fillId="0" borderId="52" xfId="0" applyFont="1" applyBorder="1" applyAlignment="1">
      <alignment horizontal="left" vertical="center"/>
    </xf>
    <xf numFmtId="0" fontId="3" fillId="0" borderId="0" xfId="0" applyFont="1"/>
    <xf numFmtId="0" fontId="3" fillId="0" borderId="194" xfId="0" applyFont="1" applyBorder="1" applyAlignment="1">
      <alignment horizontal="left" vertical="center"/>
    </xf>
    <xf numFmtId="0" fontId="2" fillId="0" borderId="0" xfId="20563" applyFont="1"/>
    <xf numFmtId="0" fontId="2" fillId="0" borderId="0" xfId="0" applyFont="1"/>
    <xf numFmtId="0" fontId="2" fillId="0" borderId="0" xfId="20586" applyFont="1"/>
    <xf numFmtId="42" fontId="36" fillId="154" borderId="137" xfId="20559" applyNumberFormat="1" applyFont="1" applyFill="1" applyBorder="1" applyAlignment="1">
      <alignment horizontal="left" vertical="center"/>
    </xf>
    <xf numFmtId="165" fontId="36" fillId="154" borderId="194" xfId="17592" applyNumberFormat="1" applyFont="1" applyFill="1" applyBorder="1" applyAlignment="1">
      <alignment horizontal="center" vertical="center"/>
    </xf>
    <xf numFmtId="0" fontId="54" fillId="0" borderId="219" xfId="20584" applyFont="1" applyBorder="1" applyAlignment="1">
      <alignment horizontal="center" vertical="center" wrapText="1"/>
    </xf>
    <xf numFmtId="0" fontId="54" fillId="0" borderId="220" xfId="20584" applyFont="1" applyBorder="1" applyAlignment="1">
      <alignment horizontal="center" vertical="center" wrapText="1"/>
    </xf>
    <xf numFmtId="0" fontId="4" fillId="0" borderId="187" xfId="20584" applyFont="1" applyBorder="1" applyAlignment="1">
      <alignment horizontal="left" vertical="center" wrapText="1"/>
    </xf>
    <xf numFmtId="0" fontId="4" fillId="0" borderId="198" xfId="20584" applyFont="1" applyBorder="1" applyAlignment="1">
      <alignment horizontal="left" vertical="center" wrapText="1"/>
    </xf>
    <xf numFmtId="0" fontId="182" fillId="149" borderId="221" xfId="20557" applyFont="1" applyFill="1" applyBorder="1" applyAlignment="1">
      <alignment horizontal="center" vertical="center" wrapText="1"/>
    </xf>
    <xf numFmtId="0" fontId="182" fillId="149" borderId="193" xfId="20557" applyFont="1" applyFill="1" applyBorder="1" applyAlignment="1">
      <alignment horizontal="center" vertical="center" wrapText="1"/>
    </xf>
    <xf numFmtId="0" fontId="181" fillId="149" borderId="222" xfId="20532" applyFont="1" applyFill="1" applyBorder="1" applyAlignment="1">
      <alignment horizontal="left" wrapText="1"/>
    </xf>
    <xf numFmtId="0" fontId="181" fillId="149" borderId="223" xfId="20532" applyFont="1" applyFill="1" applyBorder="1" applyAlignment="1">
      <alignment horizontal="left" wrapText="1"/>
    </xf>
    <xf numFmtId="0" fontId="181" fillId="149" borderId="224" xfId="20532" applyFont="1" applyFill="1" applyBorder="1" applyAlignment="1">
      <alignment horizontal="left" wrapText="1"/>
    </xf>
    <xf numFmtId="0" fontId="181" fillId="149" borderId="47" xfId="20532" applyFont="1" applyFill="1" applyBorder="1" applyAlignment="1">
      <alignment horizontal="left" wrapText="1"/>
    </xf>
    <xf numFmtId="0" fontId="181" fillId="149" borderId="3" xfId="20532" applyFont="1" applyFill="1" applyBorder="1" applyAlignment="1">
      <alignment horizontal="left" wrapText="1"/>
    </xf>
    <xf numFmtId="0" fontId="181" fillId="149" borderId="111" xfId="20532" applyFont="1" applyFill="1" applyBorder="1" applyAlignment="1">
      <alignment horizontal="left" wrapText="1"/>
    </xf>
    <xf numFmtId="0" fontId="147" fillId="141" borderId="90" xfId="20532" applyFont="1" applyFill="1" applyBorder="1" applyAlignment="1">
      <alignment vertical="center" wrapText="1"/>
    </xf>
    <xf numFmtId="0" fontId="147" fillId="141" borderId="91" xfId="20532" applyFont="1" applyFill="1" applyBorder="1" applyAlignment="1">
      <alignment vertical="center" wrapText="1"/>
    </xf>
    <xf numFmtId="0" fontId="147" fillId="141" borderId="149" xfId="20532" applyFont="1" applyFill="1" applyBorder="1" applyAlignment="1">
      <alignment vertical="center" wrapText="1"/>
    </xf>
    <xf numFmtId="0" fontId="147" fillId="141" borderId="218" xfId="20532" applyFont="1" applyFill="1" applyBorder="1" applyAlignment="1">
      <alignment vertical="center" wrapText="1"/>
    </xf>
    <xf numFmtId="0" fontId="147" fillId="141" borderId="7" xfId="20532" applyFont="1" applyFill="1" applyBorder="1" applyAlignment="1">
      <alignment vertical="center" wrapText="1"/>
    </xf>
    <xf numFmtId="0" fontId="181" fillId="149" borderId="196" xfId="20532" applyFont="1" applyFill="1" applyBorder="1" applyAlignment="1">
      <alignment horizontal="left" wrapText="1"/>
    </xf>
    <xf numFmtId="0" fontId="181" fillId="149" borderId="197" xfId="20532" applyFont="1" applyFill="1" applyBorder="1" applyAlignment="1">
      <alignment horizontal="left" wrapText="1"/>
    </xf>
    <xf numFmtId="0" fontId="181" fillId="149" borderId="198" xfId="20532" applyFont="1" applyFill="1" applyBorder="1" applyAlignment="1">
      <alignment horizontal="left" wrapText="1"/>
    </xf>
    <xf numFmtId="0" fontId="147" fillId="141" borderId="218" xfId="20532" applyFont="1" applyFill="1" applyBorder="1" applyAlignment="1">
      <alignment horizontal="center" vertical="center"/>
    </xf>
    <xf numFmtId="0" fontId="147" fillId="141" borderId="149" xfId="20532" applyFont="1" applyFill="1" applyBorder="1" applyAlignment="1">
      <alignment horizontal="center" vertical="center"/>
    </xf>
    <xf numFmtId="0" fontId="147" fillId="141" borderId="90" xfId="20532" applyFont="1" applyFill="1" applyBorder="1" applyAlignment="1">
      <alignment vertical="center"/>
    </xf>
    <xf numFmtId="0" fontId="147" fillId="141" borderId="7" xfId="20532" applyFont="1" applyFill="1" applyBorder="1" applyAlignment="1">
      <alignment vertical="center"/>
    </xf>
    <xf numFmtId="0" fontId="184" fillId="149" borderId="221" xfId="20557" applyFont="1" applyFill="1" applyBorder="1" applyAlignment="1">
      <alignment horizontal="center" vertical="center" wrapText="1"/>
    </xf>
    <xf numFmtId="0" fontId="184" fillId="149" borderId="193" xfId="20557" applyFont="1" applyFill="1" applyBorder="1" applyAlignment="1">
      <alignment horizontal="center" vertical="center" wrapText="1"/>
    </xf>
    <xf numFmtId="0" fontId="4" fillId="149" borderId="226" xfId="20532" applyFont="1" applyFill="1" applyBorder="1" applyAlignment="1">
      <alignment horizontal="left" wrapText="1"/>
    </xf>
    <xf numFmtId="0" fontId="4" fillId="149" borderId="227" xfId="20532" applyFont="1" applyFill="1" applyBorder="1" applyAlignment="1">
      <alignment horizontal="left" wrapText="1"/>
    </xf>
    <xf numFmtId="0" fontId="4" fillId="149" borderId="194" xfId="20532" applyFont="1" applyFill="1" applyBorder="1" applyAlignment="1">
      <alignment horizontal="left" wrapText="1"/>
    </xf>
    <xf numFmtId="0" fontId="4" fillId="149" borderId="195" xfId="20532" applyFont="1" applyFill="1" applyBorder="1" applyAlignment="1">
      <alignment horizontal="left" wrapText="1"/>
    </xf>
    <xf numFmtId="0" fontId="4" fillId="149" borderId="192" xfId="20532" applyFont="1" applyFill="1" applyBorder="1" applyAlignment="1">
      <alignment horizontal="left" wrapText="1"/>
    </xf>
    <xf numFmtId="0" fontId="4" fillId="149" borderId="191" xfId="20532" applyFont="1" applyFill="1" applyBorder="1" applyAlignment="1">
      <alignment horizontal="left" wrapText="1"/>
    </xf>
    <xf numFmtId="0" fontId="54" fillId="146" borderId="226" xfId="0" applyFont="1" applyFill="1" applyBorder="1" applyAlignment="1">
      <alignment horizontal="center"/>
    </xf>
    <xf numFmtId="0" fontId="54" fillId="146" borderId="227" xfId="0" applyFont="1" applyFill="1" applyBorder="1" applyAlignment="1">
      <alignment horizontal="center"/>
    </xf>
    <xf numFmtId="0" fontId="54" fillId="146" borderId="221" xfId="0" applyFont="1" applyFill="1" applyBorder="1" applyAlignment="1">
      <alignment horizontal="center"/>
    </xf>
    <xf numFmtId="0" fontId="4" fillId="149" borderId="228" xfId="27890" applyFont="1" applyFill="1" applyBorder="1" applyAlignment="1">
      <alignment horizontal="left" wrapText="1"/>
    </xf>
    <xf numFmtId="0" fontId="4" fillId="149" borderId="229" xfId="27890" applyFont="1" applyFill="1" applyBorder="1" applyAlignment="1">
      <alignment horizontal="left" wrapText="1"/>
    </xf>
    <xf numFmtId="0" fontId="4" fillId="149" borderId="220" xfId="27890" applyFont="1" applyFill="1" applyBorder="1" applyAlignment="1">
      <alignment horizontal="left" wrapText="1"/>
    </xf>
    <xf numFmtId="0" fontId="4" fillId="149" borderId="196" xfId="27890" applyFont="1" applyFill="1" applyBorder="1" applyAlignment="1">
      <alignment horizontal="left" wrapText="1"/>
    </xf>
    <xf numFmtId="0" fontId="4" fillId="149" borderId="197" xfId="27890" applyFont="1" applyFill="1" applyBorder="1" applyAlignment="1">
      <alignment horizontal="left" wrapText="1"/>
    </xf>
    <xf numFmtId="0" fontId="4" fillId="149" borderId="198" xfId="27890" applyFont="1" applyFill="1" applyBorder="1" applyAlignment="1">
      <alignment horizontal="left" wrapText="1"/>
    </xf>
    <xf numFmtId="0" fontId="4" fillId="149" borderId="192" xfId="20532" applyFont="1" applyFill="1" applyBorder="1" applyAlignment="1">
      <alignment vertical="center" wrapText="1"/>
    </xf>
    <xf numFmtId="0" fontId="4" fillId="149" borderId="191" xfId="20532" applyFont="1" applyFill="1" applyBorder="1" applyAlignment="1">
      <alignment vertical="center" wrapText="1"/>
    </xf>
    <xf numFmtId="0" fontId="147" fillId="149" borderId="226" xfId="20532" applyFont="1" applyFill="1" applyBorder="1" applyAlignment="1">
      <alignment vertical="center" wrapText="1"/>
    </xf>
    <xf numFmtId="0" fontId="4" fillId="149" borderId="226" xfId="20532" applyFont="1" applyFill="1" applyBorder="1" applyAlignment="1">
      <alignment vertical="center" wrapText="1"/>
    </xf>
    <xf numFmtId="0" fontId="4" fillId="149" borderId="227" xfId="20532" applyFont="1" applyFill="1" applyBorder="1" applyAlignment="1">
      <alignment vertical="center" wrapText="1"/>
    </xf>
    <xf numFmtId="0" fontId="213" fillId="0" borderId="6" xfId="0" applyFont="1" applyBorder="1" applyAlignment="1">
      <alignment horizontal="left" wrapText="1"/>
    </xf>
    <xf numFmtId="0" fontId="54" fillId="146" borderId="221" xfId="20575" applyFont="1" applyFill="1" applyBorder="1" applyAlignment="1">
      <alignment horizontal="center" vertical="center"/>
    </xf>
    <xf numFmtId="0" fontId="54" fillId="146" borderId="190" xfId="20575" applyFont="1" applyFill="1" applyBorder="1" applyAlignment="1">
      <alignment horizontal="center" vertical="center"/>
    </xf>
    <xf numFmtId="0" fontId="54" fillId="146" borderId="226" xfId="20575" applyFont="1" applyFill="1" applyBorder="1" applyAlignment="1">
      <alignment horizontal="center" vertical="center" wrapText="1"/>
    </xf>
    <xf numFmtId="0" fontId="4" fillId="3" borderId="226" xfId="20532" applyFont="1" applyFill="1" applyBorder="1" applyAlignment="1">
      <alignment vertical="center" wrapText="1"/>
    </xf>
    <xf numFmtId="0" fontId="4" fillId="3" borderId="227" xfId="20532" applyFont="1" applyFill="1" applyBorder="1" applyAlignment="1">
      <alignment vertical="center" wrapText="1"/>
    </xf>
    <xf numFmtId="0" fontId="4" fillId="3" borderId="154" xfId="20532" applyFont="1" applyFill="1" applyBorder="1" applyAlignment="1">
      <alignment vertical="center" wrapText="1"/>
    </xf>
    <xf numFmtId="0" fontId="4" fillId="3" borderId="152" xfId="20532" applyFont="1" applyFill="1" applyBorder="1" applyAlignment="1">
      <alignment vertical="center" wrapText="1"/>
    </xf>
    <xf numFmtId="0" fontId="181" fillId="149" borderId="228" xfId="20532" applyFont="1" applyFill="1" applyBorder="1" applyAlignment="1">
      <alignment horizontal="left" vertical="center" wrapText="1"/>
    </xf>
    <xf numFmtId="0" fontId="181" fillId="149" borderId="229" xfId="20532" applyFont="1" applyFill="1" applyBorder="1" applyAlignment="1">
      <alignment horizontal="left" vertical="center" wrapText="1"/>
    </xf>
    <xf numFmtId="0" fontId="181" fillId="149" borderId="220" xfId="20532" applyFont="1" applyFill="1" applyBorder="1" applyAlignment="1">
      <alignment horizontal="left" vertical="center" wrapText="1"/>
    </xf>
    <xf numFmtId="0" fontId="181" fillId="149" borderId="196" xfId="20532" applyFont="1" applyFill="1" applyBorder="1" applyAlignment="1">
      <alignment horizontal="left" vertical="center" wrapText="1"/>
    </xf>
    <xf numFmtId="0" fontId="181" fillId="149" borderId="197" xfId="20532" applyFont="1" applyFill="1" applyBorder="1" applyAlignment="1">
      <alignment horizontal="left" vertical="center" wrapText="1"/>
    </xf>
    <xf numFmtId="0" fontId="181" fillId="149" borderId="198" xfId="20532" applyFont="1" applyFill="1" applyBorder="1" applyAlignment="1">
      <alignment horizontal="left" vertical="center" wrapText="1"/>
    </xf>
    <xf numFmtId="0" fontId="187" fillId="149" borderId="226" xfId="5259" applyFont="1" applyFill="1" applyBorder="1" applyAlignment="1">
      <alignment horizontal="left"/>
    </xf>
    <xf numFmtId="0" fontId="187" fillId="149" borderId="227" xfId="5259" applyFont="1" applyFill="1" applyBorder="1" applyAlignment="1">
      <alignment horizontal="left"/>
    </xf>
    <xf numFmtId="0" fontId="187" fillId="149" borderId="192" xfId="5259" applyFont="1" applyFill="1" applyBorder="1" applyAlignment="1">
      <alignment horizontal="left"/>
    </xf>
    <xf numFmtId="0" fontId="187" fillId="149" borderId="191" xfId="5259" applyFont="1" applyFill="1" applyBorder="1" applyAlignment="1">
      <alignment horizontal="left"/>
    </xf>
    <xf numFmtId="0" fontId="181" fillId="149" borderId="226" xfId="20532" applyFont="1" applyFill="1" applyBorder="1" applyAlignment="1">
      <alignment vertical="center" wrapText="1"/>
    </xf>
    <xf numFmtId="0" fontId="181" fillId="149" borderId="227" xfId="20532" applyFont="1" applyFill="1" applyBorder="1" applyAlignment="1">
      <alignment vertical="center" wrapText="1"/>
    </xf>
    <xf numFmtId="0" fontId="181" fillId="149" borderId="192" xfId="20532" applyFont="1" applyFill="1" applyBorder="1" applyAlignment="1">
      <alignment vertical="center" wrapText="1"/>
    </xf>
    <xf numFmtId="0" fontId="181" fillId="149" borderId="191" xfId="20532" applyFont="1" applyFill="1" applyBorder="1" applyAlignment="1">
      <alignment vertical="center" wrapText="1"/>
    </xf>
    <xf numFmtId="0" fontId="183" fillId="157" borderId="95" xfId="5259" applyFont="1" applyFill="1" applyBorder="1" applyAlignment="1">
      <alignment horizontal="center"/>
    </xf>
    <xf numFmtId="0" fontId="183" fillId="157" borderId="72" xfId="5259" applyFont="1" applyFill="1" applyBorder="1" applyAlignment="1">
      <alignment horizontal="center"/>
    </xf>
    <xf numFmtId="0" fontId="183" fillId="157" borderId="96" xfId="5259" applyFont="1" applyFill="1" applyBorder="1" applyAlignment="1">
      <alignment horizontal="center"/>
    </xf>
    <xf numFmtId="0" fontId="191" fillId="146" borderId="95" xfId="0" applyFont="1" applyFill="1" applyBorder="1" applyAlignment="1">
      <alignment horizontal="center" vertical="center" wrapText="1"/>
    </xf>
    <xf numFmtId="0" fontId="184" fillId="146" borderId="72" xfId="0" applyFont="1" applyFill="1" applyBorder="1" applyAlignment="1">
      <alignment horizontal="center" vertical="center" wrapText="1"/>
    </xf>
    <xf numFmtId="0" fontId="184" fillId="146" borderId="96" xfId="0" applyFont="1" applyFill="1" applyBorder="1" applyAlignment="1">
      <alignment horizontal="center" vertical="center" wrapText="1"/>
    </xf>
    <xf numFmtId="0" fontId="147" fillId="0" borderId="0" xfId="0" applyFont="1" applyAlignment="1">
      <alignment horizontal="center" vertical="center" wrapText="1"/>
    </xf>
    <xf numFmtId="0" fontId="36" fillId="0" borderId="0" xfId="0" applyFont="1" applyAlignment="1">
      <alignment horizontal="center" vertical="center" wrapText="1"/>
    </xf>
    <xf numFmtId="0" fontId="232" fillId="152" borderId="95" xfId="0" applyFont="1" applyFill="1" applyBorder="1"/>
    <xf numFmtId="0" fontId="232" fillId="152" borderId="72" xfId="0" applyFont="1" applyFill="1" applyBorder="1"/>
    <xf numFmtId="0" fontId="4" fillId="2" borderId="194" xfId="0" applyFont="1" applyFill="1" applyBorder="1" applyAlignment="1">
      <alignment horizontal="center" vertical="center"/>
    </xf>
    <xf numFmtId="0" fontId="54" fillId="146" borderId="218" xfId="0" applyFont="1" applyFill="1" applyBorder="1" applyAlignment="1">
      <alignment horizontal="center" vertical="center" wrapText="1"/>
    </xf>
    <xf numFmtId="0" fontId="54" fillId="146" borderId="91" xfId="0" applyFont="1" applyFill="1" applyBorder="1" applyAlignment="1">
      <alignment horizontal="center" vertical="center" wrapText="1"/>
    </xf>
    <xf numFmtId="0" fontId="184" fillId="146" borderId="92" xfId="0" applyFont="1" applyFill="1" applyBorder="1" applyAlignment="1">
      <alignment horizontal="center" vertical="center" wrapText="1"/>
    </xf>
    <xf numFmtId="0" fontId="184" fillId="146" borderId="93" xfId="0" applyFont="1" applyFill="1" applyBorder="1" applyAlignment="1">
      <alignment horizontal="center" vertical="center" wrapText="1"/>
    </xf>
    <xf numFmtId="0" fontId="184" fillId="146" borderId="94" xfId="0" applyFont="1" applyFill="1" applyBorder="1" applyAlignment="1">
      <alignment horizontal="center" vertical="center" wrapText="1"/>
    </xf>
    <xf numFmtId="0" fontId="54" fillId="146" borderId="233" xfId="0" applyFont="1" applyFill="1" applyBorder="1" applyAlignment="1">
      <alignment horizontal="center" vertical="center" wrapText="1"/>
    </xf>
    <xf numFmtId="0" fontId="54" fillId="146" borderId="203" xfId="0" applyFont="1" applyFill="1" applyBorder="1" applyAlignment="1">
      <alignment horizontal="center" vertical="center" wrapText="1"/>
    </xf>
    <xf numFmtId="0" fontId="191" fillId="146" borderId="233" xfId="0" applyFont="1" applyFill="1" applyBorder="1" applyAlignment="1">
      <alignment horizontal="center" vertical="center" wrapText="1"/>
    </xf>
    <xf numFmtId="0" fontId="184" fillId="146" borderId="203" xfId="0" applyFont="1" applyFill="1" applyBorder="1" applyAlignment="1">
      <alignment horizontal="center" vertical="center" wrapText="1"/>
    </xf>
    <xf numFmtId="0" fontId="54" fillId="146" borderId="220" xfId="0" applyFont="1" applyFill="1" applyBorder="1" applyAlignment="1">
      <alignment horizontal="center" vertical="center" wrapText="1"/>
    </xf>
    <xf numFmtId="0" fontId="54" fillId="146" borderId="216"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149" borderId="93" xfId="20532" applyFont="1" applyFill="1" applyBorder="1" applyAlignment="1">
      <alignment vertical="center" wrapText="1"/>
    </xf>
    <xf numFmtId="0" fontId="4" fillId="149" borderId="97" xfId="20532" applyFont="1" applyFill="1" applyBorder="1" applyAlignment="1">
      <alignment vertical="center" wrapText="1"/>
    </xf>
    <xf numFmtId="0" fontId="184" fillId="149" borderId="221" xfId="168" applyFont="1" applyFill="1" applyBorder="1" applyAlignment="1">
      <alignment horizontal="left"/>
    </xf>
    <xf numFmtId="0" fontId="184" fillId="149" borderId="226" xfId="168" applyFont="1" applyFill="1" applyBorder="1" applyAlignment="1">
      <alignment horizontal="left"/>
    </xf>
    <xf numFmtId="0" fontId="184" fillId="149" borderId="190" xfId="168" applyFont="1" applyFill="1" applyBorder="1" applyAlignment="1">
      <alignment horizontal="left"/>
    </xf>
    <xf numFmtId="0" fontId="184" fillId="149" borderId="192" xfId="168" applyFont="1" applyFill="1" applyBorder="1" applyAlignment="1">
      <alignment horizontal="left"/>
    </xf>
    <xf numFmtId="0" fontId="4" fillId="149" borderId="228" xfId="20532" applyFont="1" applyFill="1" applyBorder="1" applyAlignment="1">
      <alignment horizontal="left" vertical="center" wrapText="1"/>
    </xf>
    <xf numFmtId="0" fontId="4" fillId="149" borderId="229" xfId="20532" applyFont="1" applyFill="1" applyBorder="1" applyAlignment="1">
      <alignment horizontal="left" vertical="center" wrapText="1"/>
    </xf>
    <xf numFmtId="0" fontId="4" fillId="149" borderId="220" xfId="20532" applyFont="1" applyFill="1" applyBorder="1" applyAlignment="1">
      <alignment horizontal="left" vertical="center" wrapText="1"/>
    </xf>
    <xf numFmtId="43" fontId="183" fillId="146" borderId="214" xfId="64" applyFont="1" applyFill="1" applyBorder="1" applyAlignment="1" applyProtection="1">
      <alignment horizontal="center" vertical="center" wrapText="1"/>
      <protection locked="0"/>
    </xf>
    <xf numFmtId="43" fontId="183" fillId="146" borderId="2" xfId="64" applyFont="1" applyFill="1" applyBorder="1" applyAlignment="1" applyProtection="1">
      <alignment horizontal="center" vertical="center" wrapText="1"/>
      <protection locked="0"/>
    </xf>
    <xf numFmtId="0" fontId="195" fillId="0" borderId="200" xfId="0" applyFont="1" applyBorder="1" applyAlignment="1">
      <alignment horizontal="center"/>
    </xf>
    <xf numFmtId="0" fontId="195" fillId="0" borderId="201" xfId="0" applyFont="1" applyBorder="1" applyAlignment="1">
      <alignment horizontal="center"/>
    </xf>
    <xf numFmtId="0" fontId="195" fillId="0" borderId="202" xfId="0" applyFont="1" applyBorder="1" applyAlignment="1">
      <alignment horizontal="center"/>
    </xf>
    <xf numFmtId="0" fontId="195" fillId="0" borderId="214" xfId="0" applyFont="1" applyBorder="1" applyAlignment="1">
      <alignment horizontal="center"/>
    </xf>
    <xf numFmtId="0" fontId="195" fillId="0" borderId="194" xfId="0" applyFont="1" applyBorder="1" applyAlignment="1">
      <alignment horizontal="center"/>
    </xf>
    <xf numFmtId="0" fontId="4" fillId="149" borderId="196" xfId="20532" applyFont="1" applyFill="1" applyBorder="1" applyAlignment="1">
      <alignment horizontal="left" vertical="center" wrapText="1"/>
    </xf>
    <xf numFmtId="0" fontId="4" fillId="149" borderId="197" xfId="20532" applyFont="1" applyFill="1" applyBorder="1" applyAlignment="1">
      <alignment horizontal="left" vertical="center" wrapText="1"/>
    </xf>
    <xf numFmtId="0" fontId="4" fillId="149" borderId="198" xfId="20532" applyFont="1" applyFill="1" applyBorder="1" applyAlignment="1">
      <alignment horizontal="left" vertical="center" wrapText="1"/>
    </xf>
    <xf numFmtId="0" fontId="4" fillId="149" borderId="226" xfId="20532" applyFont="1" applyFill="1" applyBorder="1" applyAlignment="1">
      <alignment horizontal="left" vertical="center" wrapText="1"/>
    </xf>
    <xf numFmtId="0" fontId="4" fillId="149" borderId="227" xfId="20532" applyFont="1" applyFill="1" applyBorder="1" applyAlignment="1">
      <alignment horizontal="left" vertical="center" wrapText="1"/>
    </xf>
    <xf numFmtId="0" fontId="184" fillId="146" borderId="232" xfId="20559" applyFont="1" applyFill="1" applyBorder="1" applyAlignment="1">
      <alignment horizontal="center" vertical="center"/>
    </xf>
    <xf numFmtId="0" fontId="184" fillId="146" borderId="46" xfId="20559" applyFont="1" applyFill="1" applyBorder="1" applyAlignment="1">
      <alignment horizontal="center" vertical="center"/>
    </xf>
    <xf numFmtId="0" fontId="184" fillId="146" borderId="232" xfId="20557" applyFont="1" applyFill="1" applyBorder="1" applyAlignment="1">
      <alignment horizontal="center" vertical="center"/>
    </xf>
    <xf numFmtId="0" fontId="184" fillId="146" borderId="46" xfId="20557" applyFont="1" applyFill="1" applyBorder="1" applyAlignment="1">
      <alignment horizontal="center" vertical="center"/>
    </xf>
    <xf numFmtId="0" fontId="184" fillId="146" borderId="239" xfId="20558" applyFont="1" applyFill="1" applyBorder="1" applyAlignment="1">
      <alignment horizontal="center" vertical="center" wrapText="1"/>
    </xf>
    <xf numFmtId="0" fontId="184" fillId="146" borderId="240" xfId="20558" applyFont="1" applyFill="1" applyBorder="1" applyAlignment="1">
      <alignment horizontal="center" vertical="center" wrapText="1"/>
    </xf>
    <xf numFmtId="0" fontId="184" fillId="146" borderId="241" xfId="20558" applyFont="1" applyFill="1" applyBorder="1" applyAlignment="1">
      <alignment horizontal="center" vertical="center" wrapText="1"/>
    </xf>
    <xf numFmtId="0" fontId="184" fillId="146" borderId="225" xfId="20559" applyFont="1" applyFill="1" applyBorder="1" applyAlignment="1">
      <alignment horizontal="center" vertical="center"/>
    </xf>
    <xf numFmtId="0" fontId="184" fillId="146" borderId="101" xfId="20559" applyFont="1" applyFill="1" applyBorder="1" applyAlignment="1">
      <alignment horizontal="center" vertical="center"/>
    </xf>
    <xf numFmtId="0" fontId="4" fillId="149" borderId="192" xfId="20532" applyFont="1" applyFill="1" applyBorder="1" applyAlignment="1">
      <alignment horizontal="left" vertical="center" wrapText="1"/>
    </xf>
    <xf numFmtId="0" fontId="4" fillId="149" borderId="191" xfId="20532" applyFont="1" applyFill="1" applyBorder="1" applyAlignment="1">
      <alignment horizontal="left" vertical="center" wrapText="1"/>
    </xf>
    <xf numFmtId="0" fontId="184" fillId="146" borderId="226" xfId="20558" applyFont="1" applyFill="1" applyBorder="1" applyAlignment="1">
      <alignment horizontal="center" vertical="center" wrapText="1"/>
    </xf>
    <xf numFmtId="0" fontId="184" fillId="146" borderId="227" xfId="20558" applyFont="1" applyFill="1" applyBorder="1" applyAlignment="1">
      <alignment horizontal="center" vertical="center" wrapText="1"/>
    </xf>
    <xf numFmtId="0" fontId="4" fillId="149" borderId="192" xfId="20532" applyFont="1" applyFill="1" applyBorder="1" applyAlignment="1">
      <alignment horizontal="left" vertical="top" wrapText="1"/>
    </xf>
    <xf numFmtId="0" fontId="206" fillId="149" borderId="222" xfId="20532" applyFont="1" applyFill="1" applyBorder="1" applyAlignment="1">
      <alignment horizontal="left" vertical="top" wrapText="1"/>
    </xf>
    <xf numFmtId="0" fontId="206" fillId="149" borderId="223" xfId="20532" applyFont="1" applyFill="1" applyBorder="1" applyAlignment="1">
      <alignment horizontal="left" vertical="top" wrapText="1"/>
    </xf>
    <xf numFmtId="0" fontId="206" fillId="149" borderId="224" xfId="20532" applyFont="1" applyFill="1" applyBorder="1" applyAlignment="1">
      <alignment horizontal="left" vertical="top" wrapText="1"/>
    </xf>
    <xf numFmtId="0" fontId="230" fillId="149" borderId="192" xfId="20532" applyFont="1" applyFill="1" applyBorder="1" applyAlignment="1">
      <alignment horizontal="left" vertical="top" wrapText="1"/>
    </xf>
    <xf numFmtId="0" fontId="25" fillId="149" borderId="192" xfId="20532" applyFill="1" applyBorder="1" applyAlignment="1">
      <alignment horizontal="left" vertical="top" wrapText="1"/>
    </xf>
    <xf numFmtId="0" fontId="25" fillId="149" borderId="191" xfId="20532" applyFill="1" applyBorder="1" applyAlignment="1">
      <alignment horizontal="left" vertical="top" wrapText="1"/>
    </xf>
    <xf numFmtId="0" fontId="204" fillId="149" borderId="228" xfId="5259" applyFont="1" applyFill="1" applyBorder="1" applyAlignment="1">
      <alignment horizontal="left"/>
    </xf>
    <xf numFmtId="0" fontId="204" fillId="149" borderId="229" xfId="5259" applyFont="1" applyFill="1" applyBorder="1" applyAlignment="1">
      <alignment horizontal="left"/>
    </xf>
    <xf numFmtId="0" fontId="204" fillId="149" borderId="220" xfId="5259" applyFont="1" applyFill="1" applyBorder="1" applyAlignment="1">
      <alignment horizontal="left"/>
    </xf>
    <xf numFmtId="0" fontId="204" fillId="149" borderId="196" xfId="5259" applyFont="1" applyFill="1" applyBorder="1" applyAlignment="1">
      <alignment horizontal="left"/>
    </xf>
    <xf numFmtId="0" fontId="204" fillId="149" borderId="197" xfId="5259" applyFont="1" applyFill="1" applyBorder="1" applyAlignment="1">
      <alignment horizontal="left"/>
    </xf>
    <xf numFmtId="0" fontId="204" fillId="149" borderId="198" xfId="5259" applyFont="1" applyFill="1" applyBorder="1" applyAlignment="1">
      <alignment horizontal="left"/>
    </xf>
    <xf numFmtId="0" fontId="205" fillId="0" borderId="47" xfId="20566" applyFont="1" applyBorder="1" applyAlignment="1">
      <alignment horizontal="center" vertical="center"/>
    </xf>
    <xf numFmtId="0" fontId="205" fillId="0" borderId="3" xfId="20566" applyFont="1" applyBorder="1" applyAlignment="1">
      <alignment horizontal="center" vertical="center"/>
    </xf>
    <xf numFmtId="0" fontId="205" fillId="0" borderId="3" xfId="20566" applyFont="1" applyBorder="1" applyAlignment="1">
      <alignment horizontal="left" vertical="center"/>
    </xf>
    <xf numFmtId="0" fontId="1" fillId="0" borderId="0" xfId="0" applyFont="1"/>
    <xf numFmtId="164" fontId="1" fillId="145" borderId="2" xfId="20531" applyNumberFormat="1" applyFont="1" applyFill="1" applyBorder="1"/>
    <xf numFmtId="164" fontId="1" fillId="145" borderId="194" xfId="20531" applyNumberFormat="1" applyFont="1" applyFill="1" applyBorder="1"/>
    <xf numFmtId="204" fontId="187" fillId="2" borderId="0" xfId="6" applyNumberFormat="1" applyFont="1" applyFill="1"/>
    <xf numFmtId="204" fontId="187" fillId="2" borderId="0" xfId="5259" applyNumberFormat="1" applyFont="1" applyFill="1"/>
    <xf numFmtId="164" fontId="187" fillId="0" borderId="0" xfId="202" applyNumberFormat="1" applyFont="1" applyAlignment="1">
      <alignment horizontal="center"/>
    </xf>
    <xf numFmtId="43" fontId="187" fillId="0" borderId="0" xfId="64" applyFont="1" applyAlignment="1">
      <alignment horizontal="center"/>
    </xf>
    <xf numFmtId="167" fontId="54" fillId="146" borderId="226" xfId="20588" applyNumberFormat="1" applyFont="1" applyFill="1" applyBorder="1" applyAlignment="1">
      <alignment horizontal="center" vertical="center" wrapText="1"/>
    </xf>
    <xf numFmtId="0" fontId="1" fillId="0" borderId="194" xfId="0" applyFont="1" applyBorder="1" applyAlignment="1" applyProtection="1">
      <alignment vertical="center"/>
      <protection locked="0"/>
    </xf>
    <xf numFmtId="0" fontId="1" fillId="0" borderId="194" xfId="0" applyFont="1" applyBorder="1" applyAlignment="1">
      <alignment vertical="center"/>
    </xf>
    <xf numFmtId="0" fontId="1" fillId="0" borderId="145" xfId="0" applyFont="1" applyBorder="1" applyAlignment="1" applyProtection="1">
      <alignment vertical="center"/>
      <protection locked="0"/>
    </xf>
    <xf numFmtId="43" fontId="4" fillId="0" borderId="194" xfId="64" applyFont="1" applyBorder="1" applyAlignment="1">
      <alignment horizontal="right"/>
    </xf>
    <xf numFmtId="43" fontId="4" fillId="0" borderId="192" xfId="64" applyFont="1" applyBorder="1" applyAlignment="1">
      <alignment horizontal="right"/>
    </xf>
    <xf numFmtId="43" fontId="33" fillId="0" borderId="0" xfId="64" applyFont="1"/>
    <xf numFmtId="43" fontId="4" fillId="0" borderId="194" xfId="64" applyFont="1" applyBorder="1"/>
  </cellXfs>
  <cellStyles count="42831">
    <cellStyle name="%" xfId="182" xr:uid="{00000000-0005-0000-0000-000000000000}"/>
    <cellStyle name="*MB Hardwired" xfId="179" xr:uid="{00000000-0005-0000-0000-000001000000}"/>
    <cellStyle name="*MB Input Table Calc" xfId="180" xr:uid="{00000000-0005-0000-0000-000002000000}"/>
    <cellStyle name="*MB Normal" xfId="202" xr:uid="{00000000-0005-0000-0000-000003000000}"/>
    <cellStyle name="*MB Normal 2" xfId="5552" xr:uid="{00000000-0005-0000-0000-000004000000}"/>
    <cellStyle name="*MB Placeholder" xfId="181" xr:uid="{00000000-0005-0000-0000-000004000000}"/>
    <cellStyle name="_x0013_,î3_x0001_N@4" xfId="111" xr:uid="{00000000-0005-0000-0000-000005000000}"/>
    <cellStyle name=":¨áy¡’?(" xfId="191" xr:uid="{00000000-0005-0000-0000-000006000000}"/>
    <cellStyle name="?? [0]_??" xfId="190" xr:uid="{00000000-0005-0000-0000-000007000000}"/>
    <cellStyle name="?????_VERA" xfId="193" xr:uid="{00000000-0005-0000-0000-000008000000}"/>
    <cellStyle name="??_?.????" xfId="198" xr:uid="{00000000-0005-0000-0000-000009000000}"/>
    <cellStyle name="_2530023 2Q05 Analysis" xfId="200" xr:uid="{00000000-0005-0000-0000-00000A000000}"/>
    <cellStyle name="_August Expense Reports" xfId="175" xr:uid="{00000000-0005-0000-0000-00000B000000}"/>
    <cellStyle name="_August Expense Reports_PwrGen" xfId="176" xr:uid="{00000000-0005-0000-0000-00000C000000}"/>
    <cellStyle name="_IDSM Contracts- 10 15 10 tlc" xfId="115" xr:uid="{00000000-0005-0000-0000-00000D000000}"/>
    <cellStyle name="_July YTD Staff Aug_all IDSM Manipulated" xfId="177" xr:uid="{00000000-0005-0000-0000-00000E000000}"/>
    <cellStyle name="_July YTD Staff Aug_Teri" xfId="117" xr:uid="{00000000-0005-0000-0000-00000F000000}"/>
    <cellStyle name="_Labor and OH from Pavel" xfId="167" xr:uid="{00000000-0005-0000-0000-000010000000}"/>
    <cellStyle name="_L-Other Non Current Liab" xfId="168" xr:uid="{00000000-0005-0000-0000-000011000000}"/>
    <cellStyle name="_Pavel_Staff Aug PCC charged 8.30" xfId="204" xr:uid="{00000000-0005-0000-0000-000012000000}"/>
    <cellStyle name="_Transfers - Adjustments" xfId="160" xr:uid="{00000000-0005-0000-0000-000013000000}"/>
    <cellStyle name="_Transfers - Adjustments_PwrGen" xfId="116" xr:uid="{00000000-0005-0000-0000-000014000000}"/>
    <cellStyle name="_x0010_“+ˆÉ•?pý¤" xfId="197" xr:uid="{00000000-0005-0000-0000-000015000000}"/>
    <cellStyle name="_x0010_“+ˆÉ•?pý¤ 2" xfId="5495" xr:uid="{00000000-0005-0000-0000-000017000000}"/>
    <cellStyle name="10 in (Normal)" xfId="183" xr:uid="{00000000-0005-0000-0000-000016000000}"/>
    <cellStyle name="20% - Accent1" xfId="82" builtinId="30" customBuiltin="1"/>
    <cellStyle name="20% - Accent1 10" xfId="5586" xr:uid="{00000000-0005-0000-0000-000019000000}"/>
    <cellStyle name="20% - Accent1 10 2" xfId="5272" xr:uid="{00000000-0005-0000-0000-00001A000000}"/>
    <cellStyle name="20% - Accent1 10 2 2" xfId="5589" xr:uid="{00000000-0005-0000-0000-00001B000000}"/>
    <cellStyle name="20% - Accent1 10 2 2 2" xfId="23245" xr:uid="{5BCAA725-F564-4C97-B4DE-17E06B8FF1D1}"/>
    <cellStyle name="20% - Accent1 10 2 2 2 2" xfId="38216" xr:uid="{92C2A97B-A9D7-445F-9F67-49E01E636883}"/>
    <cellStyle name="20% - Accent1 10 2 2 3" xfId="30613" xr:uid="{34CFCA02-3F80-4C20-AA6B-AE97FCEDB221}"/>
    <cellStyle name="20% - Accent1 10 2 3" xfId="5592" xr:uid="{00000000-0005-0000-0000-00001C000000}"/>
    <cellStyle name="20% - Accent1 10 2 3 2" xfId="23248" xr:uid="{F5F09701-776F-46FC-B1A9-9E4DCE9D7C22}"/>
    <cellStyle name="20% - Accent1 10 2 3 2 2" xfId="38219" xr:uid="{594A2A32-B9A5-4E58-9828-EA59451C6ECD}"/>
    <cellStyle name="20% - Accent1 10 2 3 3" xfId="30616" xr:uid="{2530F2DB-F94D-465D-9F38-91FC91CE446F}"/>
    <cellStyle name="20% - Accent1 10 2 4" xfId="23164" xr:uid="{B0A0A47A-22DB-4120-A9A9-73E4DF3C9254}"/>
    <cellStyle name="20% - Accent1 10 2 4 2" xfId="38140" xr:uid="{93D0B5F6-9CD0-48CB-BDEB-CE9A382AA8EB}"/>
    <cellStyle name="20% - Accent1 10 2 5" xfId="30536" xr:uid="{97AA348E-35FF-4ADE-B987-1E823D1200F7}"/>
    <cellStyle name="20% - Accent1 10 3" xfId="5595" xr:uid="{00000000-0005-0000-0000-00001D000000}"/>
    <cellStyle name="20% - Accent1 10 3 2" xfId="23251" xr:uid="{09C557C9-3BBC-49B6-9C4B-0F65D9B8D4E5}"/>
    <cellStyle name="20% - Accent1 10 3 2 2" xfId="38222" xr:uid="{937EBFB9-484A-405D-A2FE-E00ACAB7261A}"/>
    <cellStyle name="20% - Accent1 10 3 3" xfId="30619" xr:uid="{3AD46394-AC90-4001-9B43-6870213CCF4A}"/>
    <cellStyle name="20% - Accent1 10 4" xfId="5598" xr:uid="{00000000-0005-0000-0000-00001E000000}"/>
    <cellStyle name="20% - Accent1 10 4 2" xfId="5601" xr:uid="{00000000-0005-0000-0000-00001F000000}"/>
    <cellStyle name="20% - Accent1 10 4 2 2" xfId="23257" xr:uid="{8D44E222-47CB-4BF4-B8D2-632D10027389}"/>
    <cellStyle name="20% - Accent1 10 4 2 2 2" xfId="38228" xr:uid="{656FB7E8-73BF-4E5A-B927-399D7BB2BC24}"/>
    <cellStyle name="20% - Accent1 10 4 2 3" xfId="30625" xr:uid="{46C389E1-AC98-4EB5-A890-939C84A5D3AD}"/>
    <cellStyle name="20% - Accent1 10 4 3" xfId="23254" xr:uid="{B046F9A5-D8AF-4F13-AB5A-6CC6F3C67136}"/>
    <cellStyle name="20% - Accent1 10 4 3 2" xfId="38225" xr:uid="{D1CA9342-0DDD-4E7B-AF9F-8D09EB5D9B06}"/>
    <cellStyle name="20% - Accent1 10 4 4" xfId="30622" xr:uid="{11A308DF-E361-4C49-9883-915C74789763}"/>
    <cellStyle name="20% - Accent1 10 5" xfId="5604" xr:uid="{00000000-0005-0000-0000-000020000000}"/>
    <cellStyle name="20% - Accent1 10 5 2" xfId="23260" xr:uid="{0C594D30-4BAF-4A7B-9B37-2C1067310A4A}"/>
    <cellStyle name="20% - Accent1 10 5 2 2" xfId="38231" xr:uid="{8C14AF1E-F633-4295-BA5A-404BCF7C173C}"/>
    <cellStyle name="20% - Accent1 10 5 3" xfId="30628" xr:uid="{274E3F30-62F1-4176-A981-838DD8C8BF82}"/>
    <cellStyle name="20% - Accent1 10 6" xfId="23242" xr:uid="{64DDB78E-14C5-4AA1-AA29-5B2606BC81F1}"/>
    <cellStyle name="20% - Accent1 10 6 2" xfId="38213" xr:uid="{322D906E-9186-411B-AB67-B5B4F19D7403}"/>
    <cellStyle name="20% - Accent1 10 7" xfId="30610" xr:uid="{296BED5C-D0A8-4B7E-8154-5C024E7AE249}"/>
    <cellStyle name="20% - Accent1 11" xfId="5605" xr:uid="{00000000-0005-0000-0000-000021000000}"/>
    <cellStyle name="20% - Accent1 11 2" xfId="5271" xr:uid="{00000000-0005-0000-0000-000022000000}"/>
    <cellStyle name="20% - Accent1 11 2 2" xfId="23163" xr:uid="{AA6746BF-B163-4D12-A60A-3B7DA77B26E3}"/>
    <cellStyle name="20% - Accent1 11 2 2 2" xfId="38139" xr:uid="{5409B7AE-80A3-414D-8241-799C83219DCA}"/>
    <cellStyle name="20% - Accent1 11 2 3" xfId="30535" xr:uid="{6FBAF2FF-6AE0-4C58-AA8E-B4FA87F6A494}"/>
    <cellStyle name="20% - Accent1 11 3" xfId="5270" xr:uid="{00000000-0005-0000-0000-000023000000}"/>
    <cellStyle name="20% - Accent1 11 3 2" xfId="5585" xr:uid="{00000000-0005-0000-0000-000024000000}"/>
    <cellStyle name="20% - Accent1 11 3 2 2" xfId="23241" xr:uid="{0EAC9212-723C-43E6-AD5E-D0CFCB133B0B}"/>
    <cellStyle name="20% - Accent1 11 3 2 2 2" xfId="38212" xr:uid="{3A7A4B81-A6EC-4C8C-8905-CEE057009D93}"/>
    <cellStyle name="20% - Accent1 11 3 2 3" xfId="30609" xr:uid="{22C2CD28-4388-45E3-ABBD-87A82A5B1A79}"/>
    <cellStyle name="20% - Accent1 11 3 3" xfId="23162" xr:uid="{457B3F87-6532-449E-BDFA-CB15BF36095D}"/>
    <cellStyle name="20% - Accent1 11 3 3 2" xfId="38138" xr:uid="{8C1CE601-28DF-4818-BE86-C20EBA00CB8D}"/>
    <cellStyle name="20% - Accent1 11 3 4" xfId="30534" xr:uid="{1AA55DBA-A9D3-44F4-BA32-13AEF8C1FF2E}"/>
    <cellStyle name="20% - Accent1 11 4" xfId="23261" xr:uid="{CF1BFDF5-AE4D-4D28-B862-827B954CAC75}"/>
    <cellStyle name="20% - Accent1 11 4 2" xfId="38232" xr:uid="{57416B15-4283-46C2-B518-8EC2F3C00F97}"/>
    <cellStyle name="20% - Accent1 11 5" xfId="30629" xr:uid="{5487008C-012B-440A-977F-C4606CA2AD01}"/>
    <cellStyle name="20% - Accent1 12" xfId="5535" xr:uid="{00000000-0005-0000-0000-000025000000}"/>
    <cellStyle name="20% - Accent1 12 2" xfId="5269" xr:uid="{00000000-0005-0000-0000-000026000000}"/>
    <cellStyle name="20% - Accent1 12 2 2" xfId="23161" xr:uid="{9DF517A8-529F-4F94-AB3E-7C8EEB02AA6E}"/>
    <cellStyle name="20% - Accent1 12 2 2 2" xfId="38137" xr:uid="{1F490EA1-C41E-4F22-A8E1-7BFC1F7835FB}"/>
    <cellStyle name="20% - Accent1 12 2 3" xfId="30533" xr:uid="{A971DAF6-DD79-46BF-B638-35A3E137A05D}"/>
    <cellStyle name="20% - Accent1 12 3" xfId="5268" xr:uid="{00000000-0005-0000-0000-000027000000}"/>
    <cellStyle name="20% - Accent1 12 3 2" xfId="23160" xr:uid="{2BEED0AB-B1CE-4381-AF8B-EB52A03C46B0}"/>
    <cellStyle name="20% - Accent1 12 3 2 2" xfId="38136" xr:uid="{DC7D2365-565C-41D0-869F-73FB70212AF0}"/>
    <cellStyle name="20% - Accent1 12 3 3" xfId="30532" xr:uid="{80A65726-9209-43DA-BD2D-5A5673275DBD}"/>
    <cellStyle name="20% - Accent1 12 4" xfId="23210" xr:uid="{9C5BEEC0-A252-43D1-B8EE-EA2FDBCD7419}"/>
    <cellStyle name="20% - Accent1 12 4 2" xfId="38181" xr:uid="{CA5A70BA-F113-4B66-A301-C9D6BDA533DB}"/>
    <cellStyle name="20% - Accent1 12 5" xfId="30578" xr:uid="{1C58D874-7BC2-4754-8E96-DB96948A33DB}"/>
    <cellStyle name="20% - Accent1 13" xfId="5267" xr:uid="{00000000-0005-0000-0000-000028000000}"/>
    <cellStyle name="20% - Accent1 13 2" xfId="5584" xr:uid="{00000000-0005-0000-0000-000029000000}"/>
    <cellStyle name="20% - Accent1 13 2 2" xfId="23240" xr:uid="{D2EB8EDF-E0F7-4B1A-9E2C-93CE7E45BCEA}"/>
    <cellStyle name="20% - Accent1 13 2 2 2" xfId="38211" xr:uid="{9C151AA9-BFA8-4778-813D-E2BA307844AB}"/>
    <cellStyle name="20% - Accent1 13 2 3" xfId="30608" xr:uid="{AD24C602-0BF6-4FA7-BD9F-E413AD4D2BB7}"/>
    <cellStyle name="20% - Accent1 13 3" xfId="5534" xr:uid="{00000000-0005-0000-0000-00002A000000}"/>
    <cellStyle name="20% - Accent1 13 3 2" xfId="23209" xr:uid="{A5DDD565-B5BC-4B01-A769-AE2E46125100}"/>
    <cellStyle name="20% - Accent1 13 3 2 2" xfId="38180" xr:uid="{FCE714CA-4D23-460F-B2D6-BDD789FFA12E}"/>
    <cellStyle name="20% - Accent1 13 3 3" xfId="30577" xr:uid="{4B4F2D7F-7456-4413-BBBF-66F9B59E195F}"/>
    <cellStyle name="20% - Accent1 13 4" xfId="23159" xr:uid="{EF099F67-E210-4194-BA7F-20E742B3C073}"/>
    <cellStyle name="20% - Accent1 13 4 2" xfId="38135" xr:uid="{3AD6C774-FE3E-4D72-B2AA-BAF31BE0791B}"/>
    <cellStyle name="20% - Accent1 13 5" xfId="30531" xr:uid="{53785BD4-0028-4F20-82F7-47A332B41501}"/>
    <cellStyle name="20% - Accent1 14" xfId="5266" xr:uid="{00000000-0005-0000-0000-00002B000000}"/>
    <cellStyle name="20% - Accent1 14 2" xfId="5265" xr:uid="{00000000-0005-0000-0000-00002C000000}"/>
    <cellStyle name="20% - Accent1 14 2 2" xfId="23158" xr:uid="{A19A447E-8336-4180-8726-F1BD2944DE0F}"/>
    <cellStyle name="20% - Accent1 14 2 2 2" xfId="38134" xr:uid="{845E3806-DD91-48B4-BBEB-1D9A698CBCAD}"/>
    <cellStyle name="20% - Accent1 14 2 3" xfId="30530" xr:uid="{DBBC12BA-8B26-4B97-928C-C6E1C202869B}"/>
    <cellStyle name="20% - Accent1 15" xfId="5264" xr:uid="{00000000-0005-0000-0000-00002D000000}"/>
    <cellStyle name="20% - Accent1 15 2" xfId="23157" xr:uid="{A345802E-B499-427D-957D-953A1217ABA1}"/>
    <cellStyle name="20% - Accent1 15 2 2" xfId="38133" xr:uid="{124E8EE2-7AC6-4A07-81F9-3F2C8BCE643B}"/>
    <cellStyle name="20% - Accent1 15 3" xfId="30529" xr:uid="{8734EFD3-2E88-4C18-8180-AB319AD51D9A}"/>
    <cellStyle name="20% - Accent1 16" xfId="5612" xr:uid="{00000000-0005-0000-0000-00002E000000}"/>
    <cellStyle name="20% - Accent1 17" xfId="20642" xr:uid="{D7065E2C-3654-4A04-B2C8-240D00858BF0}"/>
    <cellStyle name="20% - Accent1 17 2" xfId="35643" xr:uid="{CAD19509-7D69-4342-BE29-808D3EDD524F}"/>
    <cellStyle name="20% - Accent1 18" xfId="27946" xr:uid="{A59D2840-7CA2-473D-A3BA-F2922E9392B9}"/>
    <cellStyle name="20% - Accent1 2" xfId="184" xr:uid="{00000000-0005-0000-0000-000017000000}"/>
    <cellStyle name="20% - Accent1 2 2" xfId="5617" xr:uid="{00000000-0005-0000-0000-000030000000}"/>
    <cellStyle name="20% - Accent1 2 3" xfId="5620" xr:uid="{00000000-0005-0000-0000-000031000000}"/>
    <cellStyle name="20% - Accent1 2 3 10" xfId="30640" xr:uid="{C3EA2FF2-296D-4A8A-AD00-7109D7976031}"/>
    <cellStyle name="20% - Accent1 2 3 2" xfId="5623" xr:uid="{00000000-0005-0000-0000-000032000000}"/>
    <cellStyle name="20% - Accent1 2 3 2 2" xfId="5626" xr:uid="{00000000-0005-0000-0000-000033000000}"/>
    <cellStyle name="20% - Accent1 2 3 2 2 2" xfId="5627" xr:uid="{00000000-0005-0000-0000-000034000000}"/>
    <cellStyle name="20% - Accent1 2 3 2 2 2 2" xfId="5630" xr:uid="{00000000-0005-0000-0000-000035000000}"/>
    <cellStyle name="20% - Accent1 2 3 2 2 2 2 2" xfId="23282" xr:uid="{B7E7866A-053D-40B1-9804-09103EEF4C0A}"/>
    <cellStyle name="20% - Accent1 2 3 2 2 2 2 2 2" xfId="38253" xr:uid="{7A5A05D0-C252-4BA8-8147-75E2637458C6}"/>
    <cellStyle name="20% - Accent1 2 3 2 2 2 2 3" xfId="30650" xr:uid="{C0647026-F3BB-4EF6-8DAD-6BE85D1EB8E9}"/>
    <cellStyle name="20% - Accent1 2 3 2 2 2 3" xfId="5558" xr:uid="{00000000-0005-0000-0000-000036000000}"/>
    <cellStyle name="20% - Accent1 2 3 2 2 2 3 2" xfId="23216" xr:uid="{CA5AD0B8-2348-4FDA-83AF-D1604D7DF802}"/>
    <cellStyle name="20% - Accent1 2 3 2 2 2 3 2 2" xfId="38187" xr:uid="{36B6E743-DDAD-4014-BD8F-4CB0D3048FFD}"/>
    <cellStyle name="20% - Accent1 2 3 2 2 2 3 3" xfId="30584" xr:uid="{CE94B0AC-7494-485B-A16A-307C5ECBE899}"/>
    <cellStyle name="20% - Accent1 2 3 2 2 2 4" xfId="23279" xr:uid="{86C2622B-AFB5-4809-AE0B-7BFEEA0A1BB5}"/>
    <cellStyle name="20% - Accent1 2 3 2 2 2 4 2" xfId="38250" xr:uid="{1F76C190-CB36-4284-B60C-007F0E3E8E3A}"/>
    <cellStyle name="20% - Accent1 2 3 2 2 2 5" xfId="30647" xr:uid="{6A9B6DC2-DD4A-4CC9-9459-96986767879B}"/>
    <cellStyle name="20% - Accent1 2 3 2 2 3" xfId="5559" xr:uid="{00000000-0005-0000-0000-000037000000}"/>
    <cellStyle name="20% - Accent1 2 3 2 2 3 2" xfId="5263" xr:uid="{00000000-0005-0000-0000-000038000000}"/>
    <cellStyle name="20% - Accent1 2 3 2 2 3 2 2" xfId="23156" xr:uid="{F0C465F6-8D49-406F-813F-D9D2ADD97EB0}"/>
    <cellStyle name="20% - Accent1 2 3 2 2 3 2 2 2" xfId="38132" xr:uid="{87095A06-AF54-4F54-9EB1-A5B9DCCB74E5}"/>
    <cellStyle name="20% - Accent1 2 3 2 2 3 2 3" xfId="30528" xr:uid="{940A9B78-524F-4DA3-937D-0EA9E8874C88}"/>
    <cellStyle name="20% - Accent1 2 3 2 2 3 3" xfId="23217" xr:uid="{B3F20EDD-0512-46D2-B1EA-6D384C90279F}"/>
    <cellStyle name="20% - Accent1 2 3 2 2 3 3 2" xfId="38188" xr:uid="{AF5F9B6A-63B6-4C44-A8BC-204135AAFD2B}"/>
    <cellStyle name="20% - Accent1 2 3 2 2 3 4" xfId="30585" xr:uid="{AB2D3109-F30D-49BF-9C51-1F97A0AFDD5A}"/>
    <cellStyle name="20% - Accent1 2 3 2 2 4" xfId="5262" xr:uid="{00000000-0005-0000-0000-000039000000}"/>
    <cellStyle name="20% - Accent1 2 3 2 2 4 2" xfId="23155" xr:uid="{0E528C23-1E30-4DB2-B9CD-FDD449A96D62}"/>
    <cellStyle name="20% - Accent1 2 3 2 2 4 2 2" xfId="38131" xr:uid="{7A33C6D2-3283-4086-A3F5-CA41284F3DAD}"/>
    <cellStyle name="20% - Accent1 2 3 2 2 4 3" xfId="30527" xr:uid="{70F21C33-1318-4795-BAD7-025BAA5FB356}"/>
    <cellStyle name="20% - Accent1 2 3 2 2 5" xfId="23278" xr:uid="{BFC4D278-E297-4A42-919A-52319F16A65E}"/>
    <cellStyle name="20% - Accent1 2 3 2 2 5 2" xfId="38249" xr:uid="{2CEA583D-4E1A-4A54-B2D7-81D347C4835B}"/>
    <cellStyle name="20% - Accent1 2 3 2 2 6" xfId="30646" xr:uid="{73298328-AADE-4D86-B322-34FA8AB80728}"/>
    <cellStyle name="20% - Accent1 2 3 2 3" xfId="5261" xr:uid="{00000000-0005-0000-0000-00003A000000}"/>
    <cellStyle name="20% - Accent1 2 3 2 3 2" xfId="5260" xr:uid="{00000000-0005-0000-0000-00003B000000}"/>
    <cellStyle name="20% - Accent1 2 3 2 3 2 2" xfId="5259" xr:uid="{00000000-0005-0000-0000-00003C000000}"/>
    <cellStyle name="20% - Accent1 2 3 2 3 2 2 2" xfId="23152" xr:uid="{AE5308A8-3805-42A0-9997-EEDA846D35B5}"/>
    <cellStyle name="20% - Accent1 2 3 2 3 2 2 2 2" xfId="38128" xr:uid="{F3CD5A2F-9DD7-4FBF-AB3A-0A6330661BDE}"/>
    <cellStyle name="20% - Accent1 2 3 2 3 2 2 3" xfId="27889" xr:uid="{FEE52EA7-0FBA-4567-843A-FD6EF3549C8E}"/>
    <cellStyle name="20% - Accent1 2 3 2 3 2 2 3 2" xfId="42826" xr:uid="{67AC2D1C-76B7-4FD6-AE12-E20B28934C2E}"/>
    <cellStyle name="20% - Accent1 2 3 2 3 2 2 4" xfId="30524" xr:uid="{999F7D77-7B01-4FE3-9CDB-C6087549D864}"/>
    <cellStyle name="20% - Accent1 2 3 2 3 2 3" xfId="5258" xr:uid="{00000000-0005-0000-0000-00003D000000}"/>
    <cellStyle name="20% - Accent1 2 3 2 3 2 3 2" xfId="23151" xr:uid="{99A624B0-FFFD-4F85-8A67-D4612ADE80FE}"/>
    <cellStyle name="20% - Accent1 2 3 2 3 2 3 2 2" xfId="38127" xr:uid="{62ECABCE-1D02-40E6-BB9A-688AA3ADC0C7}"/>
    <cellStyle name="20% - Accent1 2 3 2 3 2 3 3" xfId="30523" xr:uid="{0DC28732-BBC5-44D4-9C5C-3D6ECB730B71}"/>
    <cellStyle name="20% - Accent1 2 3 2 3 2 4" xfId="23153" xr:uid="{F29F7901-8593-4C99-8662-41471C118212}"/>
    <cellStyle name="20% - Accent1 2 3 2 3 2 4 2" xfId="38129" xr:uid="{1E1AE790-85A3-43E5-8B04-FBACFCE67763}"/>
    <cellStyle name="20% - Accent1 2 3 2 3 2 5" xfId="30525" xr:uid="{26D5B3CD-41EF-4B57-BD87-CA8AB48A8F0D}"/>
    <cellStyle name="20% - Accent1 2 3 2 3 3" xfId="5257" xr:uid="{00000000-0005-0000-0000-00003E000000}"/>
    <cellStyle name="20% - Accent1 2 3 2 3 3 2" xfId="5256" xr:uid="{00000000-0005-0000-0000-00003F000000}"/>
    <cellStyle name="20% - Accent1 2 3 2 3 3 2 2" xfId="23149" xr:uid="{F5C92632-0AAD-4122-B338-CCDD0AC439A0}"/>
    <cellStyle name="20% - Accent1 2 3 2 3 3 2 2 2" xfId="38125" xr:uid="{A8AB272C-EC73-45D7-B1C9-7794AADBE1D6}"/>
    <cellStyle name="20% - Accent1 2 3 2 3 3 2 3" xfId="30521" xr:uid="{1ADBED98-2E5E-4C8B-825B-396089D8EEC5}"/>
    <cellStyle name="20% - Accent1 2 3 2 3 3 3" xfId="23150" xr:uid="{BA614618-5F6A-4896-9564-45A15274280C}"/>
    <cellStyle name="20% - Accent1 2 3 2 3 3 3 2" xfId="38126" xr:uid="{7F8E42DB-1E24-43BA-9C1E-BC2BF210DA85}"/>
    <cellStyle name="20% - Accent1 2 3 2 3 3 4" xfId="27886" xr:uid="{40E88CF7-FB29-4554-AD0F-B670D7DBD1F8}"/>
    <cellStyle name="20% - Accent1 2 3 2 3 3 4 2" xfId="42823" xr:uid="{ECEC37D6-025B-46FD-8965-CED52CB0D582}"/>
    <cellStyle name="20% - Accent1 2 3 2 3 3 5" xfId="27888" xr:uid="{A04A19A2-EA0D-4D61-84A9-E65B8CD202B6}"/>
    <cellStyle name="20% - Accent1 2 3 2 3 3 5 2" xfId="42825" xr:uid="{EC561A9A-FA8F-434E-90F3-E70A2AAADE42}"/>
    <cellStyle name="20% - Accent1 2 3 2 3 3 6" xfId="30522" xr:uid="{42D84C1D-77CA-44A5-BD62-C8658909798B}"/>
    <cellStyle name="20% - Accent1 2 3 2 3 4" xfId="5255" xr:uid="{00000000-0005-0000-0000-000040000000}"/>
    <cellStyle name="20% - Accent1 2 3 2 3 4 2" xfId="23148" xr:uid="{9DA37E34-05D6-4EFA-A5A8-74671144062C}"/>
    <cellStyle name="20% - Accent1 2 3 2 3 4 2 2" xfId="38124" xr:uid="{FF6FCD11-FFC9-4AAC-B14F-CB969113F484}"/>
    <cellStyle name="20% - Accent1 2 3 2 3 4 3" xfId="30520" xr:uid="{B29FD67C-5301-4E00-8591-BD69F610D423}"/>
    <cellStyle name="20% - Accent1 2 3 2 3 5" xfId="23154" xr:uid="{C2F5B0C8-1B9A-4CEB-A813-8EBA470521D7}"/>
    <cellStyle name="20% - Accent1 2 3 2 3 5 2" xfId="38130" xr:uid="{1539841A-B160-44DE-95E3-E5CFCC9A1E67}"/>
    <cellStyle name="20% - Accent1 2 3 2 3 6" xfId="30526" xr:uid="{A789F61B-00B8-464D-B95C-DC50DE6DC65B}"/>
    <cellStyle name="20% - Accent1 2 3 2 4" xfId="5254" xr:uid="{00000000-0005-0000-0000-000041000000}"/>
    <cellStyle name="20% - Accent1 2 3 2 4 2" xfId="5253" xr:uid="{00000000-0005-0000-0000-000042000000}"/>
    <cellStyle name="20% - Accent1 2 3 2 4 2 2" xfId="23146" xr:uid="{25FD0A31-7001-4D60-8FE8-A7601684DDE3}"/>
    <cellStyle name="20% - Accent1 2 3 2 4 2 2 2" xfId="38122" xr:uid="{4DACCC84-4185-4EC5-B1A2-6A035690DDD9}"/>
    <cellStyle name="20% - Accent1 2 3 2 4 2 3" xfId="30518" xr:uid="{2F9CEB01-8E60-423B-A9D8-D89D9F3D6CBE}"/>
    <cellStyle name="20% - Accent1 2 3 2 4 3" xfId="5252" xr:uid="{00000000-0005-0000-0000-000043000000}"/>
    <cellStyle name="20% - Accent1 2 3 2 4 3 2" xfId="23145" xr:uid="{CFDC81A3-C9E5-4BC9-934D-E8264446D6DE}"/>
    <cellStyle name="20% - Accent1 2 3 2 4 3 2 2" xfId="38121" xr:uid="{7C1CC9A0-D3A2-464C-9DF8-56F16D0B9F1F}"/>
    <cellStyle name="20% - Accent1 2 3 2 4 3 3" xfId="30517" xr:uid="{A726BE99-C445-411E-9BCF-6C4647833832}"/>
    <cellStyle name="20% - Accent1 2 3 2 4 4" xfId="23147" xr:uid="{8A2CEC8C-2036-41A3-A810-58A6868BE6E9}"/>
    <cellStyle name="20% - Accent1 2 3 2 4 4 2" xfId="38123" xr:uid="{735397DE-058C-4AEA-8692-B8265F943801}"/>
    <cellStyle name="20% - Accent1 2 3 2 4 5" xfId="30519" xr:uid="{3A4E9F0A-E05B-4B04-9EEB-46CEA4AD9570}"/>
    <cellStyle name="20% - Accent1 2 3 2 5" xfId="5251" xr:uid="{00000000-0005-0000-0000-000044000000}"/>
    <cellStyle name="20% - Accent1 2 3 2 5 2" xfId="23144" xr:uid="{FD85FF25-33E8-466E-A392-EA3812B0D6EB}"/>
    <cellStyle name="20% - Accent1 2 3 2 5 2 2" xfId="38120" xr:uid="{B07D05F4-ED21-403B-91A6-ACFC50F24E9A}"/>
    <cellStyle name="20% - Accent1 2 3 2 5 3" xfId="30516" xr:uid="{79DF5E4E-2224-4975-BA7D-72F38372191D}"/>
    <cellStyle name="20% - Accent1 2 3 2 6" xfId="5250" xr:uid="{00000000-0005-0000-0000-000045000000}"/>
    <cellStyle name="20% - Accent1 2 3 2 6 2" xfId="5249" xr:uid="{00000000-0005-0000-0000-000046000000}"/>
    <cellStyle name="20% - Accent1 2 3 2 6 2 2" xfId="23142" xr:uid="{909594D4-FD35-4423-A171-29239E3D574A}"/>
    <cellStyle name="20% - Accent1 2 3 2 6 2 2 2" xfId="38118" xr:uid="{415B7307-9A1F-48A6-B402-3A60D46C7AA7}"/>
    <cellStyle name="20% - Accent1 2 3 2 6 2 3" xfId="30514" xr:uid="{4146EB26-F843-4669-B591-34510E3E14D7}"/>
    <cellStyle name="20% - Accent1 2 3 2 6 3" xfId="23143" xr:uid="{ED662C58-287E-4D83-A690-B796B4C7764E}"/>
    <cellStyle name="20% - Accent1 2 3 2 6 3 2" xfId="38119" xr:uid="{3F000ED9-525A-4FA0-8FE6-3AA3DED405F5}"/>
    <cellStyle name="20% - Accent1 2 3 2 6 4" xfId="30515" xr:uid="{A5975D84-5D15-40AC-8056-237FB5D025A3}"/>
    <cellStyle name="20% - Accent1 2 3 2 7" xfId="5248" xr:uid="{00000000-0005-0000-0000-000047000000}"/>
    <cellStyle name="20% - Accent1 2 3 2 7 2" xfId="23141" xr:uid="{7661014D-DA74-490D-9DDD-98546F28CF2B}"/>
    <cellStyle name="20% - Accent1 2 3 2 7 2 2" xfId="38117" xr:uid="{5102AFCE-C22D-4124-96EB-0CD8E052C582}"/>
    <cellStyle name="20% - Accent1 2 3 2 7 3" xfId="30513" xr:uid="{535C51FA-7FE5-4C83-8049-667469350994}"/>
    <cellStyle name="20% - Accent1 2 3 2 8" xfId="23275" xr:uid="{7760F2D1-7C3F-443D-A926-1C1A46956CB4}"/>
    <cellStyle name="20% - Accent1 2 3 2 8 2" xfId="38246" xr:uid="{6A7C4459-77D2-40EF-AAD3-7C450CF6588C}"/>
    <cellStyle name="20% - Accent1 2 3 2 9" xfId="30643" xr:uid="{DD64F4C5-803A-4E95-8554-924B15044119}"/>
    <cellStyle name="20% - Accent1 2 3 3" xfId="5247" xr:uid="{00000000-0005-0000-0000-000048000000}"/>
    <cellStyle name="20% - Accent1 2 3 3 2" xfId="5246" xr:uid="{00000000-0005-0000-0000-000049000000}"/>
    <cellStyle name="20% - Accent1 2 3 3 2 2" xfId="5245" xr:uid="{00000000-0005-0000-0000-00004A000000}"/>
    <cellStyle name="20% - Accent1 2 3 3 2 2 2" xfId="23138" xr:uid="{3DC98B7C-B50C-4778-A0F0-6BC8EFC1FF59}"/>
    <cellStyle name="20% - Accent1 2 3 3 2 2 2 2" xfId="38114" xr:uid="{C7C02296-99F5-4AAE-A37B-4039F7D12E96}"/>
    <cellStyle name="20% - Accent1 2 3 3 2 2 3" xfId="30510" xr:uid="{7E93400D-7B0F-4A96-BE4B-963C8EB8E49F}"/>
    <cellStyle name="20% - Accent1 2 3 3 2 3" xfId="5244" xr:uid="{00000000-0005-0000-0000-00004B000000}"/>
    <cellStyle name="20% - Accent1 2 3 3 2 3 2" xfId="23137" xr:uid="{4684C558-8251-4243-AF79-0208696D7AD0}"/>
    <cellStyle name="20% - Accent1 2 3 3 2 3 2 2" xfId="38113" xr:uid="{D36E0AF0-B65F-487B-BD89-AF2BAFD16B2F}"/>
    <cellStyle name="20% - Accent1 2 3 3 2 3 3" xfId="30509" xr:uid="{598BD7AC-F592-4448-8E6F-94B6B0AD639E}"/>
    <cellStyle name="20% - Accent1 2 3 3 2 4" xfId="23139" xr:uid="{066793CE-EBA0-468A-B09B-71EE40D6B479}"/>
    <cellStyle name="20% - Accent1 2 3 3 2 4 2" xfId="38115" xr:uid="{69F41B15-5C76-46A6-AF27-6B8F159E5894}"/>
    <cellStyle name="20% - Accent1 2 3 3 2 5" xfId="30511" xr:uid="{30555D9F-256E-41E8-B55B-E450826C8E44}"/>
    <cellStyle name="20% - Accent1 2 3 3 3" xfId="5243" xr:uid="{00000000-0005-0000-0000-00004C000000}"/>
    <cellStyle name="20% - Accent1 2 3 3 3 2" xfId="5242" xr:uid="{00000000-0005-0000-0000-00004D000000}"/>
    <cellStyle name="20% - Accent1 2 3 3 3 2 2" xfId="23135" xr:uid="{BCC50C5F-D1D9-4A32-8446-30A760B16AEA}"/>
    <cellStyle name="20% - Accent1 2 3 3 3 2 2 2" xfId="38111" xr:uid="{26686137-7939-4F6F-8632-93B5D2C5DD21}"/>
    <cellStyle name="20% - Accent1 2 3 3 3 2 3" xfId="30507" xr:uid="{0F54A7DC-9AD0-4A5C-AAC0-2B7C283D080E}"/>
    <cellStyle name="20% - Accent1 2 3 3 3 3" xfId="23136" xr:uid="{3FAD54E9-AE9D-4C60-99CA-78CB78D2E341}"/>
    <cellStyle name="20% - Accent1 2 3 3 3 3 2" xfId="38112" xr:uid="{DC99D50B-A95B-4BFB-9B75-823B6C2BA1D1}"/>
    <cellStyle name="20% - Accent1 2 3 3 3 4" xfId="30508" xr:uid="{D4E8B438-93B2-44EE-84EC-73E748352A3C}"/>
    <cellStyle name="20% - Accent1 2 3 3 4" xfId="5241" xr:uid="{00000000-0005-0000-0000-00004E000000}"/>
    <cellStyle name="20% - Accent1 2 3 3 4 2" xfId="23134" xr:uid="{7EF26494-6086-44C6-B8F5-7F21E3D4620B}"/>
    <cellStyle name="20% - Accent1 2 3 3 4 2 2" xfId="38110" xr:uid="{06BB4603-241B-4AAE-9ECB-17CF634D02B4}"/>
    <cellStyle name="20% - Accent1 2 3 3 4 3" xfId="30506" xr:uid="{CE4090B1-CA36-4A27-8DED-FF3A4A5D0A72}"/>
    <cellStyle name="20% - Accent1 2 3 3 5" xfId="23140" xr:uid="{93363AC4-AFBA-4F63-AB64-9E7247B5A17D}"/>
    <cellStyle name="20% - Accent1 2 3 3 5 2" xfId="38116" xr:uid="{30C9703B-0F91-4473-95E1-B563BF2EAB98}"/>
    <cellStyle name="20% - Accent1 2 3 3 6" xfId="30512" xr:uid="{925756E8-CA73-492A-91CF-4A8184170AC9}"/>
    <cellStyle name="20% - Accent1 2 3 4" xfId="5240" xr:uid="{00000000-0005-0000-0000-00004F000000}"/>
    <cellStyle name="20% - Accent1 2 3 4 2" xfId="5239" xr:uid="{00000000-0005-0000-0000-000050000000}"/>
    <cellStyle name="20% - Accent1 2 3 4 2 2" xfId="5238" xr:uid="{00000000-0005-0000-0000-000051000000}"/>
    <cellStyle name="20% - Accent1 2 3 4 2 2 2" xfId="23131" xr:uid="{13EBA7CB-459D-4CA5-9CE1-D03F09822A4F}"/>
    <cellStyle name="20% - Accent1 2 3 4 2 2 2 2" xfId="38107" xr:uid="{24A417E0-75EA-4424-B75F-0EB11AD9A868}"/>
    <cellStyle name="20% - Accent1 2 3 4 2 2 3" xfId="30503" xr:uid="{14084254-1AF5-4725-9C5F-13E997FF93C7}"/>
    <cellStyle name="20% - Accent1 2 3 4 2 3" xfId="5237" xr:uid="{00000000-0005-0000-0000-000052000000}"/>
    <cellStyle name="20% - Accent1 2 3 4 2 3 2" xfId="23130" xr:uid="{C246D6CE-CEAA-4A32-A84B-C36726D2060C}"/>
    <cellStyle name="20% - Accent1 2 3 4 2 3 2 2" xfId="38106" xr:uid="{6FC95839-3896-416F-825F-876A26233608}"/>
    <cellStyle name="20% - Accent1 2 3 4 2 3 3" xfId="30502" xr:uid="{F79F8759-0404-4615-8014-17ACDBC3A446}"/>
    <cellStyle name="20% - Accent1 2 3 4 2 4" xfId="23132" xr:uid="{98247393-547B-4097-99B7-4F2768A8A358}"/>
    <cellStyle name="20% - Accent1 2 3 4 2 4 2" xfId="38108" xr:uid="{1F9C8B0D-189D-4238-A1EC-63765380D47D}"/>
    <cellStyle name="20% - Accent1 2 3 4 2 5" xfId="30504" xr:uid="{87BB79D8-5B9D-4F36-89D8-78112ED447D2}"/>
    <cellStyle name="20% - Accent1 2 3 4 3" xfId="5236" xr:uid="{00000000-0005-0000-0000-000053000000}"/>
    <cellStyle name="20% - Accent1 2 3 4 3 2" xfId="5235" xr:uid="{00000000-0005-0000-0000-000054000000}"/>
    <cellStyle name="20% - Accent1 2 3 4 3 2 2" xfId="23128" xr:uid="{5CF065D3-685C-491B-8AFF-9B8822B36A75}"/>
    <cellStyle name="20% - Accent1 2 3 4 3 2 2 2" xfId="38104" xr:uid="{70854DAA-8C87-4BCD-8DE3-A0D7A93E492C}"/>
    <cellStyle name="20% - Accent1 2 3 4 3 2 3" xfId="30500" xr:uid="{8CA7711A-030B-4124-8F25-0C38F8B1C16A}"/>
    <cellStyle name="20% - Accent1 2 3 4 3 3" xfId="23129" xr:uid="{E36AAFA5-2121-47CD-8856-4F02F3D6B57D}"/>
    <cellStyle name="20% - Accent1 2 3 4 3 3 2" xfId="38105" xr:uid="{408D2420-3387-4371-8547-304D4E1824D3}"/>
    <cellStyle name="20% - Accent1 2 3 4 3 4" xfId="30501" xr:uid="{9042927F-C968-4447-9A69-40745C3E53B3}"/>
    <cellStyle name="20% - Accent1 2 3 4 4" xfId="5234" xr:uid="{00000000-0005-0000-0000-000055000000}"/>
    <cellStyle name="20% - Accent1 2 3 4 4 2" xfId="23127" xr:uid="{0DFD5B30-4CD3-484D-B50F-549C73DACF05}"/>
    <cellStyle name="20% - Accent1 2 3 4 4 2 2" xfId="38103" xr:uid="{3C203FB1-5C8B-4490-AD9C-58F3543D2590}"/>
    <cellStyle name="20% - Accent1 2 3 4 4 3" xfId="30499" xr:uid="{E22DFC59-3340-48B7-B4C7-3106651ACAB8}"/>
    <cellStyle name="20% - Accent1 2 3 4 5" xfId="23133" xr:uid="{F546E267-E8F5-4BA6-814C-D1FD990BCADD}"/>
    <cellStyle name="20% - Accent1 2 3 4 5 2" xfId="38109" xr:uid="{05303CA7-30D3-4BDA-A30B-B419387D8AD0}"/>
    <cellStyle name="20% - Accent1 2 3 4 6" xfId="30505" xr:uid="{3EC30D42-6E81-4F04-BC23-A43A3D1468C2}"/>
    <cellStyle name="20% - Accent1 2 3 5" xfId="5233" xr:uid="{00000000-0005-0000-0000-000056000000}"/>
    <cellStyle name="20% - Accent1 2 3 5 2" xfId="5232" xr:uid="{00000000-0005-0000-0000-000057000000}"/>
    <cellStyle name="20% - Accent1 2 3 5 2 2" xfId="23125" xr:uid="{78FC1577-4EE4-49AC-9A05-AAF7E065BE98}"/>
    <cellStyle name="20% - Accent1 2 3 5 2 2 2" xfId="38101" xr:uid="{6D77B6A5-CE53-4329-89FB-70B3295EA087}"/>
    <cellStyle name="20% - Accent1 2 3 5 2 3" xfId="30497" xr:uid="{F4121C1E-1954-4899-B99D-7B0E954D9B90}"/>
    <cellStyle name="20% - Accent1 2 3 5 3" xfId="5231" xr:uid="{00000000-0005-0000-0000-000058000000}"/>
    <cellStyle name="20% - Accent1 2 3 5 3 2" xfId="23124" xr:uid="{A63EBBAE-0F8E-4452-8F53-4434F89F2583}"/>
    <cellStyle name="20% - Accent1 2 3 5 3 2 2" xfId="38100" xr:uid="{D35B9808-797C-41E3-B0D6-1D67B8D2107B}"/>
    <cellStyle name="20% - Accent1 2 3 5 3 3" xfId="30496" xr:uid="{123D94FB-5B07-4BB3-8E55-2CB3C89631B3}"/>
    <cellStyle name="20% - Accent1 2 3 5 4" xfId="23126" xr:uid="{46626A0C-EBA6-4D2B-A53A-8F6280A62DF8}"/>
    <cellStyle name="20% - Accent1 2 3 5 4 2" xfId="38102" xr:uid="{1860FF86-1D7C-4963-96E0-3F417A421538}"/>
    <cellStyle name="20% - Accent1 2 3 5 5" xfId="30498" xr:uid="{8F229305-B98A-43CD-9D9B-896E5139FB3E}"/>
    <cellStyle name="20% - Accent1 2 3 6" xfId="5230" xr:uid="{00000000-0005-0000-0000-000059000000}"/>
    <cellStyle name="20% - Accent1 2 3 6 2" xfId="23123" xr:uid="{4C8A1BAA-F0C6-4A9D-BAEB-8769CEEDB141}"/>
    <cellStyle name="20% - Accent1 2 3 6 2 2" xfId="38099" xr:uid="{C9C2FCCE-C246-4CD7-87E6-B0CE659BACFB}"/>
    <cellStyle name="20% - Accent1 2 3 6 3" xfId="30495" xr:uid="{8A4CC611-B8F9-4A9B-8474-3F11BDEF610F}"/>
    <cellStyle name="20% - Accent1 2 3 7" xfId="5229" xr:uid="{00000000-0005-0000-0000-00005A000000}"/>
    <cellStyle name="20% - Accent1 2 3 7 2" xfId="5228" xr:uid="{00000000-0005-0000-0000-00005B000000}"/>
    <cellStyle name="20% - Accent1 2 3 7 2 2" xfId="23121" xr:uid="{C1AD628C-FEED-4B12-8065-7663AFB6C6BD}"/>
    <cellStyle name="20% - Accent1 2 3 7 2 2 2" xfId="38097" xr:uid="{76EAC2C0-1A02-4ED7-A1F0-89FFD7426C76}"/>
    <cellStyle name="20% - Accent1 2 3 7 2 3" xfId="30493" xr:uid="{C42BEB60-5003-426E-A063-359A0530885E}"/>
    <cellStyle name="20% - Accent1 2 3 7 3" xfId="23122" xr:uid="{FC523A82-6E55-4186-A40C-6F52CC2166AD}"/>
    <cellStyle name="20% - Accent1 2 3 7 3 2" xfId="38098" xr:uid="{C0573EDD-D668-4099-B491-7E5E8906E660}"/>
    <cellStyle name="20% - Accent1 2 3 7 4" xfId="30494" xr:uid="{7DE9C84A-82A2-40BD-A46E-0316093AC17D}"/>
    <cellStyle name="20% - Accent1 2 3 8" xfId="5227" xr:uid="{00000000-0005-0000-0000-00005C000000}"/>
    <cellStyle name="20% - Accent1 2 3 8 2" xfId="23120" xr:uid="{884B27FD-3B31-4A16-9D9F-38E61F186CE1}"/>
    <cellStyle name="20% - Accent1 2 3 8 2 2" xfId="38096" xr:uid="{942F9673-F162-4F2A-84B3-A2F4B4A56D4D}"/>
    <cellStyle name="20% - Accent1 2 3 8 3" xfId="30492" xr:uid="{46E10FFF-EBAD-4A6A-90EE-F04DB0B85E64}"/>
    <cellStyle name="20% - Accent1 2 3 9" xfId="23272" xr:uid="{34A8B7C0-C613-40F6-B6B9-019CD3ADB534}"/>
    <cellStyle name="20% - Accent1 2 3 9 2" xfId="38243" xr:uid="{E3479FDD-4766-44F2-8A61-468F05C21592}"/>
    <cellStyle name="20% - Accent1 2 4" xfId="5226" xr:uid="{00000000-0005-0000-0000-00005D000000}"/>
    <cellStyle name="20% - Accent1 2 4 10" xfId="30491" xr:uid="{332249C6-FB65-4541-9329-29B34D0574A5}"/>
    <cellStyle name="20% - Accent1 2 4 2" xfId="5225" xr:uid="{00000000-0005-0000-0000-00005E000000}"/>
    <cellStyle name="20% - Accent1 2 4 2 2" xfId="5224" xr:uid="{00000000-0005-0000-0000-00005F000000}"/>
    <cellStyle name="20% - Accent1 2 4 2 2 2" xfId="5223" xr:uid="{00000000-0005-0000-0000-000060000000}"/>
    <cellStyle name="20% - Accent1 2 4 2 2 2 2" xfId="5222" xr:uid="{00000000-0005-0000-0000-000061000000}"/>
    <cellStyle name="20% - Accent1 2 4 2 2 2 2 2" xfId="23115" xr:uid="{A3E67F1A-A900-45C3-8B98-ED806747FC52}"/>
    <cellStyle name="20% - Accent1 2 4 2 2 2 2 2 2" xfId="38091" xr:uid="{B30E4B56-ECC3-4EAA-89DA-42ABC186D4DB}"/>
    <cellStyle name="20% - Accent1 2 4 2 2 2 2 3" xfId="30487" xr:uid="{173EDCF0-B134-49BA-83A3-5A6AC42E5B97}"/>
    <cellStyle name="20% - Accent1 2 4 2 2 2 3" xfId="5221" xr:uid="{00000000-0005-0000-0000-000062000000}"/>
    <cellStyle name="20% - Accent1 2 4 2 2 2 3 2" xfId="23114" xr:uid="{E71E6FA4-73B0-43D8-A98C-9E00DC9EED4B}"/>
    <cellStyle name="20% - Accent1 2 4 2 2 2 3 2 2" xfId="38090" xr:uid="{D5BB6EB6-6C8F-4903-83E7-74A20CBC5B9C}"/>
    <cellStyle name="20% - Accent1 2 4 2 2 2 3 3" xfId="30486" xr:uid="{D7ED28A8-0113-4DC7-8700-AA4B2281681D}"/>
    <cellStyle name="20% - Accent1 2 4 2 2 2 4" xfId="23116" xr:uid="{91344724-AC4E-4EDB-8B75-F78849BEDE2C}"/>
    <cellStyle name="20% - Accent1 2 4 2 2 2 4 2" xfId="38092" xr:uid="{4AF7F779-1EE4-4700-AF4A-AC7814C820F8}"/>
    <cellStyle name="20% - Accent1 2 4 2 2 2 5" xfId="30488" xr:uid="{7C778205-8ECA-44D9-B691-76380CA704AA}"/>
    <cellStyle name="20% - Accent1 2 4 2 2 3" xfId="5220" xr:uid="{00000000-0005-0000-0000-000063000000}"/>
    <cellStyle name="20% - Accent1 2 4 2 2 3 2" xfId="5219" xr:uid="{00000000-0005-0000-0000-000064000000}"/>
    <cellStyle name="20% - Accent1 2 4 2 2 3 2 2" xfId="23112" xr:uid="{9A4DC732-9E4D-46D4-8B8E-BF33676E49F6}"/>
    <cellStyle name="20% - Accent1 2 4 2 2 3 2 2 2" xfId="38088" xr:uid="{E8408489-0B59-4AE2-89BC-1CD00D50BF5B}"/>
    <cellStyle name="20% - Accent1 2 4 2 2 3 2 3" xfId="30484" xr:uid="{A621BEF5-DAFB-4989-9622-ACE5D21C7E51}"/>
    <cellStyle name="20% - Accent1 2 4 2 2 3 3" xfId="23113" xr:uid="{AEE18AB0-F3C2-4F2F-922C-DBDA108EFE59}"/>
    <cellStyle name="20% - Accent1 2 4 2 2 3 3 2" xfId="38089" xr:uid="{2FCFAD1A-153A-4735-BAF5-7362637694FF}"/>
    <cellStyle name="20% - Accent1 2 4 2 2 3 4" xfId="30485" xr:uid="{65A852C5-7ED5-4DB1-9B3E-08BA0AE8DFC2}"/>
    <cellStyle name="20% - Accent1 2 4 2 2 4" xfId="5218" xr:uid="{00000000-0005-0000-0000-000065000000}"/>
    <cellStyle name="20% - Accent1 2 4 2 2 4 2" xfId="23111" xr:uid="{6DFB2F9C-C968-4BE9-B9E4-6C2D37C7B571}"/>
    <cellStyle name="20% - Accent1 2 4 2 2 4 2 2" xfId="38087" xr:uid="{71A8D29A-C3EB-4A53-8703-1DD8BE746D28}"/>
    <cellStyle name="20% - Accent1 2 4 2 2 4 3" xfId="30483" xr:uid="{0A41AAB9-CC31-4F2D-8CEF-CCE851D9FAF1}"/>
    <cellStyle name="20% - Accent1 2 4 2 2 5" xfId="23117" xr:uid="{2326E26C-CC36-4B29-B38B-C96E0EDD2F3E}"/>
    <cellStyle name="20% - Accent1 2 4 2 2 5 2" xfId="38093" xr:uid="{827666EE-5DE6-4A71-965F-0FFA64CBB09C}"/>
    <cellStyle name="20% - Accent1 2 4 2 2 6" xfId="30489" xr:uid="{906B92F0-274D-4B2B-A2E8-D5B61986A5F0}"/>
    <cellStyle name="20% - Accent1 2 4 2 3" xfId="5217" xr:uid="{00000000-0005-0000-0000-000066000000}"/>
    <cellStyle name="20% - Accent1 2 4 2 3 2" xfId="5216" xr:uid="{00000000-0005-0000-0000-000067000000}"/>
    <cellStyle name="20% - Accent1 2 4 2 3 2 2" xfId="5215" xr:uid="{00000000-0005-0000-0000-000068000000}"/>
    <cellStyle name="20% - Accent1 2 4 2 3 2 2 2" xfId="23108" xr:uid="{53646508-1833-46ED-8D71-F2B988779A74}"/>
    <cellStyle name="20% - Accent1 2 4 2 3 2 2 2 2" xfId="38084" xr:uid="{EBC5A363-06A4-4462-B44A-95525872767F}"/>
    <cellStyle name="20% - Accent1 2 4 2 3 2 2 3" xfId="30480" xr:uid="{F3D94DB2-6C36-430D-88F0-E745CD4F2B69}"/>
    <cellStyle name="20% - Accent1 2 4 2 3 2 3" xfId="5214" xr:uid="{00000000-0005-0000-0000-000069000000}"/>
    <cellStyle name="20% - Accent1 2 4 2 3 2 3 2" xfId="23107" xr:uid="{49EAB381-349A-4886-ACAA-99A96EF52028}"/>
    <cellStyle name="20% - Accent1 2 4 2 3 2 3 2 2" xfId="38083" xr:uid="{D6FCF57B-2642-46E6-B811-E9E0F84F8055}"/>
    <cellStyle name="20% - Accent1 2 4 2 3 2 3 3" xfId="30479" xr:uid="{7B752BBD-D8D5-4025-8F54-C67223BEEA96}"/>
    <cellStyle name="20% - Accent1 2 4 2 3 2 4" xfId="23109" xr:uid="{84F57F20-EF42-47BC-9028-9C55C8D0BB59}"/>
    <cellStyle name="20% - Accent1 2 4 2 3 2 4 2" xfId="38085" xr:uid="{F43C82E6-F12A-4369-BD80-283B5CFE0FA8}"/>
    <cellStyle name="20% - Accent1 2 4 2 3 2 5" xfId="30481" xr:uid="{2093C0E8-18D4-452C-AB4A-084A6B0CD664}"/>
    <cellStyle name="20% - Accent1 2 4 2 3 3" xfId="5213" xr:uid="{00000000-0005-0000-0000-00006A000000}"/>
    <cellStyle name="20% - Accent1 2 4 2 3 3 2" xfId="5212" xr:uid="{00000000-0005-0000-0000-00006B000000}"/>
    <cellStyle name="20% - Accent1 2 4 2 3 3 2 2" xfId="23105" xr:uid="{2D9A5EB7-79D7-4D23-BEFF-89B995C832EA}"/>
    <cellStyle name="20% - Accent1 2 4 2 3 3 2 2 2" xfId="38081" xr:uid="{A81FE95C-FDFC-40A6-A332-D0E6EA489EA2}"/>
    <cellStyle name="20% - Accent1 2 4 2 3 3 2 3" xfId="30477" xr:uid="{681CCA06-29C5-4AD8-8859-73E3BE505C44}"/>
    <cellStyle name="20% - Accent1 2 4 2 3 3 3" xfId="23106" xr:uid="{33397916-DFE9-43D4-A463-20BBCD27ED6D}"/>
    <cellStyle name="20% - Accent1 2 4 2 3 3 3 2" xfId="38082" xr:uid="{B7626E8B-57DE-457B-8982-894144E5F4BA}"/>
    <cellStyle name="20% - Accent1 2 4 2 3 3 4" xfId="30478" xr:uid="{A4681C7D-CE02-412D-8819-8E4656AD8352}"/>
    <cellStyle name="20% - Accent1 2 4 2 3 4" xfId="5211" xr:uid="{00000000-0005-0000-0000-00006C000000}"/>
    <cellStyle name="20% - Accent1 2 4 2 3 4 2" xfId="23104" xr:uid="{C53215D5-461F-4EA7-AFEF-FA10CCAEAEBC}"/>
    <cellStyle name="20% - Accent1 2 4 2 3 4 2 2" xfId="38080" xr:uid="{35687741-6DC7-4BF2-89CC-185059AB3913}"/>
    <cellStyle name="20% - Accent1 2 4 2 3 4 3" xfId="30476" xr:uid="{DBB636AB-A8EB-4F99-9559-A003788DE6B6}"/>
    <cellStyle name="20% - Accent1 2 4 2 3 5" xfId="23110" xr:uid="{D895CCAD-E40F-4A6A-8DA0-E485CDE76685}"/>
    <cellStyle name="20% - Accent1 2 4 2 3 5 2" xfId="38086" xr:uid="{732A863D-7C6B-48FE-B8EC-35CE87583F3D}"/>
    <cellStyle name="20% - Accent1 2 4 2 3 6" xfId="30482" xr:uid="{5B989038-33F6-419C-951F-0BCAD5712627}"/>
    <cellStyle name="20% - Accent1 2 4 2 4" xfId="5210" xr:uid="{00000000-0005-0000-0000-00006D000000}"/>
    <cellStyle name="20% - Accent1 2 4 2 4 2" xfId="5209" xr:uid="{00000000-0005-0000-0000-00006E000000}"/>
    <cellStyle name="20% - Accent1 2 4 2 4 2 2" xfId="23102" xr:uid="{788391C6-B66E-40AD-9EB4-095BE4A9F9AA}"/>
    <cellStyle name="20% - Accent1 2 4 2 4 2 2 2" xfId="38078" xr:uid="{0FFB8186-A8C1-496C-BC62-3533947DFCFE}"/>
    <cellStyle name="20% - Accent1 2 4 2 4 2 3" xfId="30474" xr:uid="{B4FA839C-C0AC-4575-9775-B75AE75A7A3E}"/>
    <cellStyle name="20% - Accent1 2 4 2 4 3" xfId="5208" xr:uid="{00000000-0005-0000-0000-00006F000000}"/>
    <cellStyle name="20% - Accent1 2 4 2 4 3 2" xfId="23101" xr:uid="{92FA5030-C470-48C7-B928-62DE27FF82C9}"/>
    <cellStyle name="20% - Accent1 2 4 2 4 3 2 2" xfId="38077" xr:uid="{06D95A8D-D18F-442F-936D-3DAE36C18B3D}"/>
    <cellStyle name="20% - Accent1 2 4 2 4 3 3" xfId="30473" xr:uid="{CFB11271-4A0F-4AA6-A022-B15F6EBE5529}"/>
    <cellStyle name="20% - Accent1 2 4 2 4 4" xfId="23103" xr:uid="{7DDA2692-0D77-48C0-83A7-ACEDA6B64B30}"/>
    <cellStyle name="20% - Accent1 2 4 2 4 4 2" xfId="38079" xr:uid="{83719358-DEE8-468A-B13C-A97EB3266DC5}"/>
    <cellStyle name="20% - Accent1 2 4 2 4 5" xfId="30475" xr:uid="{D0504B1E-2B31-48B9-B991-67D2CB24340E}"/>
    <cellStyle name="20% - Accent1 2 4 2 5" xfId="5207" xr:uid="{00000000-0005-0000-0000-000070000000}"/>
    <cellStyle name="20% - Accent1 2 4 2 5 2" xfId="23100" xr:uid="{54FDF5D0-F129-40AD-BCFC-FF1BD5529BF4}"/>
    <cellStyle name="20% - Accent1 2 4 2 5 2 2" xfId="38076" xr:uid="{A6D0D056-1D61-4AC8-803B-6D7B1E4F053E}"/>
    <cellStyle name="20% - Accent1 2 4 2 5 3" xfId="30472" xr:uid="{6CAE735A-6648-442B-9626-3EED42AE4584}"/>
    <cellStyle name="20% - Accent1 2 4 2 6" xfId="5206" xr:uid="{00000000-0005-0000-0000-000071000000}"/>
    <cellStyle name="20% - Accent1 2 4 2 6 2" xfId="5205" xr:uid="{00000000-0005-0000-0000-000072000000}"/>
    <cellStyle name="20% - Accent1 2 4 2 6 2 2" xfId="23098" xr:uid="{B6F4B96E-FAFF-4C88-8A09-2B0FD3FFEA7E}"/>
    <cellStyle name="20% - Accent1 2 4 2 6 2 2 2" xfId="38074" xr:uid="{C38A7C80-F471-429D-9C2A-52D29FDCF387}"/>
    <cellStyle name="20% - Accent1 2 4 2 6 2 3" xfId="30470" xr:uid="{151E6415-1529-4F94-98F3-EC488DDDAB45}"/>
    <cellStyle name="20% - Accent1 2 4 2 6 3" xfId="23099" xr:uid="{D48DC2C1-0009-482B-B8A2-341D1B2F6A3D}"/>
    <cellStyle name="20% - Accent1 2 4 2 6 3 2" xfId="38075" xr:uid="{0998E4F0-4B09-4BB2-ACB6-36D8420E1CF5}"/>
    <cellStyle name="20% - Accent1 2 4 2 6 4" xfId="30471" xr:uid="{3C8ADEB0-4DD9-43E0-8E78-4B1069EE772E}"/>
    <cellStyle name="20% - Accent1 2 4 2 7" xfId="5204" xr:uid="{00000000-0005-0000-0000-000073000000}"/>
    <cellStyle name="20% - Accent1 2 4 2 7 2" xfId="23097" xr:uid="{3A5368FF-34E3-4CF8-BEA8-688B7E1B41E1}"/>
    <cellStyle name="20% - Accent1 2 4 2 7 2 2" xfId="38073" xr:uid="{2262A1E6-FE1E-4EC4-B138-BB7FDCFEC9C1}"/>
    <cellStyle name="20% - Accent1 2 4 2 7 3" xfId="30469" xr:uid="{902D97EE-89FD-4700-827F-922B85EBCFE7}"/>
    <cellStyle name="20% - Accent1 2 4 2 8" xfId="23118" xr:uid="{FB5EFB55-B55B-43DD-A8DA-06E7C1F83794}"/>
    <cellStyle name="20% - Accent1 2 4 2 8 2" xfId="38094" xr:uid="{51B61594-9864-46D7-BB7D-840100AC362F}"/>
    <cellStyle name="20% - Accent1 2 4 2 9" xfId="30490" xr:uid="{E3A44917-F4D4-45D3-BBC4-AF17B82B53F3}"/>
    <cellStyle name="20% - Accent1 2 4 3" xfId="5203" xr:uid="{00000000-0005-0000-0000-000074000000}"/>
    <cellStyle name="20% - Accent1 2 4 3 2" xfId="5202" xr:uid="{00000000-0005-0000-0000-000075000000}"/>
    <cellStyle name="20% - Accent1 2 4 3 2 2" xfId="5201" xr:uid="{00000000-0005-0000-0000-000076000000}"/>
    <cellStyle name="20% - Accent1 2 4 3 2 2 2" xfId="23094" xr:uid="{9FAD5CDE-022E-4081-8730-BFFBD35F04AC}"/>
    <cellStyle name="20% - Accent1 2 4 3 2 2 2 2" xfId="38070" xr:uid="{C99AE08D-A83E-483E-B4EB-63E2DFB6440E}"/>
    <cellStyle name="20% - Accent1 2 4 3 2 2 3" xfId="30466" xr:uid="{07CE4E02-D98E-4293-BF7B-E5CCBE0B0685}"/>
    <cellStyle name="20% - Accent1 2 4 3 2 3" xfId="5200" xr:uid="{00000000-0005-0000-0000-000077000000}"/>
    <cellStyle name="20% - Accent1 2 4 3 2 3 2" xfId="23093" xr:uid="{747D66F3-8A05-4846-836C-8402FD0FC962}"/>
    <cellStyle name="20% - Accent1 2 4 3 2 3 2 2" xfId="38069" xr:uid="{6F53E9FC-CCE2-4704-BE17-0F621EDDF515}"/>
    <cellStyle name="20% - Accent1 2 4 3 2 3 3" xfId="30465" xr:uid="{1ACAA4A5-0286-4039-86C9-13F1E7FE9FA2}"/>
    <cellStyle name="20% - Accent1 2 4 3 2 4" xfId="23095" xr:uid="{1C838CA5-1A02-4FD1-8B11-A1A614D0606B}"/>
    <cellStyle name="20% - Accent1 2 4 3 2 4 2" xfId="38071" xr:uid="{8DE9BCF9-B21F-4630-B889-D5D58C0DC7B0}"/>
    <cellStyle name="20% - Accent1 2 4 3 2 5" xfId="30467" xr:uid="{833103A3-5499-4AD6-BC16-4E3EC7FA259E}"/>
    <cellStyle name="20% - Accent1 2 4 3 3" xfId="5199" xr:uid="{00000000-0005-0000-0000-000078000000}"/>
    <cellStyle name="20% - Accent1 2 4 3 3 2" xfId="5198" xr:uid="{00000000-0005-0000-0000-000079000000}"/>
    <cellStyle name="20% - Accent1 2 4 3 3 2 2" xfId="23091" xr:uid="{175E4C25-2404-4CBB-9A81-E561711EB3BC}"/>
    <cellStyle name="20% - Accent1 2 4 3 3 2 2 2" xfId="38067" xr:uid="{5973286F-76DF-4591-9EBD-6FC00CADC2A0}"/>
    <cellStyle name="20% - Accent1 2 4 3 3 2 3" xfId="30463" xr:uid="{F4C3DF90-BF72-4473-AC0D-9C296672C877}"/>
    <cellStyle name="20% - Accent1 2 4 3 3 3" xfId="23092" xr:uid="{3BA43B6A-91CF-4901-A33D-B2A840E253A9}"/>
    <cellStyle name="20% - Accent1 2 4 3 3 3 2" xfId="38068" xr:uid="{AE865A09-DBC8-4757-BDFB-F57FD80422C3}"/>
    <cellStyle name="20% - Accent1 2 4 3 3 4" xfId="30464" xr:uid="{3CC6BEF3-9B0C-43E2-A9EA-5291B4EA5EC8}"/>
    <cellStyle name="20% - Accent1 2 4 3 4" xfId="5197" xr:uid="{00000000-0005-0000-0000-00007A000000}"/>
    <cellStyle name="20% - Accent1 2 4 3 4 2" xfId="23090" xr:uid="{0B83B629-C89E-4293-A448-961128A937AC}"/>
    <cellStyle name="20% - Accent1 2 4 3 4 2 2" xfId="38066" xr:uid="{D5283DEB-18B5-4A79-B658-F3BA4BEBF94E}"/>
    <cellStyle name="20% - Accent1 2 4 3 4 3" xfId="30462" xr:uid="{B625F90D-E72B-421F-8826-37B5FB53DC53}"/>
    <cellStyle name="20% - Accent1 2 4 3 5" xfId="23096" xr:uid="{9E51024F-A05F-4FA4-BE79-48C1112A2891}"/>
    <cellStyle name="20% - Accent1 2 4 3 5 2" xfId="38072" xr:uid="{D3F12B89-8464-440F-85A5-90E20EC106BF}"/>
    <cellStyle name="20% - Accent1 2 4 3 6" xfId="30468" xr:uid="{2E80D908-D60B-458B-A3D2-8CB2256EDB08}"/>
    <cellStyle name="20% - Accent1 2 4 4" xfId="5196" xr:uid="{00000000-0005-0000-0000-00007B000000}"/>
    <cellStyle name="20% - Accent1 2 4 4 2" xfId="5195" xr:uid="{00000000-0005-0000-0000-00007C000000}"/>
    <cellStyle name="20% - Accent1 2 4 4 2 2" xfId="5194" xr:uid="{00000000-0005-0000-0000-00007D000000}"/>
    <cellStyle name="20% - Accent1 2 4 4 2 2 2" xfId="23087" xr:uid="{6F25CE89-7213-4774-A895-56D7321123E2}"/>
    <cellStyle name="20% - Accent1 2 4 4 2 2 2 2" xfId="38063" xr:uid="{4087E9E6-6D18-4ECE-B206-19A772D71648}"/>
    <cellStyle name="20% - Accent1 2 4 4 2 2 3" xfId="30459" xr:uid="{FD1F71ED-FE89-4D29-8DB4-90630CE1F05D}"/>
    <cellStyle name="20% - Accent1 2 4 4 2 3" xfId="5193" xr:uid="{00000000-0005-0000-0000-00007E000000}"/>
    <cellStyle name="20% - Accent1 2 4 4 2 3 2" xfId="23086" xr:uid="{1BAC9394-A830-4E00-BDDB-A7F51E362E52}"/>
    <cellStyle name="20% - Accent1 2 4 4 2 3 2 2" xfId="38062" xr:uid="{3C77707F-1B7F-49B2-B871-8328CAA85606}"/>
    <cellStyle name="20% - Accent1 2 4 4 2 3 3" xfId="30458" xr:uid="{B8A6262B-DFAB-46E1-B309-98D1BF177D0D}"/>
    <cellStyle name="20% - Accent1 2 4 4 2 4" xfId="23088" xr:uid="{0C109230-6099-4F34-87B5-6CCC1B1C1008}"/>
    <cellStyle name="20% - Accent1 2 4 4 2 4 2" xfId="38064" xr:uid="{8CB2A4B6-E0F3-4E83-8790-1BAA51418708}"/>
    <cellStyle name="20% - Accent1 2 4 4 2 5" xfId="30460" xr:uid="{EF60D4D4-EAB9-4028-8A2A-B2A199A01E18}"/>
    <cellStyle name="20% - Accent1 2 4 4 3" xfId="5192" xr:uid="{00000000-0005-0000-0000-00007F000000}"/>
    <cellStyle name="20% - Accent1 2 4 4 3 2" xfId="5191" xr:uid="{00000000-0005-0000-0000-000080000000}"/>
    <cellStyle name="20% - Accent1 2 4 4 3 2 2" xfId="23084" xr:uid="{64EBADDD-9135-4D75-B01D-816C6513CFC0}"/>
    <cellStyle name="20% - Accent1 2 4 4 3 2 2 2" xfId="38060" xr:uid="{34F91C03-458B-4105-8A57-5FA989DC7A9C}"/>
    <cellStyle name="20% - Accent1 2 4 4 3 2 3" xfId="30456" xr:uid="{E874E12F-2DE7-46C5-8C23-A53B0DFFC243}"/>
    <cellStyle name="20% - Accent1 2 4 4 3 3" xfId="23085" xr:uid="{BE5F7314-58F2-4CBD-83D9-22222F19FC96}"/>
    <cellStyle name="20% - Accent1 2 4 4 3 3 2" xfId="38061" xr:uid="{AA26B841-12CF-4195-8051-E6E6F64307A5}"/>
    <cellStyle name="20% - Accent1 2 4 4 3 4" xfId="30457" xr:uid="{314A84DB-8468-4295-B6EA-842ACA5A0845}"/>
    <cellStyle name="20% - Accent1 2 4 4 4" xfId="5190" xr:uid="{00000000-0005-0000-0000-000081000000}"/>
    <cellStyle name="20% - Accent1 2 4 4 4 2" xfId="23083" xr:uid="{324F661A-61AC-42A0-A8CA-F75D6DC5ADD5}"/>
    <cellStyle name="20% - Accent1 2 4 4 4 2 2" xfId="38059" xr:uid="{E99204A0-7EDE-4557-962B-2D6E18DFA9ED}"/>
    <cellStyle name="20% - Accent1 2 4 4 4 3" xfId="30455" xr:uid="{A2A4DF8E-BE19-4EEE-BA72-54429EABF991}"/>
    <cellStyle name="20% - Accent1 2 4 4 5" xfId="23089" xr:uid="{B3A18A9C-AB7F-4211-AA6A-69B3DD320E8D}"/>
    <cellStyle name="20% - Accent1 2 4 4 5 2" xfId="38065" xr:uid="{3AB0DD16-6C00-4A08-BEBA-CDC5FC55FC36}"/>
    <cellStyle name="20% - Accent1 2 4 4 6" xfId="30461" xr:uid="{39B56774-E662-4FA0-B982-681697727B4F}"/>
    <cellStyle name="20% - Accent1 2 4 5" xfId="5189" xr:uid="{00000000-0005-0000-0000-000082000000}"/>
    <cellStyle name="20% - Accent1 2 4 5 2" xfId="5188" xr:uid="{00000000-0005-0000-0000-000083000000}"/>
    <cellStyle name="20% - Accent1 2 4 5 2 2" xfId="23081" xr:uid="{28006EB2-2DC6-4CC8-8AA6-9853B93FF416}"/>
    <cellStyle name="20% - Accent1 2 4 5 2 2 2" xfId="38057" xr:uid="{B82156DA-8EEA-4A1F-9943-CC7668E5EA6C}"/>
    <cellStyle name="20% - Accent1 2 4 5 2 3" xfId="30453" xr:uid="{8EFA4245-AC07-4743-8681-191EFB9B27C8}"/>
    <cellStyle name="20% - Accent1 2 4 5 3" xfId="5187" xr:uid="{00000000-0005-0000-0000-000084000000}"/>
    <cellStyle name="20% - Accent1 2 4 5 3 2" xfId="23080" xr:uid="{48E45D22-6A98-4E8B-B91C-0D632486515E}"/>
    <cellStyle name="20% - Accent1 2 4 5 3 2 2" xfId="38056" xr:uid="{8A43FE36-B244-4FFD-9C2A-1F99877F41D7}"/>
    <cellStyle name="20% - Accent1 2 4 5 3 3" xfId="30452" xr:uid="{636BDD89-EA27-4B2B-8953-0DAA154D63D8}"/>
    <cellStyle name="20% - Accent1 2 4 5 4" xfId="23082" xr:uid="{A116C2B5-DE0B-4BB0-B70E-F1CAA47C5FBC}"/>
    <cellStyle name="20% - Accent1 2 4 5 4 2" xfId="38058" xr:uid="{F19F2DEB-E96C-469E-8998-29AEE46CDA17}"/>
    <cellStyle name="20% - Accent1 2 4 5 5" xfId="30454" xr:uid="{C490027E-6F4B-4311-A7C6-05E8F8F18E7E}"/>
    <cellStyle name="20% - Accent1 2 4 6" xfId="5186" xr:uid="{00000000-0005-0000-0000-000085000000}"/>
    <cellStyle name="20% - Accent1 2 4 6 2" xfId="23079" xr:uid="{47EE0732-4A1C-4D65-9846-F6DD6C419781}"/>
    <cellStyle name="20% - Accent1 2 4 6 2 2" xfId="38055" xr:uid="{7F26CA95-BC1D-459B-9991-DC82F18A6181}"/>
    <cellStyle name="20% - Accent1 2 4 6 3" xfId="30451" xr:uid="{49CDC6AE-AB74-4008-A656-0C8D3ECFD9AA}"/>
    <cellStyle name="20% - Accent1 2 4 7" xfId="5185" xr:uid="{00000000-0005-0000-0000-000086000000}"/>
    <cellStyle name="20% - Accent1 2 4 7 2" xfId="5184" xr:uid="{00000000-0005-0000-0000-000087000000}"/>
    <cellStyle name="20% - Accent1 2 4 7 2 2" xfId="23077" xr:uid="{890C26A0-7D62-4B21-9370-CE8ACCCCA13B}"/>
    <cellStyle name="20% - Accent1 2 4 7 2 2 2" xfId="38053" xr:uid="{5E4B5E8E-A9E7-4184-8634-D07A3B7CE129}"/>
    <cellStyle name="20% - Accent1 2 4 7 2 3" xfId="30449" xr:uid="{FEDC94AA-6BAC-4F4D-8DFF-FF77224E049D}"/>
    <cellStyle name="20% - Accent1 2 4 7 3" xfId="23078" xr:uid="{C94CB2F5-CC60-4C09-BAD3-B39918918D87}"/>
    <cellStyle name="20% - Accent1 2 4 7 3 2" xfId="38054" xr:uid="{71C7D620-AAD1-442E-A3D2-FC353B6F70C8}"/>
    <cellStyle name="20% - Accent1 2 4 7 4" xfId="30450" xr:uid="{483563D9-7DBA-47D0-807F-CFA425085A5D}"/>
    <cellStyle name="20% - Accent1 2 4 8" xfId="5183" xr:uid="{00000000-0005-0000-0000-000088000000}"/>
    <cellStyle name="20% - Accent1 2 4 8 2" xfId="23076" xr:uid="{9185EC3F-EFC9-4B41-AB84-F9C636109C51}"/>
    <cellStyle name="20% - Accent1 2 4 8 2 2" xfId="38052" xr:uid="{2643FF45-E85A-4CF1-8C46-38F5545EE2CF}"/>
    <cellStyle name="20% - Accent1 2 4 8 3" xfId="30448" xr:uid="{738A4FF5-DFE7-4882-B6DB-E1041AE1A25E}"/>
    <cellStyle name="20% - Accent1 2 4 9" xfId="23119" xr:uid="{00DCE905-E99C-49FA-8AAA-4A5F2A8381EC}"/>
    <cellStyle name="20% - Accent1 2 4 9 2" xfId="38095" xr:uid="{201E70B4-3196-4D18-B128-E118C5EB8436}"/>
    <cellStyle name="20% - Accent1 2 5" xfId="5182" xr:uid="{00000000-0005-0000-0000-000089000000}"/>
    <cellStyle name="20% - Accent1 2 5 10" xfId="30447" xr:uid="{E360BD39-05FC-4162-A343-8994E2AF3AD7}"/>
    <cellStyle name="20% - Accent1 2 5 2" xfId="5181" xr:uid="{00000000-0005-0000-0000-00008A000000}"/>
    <cellStyle name="20% - Accent1 2 5 2 2" xfId="5180" xr:uid="{00000000-0005-0000-0000-00008B000000}"/>
    <cellStyle name="20% - Accent1 2 5 2 2 2" xfId="5179" xr:uid="{00000000-0005-0000-0000-00008C000000}"/>
    <cellStyle name="20% - Accent1 2 5 2 2 2 2" xfId="5178" xr:uid="{00000000-0005-0000-0000-00008D000000}"/>
    <cellStyle name="20% - Accent1 2 5 2 2 2 2 2" xfId="23071" xr:uid="{BCD4C7EC-5BCC-4A8A-A45D-9590A48E88CF}"/>
    <cellStyle name="20% - Accent1 2 5 2 2 2 2 2 2" xfId="38047" xr:uid="{284CA616-41A5-4FB6-9037-B0ED2D136D6D}"/>
    <cellStyle name="20% - Accent1 2 5 2 2 2 2 3" xfId="30443" xr:uid="{0DD7DB3A-4203-4CD7-840F-2B252B5621A5}"/>
    <cellStyle name="20% - Accent1 2 5 2 2 2 3" xfId="5177" xr:uid="{00000000-0005-0000-0000-00008E000000}"/>
    <cellStyle name="20% - Accent1 2 5 2 2 2 3 2" xfId="23070" xr:uid="{FF70FC96-AB50-4161-B952-CC69463F54ED}"/>
    <cellStyle name="20% - Accent1 2 5 2 2 2 3 2 2" xfId="38046" xr:uid="{04AC239F-9B30-41CD-AF24-B37149CA02C2}"/>
    <cellStyle name="20% - Accent1 2 5 2 2 2 3 3" xfId="30442" xr:uid="{19B2FBFF-CFB6-4358-8F12-87772F96E137}"/>
    <cellStyle name="20% - Accent1 2 5 2 2 2 4" xfId="23072" xr:uid="{01BBAAE2-5C3A-4EB1-8DEF-C448AF481625}"/>
    <cellStyle name="20% - Accent1 2 5 2 2 2 4 2" xfId="38048" xr:uid="{BFED9399-9524-4E6E-BC85-2BE5C98EB3AB}"/>
    <cellStyle name="20% - Accent1 2 5 2 2 2 5" xfId="30444" xr:uid="{CF1BBE57-C062-4421-B17B-03E1645F6677}"/>
    <cellStyle name="20% - Accent1 2 5 2 2 3" xfId="5176" xr:uid="{00000000-0005-0000-0000-00008F000000}"/>
    <cellStyle name="20% - Accent1 2 5 2 2 3 2" xfId="5175" xr:uid="{00000000-0005-0000-0000-000090000000}"/>
    <cellStyle name="20% - Accent1 2 5 2 2 3 2 2" xfId="23068" xr:uid="{F0E1B842-8E2C-40CD-B5C0-7094CBC389E1}"/>
    <cellStyle name="20% - Accent1 2 5 2 2 3 2 2 2" xfId="38044" xr:uid="{2F7B212C-615A-4A11-9E6C-0F77C57A4AC1}"/>
    <cellStyle name="20% - Accent1 2 5 2 2 3 2 3" xfId="30440" xr:uid="{D35D8D6E-D48F-4C07-B900-5CA39F4200F7}"/>
    <cellStyle name="20% - Accent1 2 5 2 2 3 3" xfId="23069" xr:uid="{697118C7-22E4-4F35-A16D-80B6D560EDDD}"/>
    <cellStyle name="20% - Accent1 2 5 2 2 3 3 2" xfId="38045" xr:uid="{072FCB66-86E6-46D8-BF9B-42B0ABA987F4}"/>
    <cellStyle name="20% - Accent1 2 5 2 2 3 4" xfId="30441" xr:uid="{5B966780-F048-4CFC-9AF2-879D312E79F6}"/>
    <cellStyle name="20% - Accent1 2 5 2 2 4" xfId="5174" xr:uid="{00000000-0005-0000-0000-000091000000}"/>
    <cellStyle name="20% - Accent1 2 5 2 2 4 2" xfId="23067" xr:uid="{5A17FC78-D5AE-4526-A2BE-D05F8B49EED1}"/>
    <cellStyle name="20% - Accent1 2 5 2 2 4 2 2" xfId="38043" xr:uid="{C71FDC0D-5734-4D28-BFFF-E3AFE4910CFA}"/>
    <cellStyle name="20% - Accent1 2 5 2 2 4 3" xfId="30439" xr:uid="{451B199A-66BD-403E-BCC2-9DCA66388947}"/>
    <cellStyle name="20% - Accent1 2 5 2 2 5" xfId="23073" xr:uid="{F6D78EA4-E9D7-4585-A50D-B5D97ACE902A}"/>
    <cellStyle name="20% - Accent1 2 5 2 2 5 2" xfId="38049" xr:uid="{8FB74197-D1BE-4F58-AC2E-E4438E0A6DBF}"/>
    <cellStyle name="20% - Accent1 2 5 2 2 6" xfId="30445" xr:uid="{2B5A661A-DF02-4421-9A8A-8FEC610B7B9C}"/>
    <cellStyle name="20% - Accent1 2 5 2 3" xfId="5173" xr:uid="{00000000-0005-0000-0000-000092000000}"/>
    <cellStyle name="20% - Accent1 2 5 2 3 2" xfId="5172" xr:uid="{00000000-0005-0000-0000-000093000000}"/>
    <cellStyle name="20% - Accent1 2 5 2 3 2 2" xfId="5171" xr:uid="{00000000-0005-0000-0000-000094000000}"/>
    <cellStyle name="20% - Accent1 2 5 2 3 2 2 2" xfId="23064" xr:uid="{8762E002-2D11-48AD-BBB9-361CB73B3A00}"/>
    <cellStyle name="20% - Accent1 2 5 2 3 2 2 2 2" xfId="38040" xr:uid="{232CF413-B063-46E9-8B84-BC8742C8208E}"/>
    <cellStyle name="20% - Accent1 2 5 2 3 2 2 3" xfId="30436" xr:uid="{F3B210B1-9D3C-4E0D-BE42-F5A3F199F028}"/>
    <cellStyle name="20% - Accent1 2 5 2 3 2 3" xfId="5170" xr:uid="{00000000-0005-0000-0000-000095000000}"/>
    <cellStyle name="20% - Accent1 2 5 2 3 2 3 2" xfId="23063" xr:uid="{BFC844C1-3F9A-4D7C-B4FA-A63AEB051413}"/>
    <cellStyle name="20% - Accent1 2 5 2 3 2 3 2 2" xfId="38039" xr:uid="{F3C00AD7-1CCD-410F-AF72-460DAC0DAAC1}"/>
    <cellStyle name="20% - Accent1 2 5 2 3 2 3 3" xfId="30435" xr:uid="{9338C694-080F-4EBC-9EF1-8B76E7B2DD89}"/>
    <cellStyle name="20% - Accent1 2 5 2 3 2 4" xfId="23065" xr:uid="{07F0B21D-D659-4CBF-8C80-3BC76C735725}"/>
    <cellStyle name="20% - Accent1 2 5 2 3 2 4 2" xfId="38041" xr:uid="{D37439E3-408F-4F67-B267-008611D94B57}"/>
    <cellStyle name="20% - Accent1 2 5 2 3 2 5" xfId="30437" xr:uid="{10656F51-C747-4836-9EA9-05E58189EB70}"/>
    <cellStyle name="20% - Accent1 2 5 2 3 3" xfId="5169" xr:uid="{00000000-0005-0000-0000-000096000000}"/>
    <cellStyle name="20% - Accent1 2 5 2 3 3 2" xfId="5168" xr:uid="{00000000-0005-0000-0000-000097000000}"/>
    <cellStyle name="20% - Accent1 2 5 2 3 3 2 2" xfId="23061" xr:uid="{5D3491AF-1881-419B-8F71-A9CF965502CB}"/>
    <cellStyle name="20% - Accent1 2 5 2 3 3 2 2 2" xfId="38037" xr:uid="{835F2BF6-493B-469E-A7D8-1F7FEA6A204C}"/>
    <cellStyle name="20% - Accent1 2 5 2 3 3 2 3" xfId="30433" xr:uid="{0371B9A8-B322-40B5-9533-69145FF9CB0C}"/>
    <cellStyle name="20% - Accent1 2 5 2 3 3 3" xfId="23062" xr:uid="{C825031A-372C-4CF0-B09A-50276667CDCF}"/>
    <cellStyle name="20% - Accent1 2 5 2 3 3 3 2" xfId="38038" xr:uid="{D552D9D3-3391-4910-AD78-081D4CB230B1}"/>
    <cellStyle name="20% - Accent1 2 5 2 3 3 4" xfId="30434" xr:uid="{8ED2FAF5-0769-43EB-B8DF-6A431612749B}"/>
    <cellStyle name="20% - Accent1 2 5 2 3 4" xfId="5167" xr:uid="{00000000-0005-0000-0000-000098000000}"/>
    <cellStyle name="20% - Accent1 2 5 2 3 4 2" xfId="23060" xr:uid="{EC41AEE8-BD6F-4042-BBEB-B64BE0775370}"/>
    <cellStyle name="20% - Accent1 2 5 2 3 4 2 2" xfId="38036" xr:uid="{D5B91008-A482-483F-A9F5-86E2A438079F}"/>
    <cellStyle name="20% - Accent1 2 5 2 3 4 3" xfId="30432" xr:uid="{59FDDA85-2627-4092-A8BA-BD2109E3A0F1}"/>
    <cellStyle name="20% - Accent1 2 5 2 3 5" xfId="23066" xr:uid="{E8506E45-C361-4997-ADFF-2ED42EA09989}"/>
    <cellStyle name="20% - Accent1 2 5 2 3 5 2" xfId="38042" xr:uid="{590AADED-8A01-4334-89BC-D4E95B50DD81}"/>
    <cellStyle name="20% - Accent1 2 5 2 3 6" xfId="30438" xr:uid="{603C7413-F313-4CB9-AB8E-E89E89AA1FB1}"/>
    <cellStyle name="20% - Accent1 2 5 2 4" xfId="5166" xr:uid="{00000000-0005-0000-0000-000099000000}"/>
    <cellStyle name="20% - Accent1 2 5 2 4 2" xfId="5165" xr:uid="{00000000-0005-0000-0000-00009A000000}"/>
    <cellStyle name="20% - Accent1 2 5 2 4 2 2" xfId="23058" xr:uid="{A8DB576A-B444-4889-A10F-ED59B44920B3}"/>
    <cellStyle name="20% - Accent1 2 5 2 4 2 2 2" xfId="38034" xr:uid="{B0FA9E4D-7CE8-47D9-B553-AC078F2DE114}"/>
    <cellStyle name="20% - Accent1 2 5 2 4 2 3" xfId="30430" xr:uid="{74D31EA2-E51F-40C6-A929-03F1C9877186}"/>
    <cellStyle name="20% - Accent1 2 5 2 4 3" xfId="5164" xr:uid="{00000000-0005-0000-0000-00009B000000}"/>
    <cellStyle name="20% - Accent1 2 5 2 4 3 2" xfId="23057" xr:uid="{8F345FC9-4168-48CA-B406-F3F68E66237F}"/>
    <cellStyle name="20% - Accent1 2 5 2 4 3 2 2" xfId="38033" xr:uid="{BDCACFD8-6F3A-4164-AA55-3A0F3854489E}"/>
    <cellStyle name="20% - Accent1 2 5 2 4 3 3" xfId="30429" xr:uid="{922A5225-715E-42CC-A1B0-F20E62D4DA5D}"/>
    <cellStyle name="20% - Accent1 2 5 2 4 4" xfId="23059" xr:uid="{9BBFAC54-AAD0-4140-BF28-78ABA7AB9A4E}"/>
    <cellStyle name="20% - Accent1 2 5 2 4 4 2" xfId="38035" xr:uid="{2C6AA068-06EB-481A-AB39-69CC06C93B5C}"/>
    <cellStyle name="20% - Accent1 2 5 2 4 5" xfId="30431" xr:uid="{BE451834-A981-491D-AF9C-1CA794CFE18E}"/>
    <cellStyle name="20% - Accent1 2 5 2 5" xfId="5163" xr:uid="{00000000-0005-0000-0000-00009C000000}"/>
    <cellStyle name="20% - Accent1 2 5 2 5 2" xfId="23056" xr:uid="{F71B9633-F083-4D3C-8532-347AB31CC6EA}"/>
    <cellStyle name="20% - Accent1 2 5 2 5 2 2" xfId="38032" xr:uid="{E0995859-BC8A-4B8D-93E8-1092024EEA6B}"/>
    <cellStyle name="20% - Accent1 2 5 2 5 3" xfId="30428" xr:uid="{FD661D49-6CAA-4489-956A-3009770E2A2B}"/>
    <cellStyle name="20% - Accent1 2 5 2 6" xfId="5162" xr:uid="{00000000-0005-0000-0000-00009D000000}"/>
    <cellStyle name="20% - Accent1 2 5 2 6 2" xfId="5161" xr:uid="{00000000-0005-0000-0000-00009E000000}"/>
    <cellStyle name="20% - Accent1 2 5 2 6 2 2" xfId="23054" xr:uid="{2CB17F2D-9CAA-4322-9531-6BE9A2E5D8BF}"/>
    <cellStyle name="20% - Accent1 2 5 2 6 2 2 2" xfId="38030" xr:uid="{C898851D-F8D3-478B-B90A-4D6BE8B77FDA}"/>
    <cellStyle name="20% - Accent1 2 5 2 6 2 3" xfId="30426" xr:uid="{3F468B96-D53E-4089-B57E-98946B83193D}"/>
    <cellStyle name="20% - Accent1 2 5 2 6 3" xfId="23055" xr:uid="{C6BD807E-F3D9-446E-8C68-B158D0D8CB38}"/>
    <cellStyle name="20% - Accent1 2 5 2 6 3 2" xfId="38031" xr:uid="{D92F9590-446E-4DF7-9FF2-17E549BD336A}"/>
    <cellStyle name="20% - Accent1 2 5 2 6 4" xfId="30427" xr:uid="{764699B2-9302-457A-AF03-C25F5639E1FD}"/>
    <cellStyle name="20% - Accent1 2 5 2 7" xfId="5160" xr:uid="{00000000-0005-0000-0000-00009F000000}"/>
    <cellStyle name="20% - Accent1 2 5 2 7 2" xfId="23053" xr:uid="{D1BB76C7-A4A9-48FA-BD7E-E09EA3EF9D5D}"/>
    <cellStyle name="20% - Accent1 2 5 2 7 2 2" xfId="38029" xr:uid="{B47714DD-6A40-4261-82E9-714EFEACECEA}"/>
    <cellStyle name="20% - Accent1 2 5 2 7 3" xfId="30425" xr:uid="{12642E0E-7BDC-46EF-87FB-58FBC72ECD46}"/>
    <cellStyle name="20% - Accent1 2 5 2 8" xfId="23074" xr:uid="{EFC2319F-8399-48A8-9A46-AFFBA3AA0842}"/>
    <cellStyle name="20% - Accent1 2 5 2 8 2" xfId="38050" xr:uid="{966C4A7D-1FAF-4601-AFA6-502C5E371112}"/>
    <cellStyle name="20% - Accent1 2 5 2 9" xfId="30446" xr:uid="{A4BD0E31-5F6F-430B-92A0-54CD48A41988}"/>
    <cellStyle name="20% - Accent1 2 5 3" xfId="5159" xr:uid="{00000000-0005-0000-0000-0000A0000000}"/>
    <cellStyle name="20% - Accent1 2 5 3 2" xfId="5158" xr:uid="{00000000-0005-0000-0000-0000A1000000}"/>
    <cellStyle name="20% - Accent1 2 5 3 2 2" xfId="5157" xr:uid="{00000000-0005-0000-0000-0000A2000000}"/>
    <cellStyle name="20% - Accent1 2 5 3 2 2 2" xfId="23050" xr:uid="{80DD5BCE-F821-437D-AFAE-A3783010E9A1}"/>
    <cellStyle name="20% - Accent1 2 5 3 2 2 2 2" xfId="38026" xr:uid="{06254D25-4752-431A-92D5-54E1B024472F}"/>
    <cellStyle name="20% - Accent1 2 5 3 2 2 3" xfId="30422" xr:uid="{9A541627-DF1F-4A73-8D57-83257AAAEF05}"/>
    <cellStyle name="20% - Accent1 2 5 3 2 3" xfId="5156" xr:uid="{00000000-0005-0000-0000-0000A3000000}"/>
    <cellStyle name="20% - Accent1 2 5 3 2 3 2" xfId="23049" xr:uid="{20153272-27AA-4208-B416-E9BFBBEE839D}"/>
    <cellStyle name="20% - Accent1 2 5 3 2 3 2 2" xfId="38025" xr:uid="{ADDF95E1-6495-4FEE-8FE0-6EF860417703}"/>
    <cellStyle name="20% - Accent1 2 5 3 2 3 3" xfId="30421" xr:uid="{22C8963F-6B78-4562-84AB-15CC7CA0B098}"/>
    <cellStyle name="20% - Accent1 2 5 3 2 4" xfId="23051" xr:uid="{AE6F6C96-9900-4BCF-BE75-51ECF3D56F21}"/>
    <cellStyle name="20% - Accent1 2 5 3 2 4 2" xfId="38027" xr:uid="{E23D5691-E78E-4DC0-9ECA-9C9B4738F7BD}"/>
    <cellStyle name="20% - Accent1 2 5 3 2 5" xfId="30423" xr:uid="{DFBF5E10-4BCF-4197-B76A-8E5751A520F1}"/>
    <cellStyle name="20% - Accent1 2 5 3 3" xfId="5155" xr:uid="{00000000-0005-0000-0000-0000A4000000}"/>
    <cellStyle name="20% - Accent1 2 5 3 3 2" xfId="5154" xr:uid="{00000000-0005-0000-0000-0000A5000000}"/>
    <cellStyle name="20% - Accent1 2 5 3 3 2 2" xfId="23047" xr:uid="{681FFD04-A01F-4D6D-B5FA-FD07AC8E9FB3}"/>
    <cellStyle name="20% - Accent1 2 5 3 3 2 2 2" xfId="38023" xr:uid="{C60EF732-1FCA-40B9-8500-E3BE417CF6A7}"/>
    <cellStyle name="20% - Accent1 2 5 3 3 2 3" xfId="30419" xr:uid="{764645C7-F4BD-428B-BBB9-1266039BFA01}"/>
    <cellStyle name="20% - Accent1 2 5 3 3 3" xfId="23048" xr:uid="{26F7F4AD-925B-4EB0-82BE-55878D5ED04C}"/>
    <cellStyle name="20% - Accent1 2 5 3 3 3 2" xfId="38024" xr:uid="{36EA755B-E0C7-4668-9170-C0A333FF2D39}"/>
    <cellStyle name="20% - Accent1 2 5 3 3 4" xfId="30420" xr:uid="{7BB0BE80-0243-43A4-82CF-2DB92D149DEA}"/>
    <cellStyle name="20% - Accent1 2 5 3 4" xfId="5153" xr:uid="{00000000-0005-0000-0000-0000A6000000}"/>
    <cellStyle name="20% - Accent1 2 5 3 4 2" xfId="23046" xr:uid="{C0F2CA50-2BC5-4045-9E73-A1E81623C038}"/>
    <cellStyle name="20% - Accent1 2 5 3 4 2 2" xfId="38022" xr:uid="{CC3B9C81-D028-4BD1-AA9E-5143E494958C}"/>
    <cellStyle name="20% - Accent1 2 5 3 4 3" xfId="30418" xr:uid="{E2C37CE8-5355-4622-85DD-9F0C58F719D1}"/>
    <cellStyle name="20% - Accent1 2 5 3 5" xfId="23052" xr:uid="{D69F3F2F-ABEB-4EB6-B921-AB624DD6509F}"/>
    <cellStyle name="20% - Accent1 2 5 3 5 2" xfId="38028" xr:uid="{EE226F7B-FEDE-4437-8384-3EFAD669D72A}"/>
    <cellStyle name="20% - Accent1 2 5 3 6" xfId="30424" xr:uid="{BC707789-E891-4995-BF90-38BF46D34A62}"/>
    <cellStyle name="20% - Accent1 2 5 4" xfId="5152" xr:uid="{00000000-0005-0000-0000-0000A7000000}"/>
    <cellStyle name="20% - Accent1 2 5 4 2" xfId="5151" xr:uid="{00000000-0005-0000-0000-0000A8000000}"/>
    <cellStyle name="20% - Accent1 2 5 4 2 2" xfId="5150" xr:uid="{00000000-0005-0000-0000-0000A9000000}"/>
    <cellStyle name="20% - Accent1 2 5 4 2 2 2" xfId="23043" xr:uid="{43ED242F-052D-494E-A92D-B32353BA558F}"/>
    <cellStyle name="20% - Accent1 2 5 4 2 2 2 2" xfId="38019" xr:uid="{0C32574D-5A0A-43B4-A662-A40FBAF5D7E8}"/>
    <cellStyle name="20% - Accent1 2 5 4 2 2 3" xfId="30415" xr:uid="{E0FA45E8-7D8E-454F-97D8-4D40321308FB}"/>
    <cellStyle name="20% - Accent1 2 5 4 2 3" xfId="5149" xr:uid="{00000000-0005-0000-0000-0000AA000000}"/>
    <cellStyle name="20% - Accent1 2 5 4 2 3 2" xfId="23042" xr:uid="{E50F821A-713F-468C-B591-E670572B0304}"/>
    <cellStyle name="20% - Accent1 2 5 4 2 3 2 2" xfId="38018" xr:uid="{4AA03C01-296A-43C6-B1E7-0F7883A0D186}"/>
    <cellStyle name="20% - Accent1 2 5 4 2 3 3" xfId="30414" xr:uid="{C12F119B-8A9C-4E59-A02C-CF7FA71E5631}"/>
    <cellStyle name="20% - Accent1 2 5 4 2 4" xfId="23044" xr:uid="{2CD94AC3-3BCD-4E4C-94DE-5A556FE66AB0}"/>
    <cellStyle name="20% - Accent1 2 5 4 2 4 2" xfId="38020" xr:uid="{5BE67B57-FDA3-4704-A39C-FBFB3F3AE1A8}"/>
    <cellStyle name="20% - Accent1 2 5 4 2 5" xfId="30416" xr:uid="{2093BB2A-45AD-421D-B7E0-67CA2E238A5A}"/>
    <cellStyle name="20% - Accent1 2 5 4 3" xfId="5148" xr:uid="{00000000-0005-0000-0000-0000AB000000}"/>
    <cellStyle name="20% - Accent1 2 5 4 3 2" xfId="5147" xr:uid="{00000000-0005-0000-0000-0000AC000000}"/>
    <cellStyle name="20% - Accent1 2 5 4 3 2 2" xfId="23040" xr:uid="{BE25389C-5F0A-4CEB-8404-E69E2B0E16CC}"/>
    <cellStyle name="20% - Accent1 2 5 4 3 2 2 2" xfId="38016" xr:uid="{75B2208A-CBCF-4ED2-8AB2-F5FD31BE0AA6}"/>
    <cellStyle name="20% - Accent1 2 5 4 3 2 3" xfId="30412" xr:uid="{10FA279B-6FA9-4D06-A658-598FAAD41775}"/>
    <cellStyle name="20% - Accent1 2 5 4 3 3" xfId="23041" xr:uid="{38E008FF-E1EC-4A73-A6A5-9F0F5F30F55C}"/>
    <cellStyle name="20% - Accent1 2 5 4 3 3 2" xfId="38017" xr:uid="{E2E9582A-FD3E-4A09-B623-93E509990AED}"/>
    <cellStyle name="20% - Accent1 2 5 4 3 4" xfId="30413" xr:uid="{4E8AD5BB-0395-4F46-A9A9-64700DE311B2}"/>
    <cellStyle name="20% - Accent1 2 5 4 4" xfId="5146" xr:uid="{00000000-0005-0000-0000-0000AD000000}"/>
    <cellStyle name="20% - Accent1 2 5 4 4 2" xfId="23039" xr:uid="{B6456453-3C0B-48F2-AB4F-D448527D66CD}"/>
    <cellStyle name="20% - Accent1 2 5 4 4 2 2" xfId="38015" xr:uid="{EDB929F4-E113-42E7-A925-E9733A37AF3D}"/>
    <cellStyle name="20% - Accent1 2 5 4 4 3" xfId="30411" xr:uid="{C3E182B6-EEFE-4741-B770-2A6FABF975F0}"/>
    <cellStyle name="20% - Accent1 2 5 4 5" xfId="23045" xr:uid="{98E6BCBF-B099-46E6-93E1-6ABA17DA81DB}"/>
    <cellStyle name="20% - Accent1 2 5 4 5 2" xfId="38021" xr:uid="{E207142D-029D-48A2-AF3D-3DFF8D5E7F92}"/>
    <cellStyle name="20% - Accent1 2 5 4 6" xfId="30417" xr:uid="{06C549B8-709B-410B-BF4B-BFD5A58CBCB5}"/>
    <cellStyle name="20% - Accent1 2 5 5" xfId="5145" xr:uid="{00000000-0005-0000-0000-0000AE000000}"/>
    <cellStyle name="20% - Accent1 2 5 5 2" xfId="5144" xr:uid="{00000000-0005-0000-0000-0000AF000000}"/>
    <cellStyle name="20% - Accent1 2 5 5 2 2" xfId="23037" xr:uid="{F1E41898-D56B-43CA-BFB9-F4EBA13C48EE}"/>
    <cellStyle name="20% - Accent1 2 5 5 2 2 2" xfId="38013" xr:uid="{44596F3C-2E1F-48EC-AAF2-537F48D10195}"/>
    <cellStyle name="20% - Accent1 2 5 5 2 3" xfId="30409" xr:uid="{5895CB5F-3969-4F07-8849-CC68ED86408C}"/>
    <cellStyle name="20% - Accent1 2 5 5 3" xfId="5143" xr:uid="{00000000-0005-0000-0000-0000B0000000}"/>
    <cellStyle name="20% - Accent1 2 5 5 3 2" xfId="23036" xr:uid="{8B8D9A4A-9F6D-4FAD-9770-20627534B7C6}"/>
    <cellStyle name="20% - Accent1 2 5 5 3 2 2" xfId="38012" xr:uid="{E3E71E83-3723-436F-8D89-3E7287D74A32}"/>
    <cellStyle name="20% - Accent1 2 5 5 3 3" xfId="30408" xr:uid="{475DD2F2-26FB-40F9-A0F2-871AD35DCC37}"/>
    <cellStyle name="20% - Accent1 2 5 5 4" xfId="23038" xr:uid="{FE0F06AB-F31E-4DD1-89A4-98A5E6E581AA}"/>
    <cellStyle name="20% - Accent1 2 5 5 4 2" xfId="38014" xr:uid="{DEFFBCA5-A3B4-45C2-9C61-AA75B62726D3}"/>
    <cellStyle name="20% - Accent1 2 5 5 5" xfId="30410" xr:uid="{F8B29D18-3275-4958-8AEC-E405A0BE0618}"/>
    <cellStyle name="20% - Accent1 2 5 6" xfId="5142" xr:uid="{00000000-0005-0000-0000-0000B1000000}"/>
    <cellStyle name="20% - Accent1 2 5 6 2" xfId="23035" xr:uid="{4F4E5193-2CC2-418F-987D-FBE415D40523}"/>
    <cellStyle name="20% - Accent1 2 5 6 2 2" xfId="38011" xr:uid="{17D09608-A68B-460E-9661-8A8E7C0300FF}"/>
    <cellStyle name="20% - Accent1 2 5 6 3" xfId="30407" xr:uid="{9D117C8C-1E57-459F-A86B-ABCCC2175AA7}"/>
    <cellStyle name="20% - Accent1 2 5 7" xfId="5141" xr:uid="{00000000-0005-0000-0000-0000B2000000}"/>
    <cellStyle name="20% - Accent1 2 5 7 2" xfId="5140" xr:uid="{00000000-0005-0000-0000-0000B3000000}"/>
    <cellStyle name="20% - Accent1 2 5 7 2 2" xfId="23033" xr:uid="{5CBDEAA5-C455-45BC-9E83-5ED224C841ED}"/>
    <cellStyle name="20% - Accent1 2 5 7 2 2 2" xfId="38009" xr:uid="{72AACA56-D984-423D-9E84-8D8E8FAAF671}"/>
    <cellStyle name="20% - Accent1 2 5 7 2 3" xfId="30405" xr:uid="{49089FFE-D1F7-4F9B-867A-231A90E352B8}"/>
    <cellStyle name="20% - Accent1 2 5 7 3" xfId="23034" xr:uid="{DE1CAE7A-AC08-47B2-B2C5-70E6CC0CE049}"/>
    <cellStyle name="20% - Accent1 2 5 7 3 2" xfId="38010" xr:uid="{EF02AB6D-6557-477E-81E4-1B91802C6322}"/>
    <cellStyle name="20% - Accent1 2 5 7 4" xfId="30406" xr:uid="{40C75357-B57E-4E9D-A017-E05A16FB7C9A}"/>
    <cellStyle name="20% - Accent1 2 5 8" xfId="5139" xr:uid="{00000000-0005-0000-0000-0000B4000000}"/>
    <cellStyle name="20% - Accent1 2 5 8 2" xfId="23032" xr:uid="{05AF5D25-D873-468F-921B-3DFA1C66DDF3}"/>
    <cellStyle name="20% - Accent1 2 5 8 2 2" xfId="38008" xr:uid="{90093102-C980-46CF-8048-ED761270A292}"/>
    <cellStyle name="20% - Accent1 2 5 8 3" xfId="30404" xr:uid="{B5BD7CC5-191F-4485-A0F6-69DC53AFA665}"/>
    <cellStyle name="20% - Accent1 2 5 9" xfId="23075" xr:uid="{05897694-DC9A-44B6-8557-A317C5C6AD7C}"/>
    <cellStyle name="20% - Accent1 2 5 9 2" xfId="38051" xr:uid="{24B2C78C-F24A-4D1B-8AA9-699E496625E3}"/>
    <cellStyle name="20% - Accent1 2 6" xfId="5138" xr:uid="{00000000-0005-0000-0000-0000B5000000}"/>
    <cellStyle name="20% - Accent1 2 6 10" xfId="30403" xr:uid="{6927A463-45F7-4EF4-BC94-91D6AC8874C9}"/>
    <cellStyle name="20% - Accent1 2 6 2" xfId="5137" xr:uid="{00000000-0005-0000-0000-0000B6000000}"/>
    <cellStyle name="20% - Accent1 2 6 2 2" xfId="5136" xr:uid="{00000000-0005-0000-0000-0000B7000000}"/>
    <cellStyle name="20% - Accent1 2 6 2 2 2" xfId="5135" xr:uid="{00000000-0005-0000-0000-0000B8000000}"/>
    <cellStyle name="20% - Accent1 2 6 2 2 2 2" xfId="5134" xr:uid="{00000000-0005-0000-0000-0000B9000000}"/>
    <cellStyle name="20% - Accent1 2 6 2 2 2 2 2" xfId="23027" xr:uid="{2FEBE6FD-407C-4A4A-B151-C61094FB534F}"/>
    <cellStyle name="20% - Accent1 2 6 2 2 2 2 2 2" xfId="38003" xr:uid="{A11CB129-FCA6-4DE7-9689-CFE188AC474C}"/>
    <cellStyle name="20% - Accent1 2 6 2 2 2 2 3" xfId="30399" xr:uid="{5D223AE3-A77E-4FBB-A37E-9D09CAD8CFFF}"/>
    <cellStyle name="20% - Accent1 2 6 2 2 2 3" xfId="5133" xr:uid="{00000000-0005-0000-0000-0000BA000000}"/>
    <cellStyle name="20% - Accent1 2 6 2 2 2 3 2" xfId="23026" xr:uid="{2539C1B3-C9DB-4218-A759-5C722B2BBF7E}"/>
    <cellStyle name="20% - Accent1 2 6 2 2 2 3 2 2" xfId="38002" xr:uid="{5FF3C4E9-BBAF-44D7-AC04-CF9766B35DEB}"/>
    <cellStyle name="20% - Accent1 2 6 2 2 2 3 3" xfId="30398" xr:uid="{4A5C0C08-8C71-418E-B5F8-851ADC298BE3}"/>
    <cellStyle name="20% - Accent1 2 6 2 2 2 4" xfId="23028" xr:uid="{4D7B1F57-BAAD-4A02-83DD-A224EAD6B4F8}"/>
    <cellStyle name="20% - Accent1 2 6 2 2 2 4 2" xfId="38004" xr:uid="{36ECCA35-E43D-4B15-A5C2-63AF633453EE}"/>
    <cellStyle name="20% - Accent1 2 6 2 2 2 5" xfId="30400" xr:uid="{7A7DE033-33A4-4478-8B73-9E1B85EBC5F2}"/>
    <cellStyle name="20% - Accent1 2 6 2 2 3" xfId="5132" xr:uid="{00000000-0005-0000-0000-0000BB000000}"/>
    <cellStyle name="20% - Accent1 2 6 2 2 3 2" xfId="5131" xr:uid="{00000000-0005-0000-0000-0000BC000000}"/>
    <cellStyle name="20% - Accent1 2 6 2 2 3 2 2" xfId="23024" xr:uid="{6CA8D52D-382A-4C55-8C77-791C8958EEB5}"/>
    <cellStyle name="20% - Accent1 2 6 2 2 3 2 2 2" xfId="38000" xr:uid="{47BF4669-B851-499C-97FC-D653A015C5B5}"/>
    <cellStyle name="20% - Accent1 2 6 2 2 3 2 3" xfId="30396" xr:uid="{DFDFE064-9903-4174-BD40-0A4ED7CF6823}"/>
    <cellStyle name="20% - Accent1 2 6 2 2 3 3" xfId="23025" xr:uid="{BDCE58F9-E2D7-4D22-9232-7816691D52B5}"/>
    <cellStyle name="20% - Accent1 2 6 2 2 3 3 2" xfId="38001" xr:uid="{4167E155-05B6-4511-BDC6-A68723DBBAD0}"/>
    <cellStyle name="20% - Accent1 2 6 2 2 3 4" xfId="30397" xr:uid="{EDC08C1E-9E15-469C-9BC4-8E2E1DFFED46}"/>
    <cellStyle name="20% - Accent1 2 6 2 2 4" xfId="5130" xr:uid="{00000000-0005-0000-0000-0000BD000000}"/>
    <cellStyle name="20% - Accent1 2 6 2 2 4 2" xfId="23023" xr:uid="{4008733D-9DA9-4D7B-8F02-4D5E5B2A21B9}"/>
    <cellStyle name="20% - Accent1 2 6 2 2 4 2 2" xfId="37999" xr:uid="{32224C14-A8BE-4088-A7CB-67CB9D6AA48F}"/>
    <cellStyle name="20% - Accent1 2 6 2 2 4 3" xfId="30395" xr:uid="{0E6F6D2A-55FC-4B5D-B4F6-481319154629}"/>
    <cellStyle name="20% - Accent1 2 6 2 2 5" xfId="23029" xr:uid="{46628330-F081-4450-9641-B0311F39FEF0}"/>
    <cellStyle name="20% - Accent1 2 6 2 2 5 2" xfId="38005" xr:uid="{0C651200-A512-4D2F-90B3-6C95424939C7}"/>
    <cellStyle name="20% - Accent1 2 6 2 2 6" xfId="30401" xr:uid="{4AFEC2C6-2928-4C63-9411-B86E7F8CA9E9}"/>
    <cellStyle name="20% - Accent1 2 6 2 3" xfId="5129" xr:uid="{00000000-0005-0000-0000-0000BE000000}"/>
    <cellStyle name="20% - Accent1 2 6 2 3 2" xfId="5128" xr:uid="{00000000-0005-0000-0000-0000BF000000}"/>
    <cellStyle name="20% - Accent1 2 6 2 3 2 2" xfId="5127" xr:uid="{00000000-0005-0000-0000-0000C0000000}"/>
    <cellStyle name="20% - Accent1 2 6 2 3 2 2 2" xfId="23020" xr:uid="{B6775537-6AA3-4701-9A7F-8EEBF26933FA}"/>
    <cellStyle name="20% - Accent1 2 6 2 3 2 2 2 2" xfId="37996" xr:uid="{D24CAD66-BCC0-4EDA-B043-85EE059DE37A}"/>
    <cellStyle name="20% - Accent1 2 6 2 3 2 2 3" xfId="30392" xr:uid="{3FB3F8E3-1445-4012-BD53-ACB55840132B}"/>
    <cellStyle name="20% - Accent1 2 6 2 3 2 3" xfId="5126" xr:uid="{00000000-0005-0000-0000-0000C1000000}"/>
    <cellStyle name="20% - Accent1 2 6 2 3 2 3 2" xfId="23019" xr:uid="{587C3BE1-FEC8-402A-BAEB-7B348DDDDBD8}"/>
    <cellStyle name="20% - Accent1 2 6 2 3 2 3 2 2" xfId="37995" xr:uid="{5E5C728B-438C-4662-BD94-8F90277A58EA}"/>
    <cellStyle name="20% - Accent1 2 6 2 3 2 3 3" xfId="30391" xr:uid="{40C1FE8B-4467-400C-A4A7-EB70C5CBE524}"/>
    <cellStyle name="20% - Accent1 2 6 2 3 2 4" xfId="23021" xr:uid="{B89C7F6F-2D7F-475D-B6E4-D462B7DECC91}"/>
    <cellStyle name="20% - Accent1 2 6 2 3 2 4 2" xfId="37997" xr:uid="{B2FA4C8D-7FC5-49F7-A3B3-5EA671977432}"/>
    <cellStyle name="20% - Accent1 2 6 2 3 2 5" xfId="30393" xr:uid="{6CA31440-6D40-4FBC-AFA5-8C919C336C47}"/>
    <cellStyle name="20% - Accent1 2 6 2 3 3" xfId="5125" xr:uid="{00000000-0005-0000-0000-0000C2000000}"/>
    <cellStyle name="20% - Accent1 2 6 2 3 3 2" xfId="5124" xr:uid="{00000000-0005-0000-0000-0000C3000000}"/>
    <cellStyle name="20% - Accent1 2 6 2 3 3 2 2" xfId="23017" xr:uid="{7982C3BF-7426-44A9-BA73-E63C7F4133BA}"/>
    <cellStyle name="20% - Accent1 2 6 2 3 3 2 2 2" xfId="37993" xr:uid="{06458336-49FA-4C2B-94C7-E06B6982389E}"/>
    <cellStyle name="20% - Accent1 2 6 2 3 3 2 3" xfId="30389" xr:uid="{05170A45-FF86-4F30-B607-C0D763702168}"/>
    <cellStyle name="20% - Accent1 2 6 2 3 3 3" xfId="23018" xr:uid="{682E87E6-A397-4B14-AD70-1661A2A7D068}"/>
    <cellStyle name="20% - Accent1 2 6 2 3 3 3 2" xfId="37994" xr:uid="{608A9829-8B19-4CE1-8D1F-462996FC285A}"/>
    <cellStyle name="20% - Accent1 2 6 2 3 3 4" xfId="30390" xr:uid="{267FF7B5-02EB-4D3A-B025-FBC9A58E7F99}"/>
    <cellStyle name="20% - Accent1 2 6 2 3 4" xfId="5123" xr:uid="{00000000-0005-0000-0000-0000C4000000}"/>
    <cellStyle name="20% - Accent1 2 6 2 3 4 2" xfId="23016" xr:uid="{D88EBEE8-1D5E-4721-9626-2D87A3EDD984}"/>
    <cellStyle name="20% - Accent1 2 6 2 3 4 2 2" xfId="37992" xr:uid="{91BD5C88-4DEE-4E73-A26E-57F73E99AA21}"/>
    <cellStyle name="20% - Accent1 2 6 2 3 4 3" xfId="30388" xr:uid="{B5699E31-3E10-4B27-B92B-7B696FA662EE}"/>
    <cellStyle name="20% - Accent1 2 6 2 3 5" xfId="23022" xr:uid="{C4D44D68-EDFE-4B05-A310-898C1A309B06}"/>
    <cellStyle name="20% - Accent1 2 6 2 3 5 2" xfId="37998" xr:uid="{7F3BB4D7-9A5A-47E3-BE2D-CE6E9E8FD993}"/>
    <cellStyle name="20% - Accent1 2 6 2 3 6" xfId="30394" xr:uid="{24F229BB-A22F-4E5A-AA2A-6992D81086AB}"/>
    <cellStyle name="20% - Accent1 2 6 2 4" xfId="5122" xr:uid="{00000000-0005-0000-0000-0000C5000000}"/>
    <cellStyle name="20% - Accent1 2 6 2 4 2" xfId="5121" xr:uid="{00000000-0005-0000-0000-0000C6000000}"/>
    <cellStyle name="20% - Accent1 2 6 2 4 2 2" xfId="23014" xr:uid="{131F1429-DA88-46DD-8ABA-A7120A07F3C1}"/>
    <cellStyle name="20% - Accent1 2 6 2 4 2 2 2" xfId="37990" xr:uid="{E88A6F1E-2593-4323-9855-D5A7DA197435}"/>
    <cellStyle name="20% - Accent1 2 6 2 4 2 3" xfId="30386" xr:uid="{135184C0-F54D-4167-9256-BC109C86F7AE}"/>
    <cellStyle name="20% - Accent1 2 6 2 4 3" xfId="5120" xr:uid="{00000000-0005-0000-0000-0000C7000000}"/>
    <cellStyle name="20% - Accent1 2 6 2 4 3 2" xfId="23013" xr:uid="{739623E0-65F4-4098-B9AF-294B9E7FAE7A}"/>
    <cellStyle name="20% - Accent1 2 6 2 4 3 2 2" xfId="37989" xr:uid="{465A5E3A-0C75-49B6-A835-78BCACE12657}"/>
    <cellStyle name="20% - Accent1 2 6 2 4 3 3" xfId="30385" xr:uid="{D2C3A239-E31C-49A3-9B2D-A52A88572021}"/>
    <cellStyle name="20% - Accent1 2 6 2 4 4" xfId="23015" xr:uid="{8EBDAFAF-83BD-4217-BF4C-AF3D00D4F071}"/>
    <cellStyle name="20% - Accent1 2 6 2 4 4 2" xfId="37991" xr:uid="{614BF302-D6A8-4F9A-9D4F-DE63D11C5115}"/>
    <cellStyle name="20% - Accent1 2 6 2 4 5" xfId="30387" xr:uid="{E536806C-A5F5-41DA-934F-2FAA3F67E438}"/>
    <cellStyle name="20% - Accent1 2 6 2 5" xfId="5119" xr:uid="{00000000-0005-0000-0000-0000C8000000}"/>
    <cellStyle name="20% - Accent1 2 6 2 5 2" xfId="23012" xr:uid="{439D1073-8EDF-4EC5-9F65-93F168CB4CCF}"/>
    <cellStyle name="20% - Accent1 2 6 2 5 2 2" xfId="37988" xr:uid="{B1D6FF6D-CEC1-4ECB-9277-A9A21D8D1A4D}"/>
    <cellStyle name="20% - Accent1 2 6 2 5 3" xfId="30384" xr:uid="{2B951DA3-3612-4042-8404-7DDB554EB618}"/>
    <cellStyle name="20% - Accent1 2 6 2 6" xfId="5118" xr:uid="{00000000-0005-0000-0000-0000C9000000}"/>
    <cellStyle name="20% - Accent1 2 6 2 6 2" xfId="5117" xr:uid="{00000000-0005-0000-0000-0000CA000000}"/>
    <cellStyle name="20% - Accent1 2 6 2 6 2 2" xfId="23010" xr:uid="{7CB28609-DD4E-4C53-BDB9-CC050EE0A55A}"/>
    <cellStyle name="20% - Accent1 2 6 2 6 2 2 2" xfId="37986" xr:uid="{E6396967-D619-4AD0-8978-34E0D09B6EE9}"/>
    <cellStyle name="20% - Accent1 2 6 2 6 2 3" xfId="30382" xr:uid="{5D4460EC-6189-4636-9E14-63108F35178F}"/>
    <cellStyle name="20% - Accent1 2 6 2 6 3" xfId="23011" xr:uid="{AAD356B2-340E-4100-A6DC-F2DA71F4AD21}"/>
    <cellStyle name="20% - Accent1 2 6 2 6 3 2" xfId="37987" xr:uid="{F5D2DC4E-D4F8-430B-AF4E-1B8CB0322EA4}"/>
    <cellStyle name="20% - Accent1 2 6 2 6 4" xfId="30383" xr:uid="{D14CF59E-B972-49E4-9B8E-6D46762AF5FC}"/>
    <cellStyle name="20% - Accent1 2 6 2 7" xfId="5116" xr:uid="{00000000-0005-0000-0000-0000CB000000}"/>
    <cellStyle name="20% - Accent1 2 6 2 7 2" xfId="23009" xr:uid="{FE1213FC-9E26-47FB-8463-9C6090621E49}"/>
    <cellStyle name="20% - Accent1 2 6 2 7 2 2" xfId="37985" xr:uid="{D1E08919-6FBE-43E4-81CA-860D99A9455F}"/>
    <cellStyle name="20% - Accent1 2 6 2 7 3" xfId="30381" xr:uid="{4EA97910-D17D-4D0E-9F12-FF170347533F}"/>
    <cellStyle name="20% - Accent1 2 6 2 8" xfId="23030" xr:uid="{B47386C0-F7EB-4E43-9924-BC061266FA21}"/>
    <cellStyle name="20% - Accent1 2 6 2 8 2" xfId="38006" xr:uid="{C5842D16-5115-46B2-89D5-CCEDC53E65FC}"/>
    <cellStyle name="20% - Accent1 2 6 2 9" xfId="30402" xr:uid="{EBAD38DE-9C30-4706-AAB0-9F1BBDA34336}"/>
    <cellStyle name="20% - Accent1 2 6 3" xfId="5115" xr:uid="{00000000-0005-0000-0000-0000CC000000}"/>
    <cellStyle name="20% - Accent1 2 6 3 2" xfId="5114" xr:uid="{00000000-0005-0000-0000-0000CD000000}"/>
    <cellStyle name="20% - Accent1 2 6 3 2 2" xfId="5113" xr:uid="{00000000-0005-0000-0000-0000CE000000}"/>
    <cellStyle name="20% - Accent1 2 6 3 2 2 2" xfId="23006" xr:uid="{E00FB7AB-D4F4-4C6B-92D7-DC13B76E840D}"/>
    <cellStyle name="20% - Accent1 2 6 3 2 2 2 2" xfId="37982" xr:uid="{84D03CA1-F45C-4DD2-BD57-2A951A228617}"/>
    <cellStyle name="20% - Accent1 2 6 3 2 2 3" xfId="30378" xr:uid="{E381A56A-8F6F-4EAC-B5FF-40794EDA4275}"/>
    <cellStyle name="20% - Accent1 2 6 3 2 3" xfId="5112" xr:uid="{00000000-0005-0000-0000-0000CF000000}"/>
    <cellStyle name="20% - Accent1 2 6 3 2 3 2" xfId="23005" xr:uid="{57DD497A-47FB-4899-B8DD-25FF1D2390C9}"/>
    <cellStyle name="20% - Accent1 2 6 3 2 3 2 2" xfId="37981" xr:uid="{7FA8C2C3-5374-4AB8-8EE6-6A4FD18E7BB0}"/>
    <cellStyle name="20% - Accent1 2 6 3 2 3 3" xfId="30377" xr:uid="{DEC56E6C-07CC-4215-B747-12AAF2A8E942}"/>
    <cellStyle name="20% - Accent1 2 6 3 2 4" xfId="23007" xr:uid="{C71903E7-FE9C-4D13-964B-260A0712F6EA}"/>
    <cellStyle name="20% - Accent1 2 6 3 2 4 2" xfId="37983" xr:uid="{38F7EB90-6ABF-46C1-B170-8FF7E3E1F5F1}"/>
    <cellStyle name="20% - Accent1 2 6 3 2 5" xfId="30379" xr:uid="{06C94851-5301-4F55-9A08-52311EDDF933}"/>
    <cellStyle name="20% - Accent1 2 6 3 3" xfId="5111" xr:uid="{00000000-0005-0000-0000-0000D0000000}"/>
    <cellStyle name="20% - Accent1 2 6 3 3 2" xfId="5110" xr:uid="{00000000-0005-0000-0000-0000D1000000}"/>
    <cellStyle name="20% - Accent1 2 6 3 3 2 2" xfId="23003" xr:uid="{342DBBCA-8912-46DF-9BF2-FD62C845A84E}"/>
    <cellStyle name="20% - Accent1 2 6 3 3 2 2 2" xfId="37979" xr:uid="{A01BA62A-BC75-4872-BFB3-A789BB6DCD56}"/>
    <cellStyle name="20% - Accent1 2 6 3 3 2 3" xfId="30375" xr:uid="{BB451897-28B8-4D80-9D74-0E3F2EE6C0E7}"/>
    <cellStyle name="20% - Accent1 2 6 3 3 3" xfId="23004" xr:uid="{054BA71E-F999-4359-8FE5-9B30A3034C8E}"/>
    <cellStyle name="20% - Accent1 2 6 3 3 3 2" xfId="37980" xr:uid="{97C3DEA0-AB8D-44FA-B01C-D31D7FAC23BB}"/>
    <cellStyle name="20% - Accent1 2 6 3 3 4" xfId="30376" xr:uid="{BD2FE200-6316-4B03-B886-A269B3CEEA76}"/>
    <cellStyle name="20% - Accent1 2 6 3 4" xfId="5109" xr:uid="{00000000-0005-0000-0000-0000D2000000}"/>
    <cellStyle name="20% - Accent1 2 6 3 4 2" xfId="23002" xr:uid="{EF566964-3089-4F37-8C6D-269374435664}"/>
    <cellStyle name="20% - Accent1 2 6 3 4 2 2" xfId="37978" xr:uid="{0A185663-BBEB-4C1D-BD68-73A64B3302CC}"/>
    <cellStyle name="20% - Accent1 2 6 3 4 3" xfId="30374" xr:uid="{F7BFA542-5F9A-46F3-88A7-64BBA5B0E302}"/>
    <cellStyle name="20% - Accent1 2 6 3 5" xfId="23008" xr:uid="{386ED315-9F91-4E1F-A0B0-4D17E7A0C86A}"/>
    <cellStyle name="20% - Accent1 2 6 3 5 2" xfId="37984" xr:uid="{90CD75FD-C5F3-425D-8DC0-0695A6D41391}"/>
    <cellStyle name="20% - Accent1 2 6 3 6" xfId="30380" xr:uid="{79D40280-7296-40BB-BFA5-52855C582DEF}"/>
    <cellStyle name="20% - Accent1 2 6 4" xfId="5108" xr:uid="{00000000-0005-0000-0000-0000D3000000}"/>
    <cellStyle name="20% - Accent1 2 6 4 2" xfId="5107" xr:uid="{00000000-0005-0000-0000-0000D4000000}"/>
    <cellStyle name="20% - Accent1 2 6 4 2 2" xfId="5106" xr:uid="{00000000-0005-0000-0000-0000D5000000}"/>
    <cellStyle name="20% - Accent1 2 6 4 2 2 2" xfId="22999" xr:uid="{8A1211ED-ECEC-4BB4-830E-88EC8AD454CF}"/>
    <cellStyle name="20% - Accent1 2 6 4 2 2 2 2" xfId="37975" xr:uid="{A6DE9048-3431-4918-BA18-304EEE9E6B6D}"/>
    <cellStyle name="20% - Accent1 2 6 4 2 2 3" xfId="30371" xr:uid="{7735AA66-CB2F-463D-A4EB-031D31137034}"/>
    <cellStyle name="20% - Accent1 2 6 4 2 3" xfId="5105" xr:uid="{00000000-0005-0000-0000-0000D6000000}"/>
    <cellStyle name="20% - Accent1 2 6 4 2 3 2" xfId="22998" xr:uid="{CEFF1738-1423-4304-9140-92DE63D87E7D}"/>
    <cellStyle name="20% - Accent1 2 6 4 2 3 2 2" xfId="37974" xr:uid="{372F5536-4078-4E67-9ADF-1A673A5A7FB6}"/>
    <cellStyle name="20% - Accent1 2 6 4 2 3 3" xfId="30370" xr:uid="{8EDBC06A-04EA-4CB4-890C-FA6BD9E16EB5}"/>
    <cellStyle name="20% - Accent1 2 6 4 2 4" xfId="23000" xr:uid="{8F9257F8-D494-4CDC-8C8E-A8EB26F8164D}"/>
    <cellStyle name="20% - Accent1 2 6 4 2 4 2" xfId="37976" xr:uid="{0E3CCE45-86AA-48D1-8F7E-A901DDBFD716}"/>
    <cellStyle name="20% - Accent1 2 6 4 2 5" xfId="30372" xr:uid="{B5F4FF92-B55F-460B-AA80-3E7695004842}"/>
    <cellStyle name="20% - Accent1 2 6 4 3" xfId="5104" xr:uid="{00000000-0005-0000-0000-0000D7000000}"/>
    <cellStyle name="20% - Accent1 2 6 4 3 2" xfId="5103" xr:uid="{00000000-0005-0000-0000-0000D8000000}"/>
    <cellStyle name="20% - Accent1 2 6 4 3 2 2" xfId="22996" xr:uid="{A843ECFB-FD98-4B91-B6F1-9C3AE9D85FF8}"/>
    <cellStyle name="20% - Accent1 2 6 4 3 2 2 2" xfId="37972" xr:uid="{2A4088E1-3CC2-4DDE-A5E0-57C67E5B6BB6}"/>
    <cellStyle name="20% - Accent1 2 6 4 3 2 3" xfId="30368" xr:uid="{66ADB89F-030B-4D41-A556-BA9BDD66C97C}"/>
    <cellStyle name="20% - Accent1 2 6 4 3 3" xfId="22997" xr:uid="{D0C4136A-F6E6-405C-BA67-71D5879B37E2}"/>
    <cellStyle name="20% - Accent1 2 6 4 3 3 2" xfId="37973" xr:uid="{7AE8B000-5300-4AA0-923E-8876DE01431B}"/>
    <cellStyle name="20% - Accent1 2 6 4 3 4" xfId="30369" xr:uid="{3D4C1849-C65E-4264-BF4C-69C3759AE97C}"/>
    <cellStyle name="20% - Accent1 2 6 4 4" xfId="5102" xr:uid="{00000000-0005-0000-0000-0000D9000000}"/>
    <cellStyle name="20% - Accent1 2 6 4 4 2" xfId="22995" xr:uid="{3941DED4-262D-4CA8-8C45-E76BD2F9286B}"/>
    <cellStyle name="20% - Accent1 2 6 4 4 2 2" xfId="37971" xr:uid="{010BA5B6-F156-4F4F-9731-164FB2613F79}"/>
    <cellStyle name="20% - Accent1 2 6 4 4 3" xfId="30367" xr:uid="{570C4A79-139D-49E8-BB36-445CA9AE9243}"/>
    <cellStyle name="20% - Accent1 2 6 4 5" xfId="23001" xr:uid="{C702D64C-69EB-4E39-8963-14FB0EFB3B50}"/>
    <cellStyle name="20% - Accent1 2 6 4 5 2" xfId="37977" xr:uid="{9D0C169C-5B05-4198-BB54-50FCBE980ECD}"/>
    <cellStyle name="20% - Accent1 2 6 4 6" xfId="30373" xr:uid="{69DE7D31-509D-44A8-B784-8CB83C89BC9B}"/>
    <cellStyle name="20% - Accent1 2 6 5" xfId="5101" xr:uid="{00000000-0005-0000-0000-0000DA000000}"/>
    <cellStyle name="20% - Accent1 2 6 5 2" xfId="5100" xr:uid="{00000000-0005-0000-0000-0000DB000000}"/>
    <cellStyle name="20% - Accent1 2 6 5 2 2" xfId="22993" xr:uid="{7CD5EFE2-0665-49C5-AF79-2CD6265674E3}"/>
    <cellStyle name="20% - Accent1 2 6 5 2 2 2" xfId="37969" xr:uid="{787DB723-E7C4-4F9D-8A95-C3984EC041DD}"/>
    <cellStyle name="20% - Accent1 2 6 5 2 3" xfId="30365" xr:uid="{FC9B9023-E7FB-4D5D-B001-07A566D69E6A}"/>
    <cellStyle name="20% - Accent1 2 6 5 3" xfId="5099" xr:uid="{00000000-0005-0000-0000-0000DC000000}"/>
    <cellStyle name="20% - Accent1 2 6 5 3 2" xfId="22992" xr:uid="{3E83A3E7-BBF3-499E-B8D1-0D8C939B4BE0}"/>
    <cellStyle name="20% - Accent1 2 6 5 3 2 2" xfId="37968" xr:uid="{78695CFE-8B56-4F5D-8A66-F51C292F7D1A}"/>
    <cellStyle name="20% - Accent1 2 6 5 3 3" xfId="30364" xr:uid="{EBACBD80-0601-43D3-8E71-50B193C5CA74}"/>
    <cellStyle name="20% - Accent1 2 6 5 4" xfId="22994" xr:uid="{1BFD6E1A-A601-48C4-9BDC-8D37D11618C1}"/>
    <cellStyle name="20% - Accent1 2 6 5 4 2" xfId="37970" xr:uid="{D8B34D8F-5B61-48E0-A41B-D3D485478BA5}"/>
    <cellStyle name="20% - Accent1 2 6 5 5" xfId="30366" xr:uid="{928F6BB2-64AD-4B1A-A541-2C7B7761F0FA}"/>
    <cellStyle name="20% - Accent1 2 6 6" xfId="5098" xr:uid="{00000000-0005-0000-0000-0000DD000000}"/>
    <cellStyle name="20% - Accent1 2 6 6 2" xfId="22991" xr:uid="{E71F71AF-7107-4115-8ECB-7CC04EAE3BAE}"/>
    <cellStyle name="20% - Accent1 2 6 6 2 2" xfId="37967" xr:uid="{50B0B1A1-16C4-4CF4-BFC5-577378D2E999}"/>
    <cellStyle name="20% - Accent1 2 6 6 3" xfId="30363" xr:uid="{026C480E-39DA-43A3-AA4A-6240968319EB}"/>
    <cellStyle name="20% - Accent1 2 6 7" xfId="5097" xr:uid="{00000000-0005-0000-0000-0000DE000000}"/>
    <cellStyle name="20% - Accent1 2 6 7 2" xfId="5096" xr:uid="{00000000-0005-0000-0000-0000DF000000}"/>
    <cellStyle name="20% - Accent1 2 6 7 2 2" xfId="22989" xr:uid="{02A9BDDA-E865-48CE-98B4-33586886A6A8}"/>
    <cellStyle name="20% - Accent1 2 6 7 2 2 2" xfId="37965" xr:uid="{B5A25C31-99A2-46A7-AD5A-BCE92AEE6350}"/>
    <cellStyle name="20% - Accent1 2 6 7 2 3" xfId="30361" xr:uid="{F6969488-0622-4AAC-8FE6-7D726A2FE8E6}"/>
    <cellStyle name="20% - Accent1 2 6 7 3" xfId="22990" xr:uid="{6840E419-0877-4A13-8AEC-3B1878378ECD}"/>
    <cellStyle name="20% - Accent1 2 6 7 3 2" xfId="37966" xr:uid="{84978C27-077D-42F3-9690-E48B51400F0C}"/>
    <cellStyle name="20% - Accent1 2 6 7 4" xfId="30362" xr:uid="{37B8AD9C-C6C1-4FDF-B2F6-916479A07ABC}"/>
    <cellStyle name="20% - Accent1 2 6 8" xfId="5095" xr:uid="{00000000-0005-0000-0000-0000E0000000}"/>
    <cellStyle name="20% - Accent1 2 6 8 2" xfId="22988" xr:uid="{F25BCF59-9EFA-48E6-8FE8-3EEFC86AA3F2}"/>
    <cellStyle name="20% - Accent1 2 6 8 2 2" xfId="37964" xr:uid="{28159652-43C4-4970-AB60-9AAA085D87B9}"/>
    <cellStyle name="20% - Accent1 2 6 8 3" xfId="30360" xr:uid="{C3172683-329A-4B41-9F18-B01E442FC559}"/>
    <cellStyle name="20% - Accent1 2 6 9" xfId="23031" xr:uid="{75CAB2AB-27FE-4AAF-BF53-A7108A3CF614}"/>
    <cellStyle name="20% - Accent1 2 6 9 2" xfId="38007" xr:uid="{EEB10CBF-5779-4693-83AB-931559A44FD3}"/>
    <cellStyle name="20% - Accent1 2 7" xfId="5094" xr:uid="{00000000-0005-0000-0000-0000E1000000}"/>
    <cellStyle name="20% - Accent1 2 7 2" xfId="5093" xr:uid="{00000000-0005-0000-0000-0000E2000000}"/>
    <cellStyle name="20% - Accent1 2 7 2 2" xfId="5092" xr:uid="{00000000-0005-0000-0000-0000E3000000}"/>
    <cellStyle name="20% - Accent1 2 7 2 2 2" xfId="22985" xr:uid="{D93ED8DB-FF15-4B7D-8F83-84EBA52F8845}"/>
    <cellStyle name="20% - Accent1 2 7 2 2 2 2" xfId="37961" xr:uid="{47C1CE6B-0B7D-4A77-98B3-8BD029DBFD16}"/>
    <cellStyle name="20% - Accent1 2 7 2 2 3" xfId="30357" xr:uid="{2A42D08D-BBA4-4B3B-AE60-CEDFB7A69357}"/>
    <cellStyle name="20% - Accent1 2 7 2 3" xfId="5091" xr:uid="{00000000-0005-0000-0000-0000E4000000}"/>
    <cellStyle name="20% - Accent1 2 7 2 3 2" xfId="22984" xr:uid="{395EE4DC-F0F4-4D3B-98CE-E2A0C159CAE0}"/>
    <cellStyle name="20% - Accent1 2 7 2 3 2 2" xfId="37960" xr:uid="{D97C3185-ED02-4D07-B9F8-3CAD00517DA6}"/>
    <cellStyle name="20% - Accent1 2 7 2 3 3" xfId="30356" xr:uid="{46D236DC-2374-452A-9CE3-7ADB5BCA1315}"/>
    <cellStyle name="20% - Accent1 2 7 2 4" xfId="22986" xr:uid="{77E1182E-FA89-4472-94FD-354C46F9F560}"/>
    <cellStyle name="20% - Accent1 2 7 2 4 2" xfId="37962" xr:uid="{CDA63F11-27C6-42B0-B492-13DB75B52ED3}"/>
    <cellStyle name="20% - Accent1 2 7 2 5" xfId="30358" xr:uid="{6339496D-9570-4A3A-9B63-17F12B25E893}"/>
    <cellStyle name="20% - Accent1 2 7 3" xfId="5090" xr:uid="{00000000-0005-0000-0000-0000E5000000}"/>
    <cellStyle name="20% - Accent1 2 7 3 2" xfId="5089" xr:uid="{00000000-0005-0000-0000-0000E6000000}"/>
    <cellStyle name="20% - Accent1 2 7 3 2 2" xfId="22982" xr:uid="{C37CF41C-E3AC-474B-BA92-4D4592A29F9C}"/>
    <cellStyle name="20% - Accent1 2 7 3 2 2 2" xfId="37958" xr:uid="{15B36A41-C4C4-4B16-893D-4B9FF272CE96}"/>
    <cellStyle name="20% - Accent1 2 7 3 2 3" xfId="30354" xr:uid="{361C8DF2-674C-4E61-9244-6830351C43F5}"/>
    <cellStyle name="20% - Accent1 2 7 3 3" xfId="22983" xr:uid="{F8F85459-6DC5-46D6-9340-0AB6F86B0D4C}"/>
    <cellStyle name="20% - Accent1 2 7 3 3 2" xfId="37959" xr:uid="{C0CC1BAC-EA8D-4473-9D66-3F47DD25A0BC}"/>
    <cellStyle name="20% - Accent1 2 7 3 4" xfId="30355" xr:uid="{A5793142-D203-46BB-ACF2-472CD694740D}"/>
    <cellStyle name="20% - Accent1 2 7 4" xfId="5088" xr:uid="{00000000-0005-0000-0000-0000E7000000}"/>
    <cellStyle name="20% - Accent1 2 7 4 2" xfId="22981" xr:uid="{0E359705-C15B-44AB-A965-1028ACFEF872}"/>
    <cellStyle name="20% - Accent1 2 7 4 2 2" xfId="37957" xr:uid="{6704A31C-72FE-4F32-BC73-876293E8F9B4}"/>
    <cellStyle name="20% - Accent1 2 7 4 3" xfId="30353" xr:uid="{2120F08A-6B04-40D4-B888-E4295B7F149A}"/>
    <cellStyle name="20% - Accent1 2 7 5" xfId="22987" xr:uid="{8742A3E3-749C-43A0-A8A4-950D4AECF80F}"/>
    <cellStyle name="20% - Accent1 2 7 5 2" xfId="37963" xr:uid="{D8817FAE-A6ED-4808-9B8E-C6C753A9CAE2}"/>
    <cellStyle name="20% - Accent1 2 7 6" xfId="30359" xr:uid="{7F6ADF0B-616D-43AE-83E8-8CF1A6317D55}"/>
    <cellStyle name="20% - Accent1 3" xfId="169" xr:uid="{00000000-0005-0000-0000-000018000000}"/>
    <cellStyle name="20% - Accent1 3 10" xfId="5087" xr:uid="{00000000-0005-0000-0000-0000E8000000}"/>
    <cellStyle name="20% - Accent1 3 10 2" xfId="22980" xr:uid="{3F23BB1C-2E80-45D3-B95B-B4E4E51CDDE9}"/>
    <cellStyle name="20% - Accent1 3 10 2 2" xfId="37956" xr:uid="{7D171534-11D8-4024-A40E-0E0F2CEF0428}"/>
    <cellStyle name="20% - Accent1 3 10 3" xfId="30352" xr:uid="{C5FB1D83-0D04-4FCD-AB70-3D689C71E3EC}"/>
    <cellStyle name="20% - Accent1 3 2" xfId="5086" xr:uid="{00000000-0005-0000-0000-0000E9000000}"/>
    <cellStyle name="20% - Accent1 3 2 2" xfId="5085" xr:uid="{00000000-0005-0000-0000-0000EA000000}"/>
    <cellStyle name="20% - Accent1 3 2 2 2" xfId="5084" xr:uid="{00000000-0005-0000-0000-0000EB000000}"/>
    <cellStyle name="20% - Accent1 3 2 2 2 2" xfId="5083" xr:uid="{00000000-0005-0000-0000-0000EC000000}"/>
    <cellStyle name="20% - Accent1 3 2 2 2 2 2" xfId="5082" xr:uid="{00000000-0005-0000-0000-0000ED000000}"/>
    <cellStyle name="20% - Accent1 3 2 2 2 2 2 2" xfId="22976" xr:uid="{FA24C96B-CCD2-4318-96EE-41601CE31B56}"/>
    <cellStyle name="20% - Accent1 3 2 2 2 2 2 2 2" xfId="37952" xr:uid="{1D9A02CF-860D-402F-9FA5-6CE045C42A48}"/>
    <cellStyle name="20% - Accent1 3 2 2 2 2 2 3" xfId="30348" xr:uid="{09B6D67F-7A93-4463-993D-170803306221}"/>
    <cellStyle name="20% - Accent1 3 2 2 2 2 3" xfId="5081" xr:uid="{00000000-0005-0000-0000-0000EE000000}"/>
    <cellStyle name="20% - Accent1 3 2 2 2 2 3 2" xfId="22975" xr:uid="{507967A0-85FF-400B-B30D-6670730782A9}"/>
    <cellStyle name="20% - Accent1 3 2 2 2 2 3 2 2" xfId="37951" xr:uid="{CCEBBA7F-3826-4B5A-BA63-4EB9314F0AB6}"/>
    <cellStyle name="20% - Accent1 3 2 2 2 2 3 3" xfId="30347" xr:uid="{9EBC7BDE-7D84-4787-A796-49AA6C7E13C5}"/>
    <cellStyle name="20% - Accent1 3 2 2 2 2 4" xfId="22977" xr:uid="{295AA34A-C8D1-452A-A9EA-FD56D565135C}"/>
    <cellStyle name="20% - Accent1 3 2 2 2 2 4 2" xfId="37953" xr:uid="{C2D9F1EE-2DA8-422F-B709-AE59BA001213}"/>
    <cellStyle name="20% - Accent1 3 2 2 2 2 5" xfId="30349" xr:uid="{81D4484A-61B0-4D53-B774-2798290CEBD9}"/>
    <cellStyle name="20% - Accent1 3 2 2 2 3" xfId="5080" xr:uid="{00000000-0005-0000-0000-0000EF000000}"/>
    <cellStyle name="20% - Accent1 3 2 2 2 3 2" xfId="5079" xr:uid="{00000000-0005-0000-0000-0000F0000000}"/>
    <cellStyle name="20% - Accent1 3 2 2 2 3 2 2" xfId="22973" xr:uid="{08FA79DF-EC42-4986-B590-C888321B394B}"/>
    <cellStyle name="20% - Accent1 3 2 2 2 3 2 2 2" xfId="37949" xr:uid="{40F629BD-0631-4AA9-8132-1DEA19CD7BD9}"/>
    <cellStyle name="20% - Accent1 3 2 2 2 3 2 3" xfId="30345" xr:uid="{266CFC45-A9A3-4163-B1F1-96CAAEA70B98}"/>
    <cellStyle name="20% - Accent1 3 2 2 2 3 3" xfId="22974" xr:uid="{01B9056D-9137-404C-99DC-2A8A630E7883}"/>
    <cellStyle name="20% - Accent1 3 2 2 2 3 3 2" xfId="37950" xr:uid="{7EB1EF19-A227-4880-A466-B165C3B90D7E}"/>
    <cellStyle name="20% - Accent1 3 2 2 2 3 4" xfId="30346" xr:uid="{734E3426-EBD7-439D-85B9-0022F8E200A2}"/>
    <cellStyle name="20% - Accent1 3 2 2 2 4" xfId="5078" xr:uid="{00000000-0005-0000-0000-0000F1000000}"/>
    <cellStyle name="20% - Accent1 3 2 2 2 4 2" xfId="22972" xr:uid="{C5C37B94-154F-42DE-85F2-F8F47A36C9BD}"/>
    <cellStyle name="20% - Accent1 3 2 2 2 4 2 2" xfId="37948" xr:uid="{64D66E75-573B-43FB-B8B3-F6C16D66E3BA}"/>
    <cellStyle name="20% - Accent1 3 2 2 2 4 3" xfId="30344" xr:uid="{C143B379-AC2B-4CBE-8D8F-A0375988525F}"/>
    <cellStyle name="20% - Accent1 3 2 2 2 5" xfId="22978" xr:uid="{B60379DB-1FFE-4893-9779-C35CF5061941}"/>
    <cellStyle name="20% - Accent1 3 2 2 2 5 2" xfId="37954" xr:uid="{8E7EB536-B2FD-49BB-BC7D-EABBC7EFA159}"/>
    <cellStyle name="20% - Accent1 3 2 2 2 6" xfId="30350" xr:uid="{3EB6776A-F7D9-431F-B9C6-BDC0E20AE756}"/>
    <cellStyle name="20% - Accent1 3 2 2 3" xfId="5077" xr:uid="{00000000-0005-0000-0000-0000F2000000}"/>
    <cellStyle name="20% - Accent1 3 2 2 3 2" xfId="5076" xr:uid="{00000000-0005-0000-0000-0000F3000000}"/>
    <cellStyle name="20% - Accent1 3 2 2 3 2 2" xfId="22970" xr:uid="{B7478CF3-393F-4DD7-8CD8-CAF83DE62F9F}"/>
    <cellStyle name="20% - Accent1 3 2 2 3 2 2 2" xfId="37946" xr:uid="{177D1B06-B21F-4249-8C80-F897AC5D01E2}"/>
    <cellStyle name="20% - Accent1 3 2 2 3 2 3" xfId="30342" xr:uid="{D4D05C9E-23E1-4449-B75D-3B012FAC0A67}"/>
    <cellStyle name="20% - Accent1 3 2 2 3 3" xfId="5075" xr:uid="{00000000-0005-0000-0000-0000F4000000}"/>
    <cellStyle name="20% - Accent1 3 2 2 3 3 2" xfId="22969" xr:uid="{F06F2F3B-412A-4BE3-9CCB-CAC149407B3A}"/>
    <cellStyle name="20% - Accent1 3 2 2 3 3 2 2" xfId="37945" xr:uid="{CF9E1B1B-AC64-4E3F-BEBD-8F96E3C61988}"/>
    <cellStyle name="20% - Accent1 3 2 2 3 3 3" xfId="30341" xr:uid="{C881E03E-C7A9-48D7-B8E9-9E9CD20FDBB3}"/>
    <cellStyle name="20% - Accent1 3 2 2 3 4" xfId="22971" xr:uid="{8958B894-2F30-4199-98DF-57CA5643BA5C}"/>
    <cellStyle name="20% - Accent1 3 2 2 3 4 2" xfId="37947" xr:uid="{C8EAAB4A-C0D6-4ED1-8B1E-51874B672DC5}"/>
    <cellStyle name="20% - Accent1 3 2 2 3 5" xfId="30343" xr:uid="{64D193B4-DFE9-408D-B0A8-4635B749CAC0}"/>
    <cellStyle name="20% - Accent1 3 2 2 4" xfId="5074" xr:uid="{00000000-0005-0000-0000-0000F5000000}"/>
    <cellStyle name="20% - Accent1 3 2 2 4 2" xfId="22968" xr:uid="{9BD61A6E-9935-46EF-AA58-3550B54314F2}"/>
    <cellStyle name="20% - Accent1 3 2 2 4 2 2" xfId="37944" xr:uid="{D295DE1B-0FC7-46F4-B3F4-066731BADD6D}"/>
    <cellStyle name="20% - Accent1 3 2 2 4 3" xfId="30340" xr:uid="{8FB083D9-5316-4FAD-9D0E-D55B0589E9E2}"/>
    <cellStyle name="20% - Accent1 3 2 2 5" xfId="5073" xr:uid="{00000000-0005-0000-0000-0000F6000000}"/>
    <cellStyle name="20% - Accent1 3 2 2 5 2" xfId="5072" xr:uid="{00000000-0005-0000-0000-0000F7000000}"/>
    <cellStyle name="20% - Accent1 3 2 2 5 2 2" xfId="22966" xr:uid="{4509F3F1-303F-4233-A391-E8DE7843FBFC}"/>
    <cellStyle name="20% - Accent1 3 2 2 5 2 2 2" xfId="37942" xr:uid="{B3825B92-11CB-4A2A-9254-91474E07CE1F}"/>
    <cellStyle name="20% - Accent1 3 2 2 5 2 3" xfId="30338" xr:uid="{5C010819-19D7-4786-B4D1-51A01B3DE615}"/>
    <cellStyle name="20% - Accent1 3 2 2 5 3" xfId="22967" xr:uid="{E703223D-BB1E-47A4-9C07-96789A6302DE}"/>
    <cellStyle name="20% - Accent1 3 2 2 5 3 2" xfId="37943" xr:uid="{BFC3A401-4D06-4FFE-9310-822B93FE7ED4}"/>
    <cellStyle name="20% - Accent1 3 2 2 5 4" xfId="30339" xr:uid="{BC3C2641-DDD5-4CD3-AA81-FCE498D05E09}"/>
    <cellStyle name="20% - Accent1 3 2 2 6" xfId="5071" xr:uid="{00000000-0005-0000-0000-0000F8000000}"/>
    <cellStyle name="20% - Accent1 3 2 2 6 2" xfId="22965" xr:uid="{52C91B5C-2B30-41B1-A01B-7081DE07229F}"/>
    <cellStyle name="20% - Accent1 3 2 2 6 2 2" xfId="37941" xr:uid="{6B1FB388-C7DA-452F-A928-2201EEC5B77D}"/>
    <cellStyle name="20% - Accent1 3 2 2 6 3" xfId="30337" xr:uid="{E7055ABD-096F-4FC0-BF7B-FCD717EC8DA7}"/>
    <cellStyle name="20% - Accent1 3 2 2 7" xfId="22979" xr:uid="{0878082C-F8F8-482A-8734-97D5E0AC3C62}"/>
    <cellStyle name="20% - Accent1 3 2 2 7 2" xfId="37955" xr:uid="{953BEDB1-CC79-4CA4-89C3-E5D58A843C93}"/>
    <cellStyle name="20% - Accent1 3 2 2 8" xfId="30351" xr:uid="{13199EEE-99EE-40DD-BAD6-13428F3310BD}"/>
    <cellStyle name="20% - Accent1 3 2 3" xfId="5070" xr:uid="{00000000-0005-0000-0000-0000F9000000}"/>
    <cellStyle name="20% - Accent1 3 2 3 2" xfId="5069" xr:uid="{00000000-0005-0000-0000-0000FA000000}"/>
    <cellStyle name="20% - Accent1 3 2 3 2 2" xfId="5068" xr:uid="{00000000-0005-0000-0000-0000FB000000}"/>
    <cellStyle name="20% - Accent1 3 2 3 2 2 2" xfId="22962" xr:uid="{B3F3F16A-6E36-4871-B6EB-E931EEE3B97E}"/>
    <cellStyle name="20% - Accent1 3 2 3 2 2 2 2" xfId="37938" xr:uid="{D11C68AD-E166-4241-A4D8-45B75C355155}"/>
    <cellStyle name="20% - Accent1 3 2 3 2 2 3" xfId="30334" xr:uid="{8587E323-A161-4898-9D35-B3576587B5B9}"/>
    <cellStyle name="20% - Accent1 3 2 3 2 3" xfId="5067" xr:uid="{00000000-0005-0000-0000-0000FC000000}"/>
    <cellStyle name="20% - Accent1 3 2 3 2 3 2" xfId="22961" xr:uid="{6306495D-A011-4C04-B20E-7ECBD8A82441}"/>
    <cellStyle name="20% - Accent1 3 2 3 2 3 2 2" xfId="37937" xr:uid="{FE54DD71-2FC6-4FEF-BD2D-1E6DC8900FF7}"/>
    <cellStyle name="20% - Accent1 3 2 3 2 3 3" xfId="30333" xr:uid="{78F19957-B577-4301-B96E-D4FFB427CDAD}"/>
    <cellStyle name="20% - Accent1 3 2 3 2 4" xfId="22963" xr:uid="{FAE6D081-A0AD-4982-8847-6AC9BF1ED1A1}"/>
    <cellStyle name="20% - Accent1 3 2 3 2 4 2" xfId="37939" xr:uid="{26680E62-0A2C-4B62-BA65-7B73D3F39A0B}"/>
    <cellStyle name="20% - Accent1 3 2 3 2 5" xfId="30335" xr:uid="{5373D908-84D8-4B39-80A8-7B4A0458DF3B}"/>
    <cellStyle name="20% - Accent1 3 2 3 3" xfId="5066" xr:uid="{00000000-0005-0000-0000-0000FD000000}"/>
    <cellStyle name="20% - Accent1 3 2 3 3 2" xfId="5065" xr:uid="{00000000-0005-0000-0000-0000FE000000}"/>
    <cellStyle name="20% - Accent1 3 2 3 3 2 2" xfId="22959" xr:uid="{6A4322D8-0004-4AA3-928D-1A771C70AB25}"/>
    <cellStyle name="20% - Accent1 3 2 3 3 2 2 2" xfId="37935" xr:uid="{38A36EC7-81B8-4A83-A306-AA47670A608D}"/>
    <cellStyle name="20% - Accent1 3 2 3 3 2 3" xfId="30331" xr:uid="{B2710465-6D7F-4B38-83C0-A89C27FB2904}"/>
    <cellStyle name="20% - Accent1 3 2 3 3 3" xfId="22960" xr:uid="{F8507585-B08E-4CF1-9176-5C0CA3E1C4EB}"/>
    <cellStyle name="20% - Accent1 3 2 3 3 3 2" xfId="37936" xr:uid="{265EBEEB-432E-4053-869C-DBD041338A68}"/>
    <cellStyle name="20% - Accent1 3 2 3 3 4" xfId="30332" xr:uid="{8BA52BF7-1AEC-48E2-A691-BB374430C49A}"/>
    <cellStyle name="20% - Accent1 3 2 3 4" xfId="5064" xr:uid="{00000000-0005-0000-0000-0000FF000000}"/>
    <cellStyle name="20% - Accent1 3 2 3 4 2" xfId="22958" xr:uid="{BED7C951-2B7F-4105-9A78-153898B909D3}"/>
    <cellStyle name="20% - Accent1 3 2 3 4 2 2" xfId="37934" xr:uid="{F18D1D32-53BF-4C58-B3BC-026C06004536}"/>
    <cellStyle name="20% - Accent1 3 2 3 4 3" xfId="30330" xr:uid="{152D952B-7FF4-43F5-A961-C6D5729F44B5}"/>
    <cellStyle name="20% - Accent1 3 2 3 5" xfId="22964" xr:uid="{66662B56-FE10-4865-ADE8-1C9274FEBCE5}"/>
    <cellStyle name="20% - Accent1 3 2 3 5 2" xfId="37940" xr:uid="{22472ECE-6A2E-41CD-A92F-E5BC3769EB81}"/>
    <cellStyle name="20% - Accent1 3 2 3 6" xfId="30336" xr:uid="{0C31BBEF-E01C-4060-9844-5EAEFB516307}"/>
    <cellStyle name="20% - Accent1 3 2 4" xfId="5063" xr:uid="{00000000-0005-0000-0000-000000010000}"/>
    <cellStyle name="20% - Accent1 3 2 5" xfId="5062" xr:uid="{00000000-0005-0000-0000-000001010000}"/>
    <cellStyle name="20% - Accent1 3 2 5 2" xfId="22957" xr:uid="{F4DD4E93-6C1C-4A29-905E-CA4F92B92B6C}"/>
    <cellStyle name="20% - Accent1 3 2 5 2 2" xfId="37933" xr:uid="{3940352E-B74B-484F-902B-075FA3BBCD83}"/>
    <cellStyle name="20% - Accent1 3 2 5 3" xfId="30329" xr:uid="{C2426E37-75D4-4B19-8DF4-D9CB805E820A}"/>
    <cellStyle name="20% - Accent1 3 3" xfId="5061" xr:uid="{00000000-0005-0000-0000-000002010000}"/>
    <cellStyle name="20% - Accent1 3 3 2" xfId="5060" xr:uid="{00000000-0005-0000-0000-000003010000}"/>
    <cellStyle name="20% - Accent1 3 3 2 2" xfId="5059" xr:uid="{00000000-0005-0000-0000-000004010000}"/>
    <cellStyle name="20% - Accent1 3 3 2 2 2" xfId="22954" xr:uid="{2A783F9E-76F6-4310-967D-244329765609}"/>
    <cellStyle name="20% - Accent1 3 3 2 2 2 2" xfId="37930" xr:uid="{1B93DF71-62F9-4A14-A8B0-89C9839271A0}"/>
    <cellStyle name="20% - Accent1 3 3 2 2 3" xfId="30326" xr:uid="{C4E86E04-BEC9-4C4E-94BF-E7FFD62D24B5}"/>
    <cellStyle name="20% - Accent1 3 3 2 3" xfId="5058" xr:uid="{00000000-0005-0000-0000-000005010000}"/>
    <cellStyle name="20% - Accent1 3 3 2 3 2" xfId="5057" xr:uid="{00000000-0005-0000-0000-000006010000}"/>
    <cellStyle name="20% - Accent1 3 3 2 3 2 2" xfId="22952" xr:uid="{B33829B2-1916-4388-9181-A45645EB598B}"/>
    <cellStyle name="20% - Accent1 3 3 2 3 2 2 2" xfId="37928" xr:uid="{712B43B5-973E-44C9-8690-8810781512FB}"/>
    <cellStyle name="20% - Accent1 3 3 2 3 2 3" xfId="30324" xr:uid="{A7D5CD4F-B14F-47D6-A3A2-78D3399D43DE}"/>
    <cellStyle name="20% - Accent1 3 3 2 3 3" xfId="22953" xr:uid="{07B5E24B-6E56-455C-A09D-ECABAEAA40C6}"/>
    <cellStyle name="20% - Accent1 3 3 2 3 3 2" xfId="37929" xr:uid="{5B4814A1-1BE7-4F66-95D9-05584CFAA2DD}"/>
    <cellStyle name="20% - Accent1 3 3 2 3 4" xfId="30325" xr:uid="{F01774E0-CCF9-4F9D-BBE0-32678C67FAC5}"/>
    <cellStyle name="20% - Accent1 3 3 2 4" xfId="22955" xr:uid="{EA7E792B-84FD-456E-843E-3FDC13D3892F}"/>
    <cellStyle name="20% - Accent1 3 3 2 4 2" xfId="37931" xr:uid="{851FEFDA-999E-4812-B10A-171A57D88C5C}"/>
    <cellStyle name="20% - Accent1 3 3 2 5" xfId="30327" xr:uid="{B47CC4F3-99FA-48C0-B691-269E99C2CDC5}"/>
    <cellStyle name="20% - Accent1 3 3 3" xfId="5056" xr:uid="{00000000-0005-0000-0000-000007010000}"/>
    <cellStyle name="20% - Accent1 3 3 3 2" xfId="22951" xr:uid="{E3E36090-3EF1-4789-ABF8-E82BF2D19128}"/>
    <cellStyle name="20% - Accent1 3 3 3 2 2" xfId="37927" xr:uid="{D8E58958-618A-4910-AC2D-F9EB859DC202}"/>
    <cellStyle name="20% - Accent1 3 3 3 3" xfId="30323" xr:uid="{E75DB7CC-E4FC-4EE5-BF42-4A8C4958CB0E}"/>
    <cellStyle name="20% - Accent1 3 3 4" xfId="5055" xr:uid="{00000000-0005-0000-0000-000008010000}"/>
    <cellStyle name="20% - Accent1 3 3 4 2" xfId="5054" xr:uid="{00000000-0005-0000-0000-000009010000}"/>
    <cellStyle name="20% - Accent1 3 3 4 2 2" xfId="22949" xr:uid="{06739458-0F6C-4E6B-99DF-A96D8EBA16C8}"/>
    <cellStyle name="20% - Accent1 3 3 4 2 2 2" xfId="37925" xr:uid="{C3DB8646-6752-451E-9D6A-3F632ADBF563}"/>
    <cellStyle name="20% - Accent1 3 3 4 2 3" xfId="30321" xr:uid="{CEFB3BCE-CC18-43B8-8164-7C6E98DEF680}"/>
    <cellStyle name="20% - Accent1 3 3 4 3" xfId="22950" xr:uid="{DB461393-F579-42A1-8549-EE607DC34A2C}"/>
    <cellStyle name="20% - Accent1 3 3 4 3 2" xfId="37926" xr:uid="{B588E2A4-DEAC-4194-AAA5-FA0DEA9EB2E2}"/>
    <cellStyle name="20% - Accent1 3 3 4 4" xfId="30322" xr:uid="{7780C84D-3168-4DE6-93ED-C7106350A760}"/>
    <cellStyle name="20% - Accent1 3 3 5" xfId="5053" xr:uid="{00000000-0005-0000-0000-00000A010000}"/>
    <cellStyle name="20% - Accent1 3 3 5 2" xfId="22948" xr:uid="{E0E032BB-6901-4188-97BD-AF42F652AA45}"/>
    <cellStyle name="20% - Accent1 3 3 5 2 2" xfId="37924" xr:uid="{60CFAC3B-8867-44F2-9ED6-5640DE09A961}"/>
    <cellStyle name="20% - Accent1 3 3 5 3" xfId="30320" xr:uid="{EA31FB2A-576F-4ED5-9F2E-7A8683D65B9E}"/>
    <cellStyle name="20% - Accent1 3 3 6" xfId="22956" xr:uid="{5AF2D703-916A-4D5E-9AE2-E7A93A549F82}"/>
    <cellStyle name="20% - Accent1 3 3 6 2" xfId="37932" xr:uid="{16129424-3B0E-419E-B2E1-60658B04A19E}"/>
    <cellStyle name="20% - Accent1 3 3 7" xfId="30328" xr:uid="{59998948-15B2-481C-9733-0F69FF539836}"/>
    <cellStyle name="20% - Accent1 3 4" xfId="5052" xr:uid="{00000000-0005-0000-0000-00000B010000}"/>
    <cellStyle name="20% - Accent1 3 4 2" xfId="5051" xr:uid="{00000000-0005-0000-0000-00000C010000}"/>
    <cellStyle name="20% - Accent1 3 4 2 2" xfId="5050" xr:uid="{00000000-0005-0000-0000-00000D010000}"/>
    <cellStyle name="20% - Accent1 3 4 2 2 2" xfId="22945" xr:uid="{04465ABC-7BCC-403B-96B5-C1D32B2479F0}"/>
    <cellStyle name="20% - Accent1 3 4 2 2 2 2" xfId="37921" xr:uid="{E7CAAAAF-D92E-4939-AF8F-7E1EC2ECB48C}"/>
    <cellStyle name="20% - Accent1 3 4 2 2 3" xfId="30317" xr:uid="{32D86B78-6771-42D7-82B8-0540767AFAE9}"/>
    <cellStyle name="20% - Accent1 3 4 2 3" xfId="5049" xr:uid="{00000000-0005-0000-0000-00000E010000}"/>
    <cellStyle name="20% - Accent1 3 4 2 3 2" xfId="22944" xr:uid="{8F4FC7F2-8CE0-472F-81C7-C71C63969CB3}"/>
    <cellStyle name="20% - Accent1 3 4 2 3 2 2" xfId="37920" xr:uid="{305981C7-FFF7-4E45-9A24-A1E025C51901}"/>
    <cellStyle name="20% - Accent1 3 4 2 3 3" xfId="30316" xr:uid="{020D5AE4-1668-45BE-9350-359892540BC5}"/>
    <cellStyle name="20% - Accent1 3 4 2 4" xfId="22946" xr:uid="{1C4937AC-4CE4-4568-8BCC-FC81B823877E}"/>
    <cellStyle name="20% - Accent1 3 4 2 4 2" xfId="37922" xr:uid="{674057CB-9EC3-4835-8ADB-AA79DF1B4EFF}"/>
    <cellStyle name="20% - Accent1 3 4 2 5" xfId="30318" xr:uid="{5542E868-3109-4C9E-BAC3-A097B8E1A999}"/>
    <cellStyle name="20% - Accent1 3 4 3" xfId="5048" xr:uid="{00000000-0005-0000-0000-00000F010000}"/>
    <cellStyle name="20% - Accent1 3 4 3 2" xfId="22943" xr:uid="{6B1C9BC8-2B81-41CA-B48B-E92A5054F552}"/>
    <cellStyle name="20% - Accent1 3 4 3 2 2" xfId="37919" xr:uid="{48A0B9B9-C366-4C48-92C0-822AAC29DA75}"/>
    <cellStyle name="20% - Accent1 3 4 3 3" xfId="30315" xr:uid="{3270D24B-1B29-4A49-B44F-DD5C5D054BB5}"/>
    <cellStyle name="20% - Accent1 3 4 4" xfId="5047" xr:uid="{00000000-0005-0000-0000-000010010000}"/>
    <cellStyle name="20% - Accent1 3 4 4 2" xfId="5046" xr:uid="{00000000-0005-0000-0000-000011010000}"/>
    <cellStyle name="20% - Accent1 3 4 4 2 2" xfId="22941" xr:uid="{2F16103D-C3ED-43A9-8549-92E528588E47}"/>
    <cellStyle name="20% - Accent1 3 4 4 2 2 2" xfId="37917" xr:uid="{679FBC78-F610-4637-AB37-DC672008B86E}"/>
    <cellStyle name="20% - Accent1 3 4 4 2 3" xfId="30313" xr:uid="{1D785927-95A0-49C2-825D-904BD7E132F7}"/>
    <cellStyle name="20% - Accent1 3 4 4 3" xfId="22942" xr:uid="{EF17AEAA-C446-4720-AD88-2DC82A86EFC9}"/>
    <cellStyle name="20% - Accent1 3 4 4 3 2" xfId="37918" xr:uid="{4F4FAF0E-D9F7-4F1C-A467-C38ACC641317}"/>
    <cellStyle name="20% - Accent1 3 4 4 4" xfId="30314" xr:uid="{2096C513-DF70-4979-966F-EFE9C2B015A2}"/>
    <cellStyle name="20% - Accent1 3 4 5" xfId="5045" xr:uid="{00000000-0005-0000-0000-000012010000}"/>
    <cellStyle name="20% - Accent1 3 4 5 2" xfId="22940" xr:uid="{CE12D8CA-339F-43EA-82F6-4E0DDB9C6AD0}"/>
    <cellStyle name="20% - Accent1 3 4 5 2 2" xfId="37916" xr:uid="{66015422-F236-4845-888E-9F9AF93F09EC}"/>
    <cellStyle name="20% - Accent1 3 4 5 3" xfId="30312" xr:uid="{04CC6FAD-0D23-4103-AD26-C848EF880F0A}"/>
    <cellStyle name="20% - Accent1 3 4 6" xfId="22947" xr:uid="{17C8C595-AB30-4CFF-B7B5-85592D4C2C4E}"/>
    <cellStyle name="20% - Accent1 3 4 6 2" xfId="37923" xr:uid="{F8AB9CB8-193C-4956-999C-25B940945004}"/>
    <cellStyle name="20% - Accent1 3 4 7" xfId="30319" xr:uid="{B1C1D5DC-7F61-44F9-87B9-76D672C91B58}"/>
    <cellStyle name="20% - Accent1 3 5" xfId="5044" xr:uid="{00000000-0005-0000-0000-000013010000}"/>
    <cellStyle name="20% - Accent1 3 5 2" xfId="5043" xr:uid="{00000000-0005-0000-0000-000014010000}"/>
    <cellStyle name="20% - Accent1 3 5 2 2" xfId="5042" xr:uid="{00000000-0005-0000-0000-000015010000}"/>
    <cellStyle name="20% - Accent1 3 5 2 2 2" xfId="22937" xr:uid="{500EA1B0-4075-4E3C-9C6D-51F19827669B}"/>
    <cellStyle name="20% - Accent1 3 5 2 2 2 2" xfId="37913" xr:uid="{42D982FF-088B-4BD3-8D68-0BD2380E08EC}"/>
    <cellStyle name="20% - Accent1 3 5 2 2 3" xfId="30309" xr:uid="{A11DE35B-C9BA-4301-B092-BEE8F932C311}"/>
    <cellStyle name="20% - Accent1 3 5 2 3" xfId="5041" xr:uid="{00000000-0005-0000-0000-000016010000}"/>
    <cellStyle name="20% - Accent1 3 5 2 3 2" xfId="22936" xr:uid="{994A300B-8DE4-45AF-B338-275A329609E9}"/>
    <cellStyle name="20% - Accent1 3 5 2 3 2 2" xfId="37912" xr:uid="{D17BDE94-845E-48EE-97D1-A48C926FB733}"/>
    <cellStyle name="20% - Accent1 3 5 2 3 3" xfId="30308" xr:uid="{CFEE21EE-4754-4C78-A3F7-A60AF3C874F8}"/>
    <cellStyle name="20% - Accent1 3 5 2 4" xfId="22938" xr:uid="{BE3A19AC-B20F-48B8-AFC3-76ED15E6B129}"/>
    <cellStyle name="20% - Accent1 3 5 2 4 2" xfId="37914" xr:uid="{C1E08EF7-A06A-4483-9205-6D1A96AD6629}"/>
    <cellStyle name="20% - Accent1 3 5 2 5" xfId="30310" xr:uid="{6D73DF12-62B0-4749-9909-615E2D8C9A54}"/>
    <cellStyle name="20% - Accent1 3 5 3" xfId="5040" xr:uid="{00000000-0005-0000-0000-000017010000}"/>
    <cellStyle name="20% - Accent1 3 5 3 2" xfId="5039" xr:uid="{00000000-0005-0000-0000-000018010000}"/>
    <cellStyle name="20% - Accent1 3 5 3 2 2" xfId="22934" xr:uid="{ADFCCBA2-E51D-4D73-B2E8-6A0DF34383F2}"/>
    <cellStyle name="20% - Accent1 3 5 3 2 2 2" xfId="37910" xr:uid="{435D0354-EDE5-4E0C-940D-227484979A52}"/>
    <cellStyle name="20% - Accent1 3 5 3 2 3" xfId="30306" xr:uid="{AAA9219C-77E9-42C3-94FB-194548B45D81}"/>
    <cellStyle name="20% - Accent1 3 5 3 3" xfId="22935" xr:uid="{239B06AE-8CD7-452E-934C-E1159D8C9B38}"/>
    <cellStyle name="20% - Accent1 3 5 3 3 2" xfId="37911" xr:uid="{8390A50D-6832-450B-91E9-6CE261CAAFF0}"/>
    <cellStyle name="20% - Accent1 3 5 3 4" xfId="30307" xr:uid="{28D03D5C-124B-4265-9739-98EB4468C43C}"/>
    <cellStyle name="20% - Accent1 3 5 4" xfId="5038" xr:uid="{00000000-0005-0000-0000-000019010000}"/>
    <cellStyle name="20% - Accent1 3 5 4 2" xfId="22933" xr:uid="{A7FF09B7-D009-4422-995F-D49BCD7D5337}"/>
    <cellStyle name="20% - Accent1 3 5 4 2 2" xfId="37909" xr:uid="{F6C13CD8-E50C-4329-8566-7EE405C317BC}"/>
    <cellStyle name="20% - Accent1 3 5 4 3" xfId="30305" xr:uid="{8157F536-53BF-4425-B807-D6B26F4E4B40}"/>
    <cellStyle name="20% - Accent1 3 5 5" xfId="22939" xr:uid="{9E9AC5CE-C450-4C9D-A9B2-C09E897FDC28}"/>
    <cellStyle name="20% - Accent1 3 5 5 2" xfId="37915" xr:uid="{71DADB4C-E2C5-40C3-9015-0F327693F11B}"/>
    <cellStyle name="20% - Accent1 3 5 6" xfId="30311" xr:uid="{7B916696-F1F6-405F-8CD6-969DD4417403}"/>
    <cellStyle name="20% - Accent1 3 6" xfId="5037" xr:uid="{00000000-0005-0000-0000-00001A010000}"/>
    <cellStyle name="20% - Accent1 3 6 2" xfId="5036" xr:uid="{00000000-0005-0000-0000-00001B010000}"/>
    <cellStyle name="20% - Accent1 3 6 2 2" xfId="22931" xr:uid="{5DC5CE23-08BA-4D3A-94C2-DDF1C66CB7D0}"/>
    <cellStyle name="20% - Accent1 3 6 2 2 2" xfId="37907" xr:uid="{C33EBE6E-F192-478B-B548-BB792D79E458}"/>
    <cellStyle name="20% - Accent1 3 6 2 3" xfId="30303" xr:uid="{AAE859C7-1FEC-44B7-A1D5-22727AA6672E}"/>
    <cellStyle name="20% - Accent1 3 6 3" xfId="5035" xr:uid="{00000000-0005-0000-0000-00001C010000}"/>
    <cellStyle name="20% - Accent1 3 6 3 2" xfId="22930" xr:uid="{47104C44-4D63-4746-A427-83B552E9E035}"/>
    <cellStyle name="20% - Accent1 3 6 3 2 2" xfId="37906" xr:uid="{F6DA54F4-690F-44C0-8668-67C4A30EEBFB}"/>
    <cellStyle name="20% - Accent1 3 6 3 3" xfId="30302" xr:uid="{3A8599D8-AF62-44BD-B769-D46621A9B304}"/>
    <cellStyle name="20% - Accent1 3 6 4" xfId="22932" xr:uid="{FDE7AC66-9786-485E-A7DC-1ACC55D7054F}"/>
    <cellStyle name="20% - Accent1 3 6 4 2" xfId="37908" xr:uid="{F72C1504-E274-4599-A9EB-E4019BE76078}"/>
    <cellStyle name="20% - Accent1 3 6 5" xfId="30304" xr:uid="{1D612F5A-6CE8-4457-8DEF-106CF842C44E}"/>
    <cellStyle name="20% - Accent1 3 7" xfId="5034" xr:uid="{00000000-0005-0000-0000-00001D010000}"/>
    <cellStyle name="20% - Accent1 3 7 2" xfId="22929" xr:uid="{B1B10166-C123-4EED-A92C-79EF0C7B53A6}"/>
    <cellStyle name="20% - Accent1 3 7 2 2" xfId="37905" xr:uid="{F04A5467-CF82-47B0-AC18-91A223BEBE53}"/>
    <cellStyle name="20% - Accent1 3 7 3" xfId="30301" xr:uid="{74D22D6B-EF22-43B8-A438-125FB3F836D0}"/>
    <cellStyle name="20% - Accent1 3 8" xfId="5033" xr:uid="{00000000-0005-0000-0000-00001E010000}"/>
    <cellStyle name="20% - Accent1 3 8 2" xfId="5032" xr:uid="{00000000-0005-0000-0000-00001F010000}"/>
    <cellStyle name="20% - Accent1 3 8 2 2" xfId="22927" xr:uid="{0066922A-200F-4810-9934-75549F79A869}"/>
    <cellStyle name="20% - Accent1 3 8 2 2 2" xfId="37903" xr:uid="{904F2E10-6DD9-4343-8C56-29E0E6D7B49B}"/>
    <cellStyle name="20% - Accent1 3 8 2 3" xfId="30299" xr:uid="{7BD2EE51-B989-494C-8AB7-8AACA98BC793}"/>
    <cellStyle name="20% - Accent1 3 8 3" xfId="22928" xr:uid="{5AE842D4-2F55-47FD-B545-CA6435333E4C}"/>
    <cellStyle name="20% - Accent1 3 8 3 2" xfId="37904" xr:uid="{B5E6CAD4-D755-4144-9CFD-9A6AF8B14374}"/>
    <cellStyle name="20% - Accent1 3 8 4" xfId="30300" xr:uid="{16114811-9E93-4E5D-9F37-28F24CD30C86}"/>
    <cellStyle name="20% - Accent1 3 9" xfId="5031" xr:uid="{00000000-0005-0000-0000-000020010000}"/>
    <cellStyle name="20% - Accent1 3 9 2" xfId="22926" xr:uid="{BADAEF8E-4EE2-4C06-A4B0-037EBE0DB658}"/>
    <cellStyle name="20% - Accent1 3 9 2 2" xfId="37902" xr:uid="{5534630F-F6E6-435E-A7BB-7E940AFEB615}"/>
    <cellStyle name="20% - Accent1 3 9 3" xfId="30298" xr:uid="{A03C2321-D198-4BBA-8438-121EDC628298}"/>
    <cellStyle name="20% - Accent1 4" xfId="194" xr:uid="{00000000-0005-0000-0000-000019000000}"/>
    <cellStyle name="20% - Accent1 4 10" xfId="5030" xr:uid="{00000000-0005-0000-0000-000021010000}"/>
    <cellStyle name="20% - Accent1 4 10 2" xfId="22925" xr:uid="{1D8AFFFF-072C-4F37-B87B-DC31250F4802}"/>
    <cellStyle name="20% - Accent1 4 10 2 2" xfId="37901" xr:uid="{284490C4-647B-4868-BBA9-05F572A8D286}"/>
    <cellStyle name="20% - Accent1 4 10 3" xfId="30297" xr:uid="{E5B67C49-BC45-4A1F-B119-EA2E94DE95F1}"/>
    <cellStyle name="20% - Accent1 4 2" xfId="5029" xr:uid="{00000000-0005-0000-0000-000022010000}"/>
    <cellStyle name="20% - Accent1 4 2 2" xfId="5028" xr:uid="{00000000-0005-0000-0000-000023010000}"/>
    <cellStyle name="20% - Accent1 4 2 2 2" xfId="5027" xr:uid="{00000000-0005-0000-0000-000024010000}"/>
    <cellStyle name="20% - Accent1 4 2 2 2 2" xfId="5026" xr:uid="{00000000-0005-0000-0000-000025010000}"/>
    <cellStyle name="20% - Accent1 4 2 2 2 2 2" xfId="5025" xr:uid="{00000000-0005-0000-0000-000026010000}"/>
    <cellStyle name="20% - Accent1 4 2 2 2 2 2 2" xfId="22921" xr:uid="{632DFDA8-E29C-4347-B81B-1CCE26CAB4D4}"/>
    <cellStyle name="20% - Accent1 4 2 2 2 2 2 2 2" xfId="37897" xr:uid="{F2F8450B-8744-4F72-905C-548CB806E9E9}"/>
    <cellStyle name="20% - Accent1 4 2 2 2 2 2 3" xfId="30293" xr:uid="{BCF5FA1D-27E1-4547-BE5D-4B3C64267AA5}"/>
    <cellStyle name="20% - Accent1 4 2 2 2 2 3" xfId="5024" xr:uid="{00000000-0005-0000-0000-000027010000}"/>
    <cellStyle name="20% - Accent1 4 2 2 2 2 3 2" xfId="22920" xr:uid="{CD0DC9AA-19C7-4DCD-AF77-6B48D29BE385}"/>
    <cellStyle name="20% - Accent1 4 2 2 2 2 3 2 2" xfId="37896" xr:uid="{8FF7B85E-425B-4D90-94A6-77EC29AF7A80}"/>
    <cellStyle name="20% - Accent1 4 2 2 2 2 3 3" xfId="30292" xr:uid="{64BDEC46-7E8A-4F48-80A4-E6414EA50EDA}"/>
    <cellStyle name="20% - Accent1 4 2 2 2 2 4" xfId="22922" xr:uid="{826CD712-E5CE-433F-AD08-F5A14043BF5C}"/>
    <cellStyle name="20% - Accent1 4 2 2 2 2 4 2" xfId="37898" xr:uid="{896CEAD8-3E4C-4E2E-93CE-0E98D71C17C4}"/>
    <cellStyle name="20% - Accent1 4 2 2 2 2 5" xfId="30294" xr:uid="{EAB9C2F8-EEBE-4F9B-9934-5546DC78766B}"/>
    <cellStyle name="20% - Accent1 4 2 2 2 3" xfId="5023" xr:uid="{00000000-0005-0000-0000-000028010000}"/>
    <cellStyle name="20% - Accent1 4 2 2 2 3 2" xfId="5022" xr:uid="{00000000-0005-0000-0000-000029010000}"/>
    <cellStyle name="20% - Accent1 4 2 2 2 3 2 2" xfId="22918" xr:uid="{EBA83969-E596-41F9-A89B-99207C7D1C4F}"/>
    <cellStyle name="20% - Accent1 4 2 2 2 3 2 2 2" xfId="37894" xr:uid="{7130E572-A0D3-42D9-A583-CB9BE7724284}"/>
    <cellStyle name="20% - Accent1 4 2 2 2 3 2 3" xfId="30290" xr:uid="{70D0BBBD-CB29-40FC-BB77-ACDE75887ED2}"/>
    <cellStyle name="20% - Accent1 4 2 2 2 3 3" xfId="22919" xr:uid="{7010A0A9-D5DA-4174-8B56-E90DB3448E1C}"/>
    <cellStyle name="20% - Accent1 4 2 2 2 3 3 2" xfId="37895" xr:uid="{D74AFB2D-666B-4524-B79A-609B0D703F18}"/>
    <cellStyle name="20% - Accent1 4 2 2 2 3 4" xfId="30291" xr:uid="{DA072E84-5F51-4EB2-B3F9-DB296C4DB6CF}"/>
    <cellStyle name="20% - Accent1 4 2 2 2 4" xfId="5021" xr:uid="{00000000-0005-0000-0000-00002A010000}"/>
    <cellStyle name="20% - Accent1 4 2 2 2 4 2" xfId="22917" xr:uid="{68363344-4743-4644-A5C5-82AF2EE3EBB3}"/>
    <cellStyle name="20% - Accent1 4 2 2 2 4 2 2" xfId="37893" xr:uid="{77FF1043-0176-428B-A851-22AFC360B874}"/>
    <cellStyle name="20% - Accent1 4 2 2 2 4 3" xfId="30289" xr:uid="{7DD93690-C1D8-4CD4-918E-C7F752386C3A}"/>
    <cellStyle name="20% - Accent1 4 2 2 2 5" xfId="22923" xr:uid="{3E77948F-65A1-42B5-84D7-A1F4750588DB}"/>
    <cellStyle name="20% - Accent1 4 2 2 2 5 2" xfId="37899" xr:uid="{B87DD08B-4CB6-4FDA-9E96-B7D908467677}"/>
    <cellStyle name="20% - Accent1 4 2 2 2 6" xfId="30295" xr:uid="{714C51FF-0D41-43A0-B6D7-CE674465FD59}"/>
    <cellStyle name="20% - Accent1 4 2 2 3" xfId="5020" xr:uid="{00000000-0005-0000-0000-00002B010000}"/>
    <cellStyle name="20% - Accent1 4 2 2 3 2" xfId="5019" xr:uid="{00000000-0005-0000-0000-00002C010000}"/>
    <cellStyle name="20% - Accent1 4 2 2 3 2 2" xfId="22915" xr:uid="{0501E204-5ED6-4C4C-A0F9-6BFA14257636}"/>
    <cellStyle name="20% - Accent1 4 2 2 3 2 2 2" xfId="37891" xr:uid="{79FF7B59-E423-4AE2-8844-29B97F5F88C6}"/>
    <cellStyle name="20% - Accent1 4 2 2 3 2 3" xfId="30287" xr:uid="{A6C0E11C-8AAD-411A-9C3A-33C6307D172E}"/>
    <cellStyle name="20% - Accent1 4 2 2 3 3" xfId="5018" xr:uid="{00000000-0005-0000-0000-00002D010000}"/>
    <cellStyle name="20% - Accent1 4 2 2 3 3 2" xfId="22914" xr:uid="{050A339E-2960-4CB4-857B-F555FEBD8AE1}"/>
    <cellStyle name="20% - Accent1 4 2 2 3 3 2 2" xfId="37890" xr:uid="{FDE5F91D-A55A-467B-B5CB-790DA2CB3BE3}"/>
    <cellStyle name="20% - Accent1 4 2 2 3 3 3" xfId="30286" xr:uid="{A67964B0-5F72-4582-BE17-36BE049B5BCD}"/>
    <cellStyle name="20% - Accent1 4 2 2 3 4" xfId="22916" xr:uid="{B2C9F896-282F-428E-B135-4109994C4AA2}"/>
    <cellStyle name="20% - Accent1 4 2 2 3 4 2" xfId="37892" xr:uid="{8BE168B9-40B3-4876-85A5-F3BE8DE67B33}"/>
    <cellStyle name="20% - Accent1 4 2 2 3 5" xfId="30288" xr:uid="{3D31899A-C29C-4CE7-A249-A42E41F2F725}"/>
    <cellStyle name="20% - Accent1 4 2 2 4" xfId="5017" xr:uid="{00000000-0005-0000-0000-00002E010000}"/>
    <cellStyle name="20% - Accent1 4 2 2 4 2" xfId="22913" xr:uid="{06329E27-6E46-4355-91A2-D0DE9DBB687B}"/>
    <cellStyle name="20% - Accent1 4 2 2 4 2 2" xfId="37889" xr:uid="{2198C359-3241-4BDD-8276-BC1098235BD6}"/>
    <cellStyle name="20% - Accent1 4 2 2 4 3" xfId="30285" xr:uid="{E6AD9718-20D7-40D2-ADBC-3A2A596AC0CE}"/>
    <cellStyle name="20% - Accent1 4 2 2 5" xfId="5016" xr:uid="{00000000-0005-0000-0000-00002F010000}"/>
    <cellStyle name="20% - Accent1 4 2 2 5 2" xfId="5015" xr:uid="{00000000-0005-0000-0000-000030010000}"/>
    <cellStyle name="20% - Accent1 4 2 2 5 2 2" xfId="22911" xr:uid="{0A1C2BBF-C680-4E12-B79D-2C29FDE52A8C}"/>
    <cellStyle name="20% - Accent1 4 2 2 5 2 2 2" xfId="37887" xr:uid="{8E60BEA9-9D78-4B1E-84FC-9C62966E100F}"/>
    <cellStyle name="20% - Accent1 4 2 2 5 2 3" xfId="30283" xr:uid="{5FF01ED0-576F-41B7-9832-CD4DF7A33AD1}"/>
    <cellStyle name="20% - Accent1 4 2 2 5 3" xfId="22912" xr:uid="{97AD3FB7-46C9-43CB-BD28-B0140FF68D40}"/>
    <cellStyle name="20% - Accent1 4 2 2 5 3 2" xfId="37888" xr:uid="{041266DF-B5F5-419E-9912-6397C992EF51}"/>
    <cellStyle name="20% - Accent1 4 2 2 5 4" xfId="30284" xr:uid="{E413D881-DC6A-4122-BDF6-3F5ECD4850A9}"/>
    <cellStyle name="20% - Accent1 4 2 2 6" xfId="5014" xr:uid="{00000000-0005-0000-0000-000031010000}"/>
    <cellStyle name="20% - Accent1 4 2 2 6 2" xfId="22910" xr:uid="{4E4F2FA1-3834-403E-A06F-71107B85867D}"/>
    <cellStyle name="20% - Accent1 4 2 2 6 2 2" xfId="37886" xr:uid="{BB87886B-61F6-42CB-B0C6-CE241115FB17}"/>
    <cellStyle name="20% - Accent1 4 2 2 6 3" xfId="30282" xr:uid="{AF2026C9-E770-4A1C-848F-E2CA62BDCCB1}"/>
    <cellStyle name="20% - Accent1 4 2 2 7" xfId="22924" xr:uid="{07E545C7-97F4-442F-A350-7311268B3577}"/>
    <cellStyle name="20% - Accent1 4 2 2 7 2" xfId="37900" xr:uid="{1CAE3197-5305-4020-A1EC-C1E1A99DEB00}"/>
    <cellStyle name="20% - Accent1 4 2 2 8" xfId="30296" xr:uid="{76A07A4D-3B17-4EE3-A191-7367E0AE48D2}"/>
    <cellStyle name="20% - Accent1 4 2 3" xfId="5013" xr:uid="{00000000-0005-0000-0000-000032010000}"/>
    <cellStyle name="20% - Accent1 4 2 3 2" xfId="5012" xr:uid="{00000000-0005-0000-0000-000033010000}"/>
    <cellStyle name="20% - Accent1 4 2 3 2 2" xfId="5011" xr:uid="{00000000-0005-0000-0000-000034010000}"/>
    <cellStyle name="20% - Accent1 4 2 3 2 2 2" xfId="22907" xr:uid="{5BF522DB-AAFA-4D4E-B58F-2FB323167D72}"/>
    <cellStyle name="20% - Accent1 4 2 3 2 2 2 2" xfId="37883" xr:uid="{0332AD77-7125-4C74-9261-508A35377F14}"/>
    <cellStyle name="20% - Accent1 4 2 3 2 2 3" xfId="30279" xr:uid="{CB676DD9-6F91-41D6-8CED-243FD798D7DC}"/>
    <cellStyle name="20% - Accent1 4 2 3 2 3" xfId="5010" xr:uid="{00000000-0005-0000-0000-000035010000}"/>
    <cellStyle name="20% - Accent1 4 2 3 2 3 2" xfId="22906" xr:uid="{51632451-4DD3-4027-9E6A-36991FACE30F}"/>
    <cellStyle name="20% - Accent1 4 2 3 2 3 2 2" xfId="37882" xr:uid="{39A703F7-5D6B-4730-8717-498B0C8F02A7}"/>
    <cellStyle name="20% - Accent1 4 2 3 2 3 3" xfId="30278" xr:uid="{6D7482A5-6DB0-4C48-A836-9E3CBC47E72B}"/>
    <cellStyle name="20% - Accent1 4 2 3 2 4" xfId="22908" xr:uid="{F731E4A1-044E-4AD6-8C3B-3AF0F9D8E2B0}"/>
    <cellStyle name="20% - Accent1 4 2 3 2 4 2" xfId="37884" xr:uid="{1C1B96F4-1936-47E3-817F-AA01E6CB0DEF}"/>
    <cellStyle name="20% - Accent1 4 2 3 2 5" xfId="30280" xr:uid="{D7B86451-D4EF-4BDA-AA04-ED93185CE96E}"/>
    <cellStyle name="20% - Accent1 4 2 3 3" xfId="5009" xr:uid="{00000000-0005-0000-0000-000036010000}"/>
    <cellStyle name="20% - Accent1 4 2 3 3 2" xfId="5008" xr:uid="{00000000-0005-0000-0000-000037010000}"/>
    <cellStyle name="20% - Accent1 4 2 3 3 2 2" xfId="22904" xr:uid="{B1918562-CD82-4019-9771-CC030A456B5F}"/>
    <cellStyle name="20% - Accent1 4 2 3 3 2 2 2" xfId="37880" xr:uid="{3797BD99-8B20-4C9B-9AE9-31A58755FD11}"/>
    <cellStyle name="20% - Accent1 4 2 3 3 2 3" xfId="30276" xr:uid="{47C506D0-67FE-4AB9-88DC-2BEB1F95620D}"/>
    <cellStyle name="20% - Accent1 4 2 3 3 3" xfId="22905" xr:uid="{6592EB43-0946-43EA-95EA-2D1423349A3C}"/>
    <cellStyle name="20% - Accent1 4 2 3 3 3 2" xfId="37881" xr:uid="{07C37D91-3922-4DCC-BFDE-4738092698F6}"/>
    <cellStyle name="20% - Accent1 4 2 3 3 4" xfId="30277" xr:uid="{5188D178-E09B-4C11-9363-E7C2AB960E28}"/>
    <cellStyle name="20% - Accent1 4 2 3 4" xfId="5007" xr:uid="{00000000-0005-0000-0000-000038010000}"/>
    <cellStyle name="20% - Accent1 4 2 3 4 2" xfId="22903" xr:uid="{2B7D5C30-73E7-4784-81B9-E8B3577E0759}"/>
    <cellStyle name="20% - Accent1 4 2 3 4 2 2" xfId="37879" xr:uid="{9ED9D029-A234-4B8F-B43B-55A9EA03B599}"/>
    <cellStyle name="20% - Accent1 4 2 3 4 3" xfId="30275" xr:uid="{6EABC1C7-0973-4BA4-907B-A65D4D8D92AD}"/>
    <cellStyle name="20% - Accent1 4 2 3 5" xfId="22909" xr:uid="{DD1632B9-7B16-4A8B-9E5D-4A5DD97530F9}"/>
    <cellStyle name="20% - Accent1 4 2 3 5 2" xfId="37885" xr:uid="{F9939F98-1F3B-4B61-936A-46D74E19A3C2}"/>
    <cellStyle name="20% - Accent1 4 2 3 6" xfId="30281" xr:uid="{748FF6B5-06A6-46EE-9A41-A411972E80B8}"/>
    <cellStyle name="20% - Accent1 4 2 4" xfId="5006" xr:uid="{00000000-0005-0000-0000-000039010000}"/>
    <cellStyle name="20% - Accent1 4 2 5" xfId="5005" xr:uid="{00000000-0005-0000-0000-00003A010000}"/>
    <cellStyle name="20% - Accent1 4 2 5 2" xfId="22902" xr:uid="{6FF9F2A4-A7E5-442E-9F4C-B15633C39553}"/>
    <cellStyle name="20% - Accent1 4 2 5 2 2" xfId="37878" xr:uid="{C39206FE-BC68-4C65-969F-CC461FF1A2CC}"/>
    <cellStyle name="20% - Accent1 4 2 5 3" xfId="30274" xr:uid="{291546D0-D673-46CC-B208-868D72D6C70C}"/>
    <cellStyle name="20% - Accent1 4 3" xfId="5004" xr:uid="{00000000-0005-0000-0000-00003B010000}"/>
    <cellStyle name="20% - Accent1 4 3 2" xfId="5003" xr:uid="{00000000-0005-0000-0000-00003C010000}"/>
    <cellStyle name="20% - Accent1 4 3 2 2" xfId="5002" xr:uid="{00000000-0005-0000-0000-00003D010000}"/>
    <cellStyle name="20% - Accent1 4 3 2 2 2" xfId="22899" xr:uid="{9D156F7D-EEB0-41C7-89CF-E12C7195467F}"/>
    <cellStyle name="20% - Accent1 4 3 2 2 2 2" xfId="37875" xr:uid="{E9790524-EED2-44B2-A97B-D535F8E18C3D}"/>
    <cellStyle name="20% - Accent1 4 3 2 2 3" xfId="30271" xr:uid="{0D21E71C-3C3F-4656-838B-BE6CBBF7E99E}"/>
    <cellStyle name="20% - Accent1 4 3 2 3" xfId="5001" xr:uid="{00000000-0005-0000-0000-00003E010000}"/>
    <cellStyle name="20% - Accent1 4 3 2 3 2" xfId="22898" xr:uid="{4E76ED31-BEA7-40EE-9148-115F2D6683F9}"/>
    <cellStyle name="20% - Accent1 4 3 2 3 2 2" xfId="37874" xr:uid="{4465A59E-BE8D-4A6F-AA1C-88453176C9CF}"/>
    <cellStyle name="20% - Accent1 4 3 2 3 3" xfId="30270" xr:uid="{F7A9CCD8-7AFF-48B1-8E7B-FC413AC5FAB3}"/>
    <cellStyle name="20% - Accent1 4 3 2 4" xfId="22900" xr:uid="{5B1ABD6C-0051-461C-9CF8-74024031D09E}"/>
    <cellStyle name="20% - Accent1 4 3 2 4 2" xfId="37876" xr:uid="{82237BA5-5262-407E-B7B9-6154E7A0096B}"/>
    <cellStyle name="20% - Accent1 4 3 2 5" xfId="30272" xr:uid="{94493E3C-FAF0-4F67-8FC2-623037B13341}"/>
    <cellStyle name="20% - Accent1 4 3 3" xfId="5000" xr:uid="{00000000-0005-0000-0000-00003F010000}"/>
    <cellStyle name="20% - Accent1 4 3 3 2" xfId="22897" xr:uid="{4F752D66-4F6F-4B19-B89F-C8D5C7C18333}"/>
    <cellStyle name="20% - Accent1 4 3 3 2 2" xfId="37873" xr:uid="{56BC0FD4-A88F-432A-8C19-1603114DB861}"/>
    <cellStyle name="20% - Accent1 4 3 3 3" xfId="30269" xr:uid="{4397C30B-0913-4D91-8BB6-ED6BA6BB62BF}"/>
    <cellStyle name="20% - Accent1 4 3 4" xfId="4999" xr:uid="{00000000-0005-0000-0000-000040010000}"/>
    <cellStyle name="20% - Accent1 4 3 4 2" xfId="4998" xr:uid="{00000000-0005-0000-0000-000041010000}"/>
    <cellStyle name="20% - Accent1 4 3 4 2 2" xfId="22895" xr:uid="{A666DF9E-C0DF-4998-9C19-F673BA543DD9}"/>
    <cellStyle name="20% - Accent1 4 3 4 2 2 2" xfId="37871" xr:uid="{6B473462-E31C-4841-ADA9-43CC0A16B5E2}"/>
    <cellStyle name="20% - Accent1 4 3 4 2 3" xfId="30267" xr:uid="{C71F3913-3F8E-4FE0-B414-C21F7B266E73}"/>
    <cellStyle name="20% - Accent1 4 3 4 3" xfId="22896" xr:uid="{DAD1132F-4187-48CD-8277-3169F419F68E}"/>
    <cellStyle name="20% - Accent1 4 3 4 3 2" xfId="37872" xr:uid="{D435AEF5-4BE1-4F9C-BD65-A8D387ECC1E6}"/>
    <cellStyle name="20% - Accent1 4 3 4 4" xfId="30268" xr:uid="{B9C09DDE-D4D7-4CE6-9653-79609E54F73C}"/>
    <cellStyle name="20% - Accent1 4 3 5" xfId="4997" xr:uid="{00000000-0005-0000-0000-000042010000}"/>
    <cellStyle name="20% - Accent1 4 3 5 2" xfId="22894" xr:uid="{97F14AA9-5436-498D-926F-E4C9733AD616}"/>
    <cellStyle name="20% - Accent1 4 3 5 2 2" xfId="37870" xr:uid="{2BFCF6C6-C035-4AB4-9EE8-4C67CAF5B315}"/>
    <cellStyle name="20% - Accent1 4 3 5 3" xfId="30266" xr:uid="{3BA5ADAB-5867-4BBB-B4A7-D302206BA722}"/>
    <cellStyle name="20% - Accent1 4 3 6" xfId="22901" xr:uid="{C60678A9-160F-4685-8BFF-E892F37B97FB}"/>
    <cellStyle name="20% - Accent1 4 3 6 2" xfId="37877" xr:uid="{E961D6E1-2CBD-4E25-B289-EB044B389C19}"/>
    <cellStyle name="20% - Accent1 4 3 7" xfId="30273" xr:uid="{11EC0E56-67DF-4941-9908-706DE005B057}"/>
    <cellStyle name="20% - Accent1 4 4" xfId="4996" xr:uid="{00000000-0005-0000-0000-000043010000}"/>
    <cellStyle name="20% - Accent1 4 4 2" xfId="4995" xr:uid="{00000000-0005-0000-0000-000044010000}"/>
    <cellStyle name="20% - Accent1 4 4 2 2" xfId="4994" xr:uid="{00000000-0005-0000-0000-000045010000}"/>
    <cellStyle name="20% - Accent1 4 4 2 2 2" xfId="22891" xr:uid="{8A1D609F-D5AC-4B9A-AD5B-5BE45E56AD2B}"/>
    <cellStyle name="20% - Accent1 4 4 2 2 2 2" xfId="37867" xr:uid="{6FCDE9FC-3433-49A8-8A70-9BBC7A761CB4}"/>
    <cellStyle name="20% - Accent1 4 4 2 2 3" xfId="30263" xr:uid="{67D38F47-2925-4DA3-AE03-9DBC7C1EEE93}"/>
    <cellStyle name="20% - Accent1 4 4 2 3" xfId="4993" xr:uid="{00000000-0005-0000-0000-000046010000}"/>
    <cellStyle name="20% - Accent1 4 4 2 3 2" xfId="22890" xr:uid="{1A548466-826C-41BE-9311-49C7E998EACB}"/>
    <cellStyle name="20% - Accent1 4 4 2 3 2 2" xfId="37866" xr:uid="{B34D5B2A-DDDA-4095-B397-157A9AFF041A}"/>
    <cellStyle name="20% - Accent1 4 4 2 3 3" xfId="30262" xr:uid="{A8639F04-BD05-40A7-BF58-49E59FE4791A}"/>
    <cellStyle name="20% - Accent1 4 4 2 4" xfId="22892" xr:uid="{09282478-E8B3-46A5-93DD-87A8C032E1D5}"/>
    <cellStyle name="20% - Accent1 4 4 2 4 2" xfId="37868" xr:uid="{681FF0BA-C9AE-4E5D-914D-413860DD10F6}"/>
    <cellStyle name="20% - Accent1 4 4 2 5" xfId="30264" xr:uid="{44CC65A8-4DAD-47B0-84F3-0428262E7D12}"/>
    <cellStyle name="20% - Accent1 4 4 3" xfId="5579" xr:uid="{00000000-0005-0000-0000-000047010000}"/>
    <cellStyle name="20% - Accent1 4 4 3 2" xfId="5533" xr:uid="{00000000-0005-0000-0000-000048010000}"/>
    <cellStyle name="20% - Accent1 4 4 3 2 2" xfId="23208" xr:uid="{6E41925A-5917-4EE7-8429-2B2D9FE58BE7}"/>
    <cellStyle name="20% - Accent1 4 4 3 2 2 2" xfId="38179" xr:uid="{2AC47D57-18A9-4DBA-A395-E35692949E18}"/>
    <cellStyle name="20% - Accent1 4 4 3 2 3" xfId="30576" xr:uid="{B10726F4-0BE0-4200-B621-D05EF1EBB7A8}"/>
    <cellStyle name="20% - Accent1 4 4 3 3" xfId="23235" xr:uid="{673A9A00-F565-4AF2-BCEA-CCB2477F62A6}"/>
    <cellStyle name="20% - Accent1 4 4 3 3 2" xfId="38206" xr:uid="{24662E8B-B149-40FB-B8FC-622D0B41E637}"/>
    <cellStyle name="20% - Accent1 4 4 3 4" xfId="30603" xr:uid="{0376717A-3DE9-4F1A-ABB9-904551A9B82C}"/>
    <cellStyle name="20% - Accent1 4 4 4" xfId="4992" xr:uid="{00000000-0005-0000-0000-000049010000}"/>
    <cellStyle name="20% - Accent1 4 4 4 2" xfId="22889" xr:uid="{5B735D04-1B71-4B00-A9F3-EB818775F6BB}"/>
    <cellStyle name="20% - Accent1 4 4 4 2 2" xfId="37865" xr:uid="{CAB039AF-BD52-4033-8259-1364D51EAB90}"/>
    <cellStyle name="20% - Accent1 4 4 4 3" xfId="30261" xr:uid="{69CDE9DB-8A2D-44D2-8983-849FF65357CF}"/>
    <cellStyle name="20% - Accent1 4 4 5" xfId="22893" xr:uid="{CFEAC7E2-92B0-41AE-839D-9CF8E68C6FE1}"/>
    <cellStyle name="20% - Accent1 4 4 5 2" xfId="37869" xr:uid="{8F15083C-5728-401D-A912-78A717DE25B7}"/>
    <cellStyle name="20% - Accent1 4 4 6" xfId="30265" xr:uid="{4D9DC3AF-3904-4E68-8F69-F71A70A1D6DC}"/>
    <cellStyle name="20% - Accent1 4 5" xfId="4991" xr:uid="{00000000-0005-0000-0000-00004A010000}"/>
    <cellStyle name="20% - Accent1 4 5 2" xfId="4990" xr:uid="{00000000-0005-0000-0000-00004B010000}"/>
    <cellStyle name="20% - Accent1 4 5 2 2" xfId="4989" xr:uid="{00000000-0005-0000-0000-00004C010000}"/>
    <cellStyle name="20% - Accent1 4 5 2 2 2" xfId="22886" xr:uid="{9DC2A06E-8288-4D94-AAEF-D23190CBAEC4}"/>
    <cellStyle name="20% - Accent1 4 5 2 2 2 2" xfId="37862" xr:uid="{F21BEC0A-8001-4BAC-96D3-BD3CF22DC1AB}"/>
    <cellStyle name="20% - Accent1 4 5 2 2 3" xfId="30258" xr:uid="{ECEBB751-CE31-473A-94F9-8ACF90606DD7}"/>
    <cellStyle name="20% - Accent1 4 5 2 3" xfId="4988" xr:uid="{00000000-0005-0000-0000-00004D010000}"/>
    <cellStyle name="20% - Accent1 4 5 2 3 2" xfId="22885" xr:uid="{42A520B0-0EE5-4A99-81DF-8F956C4F2661}"/>
    <cellStyle name="20% - Accent1 4 5 2 3 2 2" xfId="37861" xr:uid="{8CA55455-11F3-4279-BF00-315E5444F149}"/>
    <cellStyle name="20% - Accent1 4 5 2 3 3" xfId="30257" xr:uid="{84EE3288-5228-41B6-BFBB-A27D078EFEAB}"/>
    <cellStyle name="20% - Accent1 4 5 2 4" xfId="22887" xr:uid="{64578AC4-4E88-4FE1-92AA-8B6D646E5BFB}"/>
    <cellStyle name="20% - Accent1 4 5 2 4 2" xfId="37863" xr:uid="{12BECD9F-B736-4A6C-B0D9-0F9F4178EB21}"/>
    <cellStyle name="20% - Accent1 4 5 2 5" xfId="30259" xr:uid="{4EA43E13-90A8-4C38-BF37-D11A981E4411}"/>
    <cellStyle name="20% - Accent1 4 5 3" xfId="4987" xr:uid="{00000000-0005-0000-0000-00004E010000}"/>
    <cellStyle name="20% - Accent1 4 5 3 2" xfId="4986" xr:uid="{00000000-0005-0000-0000-00004F010000}"/>
    <cellStyle name="20% - Accent1 4 5 3 2 2" xfId="22883" xr:uid="{486AB9EC-8E8A-47CC-85AE-3E87F9270706}"/>
    <cellStyle name="20% - Accent1 4 5 3 2 2 2" xfId="37859" xr:uid="{1A539B0C-CF1D-4FF0-B1B7-F8A23C6FE9E3}"/>
    <cellStyle name="20% - Accent1 4 5 3 2 3" xfId="30255" xr:uid="{2DF9D4D2-D1D8-4AD3-BA36-DAFC2EB9CC72}"/>
    <cellStyle name="20% - Accent1 4 5 3 3" xfId="22884" xr:uid="{ABE0B38A-A06B-48E7-9B0E-3735C9F70BCD}"/>
    <cellStyle name="20% - Accent1 4 5 3 3 2" xfId="37860" xr:uid="{815D228E-94D2-4C81-B7BB-EE3A33809107}"/>
    <cellStyle name="20% - Accent1 4 5 3 4" xfId="30256" xr:uid="{DBE1953D-1F90-46CE-B39F-C002924E778B}"/>
    <cellStyle name="20% - Accent1 4 5 4" xfId="4985" xr:uid="{00000000-0005-0000-0000-000050010000}"/>
    <cellStyle name="20% - Accent1 4 5 4 2" xfId="22882" xr:uid="{84314282-F82E-4BF1-B54B-6BE758AC5A68}"/>
    <cellStyle name="20% - Accent1 4 5 4 2 2" xfId="37858" xr:uid="{2043F694-B3DF-4058-A070-17094F0748DF}"/>
    <cellStyle name="20% - Accent1 4 5 4 3" xfId="30254" xr:uid="{95A6ECF0-80C0-49EE-9DE6-33DB52F959C9}"/>
    <cellStyle name="20% - Accent1 4 5 5" xfId="22888" xr:uid="{A9124729-1C8C-4201-BCFB-D5B9865375CA}"/>
    <cellStyle name="20% - Accent1 4 5 5 2" xfId="37864" xr:uid="{3BC1BA96-7784-49AC-9B00-E33C6402DF40}"/>
    <cellStyle name="20% - Accent1 4 5 6" xfId="30260" xr:uid="{8D56C5BA-8349-4AC6-BDF5-ED7ECEEC847C}"/>
    <cellStyle name="20% - Accent1 4 6" xfId="4984" xr:uid="{00000000-0005-0000-0000-000051010000}"/>
    <cellStyle name="20% - Accent1 4 6 2" xfId="4983" xr:uid="{00000000-0005-0000-0000-000052010000}"/>
    <cellStyle name="20% - Accent1 4 6 2 2" xfId="22880" xr:uid="{80B65E8E-409B-4A4D-868C-F97EC33E56D7}"/>
    <cellStyle name="20% - Accent1 4 6 2 2 2" xfId="37856" xr:uid="{3EB75A48-136C-4910-9786-5A3814EE3B0C}"/>
    <cellStyle name="20% - Accent1 4 6 2 3" xfId="30252" xr:uid="{456D8E51-61B1-44F5-95AE-AC8261814124}"/>
    <cellStyle name="20% - Accent1 4 6 3" xfId="4982" xr:uid="{00000000-0005-0000-0000-000053010000}"/>
    <cellStyle name="20% - Accent1 4 6 3 2" xfId="22879" xr:uid="{61D51F23-C1A1-4C2E-9CBE-E77BB40C52A7}"/>
    <cellStyle name="20% - Accent1 4 6 3 2 2" xfId="37855" xr:uid="{8EF2D347-B94C-4B99-9B2F-2BC91AAAAE0F}"/>
    <cellStyle name="20% - Accent1 4 6 3 3" xfId="30251" xr:uid="{65A939EB-E00B-45E6-97E3-1D377D546EE0}"/>
    <cellStyle name="20% - Accent1 4 6 4" xfId="22881" xr:uid="{CFF18818-7A5D-478E-85C7-30F3AC4A41EF}"/>
    <cellStyle name="20% - Accent1 4 6 4 2" xfId="37857" xr:uid="{D583F33C-1032-41D6-AE49-11E9D58525BD}"/>
    <cellStyle name="20% - Accent1 4 6 5" xfId="30253" xr:uid="{B464519B-DB34-46C0-8053-2733A26F9BC3}"/>
    <cellStyle name="20% - Accent1 4 7" xfId="4981" xr:uid="{00000000-0005-0000-0000-000054010000}"/>
    <cellStyle name="20% - Accent1 4 7 2" xfId="22878" xr:uid="{94D18AA8-20D8-40D0-9D77-98B8E611B0A1}"/>
    <cellStyle name="20% - Accent1 4 7 2 2" xfId="37854" xr:uid="{7BA66DD7-6FD8-443D-8F78-B5232536BD30}"/>
    <cellStyle name="20% - Accent1 4 7 3" xfId="30250" xr:uid="{5B06F81A-559B-4507-95C1-BE93D6DDEB1E}"/>
    <cellStyle name="20% - Accent1 4 8" xfId="4980" xr:uid="{00000000-0005-0000-0000-000055010000}"/>
    <cellStyle name="20% - Accent1 4 8 2" xfId="4979" xr:uid="{00000000-0005-0000-0000-000056010000}"/>
    <cellStyle name="20% - Accent1 4 8 2 2" xfId="22876" xr:uid="{7FAA2E59-0AD8-4E18-A9F0-D281D6214A16}"/>
    <cellStyle name="20% - Accent1 4 8 2 2 2" xfId="37852" xr:uid="{194340ED-242E-478C-94B0-9DD0628E92F8}"/>
    <cellStyle name="20% - Accent1 4 8 2 3" xfId="30248" xr:uid="{027CF94B-64A3-4CF5-9254-29F24A235D2E}"/>
    <cellStyle name="20% - Accent1 4 8 3" xfId="22877" xr:uid="{FF9CEEB1-FEA1-4279-84C6-3219F9750727}"/>
    <cellStyle name="20% - Accent1 4 8 3 2" xfId="37853" xr:uid="{180646C6-95B3-4441-A75E-664510DC7CDF}"/>
    <cellStyle name="20% - Accent1 4 8 4" xfId="30249" xr:uid="{32D551B2-8F0B-4070-A0F4-9C25FCCED7AF}"/>
    <cellStyle name="20% - Accent1 4 9" xfId="4978" xr:uid="{00000000-0005-0000-0000-000057010000}"/>
    <cellStyle name="20% - Accent1 4 9 2" xfId="22875" xr:uid="{8CBACE3B-A6E3-42A2-B596-86B479D9074D}"/>
    <cellStyle name="20% - Accent1 4 9 2 2" xfId="37851" xr:uid="{FF72166F-493E-4257-9B6A-A09AE87189C4}"/>
    <cellStyle name="20% - Accent1 4 9 3" xfId="30247" xr:uid="{55A428D8-17F2-4785-841A-EABCB8713CDF}"/>
    <cellStyle name="20% - Accent1 5" xfId="199" xr:uid="{00000000-0005-0000-0000-00001A000000}"/>
    <cellStyle name="20% - Accent1 5 2" xfId="4976" xr:uid="{00000000-0005-0000-0000-000059010000}"/>
    <cellStyle name="20% - Accent1 5 2 2" xfId="4975" xr:uid="{00000000-0005-0000-0000-00005A010000}"/>
    <cellStyle name="20% - Accent1 5 2 2 2" xfId="4974" xr:uid="{00000000-0005-0000-0000-00005B010000}"/>
    <cellStyle name="20% - Accent1 5 2 2 2 2" xfId="4973" xr:uid="{00000000-0005-0000-0000-00005C010000}"/>
    <cellStyle name="20% - Accent1 5 2 2 2 2 2" xfId="4972" xr:uid="{00000000-0005-0000-0000-00005D010000}"/>
    <cellStyle name="20% - Accent1 5 2 2 2 2 2 2" xfId="22870" xr:uid="{318935B2-A62A-4D3E-9DD7-E5E11A7DA466}"/>
    <cellStyle name="20% - Accent1 5 2 2 2 2 2 2 2" xfId="37846" xr:uid="{CD54806A-32E3-4AD7-A66C-E6D86118DC8C}"/>
    <cellStyle name="20% - Accent1 5 2 2 2 2 2 3" xfId="30242" xr:uid="{4538135B-CE1C-4090-BB2A-A67D57379AB6}"/>
    <cellStyle name="20% - Accent1 5 2 2 2 2 3" xfId="4971" xr:uid="{00000000-0005-0000-0000-00005E010000}"/>
    <cellStyle name="20% - Accent1 5 2 2 2 2 3 2" xfId="22869" xr:uid="{B936BC1E-EE28-4A94-AF74-1973C61012CD}"/>
    <cellStyle name="20% - Accent1 5 2 2 2 2 3 2 2" xfId="37845" xr:uid="{9CD071B8-3DFA-4A0F-989B-4952C019E7EC}"/>
    <cellStyle name="20% - Accent1 5 2 2 2 2 3 3" xfId="30241" xr:uid="{B24023DB-9AE6-4FF7-B646-160F6F4FCC84}"/>
    <cellStyle name="20% - Accent1 5 2 2 2 2 4" xfId="22871" xr:uid="{55870220-DC5B-43B4-A612-23D01F4B89FA}"/>
    <cellStyle name="20% - Accent1 5 2 2 2 2 4 2" xfId="37847" xr:uid="{4BC2F267-787F-43FE-836A-37BFE1CEC77F}"/>
    <cellStyle name="20% - Accent1 5 2 2 2 2 5" xfId="30243" xr:uid="{870A24B8-DBE7-4074-BCD1-4B3ECAD2F60A}"/>
    <cellStyle name="20% - Accent1 5 2 2 2 3" xfId="4970" xr:uid="{00000000-0005-0000-0000-00005F010000}"/>
    <cellStyle name="20% - Accent1 5 2 2 2 3 2" xfId="4969" xr:uid="{00000000-0005-0000-0000-000060010000}"/>
    <cellStyle name="20% - Accent1 5 2 2 2 3 2 2" xfId="22867" xr:uid="{6183F312-C04E-4F56-BDEC-B5898C5869B3}"/>
    <cellStyle name="20% - Accent1 5 2 2 2 3 2 2 2" xfId="37843" xr:uid="{8594ABC4-4BDD-4F5D-B565-AAB577479559}"/>
    <cellStyle name="20% - Accent1 5 2 2 2 3 2 3" xfId="30239" xr:uid="{33F2D457-BEE5-47D1-A88A-CFA13F5C4425}"/>
    <cellStyle name="20% - Accent1 5 2 2 2 3 3" xfId="22868" xr:uid="{0C4ED1E8-1740-4DA0-BBA2-C948D9456F0F}"/>
    <cellStyle name="20% - Accent1 5 2 2 2 3 3 2" xfId="37844" xr:uid="{8A40EB3C-5B32-48C9-A996-B77E348422AF}"/>
    <cellStyle name="20% - Accent1 5 2 2 2 3 4" xfId="30240" xr:uid="{A98AA400-3D12-4C09-864B-DDABD62FF8CE}"/>
    <cellStyle name="20% - Accent1 5 2 2 2 4" xfId="4968" xr:uid="{00000000-0005-0000-0000-000061010000}"/>
    <cellStyle name="20% - Accent1 5 2 2 2 4 2" xfId="22866" xr:uid="{B226C40F-87CF-4B13-9314-4AE9C810E264}"/>
    <cellStyle name="20% - Accent1 5 2 2 2 4 2 2" xfId="37842" xr:uid="{0645AB1D-2AD0-4248-9338-3A71C1AF2976}"/>
    <cellStyle name="20% - Accent1 5 2 2 2 4 3" xfId="30238" xr:uid="{4AC2CF0C-7DAF-440B-AC68-DE136F1D1501}"/>
    <cellStyle name="20% - Accent1 5 2 2 2 5" xfId="22872" xr:uid="{98E8AC54-FAD6-438F-AD12-4532DC942385}"/>
    <cellStyle name="20% - Accent1 5 2 2 2 5 2" xfId="37848" xr:uid="{E0336348-EEFE-4C89-B47A-AB64B120DE5C}"/>
    <cellStyle name="20% - Accent1 5 2 2 2 6" xfId="30244" xr:uid="{D1DDB5DE-B928-41E0-96A6-92EB65E853AE}"/>
    <cellStyle name="20% - Accent1 5 2 2 3" xfId="4967" xr:uid="{00000000-0005-0000-0000-000062010000}"/>
    <cellStyle name="20% - Accent1 5 2 2 3 2" xfId="4966" xr:uid="{00000000-0005-0000-0000-000063010000}"/>
    <cellStyle name="20% - Accent1 5 2 2 3 2 2" xfId="22864" xr:uid="{2E824C43-EB9B-4EF2-84CB-078552E013C0}"/>
    <cellStyle name="20% - Accent1 5 2 2 3 2 2 2" xfId="37840" xr:uid="{FE7E6E49-435B-4AB5-866A-2FDC18AD5CAD}"/>
    <cellStyle name="20% - Accent1 5 2 2 3 2 3" xfId="30236" xr:uid="{B27E022E-B698-4323-9BA3-2BBEF0AB60CB}"/>
    <cellStyle name="20% - Accent1 5 2 2 3 3" xfId="4965" xr:uid="{00000000-0005-0000-0000-000064010000}"/>
    <cellStyle name="20% - Accent1 5 2 2 3 3 2" xfId="22863" xr:uid="{DBF84E47-7486-419E-84A4-1479D2352E98}"/>
    <cellStyle name="20% - Accent1 5 2 2 3 3 2 2" xfId="37839" xr:uid="{23E9E692-DF7F-4E63-AE32-03501BF9E1B7}"/>
    <cellStyle name="20% - Accent1 5 2 2 3 3 3" xfId="30235" xr:uid="{157930D1-DE08-4EAC-8DA2-C71871FA46E4}"/>
    <cellStyle name="20% - Accent1 5 2 2 3 4" xfId="22865" xr:uid="{25119F3F-E150-4599-B7A8-F35BACCA0A0C}"/>
    <cellStyle name="20% - Accent1 5 2 2 3 4 2" xfId="37841" xr:uid="{EADD8860-7FF0-499D-B509-F830B9F946B5}"/>
    <cellStyle name="20% - Accent1 5 2 2 3 5" xfId="30237" xr:uid="{CF1FA7E9-25D7-4217-A8C7-7D4B6AA8B519}"/>
    <cellStyle name="20% - Accent1 5 2 2 4" xfId="4964" xr:uid="{00000000-0005-0000-0000-000065010000}"/>
    <cellStyle name="20% - Accent1 5 2 2 4 2" xfId="22862" xr:uid="{0135ADFE-AF97-4905-8114-B41D0A9541B6}"/>
    <cellStyle name="20% - Accent1 5 2 2 4 2 2" xfId="37838" xr:uid="{2FBACF9B-42BF-4136-A08B-BE0F1BB4F3F4}"/>
    <cellStyle name="20% - Accent1 5 2 2 4 3" xfId="30234" xr:uid="{F3EB4854-356D-4781-A557-490401963EB6}"/>
    <cellStyle name="20% - Accent1 5 2 2 5" xfId="4963" xr:uid="{00000000-0005-0000-0000-000066010000}"/>
    <cellStyle name="20% - Accent1 5 2 2 5 2" xfId="4962" xr:uid="{00000000-0005-0000-0000-000067010000}"/>
    <cellStyle name="20% - Accent1 5 2 2 5 2 2" xfId="22860" xr:uid="{C6C5EC69-9CF8-48EB-BC27-3B5CEA0C7F12}"/>
    <cellStyle name="20% - Accent1 5 2 2 5 2 2 2" xfId="37836" xr:uid="{1D7E1845-10A0-43E5-891B-3B621578B097}"/>
    <cellStyle name="20% - Accent1 5 2 2 5 2 3" xfId="30232" xr:uid="{6222AEF0-0B92-450E-A28F-7048A5FD43D5}"/>
    <cellStyle name="20% - Accent1 5 2 2 5 3" xfId="22861" xr:uid="{677759BE-7B2F-4BE4-8233-F81A66D7561A}"/>
    <cellStyle name="20% - Accent1 5 2 2 5 3 2" xfId="37837" xr:uid="{E006FED4-2F89-499E-8943-F188D9864FA8}"/>
    <cellStyle name="20% - Accent1 5 2 2 5 4" xfId="30233" xr:uid="{DDAD7543-A001-451C-8E9B-3A8D274B9A4C}"/>
    <cellStyle name="20% - Accent1 5 2 2 6" xfId="4961" xr:uid="{00000000-0005-0000-0000-000068010000}"/>
    <cellStyle name="20% - Accent1 5 2 2 6 2" xfId="22859" xr:uid="{C6A4A61F-9121-433D-8641-A1C44A49AAA4}"/>
    <cellStyle name="20% - Accent1 5 2 2 6 2 2" xfId="37835" xr:uid="{7F5E83E6-1465-456E-84AA-26D7C0D84FEF}"/>
    <cellStyle name="20% - Accent1 5 2 2 6 3" xfId="30231" xr:uid="{B568C6F6-9B53-4766-AF1F-029001B71E3D}"/>
    <cellStyle name="20% - Accent1 5 2 2 7" xfId="22873" xr:uid="{B43B2D95-4616-47E2-A70C-C840CA2E2538}"/>
    <cellStyle name="20% - Accent1 5 2 2 7 2" xfId="37849" xr:uid="{62943C92-7A4E-4819-BA11-9EEFFA85BBC9}"/>
    <cellStyle name="20% - Accent1 5 2 2 8" xfId="30245" xr:uid="{3D95FEBC-9C8F-4790-88B7-6586BD4D4291}"/>
    <cellStyle name="20% - Accent1 5 2 3" xfId="4960" xr:uid="{00000000-0005-0000-0000-000069010000}"/>
    <cellStyle name="20% - Accent1 5 2 3 2" xfId="4959" xr:uid="{00000000-0005-0000-0000-00006A010000}"/>
    <cellStyle name="20% - Accent1 5 2 3 2 2" xfId="4958" xr:uid="{00000000-0005-0000-0000-00006B010000}"/>
    <cellStyle name="20% - Accent1 5 2 3 2 2 2" xfId="22856" xr:uid="{23643A4E-C888-41D0-98D9-31BF924ABC6A}"/>
    <cellStyle name="20% - Accent1 5 2 3 2 2 2 2" xfId="37832" xr:uid="{007D06F8-71EC-4120-A628-141631FC0BD1}"/>
    <cellStyle name="20% - Accent1 5 2 3 2 2 3" xfId="30228" xr:uid="{E87C756A-AB4A-4EB0-B74E-79F8353FF8DB}"/>
    <cellStyle name="20% - Accent1 5 2 3 2 3" xfId="4957" xr:uid="{00000000-0005-0000-0000-00006C010000}"/>
    <cellStyle name="20% - Accent1 5 2 3 2 3 2" xfId="22855" xr:uid="{12939095-D6CB-4620-A54A-410FEE0AFD60}"/>
    <cellStyle name="20% - Accent1 5 2 3 2 3 2 2" xfId="37831" xr:uid="{6FD61D74-0376-4303-839B-996E0BF66F8C}"/>
    <cellStyle name="20% - Accent1 5 2 3 2 3 3" xfId="30227" xr:uid="{428936F1-35EB-40F8-B179-3FE4B639E21F}"/>
    <cellStyle name="20% - Accent1 5 2 3 2 4" xfId="22857" xr:uid="{6747F6E5-FC75-4E61-9D11-26B6AB45A077}"/>
    <cellStyle name="20% - Accent1 5 2 3 2 4 2" xfId="37833" xr:uid="{C22B26BA-BBA3-480A-AB17-F42DFE86C0EE}"/>
    <cellStyle name="20% - Accent1 5 2 3 2 5" xfId="30229" xr:uid="{2193CFC4-0145-4337-ACAA-B091A9AFDFDC}"/>
    <cellStyle name="20% - Accent1 5 2 3 3" xfId="4956" xr:uid="{00000000-0005-0000-0000-00006D010000}"/>
    <cellStyle name="20% - Accent1 5 2 3 3 2" xfId="4955" xr:uid="{00000000-0005-0000-0000-00006E010000}"/>
    <cellStyle name="20% - Accent1 5 2 3 3 2 2" xfId="22853" xr:uid="{DA1D18B1-789B-4179-BE98-E3A1A4B7932A}"/>
    <cellStyle name="20% - Accent1 5 2 3 3 2 2 2" xfId="37829" xr:uid="{126BCE0A-D291-4821-AB80-4AC34F28FB1C}"/>
    <cellStyle name="20% - Accent1 5 2 3 3 2 3" xfId="30225" xr:uid="{8BEAD50B-CA41-4788-905A-9A63B7EA70F1}"/>
    <cellStyle name="20% - Accent1 5 2 3 3 3" xfId="22854" xr:uid="{813AC41E-BD3D-45DC-AA16-5999171A3F06}"/>
    <cellStyle name="20% - Accent1 5 2 3 3 3 2" xfId="37830" xr:uid="{49E0EDF6-F67A-477D-8B8C-F3E053E49AC0}"/>
    <cellStyle name="20% - Accent1 5 2 3 3 4" xfId="30226" xr:uid="{6D378202-5D13-49A2-ABBC-FF8C3B6029B2}"/>
    <cellStyle name="20% - Accent1 5 2 3 4" xfId="4954" xr:uid="{00000000-0005-0000-0000-00006F010000}"/>
    <cellStyle name="20% - Accent1 5 2 3 4 2" xfId="22852" xr:uid="{90E332DF-BB60-4EE7-BDD4-C64FCB37BC55}"/>
    <cellStyle name="20% - Accent1 5 2 3 4 2 2" xfId="37828" xr:uid="{1B734295-CFA0-4F17-842F-D066E93C45CD}"/>
    <cellStyle name="20% - Accent1 5 2 3 4 3" xfId="30224" xr:uid="{04F7AED9-21AF-4BDF-9147-1CA6EA109FF8}"/>
    <cellStyle name="20% - Accent1 5 2 3 5" xfId="22858" xr:uid="{9CD8C399-CA1E-420F-9C86-9891EDA5AE80}"/>
    <cellStyle name="20% - Accent1 5 2 3 5 2" xfId="37834" xr:uid="{9BB0E4D3-57EB-4B7B-B34D-875C809CDEA7}"/>
    <cellStyle name="20% - Accent1 5 2 3 6" xfId="30230" xr:uid="{4E10F89F-A3C8-45C0-A7E8-580E69EF1D10}"/>
    <cellStyle name="20% - Accent1 5 2 4" xfId="4953" xr:uid="{00000000-0005-0000-0000-000070010000}"/>
    <cellStyle name="20% - Accent1 5 2 5" xfId="4952" xr:uid="{00000000-0005-0000-0000-000071010000}"/>
    <cellStyle name="20% - Accent1 5 2 5 2" xfId="22851" xr:uid="{1470131C-C03E-4179-A30B-7C2EDF3973B3}"/>
    <cellStyle name="20% - Accent1 5 2 5 2 2" xfId="37827" xr:uid="{EA77D04E-B5E4-44D9-B029-E77AD8EE18F1}"/>
    <cellStyle name="20% - Accent1 5 2 5 3" xfId="30223" xr:uid="{1204BCF9-ED5C-419D-93F0-D9679AA426D9}"/>
    <cellStyle name="20% - Accent1 5 3" xfId="4951" xr:uid="{00000000-0005-0000-0000-000072010000}"/>
    <cellStyle name="20% - Accent1 5 3 2" xfId="4950" xr:uid="{00000000-0005-0000-0000-000073010000}"/>
    <cellStyle name="20% - Accent1 5 3 2 2" xfId="4949" xr:uid="{00000000-0005-0000-0000-000074010000}"/>
    <cellStyle name="20% - Accent1 5 3 2 2 2" xfId="22848" xr:uid="{067E5786-7511-46B8-9034-E5EF3601415A}"/>
    <cellStyle name="20% - Accent1 5 3 2 2 2 2" xfId="37824" xr:uid="{751D786A-4C86-4EE8-B806-079D4F7B25C9}"/>
    <cellStyle name="20% - Accent1 5 3 2 2 3" xfId="30220" xr:uid="{6101E4EE-070C-4155-AE29-288031F5A8E5}"/>
    <cellStyle name="20% - Accent1 5 3 2 3" xfId="4948" xr:uid="{00000000-0005-0000-0000-000075010000}"/>
    <cellStyle name="20% - Accent1 5 3 2 3 2" xfId="22847" xr:uid="{46B089FF-5824-412D-BC56-8D1E9D758D53}"/>
    <cellStyle name="20% - Accent1 5 3 2 3 2 2" xfId="37823" xr:uid="{D04E70C2-F47A-4CB6-8641-0190569F0676}"/>
    <cellStyle name="20% - Accent1 5 3 2 3 3" xfId="30219" xr:uid="{A8FF2FE7-471B-4583-867C-379A5573334F}"/>
    <cellStyle name="20% - Accent1 5 3 2 4" xfId="22849" xr:uid="{781C85B9-C663-4DD9-BB8E-7A40336D0C7A}"/>
    <cellStyle name="20% - Accent1 5 3 2 4 2" xfId="37825" xr:uid="{5D43DA03-2FE5-44C2-AE93-1F9AF8D44868}"/>
    <cellStyle name="20% - Accent1 5 3 2 5" xfId="30221" xr:uid="{2944D42C-C1E9-4275-BCA1-4DACBDCA77F8}"/>
    <cellStyle name="20% - Accent1 5 3 3" xfId="4947" xr:uid="{00000000-0005-0000-0000-000076010000}"/>
    <cellStyle name="20% - Accent1 5 3 3 2" xfId="22846" xr:uid="{7CE30533-FE72-4D43-AAFB-AAFDC367DACD}"/>
    <cellStyle name="20% - Accent1 5 3 3 2 2" xfId="37822" xr:uid="{2F870626-E19F-4C9B-B210-39CD5390C1CD}"/>
    <cellStyle name="20% - Accent1 5 3 3 3" xfId="30218" xr:uid="{5B43C039-F227-452C-8D1F-62B00AFBDDA0}"/>
    <cellStyle name="20% - Accent1 5 3 4" xfId="4946" xr:uid="{00000000-0005-0000-0000-000077010000}"/>
    <cellStyle name="20% - Accent1 5 3 4 2" xfId="4945" xr:uid="{00000000-0005-0000-0000-000078010000}"/>
    <cellStyle name="20% - Accent1 5 3 4 2 2" xfId="22844" xr:uid="{6D790185-D934-4605-B77D-CC4E49C4F60A}"/>
    <cellStyle name="20% - Accent1 5 3 4 2 2 2" xfId="37820" xr:uid="{5E6E5560-AD41-424D-8E93-0A7FB003CD54}"/>
    <cellStyle name="20% - Accent1 5 3 4 2 3" xfId="30216" xr:uid="{0885A5E7-5CC8-4D8C-99CE-5BD241C03DFB}"/>
    <cellStyle name="20% - Accent1 5 3 4 3" xfId="22845" xr:uid="{DB06CF12-F30A-4385-AA1E-2397DF013583}"/>
    <cellStyle name="20% - Accent1 5 3 4 3 2" xfId="37821" xr:uid="{671C6225-42A7-422C-B019-4BCCA422F9E6}"/>
    <cellStyle name="20% - Accent1 5 3 4 4" xfId="30217" xr:uid="{D61F8385-7DAE-4510-9E6B-663136F7C32B}"/>
    <cellStyle name="20% - Accent1 5 3 5" xfId="4944" xr:uid="{00000000-0005-0000-0000-000079010000}"/>
    <cellStyle name="20% - Accent1 5 3 5 2" xfId="22843" xr:uid="{71DE176E-A3EC-4A12-8CC1-B55CD366CBB2}"/>
    <cellStyle name="20% - Accent1 5 3 5 2 2" xfId="37819" xr:uid="{70A69458-6562-4D5D-97B1-EE77BCE1BBA7}"/>
    <cellStyle name="20% - Accent1 5 3 5 3" xfId="30215" xr:uid="{D5CAD9B9-286B-4752-AC09-0651953BF654}"/>
    <cellStyle name="20% - Accent1 5 3 6" xfId="22850" xr:uid="{60561508-35F4-4003-B7FB-87686697D788}"/>
    <cellStyle name="20% - Accent1 5 3 6 2" xfId="37826" xr:uid="{368E7ABB-7402-4524-8E2F-FE1262A31E91}"/>
    <cellStyle name="20% - Accent1 5 3 7" xfId="30222" xr:uid="{E3985263-93B6-45C9-8CF2-D188AF942CCE}"/>
    <cellStyle name="20% - Accent1 5 4" xfId="4943" xr:uid="{00000000-0005-0000-0000-00007A010000}"/>
    <cellStyle name="20% - Accent1 5 4 2" xfId="4942" xr:uid="{00000000-0005-0000-0000-00007B010000}"/>
    <cellStyle name="20% - Accent1 5 4 2 2" xfId="4941" xr:uid="{00000000-0005-0000-0000-00007C010000}"/>
    <cellStyle name="20% - Accent1 5 4 2 2 2" xfId="22840" xr:uid="{812FA279-E20E-4165-9D16-381A8F420497}"/>
    <cellStyle name="20% - Accent1 5 4 2 2 2 2" xfId="37816" xr:uid="{BEDA0B4B-80C8-4F60-A5B1-5C2CF2D6FD6A}"/>
    <cellStyle name="20% - Accent1 5 4 2 2 3" xfId="30212" xr:uid="{27F4AA1C-546A-40C4-BC9F-409A0E02A6C9}"/>
    <cellStyle name="20% - Accent1 5 4 2 3" xfId="4940" xr:uid="{00000000-0005-0000-0000-00007D010000}"/>
    <cellStyle name="20% - Accent1 5 4 2 3 2" xfId="22839" xr:uid="{2E282077-D7B6-47A8-AFC5-51A221D3AE15}"/>
    <cellStyle name="20% - Accent1 5 4 2 3 2 2" xfId="37815" xr:uid="{9ECA536D-CA55-47AD-BC5E-BBFDAF6A00AC}"/>
    <cellStyle name="20% - Accent1 5 4 2 3 3" xfId="30211" xr:uid="{ECFCB2BE-378D-41A9-9627-6F91D8710E08}"/>
    <cellStyle name="20% - Accent1 5 4 2 4" xfId="22841" xr:uid="{5EF5716C-F99B-4EA5-93FA-47FEA2B0D126}"/>
    <cellStyle name="20% - Accent1 5 4 2 4 2" xfId="37817" xr:uid="{790417DC-D826-4776-A4E4-FA9BB53FC29E}"/>
    <cellStyle name="20% - Accent1 5 4 2 5" xfId="30213" xr:uid="{4D426367-F48C-4184-A786-816447F3211D}"/>
    <cellStyle name="20% - Accent1 5 4 3" xfId="4939" xr:uid="{00000000-0005-0000-0000-00007E010000}"/>
    <cellStyle name="20% - Accent1 5 4 3 2" xfId="4938" xr:uid="{00000000-0005-0000-0000-00007F010000}"/>
    <cellStyle name="20% - Accent1 5 4 3 2 2" xfId="22837" xr:uid="{54EE925B-210D-41A2-9820-81E33B2139C5}"/>
    <cellStyle name="20% - Accent1 5 4 3 2 2 2" xfId="37813" xr:uid="{9CCAF122-B2E6-457C-A862-0750E705F5A6}"/>
    <cellStyle name="20% - Accent1 5 4 3 2 3" xfId="30209" xr:uid="{6C41962D-6FD5-443A-91D9-57459D5EDD51}"/>
    <cellStyle name="20% - Accent1 5 4 3 3" xfId="22838" xr:uid="{67CB2ECE-0D9B-4291-946B-0D57930FC763}"/>
    <cellStyle name="20% - Accent1 5 4 3 3 2" xfId="37814" xr:uid="{DD21F40B-78FA-4F61-9D64-28982A2E98AD}"/>
    <cellStyle name="20% - Accent1 5 4 3 4" xfId="30210" xr:uid="{81A769F1-BA11-4865-93E1-B342EC42E97D}"/>
    <cellStyle name="20% - Accent1 5 4 4" xfId="4937" xr:uid="{00000000-0005-0000-0000-000080010000}"/>
    <cellStyle name="20% - Accent1 5 4 4 2" xfId="22836" xr:uid="{6564D99A-B9AA-4B82-9A55-38DF9B12FF24}"/>
    <cellStyle name="20% - Accent1 5 4 4 2 2" xfId="37812" xr:uid="{60FDA167-384B-4397-BF8B-C80496110F83}"/>
    <cellStyle name="20% - Accent1 5 4 4 3" xfId="30208" xr:uid="{7C1D1BE3-12A7-46A6-947F-9B1A59BB2F67}"/>
    <cellStyle name="20% - Accent1 5 4 5" xfId="22842" xr:uid="{D2EABFE1-CC9D-4F5D-8975-A67046C2C66F}"/>
    <cellStyle name="20% - Accent1 5 4 5 2" xfId="37818" xr:uid="{5744DE3B-49AD-41A9-8C84-452BF966CEF3}"/>
    <cellStyle name="20% - Accent1 5 4 6" xfId="30214" xr:uid="{1BDC5812-F74D-4DC4-B51D-589E1C7293F9}"/>
    <cellStyle name="20% - Accent1 5 5" xfId="4936" xr:uid="{00000000-0005-0000-0000-000081010000}"/>
    <cellStyle name="20% - Accent1 5 5 2" xfId="4935" xr:uid="{00000000-0005-0000-0000-000082010000}"/>
    <cellStyle name="20% - Accent1 5 5 2 2" xfId="22834" xr:uid="{09961AAA-BE73-4B5F-9967-865D47E78552}"/>
    <cellStyle name="20% - Accent1 5 5 2 2 2" xfId="37810" xr:uid="{CF8BBD1F-DB82-424F-8350-C73D025CA86A}"/>
    <cellStyle name="20% - Accent1 5 5 2 3" xfId="30206" xr:uid="{B23260A8-1DA4-41B9-B6ED-862CCF1B3C6B}"/>
    <cellStyle name="20% - Accent1 5 5 3" xfId="4934" xr:uid="{00000000-0005-0000-0000-000083010000}"/>
    <cellStyle name="20% - Accent1 5 5 3 2" xfId="22833" xr:uid="{0ABE8B57-1B31-40E7-B9AB-56ED1E9B4D55}"/>
    <cellStyle name="20% - Accent1 5 5 3 2 2" xfId="37809" xr:uid="{BF8CC350-55CF-4825-A51D-79DF1611B03E}"/>
    <cellStyle name="20% - Accent1 5 5 3 3" xfId="30205" xr:uid="{312FA065-AF47-4A40-83E0-21FB6027F16F}"/>
    <cellStyle name="20% - Accent1 5 5 4" xfId="22835" xr:uid="{B9AC1F9C-F0A4-46CD-885E-7570D51FA227}"/>
    <cellStyle name="20% - Accent1 5 5 4 2" xfId="37811" xr:uid="{BD4D5DAC-2A96-4DCA-943D-14A72EC8A9B5}"/>
    <cellStyle name="20% - Accent1 5 5 5" xfId="30207" xr:uid="{4C9D2773-B961-49A7-8A13-64420D724EB2}"/>
    <cellStyle name="20% - Accent1 5 6" xfId="4933" xr:uid="{00000000-0005-0000-0000-000084010000}"/>
    <cellStyle name="20% - Accent1 5 6 2" xfId="22832" xr:uid="{72A16CB6-8AE3-4AA3-ABA8-577288A892DC}"/>
    <cellStyle name="20% - Accent1 5 6 2 2" xfId="37808" xr:uid="{7C01DB69-8AC7-43A7-AF93-48080A91C8E7}"/>
    <cellStyle name="20% - Accent1 5 6 3" xfId="30204" xr:uid="{874BFB9C-11C7-4044-9851-179354EDD792}"/>
    <cellStyle name="20% - Accent1 5 7" xfId="4932" xr:uid="{00000000-0005-0000-0000-000085010000}"/>
    <cellStyle name="20% - Accent1 5 7 2" xfId="4931" xr:uid="{00000000-0005-0000-0000-000086010000}"/>
    <cellStyle name="20% - Accent1 5 7 2 2" xfId="22830" xr:uid="{4FED6AD5-7221-4171-8D36-60EE7F67356C}"/>
    <cellStyle name="20% - Accent1 5 7 2 2 2" xfId="37806" xr:uid="{0EA3D492-CC58-4CF0-ADE4-9BFBAD6278F3}"/>
    <cellStyle name="20% - Accent1 5 7 2 3" xfId="30202" xr:uid="{3CD9B052-B0DB-4508-9EB7-8FC4C821434A}"/>
    <cellStyle name="20% - Accent1 5 7 3" xfId="22831" xr:uid="{9DC8492C-A8CD-44D9-AEF4-0A291688C93C}"/>
    <cellStyle name="20% - Accent1 5 7 3 2" xfId="37807" xr:uid="{7DE5B809-3758-46CB-8E99-854A9B6F9D75}"/>
    <cellStyle name="20% - Accent1 5 7 4" xfId="30203" xr:uid="{0119A795-1ED8-4285-8871-B60504401E33}"/>
    <cellStyle name="20% - Accent1 5 8" xfId="4930" xr:uid="{00000000-0005-0000-0000-000087010000}"/>
    <cellStyle name="20% - Accent1 5 8 2" xfId="22829" xr:uid="{F5FBB960-A8ED-4ED5-B760-BE090B6272FA}"/>
    <cellStyle name="20% - Accent1 5 8 2 2" xfId="37805" xr:uid="{B1CFF4E4-EDCD-4E25-8DEC-C6098745198D}"/>
    <cellStyle name="20% - Accent1 5 8 3" xfId="30201" xr:uid="{FEBEECED-B647-48F7-8E98-63A4231D2570}"/>
    <cellStyle name="20% - Accent1 5 9" xfId="4977" xr:uid="{00000000-0005-0000-0000-000058010000}"/>
    <cellStyle name="20% - Accent1 5 9 2" xfId="22874" xr:uid="{6B319D35-5192-496C-81E2-6CB0BE88D9E7}"/>
    <cellStyle name="20% - Accent1 5 9 2 2" xfId="37850" xr:uid="{793831C2-FD6D-459E-BD12-DFAFC88C26F6}"/>
    <cellStyle name="20% - Accent1 5 9 3" xfId="30246" xr:uid="{FFEDAC71-C7F1-4563-8C0F-F992A90F04D7}"/>
    <cellStyle name="20% - Accent1 6" xfId="201" xr:uid="{00000000-0005-0000-0000-00001B000000}"/>
    <cellStyle name="20% - Accent1 6 2" xfId="4929" xr:uid="{00000000-0005-0000-0000-000089010000}"/>
    <cellStyle name="20% - Accent1 6 2 2" xfId="4928" xr:uid="{00000000-0005-0000-0000-00008A010000}"/>
    <cellStyle name="20% - Accent1 6 2 2 2" xfId="4927" xr:uid="{00000000-0005-0000-0000-00008B010000}"/>
    <cellStyle name="20% - Accent1 6 2 2 2 2" xfId="4926" xr:uid="{00000000-0005-0000-0000-00008C010000}"/>
    <cellStyle name="20% - Accent1 6 2 2 2 2 2" xfId="22825" xr:uid="{9A1AD881-D2EB-419A-96CF-F24E90E86B5E}"/>
    <cellStyle name="20% - Accent1 6 2 2 2 2 2 2" xfId="37801" xr:uid="{B1A50584-5443-463B-B452-2AA70D5254C4}"/>
    <cellStyle name="20% - Accent1 6 2 2 2 2 3" xfId="30197" xr:uid="{37594AA9-3C3A-4906-8E52-7907B6EB1D41}"/>
    <cellStyle name="20% - Accent1 6 2 2 2 3" xfId="4925" xr:uid="{00000000-0005-0000-0000-00008D010000}"/>
    <cellStyle name="20% - Accent1 6 2 2 2 3 2" xfId="22824" xr:uid="{34524480-2305-443A-BCB5-F328426E7169}"/>
    <cellStyle name="20% - Accent1 6 2 2 2 3 2 2" xfId="37800" xr:uid="{014DB743-1EB5-46FD-9FBD-4729EFA24535}"/>
    <cellStyle name="20% - Accent1 6 2 2 2 3 3" xfId="30196" xr:uid="{3AC091ED-F6C2-4A35-8A46-E3463EEC2F2E}"/>
    <cellStyle name="20% - Accent1 6 2 2 2 4" xfId="22826" xr:uid="{F23255FA-C776-4FB4-A7CE-FF1EF1621D56}"/>
    <cellStyle name="20% - Accent1 6 2 2 2 4 2" xfId="37802" xr:uid="{8A4F4B60-F6F4-42CF-9804-18DCB70ADEB1}"/>
    <cellStyle name="20% - Accent1 6 2 2 2 5" xfId="30198" xr:uid="{7830448A-E0B6-48E7-9201-90D461214F28}"/>
    <cellStyle name="20% - Accent1 6 2 2 3" xfId="4924" xr:uid="{00000000-0005-0000-0000-00008E010000}"/>
    <cellStyle name="20% - Accent1 6 2 2 3 2" xfId="4923" xr:uid="{00000000-0005-0000-0000-00008F010000}"/>
    <cellStyle name="20% - Accent1 6 2 2 3 2 2" xfId="22822" xr:uid="{2F8CD923-D36E-494B-810A-5B7B2BAC7D26}"/>
    <cellStyle name="20% - Accent1 6 2 2 3 2 2 2" xfId="37798" xr:uid="{68C880DE-8F39-4494-83FE-0AFEA556D98A}"/>
    <cellStyle name="20% - Accent1 6 2 2 3 2 3" xfId="30194" xr:uid="{D13E202B-95CB-4919-89BC-6C6000C2558E}"/>
    <cellStyle name="20% - Accent1 6 2 2 3 3" xfId="22823" xr:uid="{C4CF3164-0C34-443F-AF67-E63883A2D4C8}"/>
    <cellStyle name="20% - Accent1 6 2 2 3 3 2" xfId="37799" xr:uid="{D5C864E5-23AC-499E-BB49-9F032099ABA1}"/>
    <cellStyle name="20% - Accent1 6 2 2 3 4" xfId="30195" xr:uid="{ED501801-FA9B-4D80-AE80-C68ABC3787D4}"/>
    <cellStyle name="20% - Accent1 6 2 2 4" xfId="4922" xr:uid="{00000000-0005-0000-0000-000090010000}"/>
    <cellStyle name="20% - Accent1 6 2 2 4 2" xfId="22821" xr:uid="{37C61265-B3A3-47AA-ADA6-ACE10AE3A9AE}"/>
    <cellStyle name="20% - Accent1 6 2 2 4 2 2" xfId="37797" xr:uid="{8949F6CC-9DCE-4BB6-844B-13E93F58FF6B}"/>
    <cellStyle name="20% - Accent1 6 2 2 4 3" xfId="30193" xr:uid="{CDA16843-3A1D-462A-900B-8D1AF10C662F}"/>
    <cellStyle name="20% - Accent1 6 2 2 5" xfId="22827" xr:uid="{4A3A6288-F760-4B75-B75C-58145A3DAB08}"/>
    <cellStyle name="20% - Accent1 6 2 2 5 2" xfId="37803" xr:uid="{7478F489-3802-434A-BECE-9531D3BF905F}"/>
    <cellStyle name="20% - Accent1 6 2 2 6" xfId="30199" xr:uid="{5601FFEE-03F4-40C6-A94B-E4D1BE5EC6E2}"/>
    <cellStyle name="20% - Accent1 6 2 3" xfId="4921" xr:uid="{00000000-0005-0000-0000-000091010000}"/>
    <cellStyle name="20% - Accent1 6 2 3 2" xfId="4920" xr:uid="{00000000-0005-0000-0000-000092010000}"/>
    <cellStyle name="20% - Accent1 6 2 3 2 2" xfId="22819" xr:uid="{A1DCE8DE-246F-47A6-90B9-D1FAD28F6F80}"/>
    <cellStyle name="20% - Accent1 6 2 3 2 2 2" xfId="37795" xr:uid="{34A117C3-1241-43B7-8E27-CE9CA9B9287A}"/>
    <cellStyle name="20% - Accent1 6 2 3 2 3" xfId="30191" xr:uid="{50EC13D7-5EE0-40BA-BCEA-51D58F1E0E6B}"/>
    <cellStyle name="20% - Accent1 6 2 3 3" xfId="4919" xr:uid="{00000000-0005-0000-0000-000093010000}"/>
    <cellStyle name="20% - Accent1 6 2 3 3 2" xfId="22818" xr:uid="{2CE97499-EA76-4E2B-90D4-8314FE120A96}"/>
    <cellStyle name="20% - Accent1 6 2 3 3 2 2" xfId="37794" xr:uid="{0DB589C6-5366-48B6-A737-8A30A9AE2D5B}"/>
    <cellStyle name="20% - Accent1 6 2 3 3 3" xfId="30190" xr:uid="{6DCB3F97-DAAA-40E7-8B95-D0A595728F44}"/>
    <cellStyle name="20% - Accent1 6 2 3 4" xfId="22820" xr:uid="{565E5516-7EF6-4A36-9194-AD2B32AC729D}"/>
    <cellStyle name="20% - Accent1 6 2 3 4 2" xfId="37796" xr:uid="{7576B714-A48D-49D1-8C97-F3330D5FE337}"/>
    <cellStyle name="20% - Accent1 6 2 3 5" xfId="30192" xr:uid="{8DBCE971-B6D2-46EC-A8C9-871031507B74}"/>
    <cellStyle name="20% - Accent1 6 2 4" xfId="4918" xr:uid="{00000000-0005-0000-0000-000094010000}"/>
    <cellStyle name="20% - Accent1 6 2 4 2" xfId="22817" xr:uid="{E4544B09-F774-4C01-BA81-D0E9082AB3D8}"/>
    <cellStyle name="20% - Accent1 6 2 4 2 2" xfId="37793" xr:uid="{702297CC-E760-489A-84F5-CBF37DE8B0F6}"/>
    <cellStyle name="20% - Accent1 6 2 4 3" xfId="30189" xr:uid="{8034418B-79E2-420E-93BE-A73C07A08546}"/>
    <cellStyle name="20% - Accent1 6 2 5" xfId="4917" xr:uid="{00000000-0005-0000-0000-000095010000}"/>
    <cellStyle name="20% - Accent1 6 2 5 2" xfId="4916" xr:uid="{00000000-0005-0000-0000-000096010000}"/>
    <cellStyle name="20% - Accent1 6 2 5 2 2" xfId="22815" xr:uid="{82393272-1810-44DF-A090-65E36BABC384}"/>
    <cellStyle name="20% - Accent1 6 2 5 2 2 2" xfId="37791" xr:uid="{B780E6D5-2E27-415F-83F4-33FEAE4BFA4F}"/>
    <cellStyle name="20% - Accent1 6 2 5 2 3" xfId="30187" xr:uid="{AAC5FF99-0456-4EA9-AA1A-6EED762E745D}"/>
    <cellStyle name="20% - Accent1 6 2 5 3" xfId="22816" xr:uid="{19BEF2CA-B80B-4291-A38A-31AF2F2E3FF9}"/>
    <cellStyle name="20% - Accent1 6 2 5 3 2" xfId="37792" xr:uid="{02D55F06-1925-42F1-83D5-48197346AD00}"/>
    <cellStyle name="20% - Accent1 6 2 5 4" xfId="30188" xr:uid="{05A930F3-97DB-43D1-92AA-091D9A2884AE}"/>
    <cellStyle name="20% - Accent1 6 2 6" xfId="4915" xr:uid="{00000000-0005-0000-0000-000097010000}"/>
    <cellStyle name="20% - Accent1 6 2 6 2" xfId="22814" xr:uid="{DA719CE7-6F4F-49FE-9167-82A12C6D3166}"/>
    <cellStyle name="20% - Accent1 6 2 6 2 2" xfId="37790" xr:uid="{99867EB5-F96C-456E-A0B2-D99EA84C2F0A}"/>
    <cellStyle name="20% - Accent1 6 2 6 3" xfId="30186" xr:uid="{FBD61670-9C65-4559-A9CE-BE7D46143D5B}"/>
    <cellStyle name="20% - Accent1 6 2 7" xfId="22828" xr:uid="{A2844B92-02CD-4C69-954E-0C8E906A688A}"/>
    <cellStyle name="20% - Accent1 6 2 7 2" xfId="37804" xr:uid="{5E3A3D71-9CF0-4E7B-BF8A-2688F2371FD1}"/>
    <cellStyle name="20% - Accent1 6 2 8" xfId="30200" xr:uid="{83FEE35C-86D0-4A23-8BA6-66C7D3EB6B71}"/>
    <cellStyle name="20% - Accent1 6 3" xfId="4914" xr:uid="{00000000-0005-0000-0000-000098010000}"/>
    <cellStyle name="20% - Accent1 6 3 2" xfId="4913" xr:uid="{00000000-0005-0000-0000-000099010000}"/>
    <cellStyle name="20% - Accent1 6 3 2 2" xfId="4912" xr:uid="{00000000-0005-0000-0000-00009A010000}"/>
    <cellStyle name="20% - Accent1 6 3 2 2 2" xfId="22811" xr:uid="{1893F27D-1B8E-4831-862C-70CB3209918E}"/>
    <cellStyle name="20% - Accent1 6 3 2 2 2 2" xfId="37787" xr:uid="{3B39883B-117A-40F0-AEAF-EBCD6A141436}"/>
    <cellStyle name="20% - Accent1 6 3 2 2 3" xfId="30183" xr:uid="{3182F20E-1865-4DA5-8880-FB872D3271C7}"/>
    <cellStyle name="20% - Accent1 6 3 2 3" xfId="4911" xr:uid="{00000000-0005-0000-0000-00009B010000}"/>
    <cellStyle name="20% - Accent1 6 3 2 3 2" xfId="22810" xr:uid="{FADF5676-3CDC-4D75-AC6E-A08D20415A14}"/>
    <cellStyle name="20% - Accent1 6 3 2 3 2 2" xfId="37786" xr:uid="{BA1FB5EB-A197-4889-A33D-1BF3829334D0}"/>
    <cellStyle name="20% - Accent1 6 3 2 3 3" xfId="30182" xr:uid="{9D67FA39-B2CB-4671-961B-28DB9343BFCA}"/>
    <cellStyle name="20% - Accent1 6 3 2 4" xfId="22812" xr:uid="{88A67624-7DFF-4216-8ECE-B8966DD6960E}"/>
    <cellStyle name="20% - Accent1 6 3 2 4 2" xfId="37788" xr:uid="{3492EE57-CEF8-408E-8741-3ACD7B907D36}"/>
    <cellStyle name="20% - Accent1 6 3 2 5" xfId="30184" xr:uid="{6F53212C-865C-4828-94EC-E295953BBDCD}"/>
    <cellStyle name="20% - Accent1 6 3 3" xfId="4910" xr:uid="{00000000-0005-0000-0000-00009C010000}"/>
    <cellStyle name="20% - Accent1 6 3 3 2" xfId="4909" xr:uid="{00000000-0005-0000-0000-00009D010000}"/>
    <cellStyle name="20% - Accent1 6 3 3 2 2" xfId="22808" xr:uid="{6754FCE1-B3E4-4754-9C26-F51A9F8855E1}"/>
    <cellStyle name="20% - Accent1 6 3 3 2 2 2" xfId="37784" xr:uid="{839F8EE9-85DE-42D6-8284-722DC35C3138}"/>
    <cellStyle name="20% - Accent1 6 3 3 2 3" xfId="30180" xr:uid="{58D9C48D-BA8E-478A-BE04-8DD8F25407BE}"/>
    <cellStyle name="20% - Accent1 6 3 3 3" xfId="22809" xr:uid="{78B9C53D-77FF-48D4-9FB5-22237B7DD10E}"/>
    <cellStyle name="20% - Accent1 6 3 3 3 2" xfId="37785" xr:uid="{B9BEBAC7-1500-4BF1-9821-BE0F4E1AB465}"/>
    <cellStyle name="20% - Accent1 6 3 3 4" xfId="30181" xr:uid="{65B72AD1-6335-4229-B435-A65CB1E8E4EF}"/>
    <cellStyle name="20% - Accent1 6 3 4" xfId="4908" xr:uid="{00000000-0005-0000-0000-00009E010000}"/>
    <cellStyle name="20% - Accent1 6 3 4 2" xfId="22807" xr:uid="{C0F06D8C-7B40-4077-8471-47358416916A}"/>
    <cellStyle name="20% - Accent1 6 3 4 2 2" xfId="37783" xr:uid="{7C503FD3-54CF-40C2-8ABD-CC82B4A9988B}"/>
    <cellStyle name="20% - Accent1 6 3 4 3" xfId="30179" xr:uid="{ECE973B7-A052-4E4E-A079-7D3B88191D32}"/>
    <cellStyle name="20% - Accent1 6 3 5" xfId="22813" xr:uid="{2F60171B-76FB-4ADC-A377-4E14AA46422C}"/>
    <cellStyle name="20% - Accent1 6 3 5 2" xfId="37789" xr:uid="{E6AE8339-8708-4EF3-8BF8-68BCF6433360}"/>
    <cellStyle name="20% - Accent1 6 3 6" xfId="30185" xr:uid="{E21A1422-BDBA-4691-8A89-D718BA74F419}"/>
    <cellStyle name="20% - Accent1 6 4" xfId="4907" xr:uid="{00000000-0005-0000-0000-00009F010000}"/>
    <cellStyle name="20% - Accent1 6 5" xfId="4906" xr:uid="{00000000-0005-0000-0000-0000A0010000}"/>
    <cellStyle name="20% - Accent1 6 5 2" xfId="22806" xr:uid="{754A603F-8BEC-4628-9DCD-B5FD726FEA18}"/>
    <cellStyle name="20% - Accent1 6 5 2 2" xfId="37782" xr:uid="{783A2577-58B2-44F3-922F-77950EA36941}"/>
    <cellStyle name="20% - Accent1 6 5 3" xfId="30178" xr:uid="{14251430-F94A-4459-BA3A-FC867438C45B}"/>
    <cellStyle name="20% - Accent1 7" xfId="110" xr:uid="{00000000-0005-0000-0000-00001C000000}"/>
    <cellStyle name="20% - Accent1 7 2" xfId="4905" xr:uid="{00000000-0005-0000-0000-0000A2010000}"/>
    <cellStyle name="20% - Accent1 7 2 2" xfId="22805" xr:uid="{98BA79AD-979E-4C76-8F39-F2890665B7E2}"/>
    <cellStyle name="20% - Accent1 7 2 2 2" xfId="37781" xr:uid="{83325D8B-B91B-4D44-A394-E7D870D24A52}"/>
    <cellStyle name="20% - Accent1 7 2 3" xfId="30177" xr:uid="{E8C0CF37-43CA-488E-8119-86882564E1C5}"/>
    <cellStyle name="20% - Accent1 7 3" xfId="4904" xr:uid="{00000000-0005-0000-0000-0000A3010000}"/>
    <cellStyle name="20% - Accent1 7 4" xfId="4903" xr:uid="{00000000-0005-0000-0000-0000A4010000}"/>
    <cellStyle name="20% - Accent1 7 4 2" xfId="22804" xr:uid="{49DA6A12-A098-46B7-8D08-6ED15210004D}"/>
    <cellStyle name="20% - Accent1 7 4 2 2" xfId="37780" xr:uid="{52DE5A0E-0132-49B7-A845-9E108281555F}"/>
    <cellStyle name="20% - Accent1 7 4 3" xfId="30176" xr:uid="{2AA65E47-8804-459B-B2A2-8EAFF93B8427}"/>
    <cellStyle name="20% - Accent1 8" xfId="4902" xr:uid="{00000000-0005-0000-0000-0000A5010000}"/>
    <cellStyle name="20% - Accent1 8 2" xfId="4901" xr:uid="{00000000-0005-0000-0000-0000A6010000}"/>
    <cellStyle name="20% - Accent1 8 2 2" xfId="4900" xr:uid="{00000000-0005-0000-0000-0000A7010000}"/>
    <cellStyle name="20% - Accent1 8 2 2 2" xfId="22801" xr:uid="{4639737C-0A17-4265-B3F4-6FE36DCA5D8F}"/>
    <cellStyle name="20% - Accent1 8 2 2 2 2" xfId="37777" xr:uid="{890E34C8-76B2-42EC-B36C-DB0A4756E888}"/>
    <cellStyle name="20% - Accent1 8 2 2 3" xfId="30173" xr:uid="{BD225414-B2BF-4774-A641-F33D67C2EC5F}"/>
    <cellStyle name="20% - Accent1 8 2 3" xfId="4899" xr:uid="{00000000-0005-0000-0000-0000A8010000}"/>
    <cellStyle name="20% - Accent1 8 2 3 2" xfId="4898" xr:uid="{00000000-0005-0000-0000-0000A9010000}"/>
    <cellStyle name="20% - Accent1 8 2 3 2 2" xfId="22799" xr:uid="{013D8821-C4C6-461D-B292-D60CFB956EFB}"/>
    <cellStyle name="20% - Accent1 8 2 3 2 2 2" xfId="37775" xr:uid="{F3AAA594-0715-4843-9E20-9577D62C4AF8}"/>
    <cellStyle name="20% - Accent1 8 2 3 2 3" xfId="30171" xr:uid="{EB2C7D90-2A2B-4D5A-9A3A-C5BA34A5B8B5}"/>
    <cellStyle name="20% - Accent1 8 2 3 3" xfId="22800" xr:uid="{4E5273EB-BB52-49E1-9F0B-0496995F672A}"/>
    <cellStyle name="20% - Accent1 8 2 3 3 2" xfId="37776" xr:uid="{00C260F9-DB0C-421A-8429-E18CC5945E0C}"/>
    <cellStyle name="20% - Accent1 8 2 3 4" xfId="30172" xr:uid="{03065D4F-19CD-4BCE-8E25-5C30D3FA8599}"/>
    <cellStyle name="20% - Accent1 8 2 4" xfId="22802" xr:uid="{C1A0239B-BC0A-495C-9641-65C8FE274D78}"/>
    <cellStyle name="20% - Accent1 8 2 4 2" xfId="37778" xr:uid="{AC1B1EDC-86BB-4B79-B5A8-5919E6344AB9}"/>
    <cellStyle name="20% - Accent1 8 2 5" xfId="30174" xr:uid="{66597B30-5145-45D7-B5AD-2019EDD942DA}"/>
    <cellStyle name="20% - Accent1 8 3" xfId="4897" xr:uid="{00000000-0005-0000-0000-0000AA010000}"/>
    <cellStyle name="20% - Accent1 8 3 2" xfId="22798" xr:uid="{91A9F6F9-A6C7-43E5-B4B9-1F7047D9A36B}"/>
    <cellStyle name="20% - Accent1 8 3 2 2" xfId="37774" xr:uid="{89E1F653-E03E-480C-BA3A-3C8418CA9224}"/>
    <cellStyle name="20% - Accent1 8 3 3" xfId="30170" xr:uid="{C3A659A4-AEA7-4304-BBC4-CFCDAEF7A957}"/>
    <cellStyle name="20% - Accent1 8 4" xfId="4896" xr:uid="{00000000-0005-0000-0000-0000AB010000}"/>
    <cellStyle name="20% - Accent1 8 4 2" xfId="4895" xr:uid="{00000000-0005-0000-0000-0000AC010000}"/>
    <cellStyle name="20% - Accent1 8 4 2 2" xfId="22796" xr:uid="{CA081C41-26B0-4B9A-BC0F-46C93376DDFB}"/>
    <cellStyle name="20% - Accent1 8 4 2 2 2" xfId="37772" xr:uid="{A552C1B8-0E05-4ED0-AC46-DA3E36584C3C}"/>
    <cellStyle name="20% - Accent1 8 4 2 3" xfId="30168" xr:uid="{4CC7D6A2-579E-4846-93B9-DE8C31B812CF}"/>
    <cellStyle name="20% - Accent1 8 4 3" xfId="22797" xr:uid="{C8FB4907-07C9-4247-B0B1-5453B5715C4A}"/>
    <cellStyle name="20% - Accent1 8 4 3 2" xfId="37773" xr:uid="{6B352537-452B-4BE4-AF9E-F6BE49CF7964}"/>
    <cellStyle name="20% - Accent1 8 4 4" xfId="30169" xr:uid="{BE0CDC32-D825-4D49-8B77-4F0328E181CC}"/>
    <cellStyle name="20% - Accent1 8 5" xfId="4894" xr:uid="{00000000-0005-0000-0000-0000AD010000}"/>
    <cellStyle name="20% - Accent1 8 5 2" xfId="22795" xr:uid="{644DB9D2-8961-47C7-A14A-FAA76D379AE2}"/>
    <cellStyle name="20% - Accent1 8 5 2 2" xfId="37771" xr:uid="{70D72B2F-10E0-4AE2-B391-D1335BFC1569}"/>
    <cellStyle name="20% - Accent1 8 5 3" xfId="30167" xr:uid="{D7E5C9D2-D89D-4835-8D5E-ADEB24618049}"/>
    <cellStyle name="20% - Accent1 8 6" xfId="22803" xr:uid="{FF5116E7-6623-4242-9B7F-1133083A1919}"/>
    <cellStyle name="20% - Accent1 8 6 2" xfId="37779" xr:uid="{9319B3C0-A628-43D5-834A-B49C11F81A08}"/>
    <cellStyle name="20% - Accent1 8 7" xfId="30175" xr:uid="{452FE0CB-7A26-4300-9E05-C12362C3BB7A}"/>
    <cellStyle name="20% - Accent1 9" xfId="4893" xr:uid="{00000000-0005-0000-0000-0000AE010000}"/>
    <cellStyle name="20% - Accent1 9 2" xfId="4892" xr:uid="{00000000-0005-0000-0000-0000AF010000}"/>
    <cellStyle name="20% - Accent1 9 2 2" xfId="4891" xr:uid="{00000000-0005-0000-0000-0000B0010000}"/>
    <cellStyle name="20% - Accent1 9 2 2 2" xfId="22792" xr:uid="{156170AE-EBD3-478B-B3B5-027B1ACB8D7F}"/>
    <cellStyle name="20% - Accent1 9 2 2 2 2" xfId="37768" xr:uid="{44065736-E538-46CC-A992-1618522E67B4}"/>
    <cellStyle name="20% - Accent1 9 2 2 3" xfId="30164" xr:uid="{C61B0A72-DDF3-4F88-85F9-042BDDC63F51}"/>
    <cellStyle name="20% - Accent1 9 2 3" xfId="4890" xr:uid="{00000000-0005-0000-0000-0000B1010000}"/>
    <cellStyle name="20% - Accent1 9 2 3 2" xfId="22791" xr:uid="{97ED8A68-935C-4B29-9527-5E5C3823A784}"/>
    <cellStyle name="20% - Accent1 9 2 3 2 2" xfId="37767" xr:uid="{88CF7AAB-E090-4807-AD44-EE55CD8D859B}"/>
    <cellStyle name="20% - Accent1 9 2 3 3" xfId="30163" xr:uid="{64E4DA79-8B9F-4A72-B76E-C79CC0524A3F}"/>
    <cellStyle name="20% - Accent1 9 2 4" xfId="22793" xr:uid="{23670A31-D449-4384-A2C9-612BB112FC01}"/>
    <cellStyle name="20% - Accent1 9 2 4 2" xfId="37769" xr:uid="{138468DB-B9ED-4ABF-A734-1500D8B9A426}"/>
    <cellStyle name="20% - Accent1 9 2 5" xfId="30165" xr:uid="{C86D716A-70CD-4999-B522-52F1DAF53C69}"/>
    <cellStyle name="20% - Accent1 9 3" xfId="4889" xr:uid="{00000000-0005-0000-0000-0000B2010000}"/>
    <cellStyle name="20% - Accent1 9 3 2" xfId="22790" xr:uid="{B2D23CFA-C775-4AFB-9C16-589B3CAFFD45}"/>
    <cellStyle name="20% - Accent1 9 3 2 2" xfId="37766" xr:uid="{885693D5-F9C8-45D8-97B2-A6C44E2DF81B}"/>
    <cellStyle name="20% - Accent1 9 3 3" xfId="30162" xr:uid="{AD108F12-CD2D-47F3-84C5-3BBB8E163296}"/>
    <cellStyle name="20% - Accent1 9 4" xfId="4888" xr:uid="{00000000-0005-0000-0000-0000B3010000}"/>
    <cellStyle name="20% - Accent1 9 4 2" xfId="4887" xr:uid="{00000000-0005-0000-0000-0000B4010000}"/>
    <cellStyle name="20% - Accent1 9 4 2 2" xfId="22788" xr:uid="{1D76813B-AD32-42FC-8E37-23F58C175A73}"/>
    <cellStyle name="20% - Accent1 9 4 2 2 2" xfId="37764" xr:uid="{DC429F8E-68D4-4082-BD8C-0A8A2E13BE90}"/>
    <cellStyle name="20% - Accent1 9 4 2 3" xfId="30160" xr:uid="{55591B5E-FAB6-485E-AFAA-0486793E46B8}"/>
    <cellStyle name="20% - Accent1 9 4 3" xfId="22789" xr:uid="{16247AD9-10BF-4CFF-8292-55C31BBE35A0}"/>
    <cellStyle name="20% - Accent1 9 4 3 2" xfId="37765" xr:uid="{A618FCCE-DBF5-43E4-A141-0A4EB35AD855}"/>
    <cellStyle name="20% - Accent1 9 4 4" xfId="30161" xr:uid="{363BD1A9-2661-454F-8C2F-0C1C5311DB45}"/>
    <cellStyle name="20% - Accent1 9 5" xfId="4886" xr:uid="{00000000-0005-0000-0000-0000B5010000}"/>
    <cellStyle name="20% - Accent1 9 5 2" xfId="22787" xr:uid="{D9B19913-26AD-446D-9966-BAFFBE45505C}"/>
    <cellStyle name="20% - Accent1 9 5 2 2" xfId="37763" xr:uid="{61B51594-0D6C-44F2-B0D0-DB919350F293}"/>
    <cellStyle name="20% - Accent1 9 5 3" xfId="30159" xr:uid="{4B2FD9D7-5945-4981-8EDA-AFC88EFBA975}"/>
    <cellStyle name="20% - Accent1 9 6" xfId="22794" xr:uid="{9402FF94-F79E-48AB-8EF0-DB6F01322CFF}"/>
    <cellStyle name="20% - Accent1 9 6 2" xfId="37770" xr:uid="{C767AB58-826D-4CA4-96A6-028A6F066553}"/>
    <cellStyle name="20% - Accent1 9 7" xfId="30166" xr:uid="{04EE8703-4AED-43E3-984D-AAF7C8B446AB}"/>
    <cellStyle name="20% - Accent2" xfId="86" builtinId="34" customBuiltin="1"/>
    <cellStyle name="20% - Accent2 10" xfId="4885" xr:uid="{00000000-0005-0000-0000-0000B6010000}"/>
    <cellStyle name="20% - Accent2 10 2" xfId="4884" xr:uid="{00000000-0005-0000-0000-0000B7010000}"/>
    <cellStyle name="20% - Accent2 10 2 2" xfId="4883" xr:uid="{00000000-0005-0000-0000-0000B8010000}"/>
    <cellStyle name="20% - Accent2 10 2 2 2" xfId="22784" xr:uid="{C205BC03-D8ED-48DE-BF66-71AFAD53B2A7}"/>
    <cellStyle name="20% - Accent2 10 2 2 2 2" xfId="37760" xr:uid="{118EA1F1-BD4F-4039-BEA4-3A52E6A9E41C}"/>
    <cellStyle name="20% - Accent2 10 2 2 3" xfId="30156" xr:uid="{8EAB1F93-76AB-4B13-8246-F149E7A65237}"/>
    <cellStyle name="20% - Accent2 10 2 3" xfId="4882" xr:uid="{00000000-0005-0000-0000-0000B9010000}"/>
    <cellStyle name="20% - Accent2 10 2 3 2" xfId="22783" xr:uid="{0F3CCA4D-FA8D-4DF3-B829-AC66FAECB032}"/>
    <cellStyle name="20% - Accent2 10 2 3 2 2" xfId="37759" xr:uid="{D059F487-19A3-4FC4-BA28-CF447424D0EC}"/>
    <cellStyle name="20% - Accent2 10 2 3 3" xfId="30155" xr:uid="{CA239ED1-9639-4E19-B1B0-894E6C3F730B}"/>
    <cellStyle name="20% - Accent2 10 2 4" xfId="22785" xr:uid="{1D69CB85-D2B5-4976-A528-D61D92B8FACE}"/>
    <cellStyle name="20% - Accent2 10 2 4 2" xfId="37761" xr:uid="{B01F5252-C24C-4D80-99AE-657454F274A3}"/>
    <cellStyle name="20% - Accent2 10 2 5" xfId="30157" xr:uid="{C74A3536-9CFB-4236-90AB-A1EB78C6D9B9}"/>
    <cellStyle name="20% - Accent2 10 3" xfId="4881" xr:uid="{00000000-0005-0000-0000-0000BA010000}"/>
    <cellStyle name="20% - Accent2 10 3 2" xfId="22782" xr:uid="{B6B61EDE-F642-4FF6-B338-60D0F6DE24B9}"/>
    <cellStyle name="20% - Accent2 10 3 2 2" xfId="37758" xr:uid="{73A8E8DB-FFD6-431C-9AF3-D6539DE7B087}"/>
    <cellStyle name="20% - Accent2 10 3 3" xfId="30154" xr:uid="{40964F2F-8386-40CC-8951-412216810E22}"/>
    <cellStyle name="20% - Accent2 10 4" xfId="4880" xr:uid="{00000000-0005-0000-0000-0000BB010000}"/>
    <cellStyle name="20% - Accent2 10 4 2" xfId="4879" xr:uid="{00000000-0005-0000-0000-0000BC010000}"/>
    <cellStyle name="20% - Accent2 10 4 2 2" xfId="22780" xr:uid="{E7A8FE83-8DBF-4CD2-BDD3-426385DB7098}"/>
    <cellStyle name="20% - Accent2 10 4 2 2 2" xfId="37756" xr:uid="{0FB8254D-6FC2-43EE-A08C-F59CFA7568C8}"/>
    <cellStyle name="20% - Accent2 10 4 2 3" xfId="30152" xr:uid="{3E01BD4D-7C13-44E9-8956-298EF2F8D993}"/>
    <cellStyle name="20% - Accent2 10 4 3" xfId="22781" xr:uid="{573043EB-404C-478F-87B3-CCAD696AF447}"/>
    <cellStyle name="20% - Accent2 10 4 3 2" xfId="37757" xr:uid="{4ECD664B-BD4E-46E1-A229-DF2498642CD9}"/>
    <cellStyle name="20% - Accent2 10 4 4" xfId="30153" xr:uid="{615F5265-1C37-4B31-9EF0-77DADBF2342F}"/>
    <cellStyle name="20% - Accent2 10 5" xfId="4878" xr:uid="{00000000-0005-0000-0000-0000BD010000}"/>
    <cellStyle name="20% - Accent2 10 5 2" xfId="22779" xr:uid="{9273A205-4A03-4B85-BAE3-91CCA7F604DF}"/>
    <cellStyle name="20% - Accent2 10 5 2 2" xfId="37755" xr:uid="{72BB96D3-6E94-4DB7-9939-4E38298903CD}"/>
    <cellStyle name="20% - Accent2 10 5 3" xfId="30151" xr:uid="{09B349D8-BBE7-4D93-BE4C-ABBCED1582BB}"/>
    <cellStyle name="20% - Accent2 10 6" xfId="22786" xr:uid="{0FCF69F8-2BF7-4946-8B2B-0729889EAFB1}"/>
    <cellStyle name="20% - Accent2 10 6 2" xfId="37762" xr:uid="{61CB6BE7-B7ED-4615-B68E-F2B9408FD66A}"/>
    <cellStyle name="20% - Accent2 10 7" xfId="30158" xr:uid="{E1638EE3-A43E-4083-B64D-0B9F908F434E}"/>
    <cellStyle name="20% - Accent2 11" xfId="4877" xr:uid="{00000000-0005-0000-0000-0000BE010000}"/>
    <cellStyle name="20% - Accent2 11 2" xfId="4876" xr:uid="{00000000-0005-0000-0000-0000BF010000}"/>
    <cellStyle name="20% - Accent2 11 2 2" xfId="22777" xr:uid="{4E00A092-4E56-4CFE-AB9A-773CD09780A5}"/>
    <cellStyle name="20% - Accent2 11 2 2 2" xfId="37753" xr:uid="{38AEAD9A-FE4D-4D48-A93B-B7BE15D0342A}"/>
    <cellStyle name="20% - Accent2 11 2 3" xfId="30149" xr:uid="{809D0EE8-B5C1-45AB-84B8-66798CC23471}"/>
    <cellStyle name="20% - Accent2 11 3" xfId="4875" xr:uid="{00000000-0005-0000-0000-0000C0010000}"/>
    <cellStyle name="20% - Accent2 11 3 2" xfId="4874" xr:uid="{00000000-0005-0000-0000-0000C1010000}"/>
    <cellStyle name="20% - Accent2 11 3 2 2" xfId="22775" xr:uid="{11657F02-EDEF-45E7-8720-BAB0AC0590FD}"/>
    <cellStyle name="20% - Accent2 11 3 2 2 2" xfId="37751" xr:uid="{96757C56-C949-434E-9008-32AECCA7AAF3}"/>
    <cellStyle name="20% - Accent2 11 3 2 3" xfId="30147" xr:uid="{6D81D2C5-58A7-4096-9FF0-CCB15988EE54}"/>
    <cellStyle name="20% - Accent2 11 3 3" xfId="22776" xr:uid="{6D665376-C333-4C0A-9914-CC6B4E4F0514}"/>
    <cellStyle name="20% - Accent2 11 3 3 2" xfId="37752" xr:uid="{166CC778-C996-4C67-B8A0-4D3814EC5BB3}"/>
    <cellStyle name="20% - Accent2 11 3 4" xfId="30148" xr:uid="{4232CEE2-EB3D-4E02-B4A9-C3A1D158B1A6}"/>
    <cellStyle name="20% - Accent2 11 4" xfId="22778" xr:uid="{59097FAD-EBE4-4B1D-AEC8-76A62CB8E6F7}"/>
    <cellStyle name="20% - Accent2 11 4 2" xfId="37754" xr:uid="{5FED2C5E-DDFE-4161-8CA8-BCC7BEFC2107}"/>
    <cellStyle name="20% - Accent2 11 5" xfId="30150" xr:uid="{1BD06B30-AB3F-4923-963D-F9DA344C6F11}"/>
    <cellStyle name="20% - Accent2 12" xfId="4873" xr:uid="{00000000-0005-0000-0000-0000C2010000}"/>
    <cellStyle name="20% - Accent2 12 2" xfId="4872" xr:uid="{00000000-0005-0000-0000-0000C3010000}"/>
    <cellStyle name="20% - Accent2 12 2 2" xfId="22773" xr:uid="{B39EC989-468A-4F22-BEAB-769EFADD5B05}"/>
    <cellStyle name="20% - Accent2 12 2 2 2" xfId="37749" xr:uid="{403241A1-E2AD-4354-A3CA-9048BE4102A9}"/>
    <cellStyle name="20% - Accent2 12 2 3" xfId="30145" xr:uid="{182D39DD-547C-42F0-BCFD-EF58EAF7286D}"/>
    <cellStyle name="20% - Accent2 12 3" xfId="4871" xr:uid="{00000000-0005-0000-0000-0000C4010000}"/>
    <cellStyle name="20% - Accent2 12 3 2" xfId="22772" xr:uid="{A2AADC2A-809F-4666-B485-614FA51FAB95}"/>
    <cellStyle name="20% - Accent2 12 3 2 2" xfId="37748" xr:uid="{39239837-57A8-4566-B24A-B98336CBE3EF}"/>
    <cellStyle name="20% - Accent2 12 3 3" xfId="30144" xr:uid="{BBB49794-2ED6-4AB2-99F6-3AE0E401FADF}"/>
    <cellStyle name="20% - Accent2 12 4" xfId="22774" xr:uid="{4B34519A-22E8-4464-AEBE-66865ECBB2D7}"/>
    <cellStyle name="20% - Accent2 12 4 2" xfId="37750" xr:uid="{FF280F67-81AB-4F91-BF8A-FB87EFA08BAD}"/>
    <cellStyle name="20% - Accent2 12 5" xfId="30146" xr:uid="{1A8BE707-AE53-41DF-9112-B3999E179A99}"/>
    <cellStyle name="20% - Accent2 13" xfId="4870" xr:uid="{00000000-0005-0000-0000-0000C5010000}"/>
    <cellStyle name="20% - Accent2 13 2" xfId="4869" xr:uid="{00000000-0005-0000-0000-0000C6010000}"/>
    <cellStyle name="20% - Accent2 13 2 2" xfId="22770" xr:uid="{1974B9CC-CC0A-42FF-A46A-2213282EDA9D}"/>
    <cellStyle name="20% - Accent2 13 2 2 2" xfId="37746" xr:uid="{B3854410-3668-4F1C-85B4-48C2E526EEA3}"/>
    <cellStyle name="20% - Accent2 13 2 3" xfId="30142" xr:uid="{9DA666A7-34A4-4EE1-97D0-B8A3E052147C}"/>
    <cellStyle name="20% - Accent2 13 3" xfId="4868" xr:uid="{00000000-0005-0000-0000-0000C7010000}"/>
    <cellStyle name="20% - Accent2 13 3 2" xfId="22769" xr:uid="{477F7332-B10F-4A77-A6EA-16027B417469}"/>
    <cellStyle name="20% - Accent2 13 3 2 2" xfId="37745" xr:uid="{ECE00180-C31B-44B1-AC1A-95270E08A2F1}"/>
    <cellStyle name="20% - Accent2 13 3 3" xfId="30141" xr:uid="{07197745-3896-4378-A56C-65E6ECB14AF3}"/>
    <cellStyle name="20% - Accent2 13 4" xfId="22771" xr:uid="{F109B467-2B1F-454D-A59B-B65860ED600C}"/>
    <cellStyle name="20% - Accent2 13 4 2" xfId="37747" xr:uid="{C0EA61D5-4E49-46DD-A0D0-15E04A715781}"/>
    <cellStyle name="20% - Accent2 13 5" xfId="30143" xr:uid="{B8BE4915-5E95-48BE-B969-B26C8A05B49C}"/>
    <cellStyle name="20% - Accent2 14" xfId="4867" xr:uid="{00000000-0005-0000-0000-0000C8010000}"/>
    <cellStyle name="20% - Accent2 14 2" xfId="4866" xr:uid="{00000000-0005-0000-0000-0000C9010000}"/>
    <cellStyle name="20% - Accent2 14 2 2" xfId="22768" xr:uid="{782FD421-3E44-4519-BF8A-1E27E39B0D6C}"/>
    <cellStyle name="20% - Accent2 14 2 2 2" xfId="37744" xr:uid="{D1864399-8E82-469F-8370-E6590392E1E5}"/>
    <cellStyle name="20% - Accent2 14 2 3" xfId="30140" xr:uid="{29B1EFF6-0E33-4960-B5DC-E5320DB974AA}"/>
    <cellStyle name="20% - Accent2 15" xfId="4865" xr:uid="{00000000-0005-0000-0000-0000CA010000}"/>
    <cellStyle name="20% - Accent2 15 2" xfId="22767" xr:uid="{DF8DF82A-A64F-4003-8A0E-E65661F1FC6C}"/>
    <cellStyle name="20% - Accent2 15 2 2" xfId="37743" xr:uid="{89CA9F8C-4CEB-433F-8FB5-494035DA82A1}"/>
    <cellStyle name="20% - Accent2 15 3" xfId="30139" xr:uid="{5F3F0D11-14E1-4FC3-8519-0680632FF506}"/>
    <cellStyle name="20% - Accent2 16" xfId="4864" xr:uid="{00000000-0005-0000-0000-0000CB010000}"/>
    <cellStyle name="20% - Accent2 17" xfId="20645" xr:uid="{B0DCB751-278A-44D4-A62F-EE7218833106}"/>
    <cellStyle name="20% - Accent2 17 2" xfId="35646" xr:uid="{7B07E5E4-A82D-45A5-8B6A-B0DF28B26BA8}"/>
    <cellStyle name="20% - Accent2 18" xfId="27949" xr:uid="{EC99B8EB-241B-4A5B-8534-75C2CCE4D42F}"/>
    <cellStyle name="20% - Accent2 2" xfId="196" xr:uid="{00000000-0005-0000-0000-00001D000000}"/>
    <cellStyle name="20% - Accent2 2 2" xfId="4863" xr:uid="{00000000-0005-0000-0000-0000CD010000}"/>
    <cellStyle name="20% - Accent2 2 3" xfId="4862" xr:uid="{00000000-0005-0000-0000-0000CE010000}"/>
    <cellStyle name="20% - Accent2 2 3 10" xfId="30138" xr:uid="{9BD3F5F9-9883-4F54-8AB4-14CD906FB20A}"/>
    <cellStyle name="20% - Accent2 2 3 2" xfId="4861" xr:uid="{00000000-0005-0000-0000-0000CF010000}"/>
    <cellStyle name="20% - Accent2 2 3 2 2" xfId="4860" xr:uid="{00000000-0005-0000-0000-0000D0010000}"/>
    <cellStyle name="20% - Accent2 2 3 2 2 2" xfId="4859" xr:uid="{00000000-0005-0000-0000-0000D1010000}"/>
    <cellStyle name="20% - Accent2 2 3 2 2 2 2" xfId="4858" xr:uid="{00000000-0005-0000-0000-0000D2010000}"/>
    <cellStyle name="20% - Accent2 2 3 2 2 2 2 2" xfId="22762" xr:uid="{75AF00EA-3E0A-489E-A6F7-680DBDF9ED56}"/>
    <cellStyle name="20% - Accent2 2 3 2 2 2 2 2 2" xfId="37738" xr:uid="{CA37387B-CD45-4FC2-BFF6-CD33360BA331}"/>
    <cellStyle name="20% - Accent2 2 3 2 2 2 2 3" xfId="30134" xr:uid="{B0A01F03-0F89-4864-B567-52BDC3D7484C}"/>
    <cellStyle name="20% - Accent2 2 3 2 2 2 3" xfId="4857" xr:uid="{00000000-0005-0000-0000-0000D3010000}"/>
    <cellStyle name="20% - Accent2 2 3 2 2 2 3 2" xfId="22761" xr:uid="{BB2FD4BE-B732-4F2C-A64B-BBEC17A346DB}"/>
    <cellStyle name="20% - Accent2 2 3 2 2 2 3 2 2" xfId="37737" xr:uid="{CD95F58D-FA59-4600-BEFD-02DD38373613}"/>
    <cellStyle name="20% - Accent2 2 3 2 2 2 3 3" xfId="30133" xr:uid="{81185046-1692-45E2-B122-ADF76D8A0118}"/>
    <cellStyle name="20% - Accent2 2 3 2 2 2 4" xfId="22763" xr:uid="{880562BB-8739-43AF-89ED-15A6467C9CBB}"/>
    <cellStyle name="20% - Accent2 2 3 2 2 2 4 2" xfId="37739" xr:uid="{BCBD7AB2-5AC2-4736-BAF1-920F6E14480E}"/>
    <cellStyle name="20% - Accent2 2 3 2 2 2 5" xfId="30135" xr:uid="{FFE2ABED-5537-45CF-BDD0-554F06987298}"/>
    <cellStyle name="20% - Accent2 2 3 2 2 3" xfId="4856" xr:uid="{00000000-0005-0000-0000-0000D4010000}"/>
    <cellStyle name="20% - Accent2 2 3 2 2 3 2" xfId="4855" xr:uid="{00000000-0005-0000-0000-0000D5010000}"/>
    <cellStyle name="20% - Accent2 2 3 2 2 3 2 2" xfId="22759" xr:uid="{2C863A1E-170F-4105-8BCF-9955D4CE9E78}"/>
    <cellStyle name="20% - Accent2 2 3 2 2 3 2 2 2" xfId="37735" xr:uid="{9768CD34-0F3E-4C48-A816-7F8DB458E892}"/>
    <cellStyle name="20% - Accent2 2 3 2 2 3 2 3" xfId="30131" xr:uid="{97B1FBD3-B23A-4E54-ADB9-46E8BBC3C603}"/>
    <cellStyle name="20% - Accent2 2 3 2 2 3 3" xfId="22760" xr:uid="{591FAB50-1487-4040-960C-3D2BA76A4677}"/>
    <cellStyle name="20% - Accent2 2 3 2 2 3 3 2" xfId="37736" xr:uid="{837EAFA1-970E-4C8C-9BFB-8D393F360ED6}"/>
    <cellStyle name="20% - Accent2 2 3 2 2 3 4" xfId="30132" xr:uid="{A40018B4-9A0B-45A0-94E9-1B773FB549E5}"/>
    <cellStyle name="20% - Accent2 2 3 2 2 4" xfId="4854" xr:uid="{00000000-0005-0000-0000-0000D6010000}"/>
    <cellStyle name="20% - Accent2 2 3 2 2 4 2" xfId="22758" xr:uid="{B069B6ED-48E6-4D75-842F-9F80B4139F9C}"/>
    <cellStyle name="20% - Accent2 2 3 2 2 4 2 2" xfId="37734" xr:uid="{923E8C7A-5E32-477E-92DB-9F1A7890B624}"/>
    <cellStyle name="20% - Accent2 2 3 2 2 4 3" xfId="30130" xr:uid="{6C014426-3E8F-44FE-85DB-B5E466CF1B8A}"/>
    <cellStyle name="20% - Accent2 2 3 2 2 5" xfId="22764" xr:uid="{6F84C22A-7B84-4999-8F24-9BA21B75487A}"/>
    <cellStyle name="20% - Accent2 2 3 2 2 5 2" xfId="37740" xr:uid="{CB34720A-3317-4B66-AB42-2E03A69E70F9}"/>
    <cellStyle name="20% - Accent2 2 3 2 2 6" xfId="30136" xr:uid="{895217D5-1871-414A-8DE5-2C6DA0CCC7ED}"/>
    <cellStyle name="20% - Accent2 2 3 2 3" xfId="4853" xr:uid="{00000000-0005-0000-0000-0000D7010000}"/>
    <cellStyle name="20% - Accent2 2 3 2 3 2" xfId="4852" xr:uid="{00000000-0005-0000-0000-0000D8010000}"/>
    <cellStyle name="20% - Accent2 2 3 2 3 2 2" xfId="4851" xr:uid="{00000000-0005-0000-0000-0000D9010000}"/>
    <cellStyle name="20% - Accent2 2 3 2 3 2 2 2" xfId="22755" xr:uid="{97666246-611F-4798-B703-53D063D58010}"/>
    <cellStyle name="20% - Accent2 2 3 2 3 2 2 2 2" xfId="37731" xr:uid="{B3622A65-D0B3-45C2-B5BE-1D6C54B715B8}"/>
    <cellStyle name="20% - Accent2 2 3 2 3 2 2 3" xfId="30127" xr:uid="{19EA9057-F9CA-4988-8D08-517802FBB4D1}"/>
    <cellStyle name="20% - Accent2 2 3 2 3 2 3" xfId="4850" xr:uid="{00000000-0005-0000-0000-0000DA010000}"/>
    <cellStyle name="20% - Accent2 2 3 2 3 2 3 2" xfId="22754" xr:uid="{4CAA806A-0E60-41BC-AB44-D6F9E7449E57}"/>
    <cellStyle name="20% - Accent2 2 3 2 3 2 3 2 2" xfId="37730" xr:uid="{753819E4-0880-4954-8235-BD914ED2CAD0}"/>
    <cellStyle name="20% - Accent2 2 3 2 3 2 3 3" xfId="30126" xr:uid="{CB91CDAC-75C9-4B23-A9D6-64D79BB50D5D}"/>
    <cellStyle name="20% - Accent2 2 3 2 3 2 4" xfId="22756" xr:uid="{B1E70379-A671-4612-A38A-05AC98D9EECF}"/>
    <cellStyle name="20% - Accent2 2 3 2 3 2 4 2" xfId="37732" xr:uid="{B30FB53F-4932-49B4-B0EB-4139ECC1D9F4}"/>
    <cellStyle name="20% - Accent2 2 3 2 3 2 5" xfId="30128" xr:uid="{40052B01-57DA-4981-A3AF-F6E70B16033C}"/>
    <cellStyle name="20% - Accent2 2 3 2 3 3" xfId="4849" xr:uid="{00000000-0005-0000-0000-0000DB010000}"/>
    <cellStyle name="20% - Accent2 2 3 2 3 3 2" xfId="4848" xr:uid="{00000000-0005-0000-0000-0000DC010000}"/>
    <cellStyle name="20% - Accent2 2 3 2 3 3 2 2" xfId="22752" xr:uid="{F7885D11-2015-465F-97E9-83DF85C77582}"/>
    <cellStyle name="20% - Accent2 2 3 2 3 3 2 2 2" xfId="37728" xr:uid="{BA523B3C-D3E4-448E-B098-8276B81DFEA0}"/>
    <cellStyle name="20% - Accent2 2 3 2 3 3 2 3" xfId="30124" xr:uid="{3D37C759-016D-436B-BFCB-619AFC14C3F1}"/>
    <cellStyle name="20% - Accent2 2 3 2 3 3 3" xfId="22753" xr:uid="{75405154-A3E7-4BF2-BE75-261323E23A36}"/>
    <cellStyle name="20% - Accent2 2 3 2 3 3 3 2" xfId="37729" xr:uid="{78958FC2-42C3-44C9-B58D-2B47D257FE70}"/>
    <cellStyle name="20% - Accent2 2 3 2 3 3 4" xfId="30125" xr:uid="{87863E4F-9025-486D-944B-5742A285960C}"/>
    <cellStyle name="20% - Accent2 2 3 2 3 4" xfId="4847" xr:uid="{00000000-0005-0000-0000-0000DD010000}"/>
    <cellStyle name="20% - Accent2 2 3 2 3 4 2" xfId="22751" xr:uid="{01F93072-8DB1-4D59-944E-61AA419B462F}"/>
    <cellStyle name="20% - Accent2 2 3 2 3 4 2 2" xfId="37727" xr:uid="{A021EAC7-4F95-4925-B0DF-1808412DC2CD}"/>
    <cellStyle name="20% - Accent2 2 3 2 3 4 3" xfId="30123" xr:uid="{F49A0ABB-ABC0-47EF-906E-9D491F0E13EA}"/>
    <cellStyle name="20% - Accent2 2 3 2 3 5" xfId="22757" xr:uid="{1C2735FB-3749-429C-97E1-D0ECFA4FDA63}"/>
    <cellStyle name="20% - Accent2 2 3 2 3 5 2" xfId="37733" xr:uid="{C1A53216-963D-4D8A-A17E-D1E3813697E7}"/>
    <cellStyle name="20% - Accent2 2 3 2 3 6" xfId="30129" xr:uid="{993A2A29-1C21-44A6-8403-8A05F6CD0612}"/>
    <cellStyle name="20% - Accent2 2 3 2 4" xfId="4846" xr:uid="{00000000-0005-0000-0000-0000DE010000}"/>
    <cellStyle name="20% - Accent2 2 3 2 4 2" xfId="4845" xr:uid="{00000000-0005-0000-0000-0000DF010000}"/>
    <cellStyle name="20% - Accent2 2 3 2 4 2 2" xfId="22749" xr:uid="{FC54F81D-75BB-4712-BA6F-4CBC40949681}"/>
    <cellStyle name="20% - Accent2 2 3 2 4 2 2 2" xfId="37725" xr:uid="{4B89EDA4-DE83-4403-B3AF-6B48E1299374}"/>
    <cellStyle name="20% - Accent2 2 3 2 4 2 3" xfId="30121" xr:uid="{75FF710F-C642-4291-A51B-AE37260B8ACB}"/>
    <cellStyle name="20% - Accent2 2 3 2 4 3" xfId="4844" xr:uid="{00000000-0005-0000-0000-0000E0010000}"/>
    <cellStyle name="20% - Accent2 2 3 2 4 3 2" xfId="22748" xr:uid="{0CDC9CB8-7AC3-4C92-BC95-011F7C17C60C}"/>
    <cellStyle name="20% - Accent2 2 3 2 4 3 2 2" xfId="37724" xr:uid="{7127F2C0-7DA3-43B8-BF62-EE3A22DC3402}"/>
    <cellStyle name="20% - Accent2 2 3 2 4 3 3" xfId="30120" xr:uid="{84483673-9A59-4225-BCA4-ECA84505CF8B}"/>
    <cellStyle name="20% - Accent2 2 3 2 4 4" xfId="22750" xr:uid="{5F506B85-7B79-42A4-A55C-AB058FE9620E}"/>
    <cellStyle name="20% - Accent2 2 3 2 4 4 2" xfId="37726" xr:uid="{E1F1783B-A332-4C72-B0A5-F4E121A2E00D}"/>
    <cellStyle name="20% - Accent2 2 3 2 4 5" xfId="30122" xr:uid="{6D1E2299-11F3-4A65-9BBF-320C4995510F}"/>
    <cellStyle name="20% - Accent2 2 3 2 5" xfId="4843" xr:uid="{00000000-0005-0000-0000-0000E1010000}"/>
    <cellStyle name="20% - Accent2 2 3 2 5 2" xfId="22747" xr:uid="{C16F7A3F-9326-4F7A-BEB3-F256A3FBEEB5}"/>
    <cellStyle name="20% - Accent2 2 3 2 5 2 2" xfId="37723" xr:uid="{3B407F6D-2344-41F5-B9FB-7F7F2C794971}"/>
    <cellStyle name="20% - Accent2 2 3 2 5 3" xfId="30119" xr:uid="{DB599102-9098-4383-974E-8DB2964AF4DB}"/>
    <cellStyle name="20% - Accent2 2 3 2 6" xfId="4842" xr:uid="{00000000-0005-0000-0000-0000E2010000}"/>
    <cellStyle name="20% - Accent2 2 3 2 6 2" xfId="4841" xr:uid="{00000000-0005-0000-0000-0000E3010000}"/>
    <cellStyle name="20% - Accent2 2 3 2 6 2 2" xfId="22745" xr:uid="{04995251-A9A7-41E2-ADC4-F832E89C73C3}"/>
    <cellStyle name="20% - Accent2 2 3 2 6 2 2 2" xfId="37721" xr:uid="{909F8AC4-1BE1-485F-97D0-A0CABF096F38}"/>
    <cellStyle name="20% - Accent2 2 3 2 6 2 3" xfId="30117" xr:uid="{F38D9C12-3F9F-49F4-A324-74565D31FC66}"/>
    <cellStyle name="20% - Accent2 2 3 2 6 3" xfId="22746" xr:uid="{FF3E3D64-2F70-450A-8735-0CDD8DC18FEA}"/>
    <cellStyle name="20% - Accent2 2 3 2 6 3 2" xfId="37722" xr:uid="{FF059C98-C7D8-4666-B3C1-BC32B59D152B}"/>
    <cellStyle name="20% - Accent2 2 3 2 6 4" xfId="30118" xr:uid="{525E15AD-3193-428B-B7F9-6A167E40A939}"/>
    <cellStyle name="20% - Accent2 2 3 2 7" xfId="4840" xr:uid="{00000000-0005-0000-0000-0000E4010000}"/>
    <cellStyle name="20% - Accent2 2 3 2 7 2" xfId="22744" xr:uid="{ADEE621B-8B27-4C71-B657-6DCA90AFCC12}"/>
    <cellStyle name="20% - Accent2 2 3 2 7 2 2" xfId="37720" xr:uid="{0BDB67FB-DEA7-4747-9642-6A7C1892D601}"/>
    <cellStyle name="20% - Accent2 2 3 2 7 3" xfId="30116" xr:uid="{AB4ADDD0-2424-4F24-929D-79FBF2A8C805}"/>
    <cellStyle name="20% - Accent2 2 3 2 8" xfId="22765" xr:uid="{6501ADC1-6FF8-46D0-85A2-6EE87D2F2ED0}"/>
    <cellStyle name="20% - Accent2 2 3 2 8 2" xfId="37741" xr:uid="{C4E0B317-2633-4E70-87F4-9C692BAE3994}"/>
    <cellStyle name="20% - Accent2 2 3 2 9" xfId="30137" xr:uid="{CDA2C9DE-47C8-4F61-810D-7E7D614C9896}"/>
    <cellStyle name="20% - Accent2 2 3 3" xfId="4839" xr:uid="{00000000-0005-0000-0000-0000E5010000}"/>
    <cellStyle name="20% - Accent2 2 3 3 2" xfId="4838" xr:uid="{00000000-0005-0000-0000-0000E6010000}"/>
    <cellStyle name="20% - Accent2 2 3 3 2 2" xfId="4837" xr:uid="{00000000-0005-0000-0000-0000E7010000}"/>
    <cellStyle name="20% - Accent2 2 3 3 2 2 2" xfId="22741" xr:uid="{B1096FD9-791D-455B-9A56-3436E25B615E}"/>
    <cellStyle name="20% - Accent2 2 3 3 2 2 2 2" xfId="37717" xr:uid="{91BDCD74-6674-4FAE-8BC4-6EA03E569088}"/>
    <cellStyle name="20% - Accent2 2 3 3 2 2 3" xfId="30113" xr:uid="{A9B2BB6B-C13E-4F28-9BDA-14818C60E5DE}"/>
    <cellStyle name="20% - Accent2 2 3 3 2 3" xfId="4836" xr:uid="{00000000-0005-0000-0000-0000E8010000}"/>
    <cellStyle name="20% - Accent2 2 3 3 2 3 2" xfId="22740" xr:uid="{1C22AE0E-B519-4645-A683-2ACDEF9ED3B1}"/>
    <cellStyle name="20% - Accent2 2 3 3 2 3 2 2" xfId="37716" xr:uid="{FA6ABA88-B222-4529-A839-55C19CBB1813}"/>
    <cellStyle name="20% - Accent2 2 3 3 2 3 3" xfId="30112" xr:uid="{B7CF4827-B27D-435B-A5F6-725FE80E4171}"/>
    <cellStyle name="20% - Accent2 2 3 3 2 4" xfId="22742" xr:uid="{AEEF799C-A945-466C-8327-1A2026492624}"/>
    <cellStyle name="20% - Accent2 2 3 3 2 4 2" xfId="37718" xr:uid="{A79ABC33-06B5-4B31-88C3-FD72F7B35A4E}"/>
    <cellStyle name="20% - Accent2 2 3 3 2 5" xfId="30114" xr:uid="{133755CD-F5CE-4BA6-8040-ECD193B2320A}"/>
    <cellStyle name="20% - Accent2 2 3 3 3" xfId="4835" xr:uid="{00000000-0005-0000-0000-0000E9010000}"/>
    <cellStyle name="20% - Accent2 2 3 3 3 2" xfId="4834" xr:uid="{00000000-0005-0000-0000-0000EA010000}"/>
    <cellStyle name="20% - Accent2 2 3 3 3 2 2" xfId="22738" xr:uid="{BF958068-9568-4547-A0BB-6BBFA9D2DD93}"/>
    <cellStyle name="20% - Accent2 2 3 3 3 2 2 2" xfId="37714" xr:uid="{1FB48340-CD02-44F1-AF58-2872360303D4}"/>
    <cellStyle name="20% - Accent2 2 3 3 3 2 3" xfId="30110" xr:uid="{50E1B07F-EE31-45EC-B646-DAF38749AE59}"/>
    <cellStyle name="20% - Accent2 2 3 3 3 3" xfId="22739" xr:uid="{96BB062C-84EC-418F-907A-95171E933A8B}"/>
    <cellStyle name="20% - Accent2 2 3 3 3 3 2" xfId="37715" xr:uid="{5A6464E7-DF2F-46D6-AF1B-92F32373F05F}"/>
    <cellStyle name="20% - Accent2 2 3 3 3 4" xfId="30111" xr:uid="{8C7AC06B-0A89-4B59-9F41-445D46BDE36E}"/>
    <cellStyle name="20% - Accent2 2 3 3 4" xfId="4833" xr:uid="{00000000-0005-0000-0000-0000EB010000}"/>
    <cellStyle name="20% - Accent2 2 3 3 4 2" xfId="22737" xr:uid="{E5EEEE1E-A4AC-47A6-9A3E-C8D25E846176}"/>
    <cellStyle name="20% - Accent2 2 3 3 4 2 2" xfId="37713" xr:uid="{3F0BE8C0-EDFC-40BB-BC73-6F260EF36A6D}"/>
    <cellStyle name="20% - Accent2 2 3 3 4 3" xfId="30109" xr:uid="{73721E61-B1B0-4575-8830-97F309FAD389}"/>
    <cellStyle name="20% - Accent2 2 3 3 5" xfId="22743" xr:uid="{E1F8CA36-79A5-4EE3-8BF2-82A633EBFF42}"/>
    <cellStyle name="20% - Accent2 2 3 3 5 2" xfId="37719" xr:uid="{10FC8206-77D7-45E2-8C03-7B7FD0816514}"/>
    <cellStyle name="20% - Accent2 2 3 3 6" xfId="30115" xr:uid="{79FC0766-9524-4FF6-AF42-262BA64C9716}"/>
    <cellStyle name="20% - Accent2 2 3 4" xfId="4832" xr:uid="{00000000-0005-0000-0000-0000EC010000}"/>
    <cellStyle name="20% - Accent2 2 3 4 2" xfId="4831" xr:uid="{00000000-0005-0000-0000-0000ED010000}"/>
    <cellStyle name="20% - Accent2 2 3 4 2 2" xfId="4830" xr:uid="{00000000-0005-0000-0000-0000EE010000}"/>
    <cellStyle name="20% - Accent2 2 3 4 2 2 2" xfId="22734" xr:uid="{3E0EFD6C-3AD2-4C65-944F-1474590F0E2C}"/>
    <cellStyle name="20% - Accent2 2 3 4 2 2 2 2" xfId="37710" xr:uid="{D106D4D9-C690-4387-89D2-29770D13DF79}"/>
    <cellStyle name="20% - Accent2 2 3 4 2 2 3" xfId="30106" xr:uid="{35F1D626-B583-4999-8815-A441DF76D504}"/>
    <cellStyle name="20% - Accent2 2 3 4 2 3" xfId="4829" xr:uid="{00000000-0005-0000-0000-0000EF010000}"/>
    <cellStyle name="20% - Accent2 2 3 4 2 3 2" xfId="22733" xr:uid="{0CC4418C-36E1-4235-A41B-13AAA6393B91}"/>
    <cellStyle name="20% - Accent2 2 3 4 2 3 2 2" xfId="37709" xr:uid="{736855DD-E333-46AE-A274-AB4C8626F586}"/>
    <cellStyle name="20% - Accent2 2 3 4 2 3 3" xfId="30105" xr:uid="{9ABCBC4B-FC52-4302-A441-DE3344B517A3}"/>
    <cellStyle name="20% - Accent2 2 3 4 2 4" xfId="22735" xr:uid="{517A67B8-3197-40BF-AC1D-00FF3CB7AC16}"/>
    <cellStyle name="20% - Accent2 2 3 4 2 4 2" xfId="37711" xr:uid="{A1C2F59A-2DD2-49C2-9F38-C7D2886957F4}"/>
    <cellStyle name="20% - Accent2 2 3 4 2 5" xfId="30107" xr:uid="{A9851696-DAED-4A86-86D4-5E77ABE1BA99}"/>
    <cellStyle name="20% - Accent2 2 3 4 3" xfId="4828" xr:uid="{00000000-0005-0000-0000-0000F0010000}"/>
    <cellStyle name="20% - Accent2 2 3 4 3 2" xfId="4827" xr:uid="{00000000-0005-0000-0000-0000F1010000}"/>
    <cellStyle name="20% - Accent2 2 3 4 3 2 2" xfId="22731" xr:uid="{CBD94A24-710E-4931-BF02-30BD8D40080F}"/>
    <cellStyle name="20% - Accent2 2 3 4 3 2 2 2" xfId="37707" xr:uid="{9112C48E-7F47-4686-A0F1-E683F6FF14DD}"/>
    <cellStyle name="20% - Accent2 2 3 4 3 2 3" xfId="30103" xr:uid="{F1EF4968-3E64-40E9-A10D-8F3A4B39BE86}"/>
    <cellStyle name="20% - Accent2 2 3 4 3 3" xfId="22732" xr:uid="{C924ED61-94E2-4890-80F0-26A22EB88D65}"/>
    <cellStyle name="20% - Accent2 2 3 4 3 3 2" xfId="37708" xr:uid="{5D61B6D9-E36A-4D91-A6FC-0C206EEB2A76}"/>
    <cellStyle name="20% - Accent2 2 3 4 3 4" xfId="30104" xr:uid="{905033D9-5036-4C8B-9D6D-8A83FB7AA121}"/>
    <cellStyle name="20% - Accent2 2 3 4 4" xfId="4826" xr:uid="{00000000-0005-0000-0000-0000F2010000}"/>
    <cellStyle name="20% - Accent2 2 3 4 4 2" xfId="22730" xr:uid="{C1EFDD0E-DED4-491C-8D1C-1739B21B9EE6}"/>
    <cellStyle name="20% - Accent2 2 3 4 4 2 2" xfId="37706" xr:uid="{D103A35D-2A8A-41B1-B935-8DDA238826EC}"/>
    <cellStyle name="20% - Accent2 2 3 4 4 3" xfId="30102" xr:uid="{C9EBB0D1-8D96-46EF-A08F-8F8B80982376}"/>
    <cellStyle name="20% - Accent2 2 3 4 5" xfId="22736" xr:uid="{403AF3F6-7C81-4278-8EF3-52BD0ED53E99}"/>
    <cellStyle name="20% - Accent2 2 3 4 5 2" xfId="37712" xr:uid="{5C5BF97A-579E-477A-AAE7-D1DA0AB4CD45}"/>
    <cellStyle name="20% - Accent2 2 3 4 6" xfId="30108" xr:uid="{C4B95479-2931-48E4-AB0A-CDABC6B9D3DB}"/>
    <cellStyle name="20% - Accent2 2 3 5" xfId="4825" xr:uid="{00000000-0005-0000-0000-0000F3010000}"/>
    <cellStyle name="20% - Accent2 2 3 5 2" xfId="4824" xr:uid="{00000000-0005-0000-0000-0000F4010000}"/>
    <cellStyle name="20% - Accent2 2 3 5 2 2" xfId="22728" xr:uid="{74687F6E-A925-4615-9187-38AF796D5B55}"/>
    <cellStyle name="20% - Accent2 2 3 5 2 2 2" xfId="37704" xr:uid="{097965E9-7EB0-47B7-92A3-6744A8ED60CE}"/>
    <cellStyle name="20% - Accent2 2 3 5 2 3" xfId="30100" xr:uid="{28B34EDA-1766-421D-B407-5F5BCF10668C}"/>
    <cellStyle name="20% - Accent2 2 3 5 3" xfId="4823" xr:uid="{00000000-0005-0000-0000-0000F5010000}"/>
    <cellStyle name="20% - Accent2 2 3 5 3 2" xfId="22727" xr:uid="{04E3767C-9E49-457E-86E9-743F3AFC732B}"/>
    <cellStyle name="20% - Accent2 2 3 5 3 2 2" xfId="37703" xr:uid="{0B9AE658-2D35-487F-B8A2-1F62E7AFF22D}"/>
    <cellStyle name="20% - Accent2 2 3 5 3 3" xfId="30099" xr:uid="{09D06DFC-25E3-4762-AAC4-A796E8390AE3}"/>
    <cellStyle name="20% - Accent2 2 3 5 4" xfId="22729" xr:uid="{8F12E679-1B88-47E5-B35D-53A02EB647D1}"/>
    <cellStyle name="20% - Accent2 2 3 5 4 2" xfId="37705" xr:uid="{82026598-86ED-4B21-A4F4-284047490FEA}"/>
    <cellStyle name="20% - Accent2 2 3 5 5" xfId="30101" xr:uid="{4C41A1F0-556F-48A3-83F6-B6F2BE29463F}"/>
    <cellStyle name="20% - Accent2 2 3 6" xfId="4822" xr:uid="{00000000-0005-0000-0000-0000F6010000}"/>
    <cellStyle name="20% - Accent2 2 3 6 2" xfId="22726" xr:uid="{1E6C7BB6-AAE5-4850-BCDA-E58BEA8C6D78}"/>
    <cellStyle name="20% - Accent2 2 3 6 2 2" xfId="37702" xr:uid="{9B757481-59B2-48E2-83B6-B4AFF5EEF512}"/>
    <cellStyle name="20% - Accent2 2 3 6 3" xfId="30098" xr:uid="{78F7F0F1-14D1-422C-BA2D-77E63EBCE0FF}"/>
    <cellStyle name="20% - Accent2 2 3 7" xfId="4821" xr:uid="{00000000-0005-0000-0000-0000F7010000}"/>
    <cellStyle name="20% - Accent2 2 3 7 2" xfId="4820" xr:uid="{00000000-0005-0000-0000-0000F8010000}"/>
    <cellStyle name="20% - Accent2 2 3 7 2 2" xfId="22724" xr:uid="{44AADC09-9229-4735-B5C8-EC3F001DA963}"/>
    <cellStyle name="20% - Accent2 2 3 7 2 2 2" xfId="37700" xr:uid="{655D82CB-39F0-43AA-AA93-31FFCA1F835F}"/>
    <cellStyle name="20% - Accent2 2 3 7 2 3" xfId="30096" xr:uid="{6D0770FB-536B-478A-A355-FFF0B1DDA23F}"/>
    <cellStyle name="20% - Accent2 2 3 7 3" xfId="22725" xr:uid="{58630920-2B66-4511-B1B9-F490D5160E17}"/>
    <cellStyle name="20% - Accent2 2 3 7 3 2" xfId="37701" xr:uid="{C7D38D6D-BF28-4CE4-907A-01EC81CC31B3}"/>
    <cellStyle name="20% - Accent2 2 3 7 4" xfId="30097" xr:uid="{253F41E4-D7D9-46AA-A8A2-24E2A47D5849}"/>
    <cellStyle name="20% - Accent2 2 3 8" xfId="4819" xr:uid="{00000000-0005-0000-0000-0000F9010000}"/>
    <cellStyle name="20% - Accent2 2 3 8 2" xfId="22723" xr:uid="{AA2AAC18-B625-475A-B5E2-198BF231947F}"/>
    <cellStyle name="20% - Accent2 2 3 8 2 2" xfId="37699" xr:uid="{D8EE1907-D576-4611-A5B0-0F149BFBF996}"/>
    <cellStyle name="20% - Accent2 2 3 8 3" xfId="30095" xr:uid="{112E39F3-A8C3-426C-8926-B9352FB5F5A3}"/>
    <cellStyle name="20% - Accent2 2 3 9" xfId="22766" xr:uid="{87992E96-6775-40EC-9C93-71A14A81DED6}"/>
    <cellStyle name="20% - Accent2 2 3 9 2" xfId="37742" xr:uid="{8A8D9F05-72E5-4941-A70E-D60EA860CC9A}"/>
    <cellStyle name="20% - Accent2 2 4" xfId="4818" xr:uid="{00000000-0005-0000-0000-0000FA010000}"/>
    <cellStyle name="20% - Accent2 2 4 10" xfId="30094" xr:uid="{1381738D-2962-4538-AB84-E5A963CF031A}"/>
    <cellStyle name="20% - Accent2 2 4 2" xfId="4817" xr:uid="{00000000-0005-0000-0000-0000FB010000}"/>
    <cellStyle name="20% - Accent2 2 4 2 2" xfId="4816" xr:uid="{00000000-0005-0000-0000-0000FC010000}"/>
    <cellStyle name="20% - Accent2 2 4 2 2 2" xfId="4815" xr:uid="{00000000-0005-0000-0000-0000FD010000}"/>
    <cellStyle name="20% - Accent2 2 4 2 2 2 2" xfId="4814" xr:uid="{00000000-0005-0000-0000-0000FE010000}"/>
    <cellStyle name="20% - Accent2 2 4 2 2 2 2 2" xfId="22718" xr:uid="{8F00EB31-FE7D-4BD1-99A0-9A3903FA7E3B}"/>
    <cellStyle name="20% - Accent2 2 4 2 2 2 2 2 2" xfId="37694" xr:uid="{D75A766F-D01B-4390-B401-D1ACAAB56134}"/>
    <cellStyle name="20% - Accent2 2 4 2 2 2 2 3" xfId="30090" xr:uid="{6A376E7B-882E-4E1B-8E73-02212F8BA8AD}"/>
    <cellStyle name="20% - Accent2 2 4 2 2 2 3" xfId="4813" xr:uid="{00000000-0005-0000-0000-0000FF010000}"/>
    <cellStyle name="20% - Accent2 2 4 2 2 2 3 2" xfId="22717" xr:uid="{9F9AA52A-549B-4987-A507-3C075D6CC3A9}"/>
    <cellStyle name="20% - Accent2 2 4 2 2 2 3 2 2" xfId="37693" xr:uid="{60E1A59A-D47C-415E-AEA0-870CEFA5DCF7}"/>
    <cellStyle name="20% - Accent2 2 4 2 2 2 3 3" xfId="30089" xr:uid="{75F9138E-F7F7-4144-B29B-D4A725D75583}"/>
    <cellStyle name="20% - Accent2 2 4 2 2 2 4" xfId="22719" xr:uid="{7F81F2CC-5058-4ECB-8018-565986CDD4AD}"/>
    <cellStyle name="20% - Accent2 2 4 2 2 2 4 2" xfId="37695" xr:uid="{E14F4EF4-7869-4E98-8A07-942A9C6DCE9F}"/>
    <cellStyle name="20% - Accent2 2 4 2 2 2 5" xfId="30091" xr:uid="{C849D03D-D3C4-4485-A1A3-9DE73733CA7B}"/>
    <cellStyle name="20% - Accent2 2 4 2 2 3" xfId="4812" xr:uid="{00000000-0005-0000-0000-000000020000}"/>
    <cellStyle name="20% - Accent2 2 4 2 2 3 2" xfId="4811" xr:uid="{00000000-0005-0000-0000-000001020000}"/>
    <cellStyle name="20% - Accent2 2 4 2 2 3 2 2" xfId="22715" xr:uid="{36BB866D-E8C5-4550-BD49-041C6AFDC8D1}"/>
    <cellStyle name="20% - Accent2 2 4 2 2 3 2 2 2" xfId="37691" xr:uid="{0F19CC51-5416-496C-A749-D134CDCD538F}"/>
    <cellStyle name="20% - Accent2 2 4 2 2 3 2 3" xfId="30087" xr:uid="{FD0B8385-B8A4-49E6-ABA5-6BCCFEAF0FA3}"/>
    <cellStyle name="20% - Accent2 2 4 2 2 3 3" xfId="22716" xr:uid="{0ED94164-B8D4-4B82-9055-736E164BB5E6}"/>
    <cellStyle name="20% - Accent2 2 4 2 2 3 3 2" xfId="37692" xr:uid="{1A48AE79-9EE4-480C-9A21-BD2A13873C6D}"/>
    <cellStyle name="20% - Accent2 2 4 2 2 3 4" xfId="30088" xr:uid="{F43FFDCB-0B6E-498C-843B-9BED7E3C8D4D}"/>
    <cellStyle name="20% - Accent2 2 4 2 2 4" xfId="4810" xr:uid="{00000000-0005-0000-0000-000002020000}"/>
    <cellStyle name="20% - Accent2 2 4 2 2 4 2" xfId="22714" xr:uid="{7B5160A7-73D9-4EF4-9B1B-C149B6DD6041}"/>
    <cellStyle name="20% - Accent2 2 4 2 2 4 2 2" xfId="37690" xr:uid="{57C74F02-A7D6-4F46-8185-F4BF001D94E8}"/>
    <cellStyle name="20% - Accent2 2 4 2 2 4 3" xfId="30086" xr:uid="{843C0FAC-3824-495A-BD1B-6198623A1C05}"/>
    <cellStyle name="20% - Accent2 2 4 2 2 5" xfId="22720" xr:uid="{89AA237E-D624-4184-BC2F-B2F601F0313B}"/>
    <cellStyle name="20% - Accent2 2 4 2 2 5 2" xfId="37696" xr:uid="{165E5568-92C1-45FB-87C9-BA775EF7F10E}"/>
    <cellStyle name="20% - Accent2 2 4 2 2 6" xfId="30092" xr:uid="{1A69C294-7847-4C39-8081-730DB1AF1191}"/>
    <cellStyle name="20% - Accent2 2 4 2 3" xfId="4809" xr:uid="{00000000-0005-0000-0000-000003020000}"/>
    <cellStyle name="20% - Accent2 2 4 2 3 2" xfId="4808" xr:uid="{00000000-0005-0000-0000-000004020000}"/>
    <cellStyle name="20% - Accent2 2 4 2 3 2 2" xfId="4807" xr:uid="{00000000-0005-0000-0000-000005020000}"/>
    <cellStyle name="20% - Accent2 2 4 2 3 2 2 2" xfId="22711" xr:uid="{7F9F547C-DB27-47AE-AF88-5E91CA97D27F}"/>
    <cellStyle name="20% - Accent2 2 4 2 3 2 2 2 2" xfId="37687" xr:uid="{5A69DA3A-4835-4734-B64E-F2FECAD8DCE4}"/>
    <cellStyle name="20% - Accent2 2 4 2 3 2 2 3" xfId="30083" xr:uid="{CE23A52C-F87A-460A-8556-385F1B3F4720}"/>
    <cellStyle name="20% - Accent2 2 4 2 3 2 3" xfId="4806" xr:uid="{00000000-0005-0000-0000-000006020000}"/>
    <cellStyle name="20% - Accent2 2 4 2 3 2 3 2" xfId="22710" xr:uid="{EBFF00FD-C50E-4372-8B16-6BECCB2EA33A}"/>
    <cellStyle name="20% - Accent2 2 4 2 3 2 3 2 2" xfId="37686" xr:uid="{5020D855-252C-4515-802E-D849311E0FDC}"/>
    <cellStyle name="20% - Accent2 2 4 2 3 2 3 3" xfId="30082" xr:uid="{43AD7C52-C837-4DA1-AA31-A7627D54A1FD}"/>
    <cellStyle name="20% - Accent2 2 4 2 3 2 4" xfId="22712" xr:uid="{D95AAD87-3A37-4887-BA74-5D121B1BAD72}"/>
    <cellStyle name="20% - Accent2 2 4 2 3 2 4 2" xfId="37688" xr:uid="{0A11AB16-5EC0-4EC8-9884-E5BABB6D1DDC}"/>
    <cellStyle name="20% - Accent2 2 4 2 3 2 5" xfId="30084" xr:uid="{7E1BFCD4-F4FB-4E28-B6F1-E69FB334E54A}"/>
    <cellStyle name="20% - Accent2 2 4 2 3 3" xfId="4805" xr:uid="{00000000-0005-0000-0000-000007020000}"/>
    <cellStyle name="20% - Accent2 2 4 2 3 3 2" xfId="4804" xr:uid="{00000000-0005-0000-0000-000008020000}"/>
    <cellStyle name="20% - Accent2 2 4 2 3 3 2 2" xfId="22708" xr:uid="{30537575-3B45-4918-84BD-9543057E629A}"/>
    <cellStyle name="20% - Accent2 2 4 2 3 3 2 2 2" xfId="37684" xr:uid="{EF0BB799-DB7B-41DD-AD0D-8674D51B63A0}"/>
    <cellStyle name="20% - Accent2 2 4 2 3 3 2 3" xfId="30080" xr:uid="{37142973-FA0A-4B95-951C-161932CE1CCF}"/>
    <cellStyle name="20% - Accent2 2 4 2 3 3 3" xfId="22709" xr:uid="{759F8DBB-1443-4CA5-A9B8-5B9C4C07EDE1}"/>
    <cellStyle name="20% - Accent2 2 4 2 3 3 3 2" xfId="37685" xr:uid="{A9353F69-9095-48E5-B304-F9AF2E470D1F}"/>
    <cellStyle name="20% - Accent2 2 4 2 3 3 4" xfId="30081" xr:uid="{B741B6CD-5BB4-472E-AD66-83C4B41B63FF}"/>
    <cellStyle name="20% - Accent2 2 4 2 3 4" xfId="4803" xr:uid="{00000000-0005-0000-0000-000009020000}"/>
    <cellStyle name="20% - Accent2 2 4 2 3 4 2" xfId="22707" xr:uid="{9BA0FE6D-902B-409E-A222-8E05E250EF8C}"/>
    <cellStyle name="20% - Accent2 2 4 2 3 4 2 2" xfId="37683" xr:uid="{75878273-0235-4598-9CE7-F5CE2F599406}"/>
    <cellStyle name="20% - Accent2 2 4 2 3 4 3" xfId="30079" xr:uid="{CA9C3E0D-EECE-4D1B-A8DA-8C2BCA752D1F}"/>
    <cellStyle name="20% - Accent2 2 4 2 3 5" xfId="22713" xr:uid="{37F30CCD-1BDD-4124-8881-9FA7AA112959}"/>
    <cellStyle name="20% - Accent2 2 4 2 3 5 2" xfId="37689" xr:uid="{D8ACF685-FE78-4838-A38C-A41871658FD4}"/>
    <cellStyle name="20% - Accent2 2 4 2 3 6" xfId="30085" xr:uid="{97A984A1-789C-489F-9CCC-5C4442AC4390}"/>
    <cellStyle name="20% - Accent2 2 4 2 4" xfId="4802" xr:uid="{00000000-0005-0000-0000-00000A020000}"/>
    <cellStyle name="20% - Accent2 2 4 2 4 2" xfId="4801" xr:uid="{00000000-0005-0000-0000-00000B020000}"/>
    <cellStyle name="20% - Accent2 2 4 2 4 2 2" xfId="22705" xr:uid="{BA0AB436-787E-4E0D-AD82-76A6DF1FE2BE}"/>
    <cellStyle name="20% - Accent2 2 4 2 4 2 2 2" xfId="37681" xr:uid="{9060F009-493D-49FB-994A-BA11688D5FF7}"/>
    <cellStyle name="20% - Accent2 2 4 2 4 2 3" xfId="30077" xr:uid="{85FE0F3A-D864-4CBC-B64D-7EEBB6FD3057}"/>
    <cellStyle name="20% - Accent2 2 4 2 4 3" xfId="4800" xr:uid="{00000000-0005-0000-0000-00000C020000}"/>
    <cellStyle name="20% - Accent2 2 4 2 4 3 2" xfId="22704" xr:uid="{043B59F3-2A1A-4F0C-B265-E154148DF373}"/>
    <cellStyle name="20% - Accent2 2 4 2 4 3 2 2" xfId="37680" xr:uid="{1E8A440B-4A44-473C-8F4D-6CADD59F7DD1}"/>
    <cellStyle name="20% - Accent2 2 4 2 4 3 3" xfId="30076" xr:uid="{CB8C8109-9592-4B56-8C78-C86397581C9B}"/>
    <cellStyle name="20% - Accent2 2 4 2 4 4" xfId="22706" xr:uid="{0A5A64E8-9BB5-473C-953E-51F7E987A86B}"/>
    <cellStyle name="20% - Accent2 2 4 2 4 4 2" xfId="37682" xr:uid="{4EF70102-1EC6-48D2-81B7-C78563342405}"/>
    <cellStyle name="20% - Accent2 2 4 2 4 5" xfId="30078" xr:uid="{45F9E325-F894-42D9-B2F4-94BC1F480106}"/>
    <cellStyle name="20% - Accent2 2 4 2 5" xfId="4799" xr:uid="{00000000-0005-0000-0000-00000D020000}"/>
    <cellStyle name="20% - Accent2 2 4 2 5 2" xfId="22703" xr:uid="{B7C0C573-D188-4C13-839A-713E6A7CA825}"/>
    <cellStyle name="20% - Accent2 2 4 2 5 2 2" xfId="37679" xr:uid="{34C57330-CC6F-4D43-B133-0E9B61C3430A}"/>
    <cellStyle name="20% - Accent2 2 4 2 5 3" xfId="30075" xr:uid="{358B6AF7-B057-4F7D-A1A0-4733AEC5B458}"/>
    <cellStyle name="20% - Accent2 2 4 2 6" xfId="4798" xr:uid="{00000000-0005-0000-0000-00000E020000}"/>
    <cellStyle name="20% - Accent2 2 4 2 6 2" xfId="4797" xr:uid="{00000000-0005-0000-0000-00000F020000}"/>
    <cellStyle name="20% - Accent2 2 4 2 6 2 2" xfId="22701" xr:uid="{75570D17-0379-44CC-8836-5EB7EB4AB258}"/>
    <cellStyle name="20% - Accent2 2 4 2 6 2 2 2" xfId="37677" xr:uid="{B4CF51FA-8094-4330-AAF6-08B1EFE54EBF}"/>
    <cellStyle name="20% - Accent2 2 4 2 6 2 3" xfId="30073" xr:uid="{99B3B7AB-E87B-42A2-A90B-A24E07AE4146}"/>
    <cellStyle name="20% - Accent2 2 4 2 6 3" xfId="22702" xr:uid="{A4AF7FFA-9D5B-42E0-8ECC-C4651D3B45E9}"/>
    <cellStyle name="20% - Accent2 2 4 2 6 3 2" xfId="37678" xr:uid="{41CDAEE5-E0FB-4850-BCFC-CC5CB35B0718}"/>
    <cellStyle name="20% - Accent2 2 4 2 6 4" xfId="30074" xr:uid="{82EFDD8A-3950-4AB2-B134-C1996419098F}"/>
    <cellStyle name="20% - Accent2 2 4 2 7" xfId="4796" xr:uid="{00000000-0005-0000-0000-000010020000}"/>
    <cellStyle name="20% - Accent2 2 4 2 7 2" xfId="22700" xr:uid="{0581E1A6-56B1-43C4-833A-C5EE5A7491C0}"/>
    <cellStyle name="20% - Accent2 2 4 2 7 2 2" xfId="37676" xr:uid="{4A47F2CD-D453-4D43-B889-9D27D39608CF}"/>
    <cellStyle name="20% - Accent2 2 4 2 7 3" xfId="30072" xr:uid="{B41E703E-165F-457D-BD24-998C274B64A7}"/>
    <cellStyle name="20% - Accent2 2 4 2 8" xfId="22721" xr:uid="{300C3967-96BB-4A5F-A247-F13EDBC0D26E}"/>
    <cellStyle name="20% - Accent2 2 4 2 8 2" xfId="37697" xr:uid="{22BDBD4E-32A2-4ABB-9D59-EE0ABD07FF63}"/>
    <cellStyle name="20% - Accent2 2 4 2 9" xfId="30093" xr:uid="{DCB61AA2-54DB-4673-A720-1EDD39126822}"/>
    <cellStyle name="20% - Accent2 2 4 3" xfId="4795" xr:uid="{00000000-0005-0000-0000-000011020000}"/>
    <cellStyle name="20% - Accent2 2 4 3 2" xfId="4794" xr:uid="{00000000-0005-0000-0000-000012020000}"/>
    <cellStyle name="20% - Accent2 2 4 3 2 2" xfId="4793" xr:uid="{00000000-0005-0000-0000-000013020000}"/>
    <cellStyle name="20% - Accent2 2 4 3 2 2 2" xfId="22697" xr:uid="{57A87CE3-5EAD-4E3B-8B49-1C31673BA4A6}"/>
    <cellStyle name="20% - Accent2 2 4 3 2 2 2 2" xfId="37673" xr:uid="{89ECDBD7-DAC1-4A67-89BA-A2756E304566}"/>
    <cellStyle name="20% - Accent2 2 4 3 2 2 3" xfId="30069" xr:uid="{03D8A8C7-38A6-4C36-948F-3680B1766DBF}"/>
    <cellStyle name="20% - Accent2 2 4 3 2 3" xfId="4792" xr:uid="{00000000-0005-0000-0000-000014020000}"/>
    <cellStyle name="20% - Accent2 2 4 3 2 3 2" xfId="22696" xr:uid="{AAB31619-4866-41C8-9708-8869882A736A}"/>
    <cellStyle name="20% - Accent2 2 4 3 2 3 2 2" xfId="37672" xr:uid="{C95ECD77-177B-471D-B93C-C88E73FA1FDB}"/>
    <cellStyle name="20% - Accent2 2 4 3 2 3 3" xfId="30068" xr:uid="{3D5EA3CA-7B46-4402-BD0B-4A9B891199F7}"/>
    <cellStyle name="20% - Accent2 2 4 3 2 4" xfId="22698" xr:uid="{B30D483E-F0C6-4291-9189-477D612DEFB9}"/>
    <cellStyle name="20% - Accent2 2 4 3 2 4 2" xfId="37674" xr:uid="{4F3EBF37-D97F-4F53-AFA2-FC2275B9275D}"/>
    <cellStyle name="20% - Accent2 2 4 3 2 5" xfId="30070" xr:uid="{FFB089E9-4335-4933-99AC-5BB49B7F1411}"/>
    <cellStyle name="20% - Accent2 2 4 3 3" xfId="4791" xr:uid="{00000000-0005-0000-0000-000015020000}"/>
    <cellStyle name="20% - Accent2 2 4 3 3 2" xfId="4790" xr:uid="{00000000-0005-0000-0000-000016020000}"/>
    <cellStyle name="20% - Accent2 2 4 3 3 2 2" xfId="22694" xr:uid="{6DC4E651-A6ED-43A5-886B-8FCE9952B72D}"/>
    <cellStyle name="20% - Accent2 2 4 3 3 2 2 2" xfId="37670" xr:uid="{8C4B4CE8-6D72-492D-8FEF-557E3A6B981B}"/>
    <cellStyle name="20% - Accent2 2 4 3 3 2 3" xfId="30066" xr:uid="{3D6BA04A-7373-4FAE-9F8D-989F9FC233E8}"/>
    <cellStyle name="20% - Accent2 2 4 3 3 3" xfId="22695" xr:uid="{E2E47F06-1714-4C58-95AF-6013058D1E56}"/>
    <cellStyle name="20% - Accent2 2 4 3 3 3 2" xfId="37671" xr:uid="{7C6B6114-EABA-4915-AB5A-7897A756F15A}"/>
    <cellStyle name="20% - Accent2 2 4 3 3 4" xfId="30067" xr:uid="{650FB141-CAB7-4116-81C2-92F5C21E117E}"/>
    <cellStyle name="20% - Accent2 2 4 3 4" xfId="4789" xr:uid="{00000000-0005-0000-0000-000017020000}"/>
    <cellStyle name="20% - Accent2 2 4 3 4 2" xfId="22693" xr:uid="{4057C8ED-7556-49AD-BEB2-BD4786D38139}"/>
    <cellStyle name="20% - Accent2 2 4 3 4 2 2" xfId="37669" xr:uid="{D84A0752-AD1E-43AA-AFC3-0D7CCCD35D1D}"/>
    <cellStyle name="20% - Accent2 2 4 3 4 3" xfId="30065" xr:uid="{9AA8193B-5AD2-4A3F-95D1-2AF53B9E7573}"/>
    <cellStyle name="20% - Accent2 2 4 3 5" xfId="22699" xr:uid="{50DE018F-90A0-419B-B2C4-F79D30A89DB7}"/>
    <cellStyle name="20% - Accent2 2 4 3 5 2" xfId="37675" xr:uid="{46AE45AD-BF87-4C24-97B7-86A06080F49C}"/>
    <cellStyle name="20% - Accent2 2 4 3 6" xfId="30071" xr:uid="{B4A38DFD-AE20-4838-95CF-B7964AB5DE73}"/>
    <cellStyle name="20% - Accent2 2 4 4" xfId="4788" xr:uid="{00000000-0005-0000-0000-000018020000}"/>
    <cellStyle name="20% - Accent2 2 4 4 2" xfId="4787" xr:uid="{00000000-0005-0000-0000-000019020000}"/>
    <cellStyle name="20% - Accent2 2 4 4 2 2" xfId="4786" xr:uid="{00000000-0005-0000-0000-00001A020000}"/>
    <cellStyle name="20% - Accent2 2 4 4 2 2 2" xfId="22690" xr:uid="{4310618F-A904-4D54-850D-B6DB2B0D87EA}"/>
    <cellStyle name="20% - Accent2 2 4 4 2 2 2 2" xfId="37666" xr:uid="{88CCE16B-923D-4882-BDC3-3F09687B1384}"/>
    <cellStyle name="20% - Accent2 2 4 4 2 2 3" xfId="30062" xr:uid="{AA7292C3-148A-4F2E-A3ED-83A07B471ADE}"/>
    <cellStyle name="20% - Accent2 2 4 4 2 3" xfId="4785" xr:uid="{00000000-0005-0000-0000-00001B020000}"/>
    <cellStyle name="20% - Accent2 2 4 4 2 3 2" xfId="22689" xr:uid="{A40B6E94-E917-4ACB-909B-574D8D28D511}"/>
    <cellStyle name="20% - Accent2 2 4 4 2 3 2 2" xfId="37665" xr:uid="{2AA6E861-972D-4DA6-BFC1-258B474B4E79}"/>
    <cellStyle name="20% - Accent2 2 4 4 2 3 3" xfId="30061" xr:uid="{AF5F9BF8-10F7-4163-8A2E-2BD0A92F01A7}"/>
    <cellStyle name="20% - Accent2 2 4 4 2 4" xfId="22691" xr:uid="{34E0C83D-918F-49F5-AA95-71E21EB8202F}"/>
    <cellStyle name="20% - Accent2 2 4 4 2 4 2" xfId="37667" xr:uid="{81E098B9-6519-47A9-BE67-7F49AF9EB034}"/>
    <cellStyle name="20% - Accent2 2 4 4 2 5" xfId="30063" xr:uid="{BE4F078B-5841-498F-BD32-55A96CF4133D}"/>
    <cellStyle name="20% - Accent2 2 4 4 3" xfId="4784" xr:uid="{00000000-0005-0000-0000-00001C020000}"/>
    <cellStyle name="20% - Accent2 2 4 4 3 2" xfId="4783" xr:uid="{00000000-0005-0000-0000-00001D020000}"/>
    <cellStyle name="20% - Accent2 2 4 4 3 2 2" xfId="22687" xr:uid="{37ABB994-C084-4AC1-B7BF-78A772A3CA9F}"/>
    <cellStyle name="20% - Accent2 2 4 4 3 2 2 2" xfId="37663" xr:uid="{90619467-96C8-4251-A452-85A65768FDAE}"/>
    <cellStyle name="20% - Accent2 2 4 4 3 2 3" xfId="30059" xr:uid="{71362863-C0FE-4A3F-ACF7-F5690C63AEA6}"/>
    <cellStyle name="20% - Accent2 2 4 4 3 3" xfId="22688" xr:uid="{6EA4943B-0EA1-48A8-8203-9BBF140702B0}"/>
    <cellStyle name="20% - Accent2 2 4 4 3 3 2" xfId="37664" xr:uid="{B35FAD44-07C4-4FA9-9D2C-BD9D031F918B}"/>
    <cellStyle name="20% - Accent2 2 4 4 3 4" xfId="30060" xr:uid="{EE80E7CC-3C9F-49B3-8493-1279B7093C03}"/>
    <cellStyle name="20% - Accent2 2 4 4 4" xfId="4782" xr:uid="{00000000-0005-0000-0000-00001E020000}"/>
    <cellStyle name="20% - Accent2 2 4 4 4 2" xfId="22686" xr:uid="{2608AF78-22C7-492E-846E-2396CC1CB877}"/>
    <cellStyle name="20% - Accent2 2 4 4 4 2 2" xfId="37662" xr:uid="{12EDA35B-DD2A-43C8-A0AB-76D221EC702D}"/>
    <cellStyle name="20% - Accent2 2 4 4 4 3" xfId="30058" xr:uid="{1DEF878E-94A8-4905-AC40-787CEA5F86BE}"/>
    <cellStyle name="20% - Accent2 2 4 4 5" xfId="22692" xr:uid="{9D03BEE8-90D4-494F-98B8-5873DB25FE99}"/>
    <cellStyle name="20% - Accent2 2 4 4 5 2" xfId="37668" xr:uid="{33BA5048-6222-495D-8E6D-75E4CE30D053}"/>
    <cellStyle name="20% - Accent2 2 4 4 6" xfId="30064" xr:uid="{81C04831-1E08-49D1-906A-D069005978A5}"/>
    <cellStyle name="20% - Accent2 2 4 5" xfId="4781" xr:uid="{00000000-0005-0000-0000-00001F020000}"/>
    <cellStyle name="20% - Accent2 2 4 5 2" xfId="4780" xr:uid="{00000000-0005-0000-0000-000020020000}"/>
    <cellStyle name="20% - Accent2 2 4 5 2 2" xfId="22684" xr:uid="{66041F8B-89C4-46A8-8462-C6FBAF3AD563}"/>
    <cellStyle name="20% - Accent2 2 4 5 2 2 2" xfId="37660" xr:uid="{8BE5AB52-AE1E-47E3-9DED-290D25DC4856}"/>
    <cellStyle name="20% - Accent2 2 4 5 2 3" xfId="30056" xr:uid="{B2861C75-BA0C-4BE3-9BD1-A4E5DFDBFA9B}"/>
    <cellStyle name="20% - Accent2 2 4 5 3" xfId="4779" xr:uid="{00000000-0005-0000-0000-000021020000}"/>
    <cellStyle name="20% - Accent2 2 4 5 3 2" xfId="22683" xr:uid="{968FA9AD-1EA8-42AB-A2BE-F672F093B440}"/>
    <cellStyle name="20% - Accent2 2 4 5 3 2 2" xfId="37659" xr:uid="{44198270-3ACD-45E5-B22D-241FCD42A499}"/>
    <cellStyle name="20% - Accent2 2 4 5 3 3" xfId="30055" xr:uid="{4E0E6443-FB52-4D4A-B694-C616048CEDCF}"/>
    <cellStyle name="20% - Accent2 2 4 5 4" xfId="22685" xr:uid="{B85083FF-6B38-4562-8191-FA1B5B2A4FF3}"/>
    <cellStyle name="20% - Accent2 2 4 5 4 2" xfId="37661" xr:uid="{4BDCB253-A0DB-4C2D-8497-CF9BEC6382EF}"/>
    <cellStyle name="20% - Accent2 2 4 5 5" xfId="30057" xr:uid="{B2AAD632-A91A-4D82-8C41-D29688313A75}"/>
    <cellStyle name="20% - Accent2 2 4 6" xfId="4778" xr:uid="{00000000-0005-0000-0000-000022020000}"/>
    <cellStyle name="20% - Accent2 2 4 6 2" xfId="22682" xr:uid="{B4EB39DA-ABBC-4D15-8B4B-F77FC5982A19}"/>
    <cellStyle name="20% - Accent2 2 4 6 2 2" xfId="37658" xr:uid="{693349DA-C7C6-4701-BF32-425679A50784}"/>
    <cellStyle name="20% - Accent2 2 4 6 3" xfId="30054" xr:uid="{6E7E9F8A-6C7A-415F-9391-6572675710F2}"/>
    <cellStyle name="20% - Accent2 2 4 7" xfId="4777" xr:uid="{00000000-0005-0000-0000-000023020000}"/>
    <cellStyle name="20% - Accent2 2 4 7 2" xfId="4776" xr:uid="{00000000-0005-0000-0000-000024020000}"/>
    <cellStyle name="20% - Accent2 2 4 7 2 2" xfId="22680" xr:uid="{5D2BED5F-998F-444C-BA6D-1BF3BE5C1835}"/>
    <cellStyle name="20% - Accent2 2 4 7 2 2 2" xfId="37656" xr:uid="{2B446473-18A3-48C9-96D2-D8FDF7700F50}"/>
    <cellStyle name="20% - Accent2 2 4 7 2 3" xfId="30052" xr:uid="{C5CB1074-3D96-4185-B99E-E56A35058D17}"/>
    <cellStyle name="20% - Accent2 2 4 7 3" xfId="22681" xr:uid="{8E8936B3-BC60-4991-B4D1-78583537DF8E}"/>
    <cellStyle name="20% - Accent2 2 4 7 3 2" xfId="37657" xr:uid="{5331D8AC-197D-4970-89A9-9B21FEC1A9FE}"/>
    <cellStyle name="20% - Accent2 2 4 7 4" xfId="30053" xr:uid="{94672727-14C6-4482-BF06-F046451CE1E2}"/>
    <cellStyle name="20% - Accent2 2 4 8" xfId="4775" xr:uid="{00000000-0005-0000-0000-000025020000}"/>
    <cellStyle name="20% - Accent2 2 4 8 2" xfId="22679" xr:uid="{2A96628A-C824-452B-B22C-ECB0389107A2}"/>
    <cellStyle name="20% - Accent2 2 4 8 2 2" xfId="37655" xr:uid="{85B9A1AE-DF9D-4607-97CE-5160AE471A89}"/>
    <cellStyle name="20% - Accent2 2 4 8 3" xfId="30051" xr:uid="{BAAA169D-670F-43E0-B56D-ECB95D59CF92}"/>
    <cellStyle name="20% - Accent2 2 4 9" xfId="22722" xr:uid="{3BE8DED4-3801-4960-9C9D-B98BE739DAC5}"/>
    <cellStyle name="20% - Accent2 2 4 9 2" xfId="37698" xr:uid="{A45CEF8B-391B-4165-8028-52D61E2FE513}"/>
    <cellStyle name="20% - Accent2 2 5" xfId="4774" xr:uid="{00000000-0005-0000-0000-000026020000}"/>
    <cellStyle name="20% - Accent2 2 5 10" xfId="30050" xr:uid="{6C643CB7-47BE-44E6-9080-5ED5CF25FF84}"/>
    <cellStyle name="20% - Accent2 2 5 2" xfId="4773" xr:uid="{00000000-0005-0000-0000-000027020000}"/>
    <cellStyle name="20% - Accent2 2 5 2 2" xfId="4772" xr:uid="{00000000-0005-0000-0000-000028020000}"/>
    <cellStyle name="20% - Accent2 2 5 2 2 2" xfId="4771" xr:uid="{00000000-0005-0000-0000-000029020000}"/>
    <cellStyle name="20% - Accent2 2 5 2 2 2 2" xfId="4770" xr:uid="{00000000-0005-0000-0000-00002A020000}"/>
    <cellStyle name="20% - Accent2 2 5 2 2 2 2 2" xfId="22674" xr:uid="{27FEF69A-F4F0-41F3-8A4B-2D6ECBC3E20E}"/>
    <cellStyle name="20% - Accent2 2 5 2 2 2 2 2 2" xfId="37650" xr:uid="{D4515D5A-4965-458C-9658-2FECA1F0A5B1}"/>
    <cellStyle name="20% - Accent2 2 5 2 2 2 2 3" xfId="30046" xr:uid="{7B3D5F51-69EC-40C1-8DBF-3614092E54C6}"/>
    <cellStyle name="20% - Accent2 2 5 2 2 2 3" xfId="4769" xr:uid="{00000000-0005-0000-0000-00002B020000}"/>
    <cellStyle name="20% - Accent2 2 5 2 2 2 3 2" xfId="22673" xr:uid="{6C4B9C29-75EC-4D17-A1C5-B4EBAD87D196}"/>
    <cellStyle name="20% - Accent2 2 5 2 2 2 3 2 2" xfId="37649" xr:uid="{217DCF9A-F032-4B96-870A-F1FCF274782A}"/>
    <cellStyle name="20% - Accent2 2 5 2 2 2 3 3" xfId="30045" xr:uid="{14B308C9-127F-4A85-A14A-C658C805682F}"/>
    <cellStyle name="20% - Accent2 2 5 2 2 2 4" xfId="22675" xr:uid="{5658D970-8E4F-4B24-ABAA-F02DCF707C4C}"/>
    <cellStyle name="20% - Accent2 2 5 2 2 2 4 2" xfId="37651" xr:uid="{8614B28B-5E02-4EB8-8086-78E8CAC9DB1E}"/>
    <cellStyle name="20% - Accent2 2 5 2 2 2 5" xfId="30047" xr:uid="{BA8FF83E-89EE-4445-A02A-96C0FFEE705D}"/>
    <cellStyle name="20% - Accent2 2 5 2 2 3" xfId="4768" xr:uid="{00000000-0005-0000-0000-00002C020000}"/>
    <cellStyle name="20% - Accent2 2 5 2 2 3 2" xfId="4767" xr:uid="{00000000-0005-0000-0000-00002D020000}"/>
    <cellStyle name="20% - Accent2 2 5 2 2 3 2 2" xfId="22671" xr:uid="{E3E1F5DF-38EF-4528-9BE0-7919528392BC}"/>
    <cellStyle name="20% - Accent2 2 5 2 2 3 2 2 2" xfId="37647" xr:uid="{155436B6-7753-4957-97D4-B5472445D7FB}"/>
    <cellStyle name="20% - Accent2 2 5 2 2 3 2 3" xfId="30043" xr:uid="{B38C8889-D0F0-47E0-9DC9-99BFE4C71225}"/>
    <cellStyle name="20% - Accent2 2 5 2 2 3 3" xfId="22672" xr:uid="{9D531647-6518-4B10-B3F0-043327F15583}"/>
    <cellStyle name="20% - Accent2 2 5 2 2 3 3 2" xfId="37648" xr:uid="{646D6781-7845-4950-9C2F-45CE4B8B6FD2}"/>
    <cellStyle name="20% - Accent2 2 5 2 2 3 4" xfId="30044" xr:uid="{2F156228-F556-496F-AC9C-BBE958166C5A}"/>
    <cellStyle name="20% - Accent2 2 5 2 2 4" xfId="4766" xr:uid="{00000000-0005-0000-0000-00002E020000}"/>
    <cellStyle name="20% - Accent2 2 5 2 2 4 2" xfId="22670" xr:uid="{C1875D8A-C007-4CE6-AE0D-779AC405F5B1}"/>
    <cellStyle name="20% - Accent2 2 5 2 2 4 2 2" xfId="37646" xr:uid="{11C1274C-1FBF-4A39-BFA9-03A0C9C4C7E7}"/>
    <cellStyle name="20% - Accent2 2 5 2 2 4 3" xfId="30042" xr:uid="{A2E25D3F-A932-4EEB-A2A6-396956CC1F1D}"/>
    <cellStyle name="20% - Accent2 2 5 2 2 5" xfId="22676" xr:uid="{0F7400CA-B83B-4E31-AC78-B5508B228DA3}"/>
    <cellStyle name="20% - Accent2 2 5 2 2 5 2" xfId="37652" xr:uid="{11F378FD-9140-4010-B6A8-B08B00616A35}"/>
    <cellStyle name="20% - Accent2 2 5 2 2 6" xfId="30048" xr:uid="{F19B930F-FF27-44D5-ABD7-16C18D61E865}"/>
    <cellStyle name="20% - Accent2 2 5 2 3" xfId="4765" xr:uid="{00000000-0005-0000-0000-00002F020000}"/>
    <cellStyle name="20% - Accent2 2 5 2 3 2" xfId="4764" xr:uid="{00000000-0005-0000-0000-000030020000}"/>
    <cellStyle name="20% - Accent2 2 5 2 3 2 2" xfId="4763" xr:uid="{00000000-0005-0000-0000-000031020000}"/>
    <cellStyle name="20% - Accent2 2 5 2 3 2 2 2" xfId="22667" xr:uid="{9F915DF1-19AD-4FBE-93B4-250AD29FB979}"/>
    <cellStyle name="20% - Accent2 2 5 2 3 2 2 2 2" xfId="37643" xr:uid="{6F8D88EE-F720-4A37-B89F-835E153F60CB}"/>
    <cellStyle name="20% - Accent2 2 5 2 3 2 2 3" xfId="30039" xr:uid="{7D71562F-3FB1-486C-8DAE-4661AD87437F}"/>
    <cellStyle name="20% - Accent2 2 5 2 3 2 3" xfId="4762" xr:uid="{00000000-0005-0000-0000-000032020000}"/>
    <cellStyle name="20% - Accent2 2 5 2 3 2 3 2" xfId="22666" xr:uid="{301A33EE-4619-4A99-9ABF-10DEA9284A92}"/>
    <cellStyle name="20% - Accent2 2 5 2 3 2 3 2 2" xfId="37642" xr:uid="{53E85A3C-23E1-4944-8C7C-9913E5CC60C0}"/>
    <cellStyle name="20% - Accent2 2 5 2 3 2 3 3" xfId="30038" xr:uid="{A04E9B4E-274A-42DA-BE02-2C6693F0E407}"/>
    <cellStyle name="20% - Accent2 2 5 2 3 2 4" xfId="22668" xr:uid="{4AD62DE6-76EB-4BF6-8F06-C32BE01EFE96}"/>
    <cellStyle name="20% - Accent2 2 5 2 3 2 4 2" xfId="37644" xr:uid="{26D91908-E7A1-4203-A418-AACC954140DE}"/>
    <cellStyle name="20% - Accent2 2 5 2 3 2 5" xfId="30040" xr:uid="{6A7E5A4F-B2BD-49FF-BD49-84F44827F4E9}"/>
    <cellStyle name="20% - Accent2 2 5 2 3 3" xfId="4761" xr:uid="{00000000-0005-0000-0000-000033020000}"/>
    <cellStyle name="20% - Accent2 2 5 2 3 3 2" xfId="4760" xr:uid="{00000000-0005-0000-0000-000034020000}"/>
    <cellStyle name="20% - Accent2 2 5 2 3 3 2 2" xfId="22664" xr:uid="{67E85F9A-A2B7-4D0C-904B-3FDF47F5801C}"/>
    <cellStyle name="20% - Accent2 2 5 2 3 3 2 2 2" xfId="37640" xr:uid="{5C4A7980-3664-4151-BA18-961D04745BA2}"/>
    <cellStyle name="20% - Accent2 2 5 2 3 3 2 3" xfId="30036" xr:uid="{93516A1C-F558-45F3-AA98-94FEF0E0B053}"/>
    <cellStyle name="20% - Accent2 2 5 2 3 3 3" xfId="22665" xr:uid="{4023E251-5B65-4DF4-B52A-0676E58A68FF}"/>
    <cellStyle name="20% - Accent2 2 5 2 3 3 3 2" xfId="37641" xr:uid="{9D1AAF28-F279-4442-92A7-90E1ACB1B160}"/>
    <cellStyle name="20% - Accent2 2 5 2 3 3 4" xfId="30037" xr:uid="{69EC62CB-3CA5-44B3-A2F8-F41CCC08445A}"/>
    <cellStyle name="20% - Accent2 2 5 2 3 4" xfId="4759" xr:uid="{00000000-0005-0000-0000-000035020000}"/>
    <cellStyle name="20% - Accent2 2 5 2 3 4 2" xfId="22663" xr:uid="{A10A76B1-AF3D-4657-A43F-C9BFD14134AE}"/>
    <cellStyle name="20% - Accent2 2 5 2 3 4 2 2" xfId="37639" xr:uid="{2A73FCB7-DB95-4EB2-879D-8C7AF9C560FC}"/>
    <cellStyle name="20% - Accent2 2 5 2 3 4 3" xfId="30035" xr:uid="{0C00A96F-071B-4527-A064-A1F030DB21A1}"/>
    <cellStyle name="20% - Accent2 2 5 2 3 5" xfId="22669" xr:uid="{DBFD81CE-3AEA-43E4-8674-E5131A853B07}"/>
    <cellStyle name="20% - Accent2 2 5 2 3 5 2" xfId="37645" xr:uid="{E83A763F-647F-4B14-9D16-FE717BDC6C7D}"/>
    <cellStyle name="20% - Accent2 2 5 2 3 6" xfId="30041" xr:uid="{EAC6132F-57C3-4512-B301-45A080CE26EF}"/>
    <cellStyle name="20% - Accent2 2 5 2 4" xfId="4758" xr:uid="{00000000-0005-0000-0000-000036020000}"/>
    <cellStyle name="20% - Accent2 2 5 2 4 2" xfId="4757" xr:uid="{00000000-0005-0000-0000-000037020000}"/>
    <cellStyle name="20% - Accent2 2 5 2 4 2 2" xfId="22661" xr:uid="{5D21B707-B6DD-4745-90AA-D1F077B705F2}"/>
    <cellStyle name="20% - Accent2 2 5 2 4 2 2 2" xfId="37637" xr:uid="{B481ACC7-5F91-45A5-9E50-08BD123505EC}"/>
    <cellStyle name="20% - Accent2 2 5 2 4 2 3" xfId="30033" xr:uid="{0EC33ECF-1074-49C6-BC1A-DAFB2122DA99}"/>
    <cellStyle name="20% - Accent2 2 5 2 4 3" xfId="4756" xr:uid="{00000000-0005-0000-0000-000038020000}"/>
    <cellStyle name="20% - Accent2 2 5 2 4 3 2" xfId="22660" xr:uid="{5DC54A23-9846-4FCC-B62D-CC13E50229F3}"/>
    <cellStyle name="20% - Accent2 2 5 2 4 3 2 2" xfId="37636" xr:uid="{548539A4-1053-4F32-9418-F5ACC88A02B3}"/>
    <cellStyle name="20% - Accent2 2 5 2 4 3 3" xfId="30032" xr:uid="{456B178E-6657-4FE0-8B4C-1E3E85803D05}"/>
    <cellStyle name="20% - Accent2 2 5 2 4 4" xfId="22662" xr:uid="{ABBCFCA4-469F-4CF7-AE7A-3B0EE97093B7}"/>
    <cellStyle name="20% - Accent2 2 5 2 4 4 2" xfId="37638" xr:uid="{7165BC33-9BE4-4025-8494-08DE44AC078C}"/>
    <cellStyle name="20% - Accent2 2 5 2 4 5" xfId="30034" xr:uid="{6013DC8C-7E9E-44CE-B462-F8997B4509CF}"/>
    <cellStyle name="20% - Accent2 2 5 2 5" xfId="4755" xr:uid="{00000000-0005-0000-0000-000039020000}"/>
    <cellStyle name="20% - Accent2 2 5 2 5 2" xfId="22659" xr:uid="{8D2A37B3-C2E1-49FC-BFD7-20A675838BAC}"/>
    <cellStyle name="20% - Accent2 2 5 2 5 2 2" xfId="37635" xr:uid="{B3911B9D-16D6-4782-803E-8595BBB11E1D}"/>
    <cellStyle name="20% - Accent2 2 5 2 5 3" xfId="30031" xr:uid="{088F2CAF-550E-451B-9406-BEC5EB6B9967}"/>
    <cellStyle name="20% - Accent2 2 5 2 6" xfId="4754" xr:uid="{00000000-0005-0000-0000-00003A020000}"/>
    <cellStyle name="20% - Accent2 2 5 2 6 2" xfId="4753" xr:uid="{00000000-0005-0000-0000-00003B020000}"/>
    <cellStyle name="20% - Accent2 2 5 2 6 2 2" xfId="22657" xr:uid="{EE625447-3E31-45D0-ACA1-301D6CBDB6FB}"/>
    <cellStyle name="20% - Accent2 2 5 2 6 2 2 2" xfId="37633" xr:uid="{6F0862C6-7094-4B4D-BFC1-E6BE808C4254}"/>
    <cellStyle name="20% - Accent2 2 5 2 6 2 3" xfId="30029" xr:uid="{85EAF46C-0347-4BC4-BBB0-945D8006DDBF}"/>
    <cellStyle name="20% - Accent2 2 5 2 6 3" xfId="22658" xr:uid="{205EC0DF-18DB-40F4-9783-122E236CF087}"/>
    <cellStyle name="20% - Accent2 2 5 2 6 3 2" xfId="37634" xr:uid="{EE5BC175-EE39-4A98-97D9-3C77CB2BD12E}"/>
    <cellStyle name="20% - Accent2 2 5 2 6 4" xfId="30030" xr:uid="{46023E03-5E42-40FC-92BF-2B4A31A0D264}"/>
    <cellStyle name="20% - Accent2 2 5 2 7" xfId="4752" xr:uid="{00000000-0005-0000-0000-00003C020000}"/>
    <cellStyle name="20% - Accent2 2 5 2 7 2" xfId="22656" xr:uid="{B50199B8-22C3-4F89-A9FA-83B89F948A4F}"/>
    <cellStyle name="20% - Accent2 2 5 2 7 2 2" xfId="37632" xr:uid="{D777C89A-4F34-40F9-BB40-EFA944A86BC3}"/>
    <cellStyle name="20% - Accent2 2 5 2 7 3" xfId="30028" xr:uid="{2ED4DE53-5127-4E91-977E-75659857A860}"/>
    <cellStyle name="20% - Accent2 2 5 2 8" xfId="22677" xr:uid="{68CB65B3-FA30-4A02-981C-852DC707CBA8}"/>
    <cellStyle name="20% - Accent2 2 5 2 8 2" xfId="37653" xr:uid="{25DA01F8-DA9F-4FBB-840E-74760DCE2830}"/>
    <cellStyle name="20% - Accent2 2 5 2 9" xfId="30049" xr:uid="{2A1DF44B-BAE7-4FA3-B717-BA4C222FE4C5}"/>
    <cellStyle name="20% - Accent2 2 5 3" xfId="4751" xr:uid="{00000000-0005-0000-0000-00003D020000}"/>
    <cellStyle name="20% - Accent2 2 5 3 2" xfId="4750" xr:uid="{00000000-0005-0000-0000-00003E020000}"/>
    <cellStyle name="20% - Accent2 2 5 3 2 2" xfId="4749" xr:uid="{00000000-0005-0000-0000-00003F020000}"/>
    <cellStyle name="20% - Accent2 2 5 3 2 2 2" xfId="22653" xr:uid="{DCA5E52E-5449-42B2-A7AA-009238D5BA9F}"/>
    <cellStyle name="20% - Accent2 2 5 3 2 2 2 2" xfId="37629" xr:uid="{86C15DD7-398C-4233-9946-D7D28C6768FD}"/>
    <cellStyle name="20% - Accent2 2 5 3 2 2 3" xfId="30025" xr:uid="{2F9CB1B8-C51E-44F8-A7C6-1F390AC3B08D}"/>
    <cellStyle name="20% - Accent2 2 5 3 2 3" xfId="4748" xr:uid="{00000000-0005-0000-0000-000040020000}"/>
    <cellStyle name="20% - Accent2 2 5 3 2 3 2" xfId="22652" xr:uid="{3669E6E6-1728-480E-AC71-9C17C315522D}"/>
    <cellStyle name="20% - Accent2 2 5 3 2 3 2 2" xfId="37628" xr:uid="{F5E4C7CF-B669-4397-BE5A-FC0026855F9A}"/>
    <cellStyle name="20% - Accent2 2 5 3 2 3 3" xfId="30024" xr:uid="{A0884E11-8E19-4994-BF2B-E3EDF9843D91}"/>
    <cellStyle name="20% - Accent2 2 5 3 2 4" xfId="22654" xr:uid="{05A4C3E9-09C6-4001-9ED8-B004F68B7E8F}"/>
    <cellStyle name="20% - Accent2 2 5 3 2 4 2" xfId="37630" xr:uid="{BCB67894-F745-479F-A381-B0A64ABA3812}"/>
    <cellStyle name="20% - Accent2 2 5 3 2 5" xfId="30026" xr:uid="{E0FDF1F4-EE41-4C3C-A412-ACC096414372}"/>
    <cellStyle name="20% - Accent2 2 5 3 3" xfId="4747" xr:uid="{00000000-0005-0000-0000-000041020000}"/>
    <cellStyle name="20% - Accent2 2 5 3 3 2" xfId="4746" xr:uid="{00000000-0005-0000-0000-000042020000}"/>
    <cellStyle name="20% - Accent2 2 5 3 3 2 2" xfId="22650" xr:uid="{34879600-2437-4E1F-B8ED-D2A15799553C}"/>
    <cellStyle name="20% - Accent2 2 5 3 3 2 2 2" xfId="37626" xr:uid="{12A90A98-A961-4214-9DBF-09E83C481BD0}"/>
    <cellStyle name="20% - Accent2 2 5 3 3 2 3" xfId="30022" xr:uid="{22251F46-01BA-4297-8DAE-1F422DD530E6}"/>
    <cellStyle name="20% - Accent2 2 5 3 3 3" xfId="22651" xr:uid="{256FC268-349D-48F3-A3D3-CD163A7490B2}"/>
    <cellStyle name="20% - Accent2 2 5 3 3 3 2" xfId="37627" xr:uid="{C1AEF851-21B2-4FD4-981D-CB461765C491}"/>
    <cellStyle name="20% - Accent2 2 5 3 3 4" xfId="30023" xr:uid="{6640ED53-6F3B-423D-9283-AFEA1C4B2A79}"/>
    <cellStyle name="20% - Accent2 2 5 3 4" xfId="4745" xr:uid="{00000000-0005-0000-0000-000043020000}"/>
    <cellStyle name="20% - Accent2 2 5 3 4 2" xfId="22649" xr:uid="{D163FCDE-2D06-4AD2-8492-E18B9CA1AA65}"/>
    <cellStyle name="20% - Accent2 2 5 3 4 2 2" xfId="37625" xr:uid="{8F9BDFBC-8EA7-4CDD-954E-5351FEE11461}"/>
    <cellStyle name="20% - Accent2 2 5 3 4 3" xfId="30021" xr:uid="{05FBAE71-D874-4782-AC5D-1FDC24350EE3}"/>
    <cellStyle name="20% - Accent2 2 5 3 5" xfId="22655" xr:uid="{D507C440-7D90-47A0-8340-F6574ED33034}"/>
    <cellStyle name="20% - Accent2 2 5 3 5 2" xfId="37631" xr:uid="{C2D44BC7-16F7-4457-9585-7A596089833C}"/>
    <cellStyle name="20% - Accent2 2 5 3 6" xfId="30027" xr:uid="{450BB04A-5459-4FB4-BC44-3EFFB81C3A86}"/>
    <cellStyle name="20% - Accent2 2 5 4" xfId="4744" xr:uid="{00000000-0005-0000-0000-000044020000}"/>
    <cellStyle name="20% - Accent2 2 5 4 2" xfId="4743" xr:uid="{00000000-0005-0000-0000-000045020000}"/>
    <cellStyle name="20% - Accent2 2 5 4 2 2" xfId="4742" xr:uid="{00000000-0005-0000-0000-000046020000}"/>
    <cellStyle name="20% - Accent2 2 5 4 2 2 2" xfId="22646" xr:uid="{8CDAE825-1D3F-4BE8-95AD-F305CD6FAE46}"/>
    <cellStyle name="20% - Accent2 2 5 4 2 2 2 2" xfId="37622" xr:uid="{5E203902-550D-4262-A643-9A606914DF90}"/>
    <cellStyle name="20% - Accent2 2 5 4 2 2 3" xfId="30018" xr:uid="{FBD32B6F-1BB2-4837-9B5B-2AF0C5AE18F2}"/>
    <cellStyle name="20% - Accent2 2 5 4 2 3" xfId="4741" xr:uid="{00000000-0005-0000-0000-000047020000}"/>
    <cellStyle name="20% - Accent2 2 5 4 2 3 2" xfId="22645" xr:uid="{FF5ECCA4-16EF-4C71-8B3D-C5E42D4C4D46}"/>
    <cellStyle name="20% - Accent2 2 5 4 2 3 2 2" xfId="37621" xr:uid="{B07FED0D-471F-4F0A-A182-15CE5EDF1609}"/>
    <cellStyle name="20% - Accent2 2 5 4 2 3 3" xfId="30017" xr:uid="{BDCFEFBA-296F-4F5C-96EB-A4B8E758E4EE}"/>
    <cellStyle name="20% - Accent2 2 5 4 2 4" xfId="22647" xr:uid="{5D09E6A1-BF8F-4C4B-996F-8D73DAEC139D}"/>
    <cellStyle name="20% - Accent2 2 5 4 2 4 2" xfId="37623" xr:uid="{32199243-64C4-4259-A101-156C71ED05D1}"/>
    <cellStyle name="20% - Accent2 2 5 4 2 5" xfId="30019" xr:uid="{6BF9F1AB-DCA6-462D-AFB5-9DA997A5CF02}"/>
    <cellStyle name="20% - Accent2 2 5 4 3" xfId="4740" xr:uid="{00000000-0005-0000-0000-000048020000}"/>
    <cellStyle name="20% - Accent2 2 5 4 3 2" xfId="4739" xr:uid="{00000000-0005-0000-0000-000049020000}"/>
    <cellStyle name="20% - Accent2 2 5 4 3 2 2" xfId="22643" xr:uid="{69A4BF61-F1CD-4357-91F2-33DBBBD52CE3}"/>
    <cellStyle name="20% - Accent2 2 5 4 3 2 2 2" xfId="37619" xr:uid="{D8BA3621-F23F-4FA8-8F16-B599BDA8BB0B}"/>
    <cellStyle name="20% - Accent2 2 5 4 3 2 3" xfId="30015" xr:uid="{D14B3FA8-0DAA-4172-8307-3567F3D3C0A5}"/>
    <cellStyle name="20% - Accent2 2 5 4 3 3" xfId="22644" xr:uid="{FE65943E-32D2-4A52-8D8E-A7529A62F76B}"/>
    <cellStyle name="20% - Accent2 2 5 4 3 3 2" xfId="37620" xr:uid="{DA644E89-FCDC-415A-A00B-E4D6CB7D34A1}"/>
    <cellStyle name="20% - Accent2 2 5 4 3 4" xfId="30016" xr:uid="{B905B90C-1D40-4885-A26F-9F3772738A1A}"/>
    <cellStyle name="20% - Accent2 2 5 4 4" xfId="4738" xr:uid="{00000000-0005-0000-0000-00004A020000}"/>
    <cellStyle name="20% - Accent2 2 5 4 4 2" xfId="22642" xr:uid="{20490A7D-97D4-42D4-A12D-7F9C4C73F326}"/>
    <cellStyle name="20% - Accent2 2 5 4 4 2 2" xfId="37618" xr:uid="{65DDE8E5-FEC5-4F44-9417-E0DF22A4AAC7}"/>
    <cellStyle name="20% - Accent2 2 5 4 4 3" xfId="30014" xr:uid="{F3F1D1BA-0AB8-437C-85EE-B4DB1A8F9E52}"/>
    <cellStyle name="20% - Accent2 2 5 4 5" xfId="22648" xr:uid="{1046683B-AF20-48D7-AFDE-0EBA0A4668D1}"/>
    <cellStyle name="20% - Accent2 2 5 4 5 2" xfId="37624" xr:uid="{AF8D649B-36D8-41E3-A4DD-719A478354DB}"/>
    <cellStyle name="20% - Accent2 2 5 4 6" xfId="30020" xr:uid="{C4A27E04-5634-4628-BC8D-E16F5931A8AE}"/>
    <cellStyle name="20% - Accent2 2 5 5" xfId="4737" xr:uid="{00000000-0005-0000-0000-00004B020000}"/>
    <cellStyle name="20% - Accent2 2 5 5 2" xfId="4736" xr:uid="{00000000-0005-0000-0000-00004C020000}"/>
    <cellStyle name="20% - Accent2 2 5 5 2 2" xfId="22640" xr:uid="{881DABEC-4B27-4CEC-B344-E1F2540A4F5F}"/>
    <cellStyle name="20% - Accent2 2 5 5 2 2 2" xfId="37616" xr:uid="{E5DC5133-F49C-4B28-B33B-C7C35C2C851E}"/>
    <cellStyle name="20% - Accent2 2 5 5 2 3" xfId="30012" xr:uid="{49DD1787-66BD-4A3D-876B-C7B6B516A383}"/>
    <cellStyle name="20% - Accent2 2 5 5 3" xfId="4735" xr:uid="{00000000-0005-0000-0000-00004D020000}"/>
    <cellStyle name="20% - Accent2 2 5 5 3 2" xfId="22639" xr:uid="{3E1DB29D-C069-4630-B9E1-26917CA74189}"/>
    <cellStyle name="20% - Accent2 2 5 5 3 2 2" xfId="37615" xr:uid="{CFB2288D-4C53-414D-B5D7-45F15D3A8BAA}"/>
    <cellStyle name="20% - Accent2 2 5 5 3 3" xfId="30011" xr:uid="{3079029D-FBA0-4CD6-9ADA-5508EF9B2ABF}"/>
    <cellStyle name="20% - Accent2 2 5 5 4" xfId="22641" xr:uid="{B4605EDF-4934-4588-983B-FCB21360AA75}"/>
    <cellStyle name="20% - Accent2 2 5 5 4 2" xfId="37617" xr:uid="{A6DE0C3A-0F02-48A0-8369-335F299E4E6C}"/>
    <cellStyle name="20% - Accent2 2 5 5 5" xfId="30013" xr:uid="{12C798F0-3B69-4028-9357-D8B87322E6AE}"/>
    <cellStyle name="20% - Accent2 2 5 6" xfId="4734" xr:uid="{00000000-0005-0000-0000-00004E020000}"/>
    <cellStyle name="20% - Accent2 2 5 6 2" xfId="22638" xr:uid="{B991FBB7-3856-471A-B470-A3436B887A64}"/>
    <cellStyle name="20% - Accent2 2 5 6 2 2" xfId="37614" xr:uid="{F13D1E0C-3B0B-4B72-98A8-6132DF74EAE2}"/>
    <cellStyle name="20% - Accent2 2 5 6 3" xfId="30010" xr:uid="{9DDB4F6B-ED78-4D8B-88A9-4834227FD92B}"/>
    <cellStyle name="20% - Accent2 2 5 7" xfId="4733" xr:uid="{00000000-0005-0000-0000-00004F020000}"/>
    <cellStyle name="20% - Accent2 2 5 7 2" xfId="4732" xr:uid="{00000000-0005-0000-0000-000050020000}"/>
    <cellStyle name="20% - Accent2 2 5 7 2 2" xfId="22636" xr:uid="{6C44CBDA-B83D-4DBB-A8A0-3F36A7703105}"/>
    <cellStyle name="20% - Accent2 2 5 7 2 2 2" xfId="37612" xr:uid="{434774E9-BE8E-4A1F-952F-AA3A016FD88A}"/>
    <cellStyle name="20% - Accent2 2 5 7 2 3" xfId="30008" xr:uid="{AB0DDDA8-822D-4469-9CC7-13A244163B72}"/>
    <cellStyle name="20% - Accent2 2 5 7 3" xfId="22637" xr:uid="{557167D5-6465-48C4-B5AA-4192DF1AD663}"/>
    <cellStyle name="20% - Accent2 2 5 7 3 2" xfId="37613" xr:uid="{9DCB53F5-9796-4CA5-9059-7EC1D70D93B0}"/>
    <cellStyle name="20% - Accent2 2 5 7 4" xfId="30009" xr:uid="{E34B4156-EEAB-46B0-9309-C7CEB507BF13}"/>
    <cellStyle name="20% - Accent2 2 5 8" xfId="4731" xr:uid="{00000000-0005-0000-0000-000051020000}"/>
    <cellStyle name="20% - Accent2 2 5 8 2" xfId="22635" xr:uid="{BA651247-0011-4ACA-8A80-0CD312AB8C7D}"/>
    <cellStyle name="20% - Accent2 2 5 8 2 2" xfId="37611" xr:uid="{EED18445-0122-452F-8F96-84B688144D83}"/>
    <cellStyle name="20% - Accent2 2 5 8 3" xfId="30007" xr:uid="{F3C80EE3-7D5C-4E5B-8B0B-13A9F5974CF0}"/>
    <cellStyle name="20% - Accent2 2 5 9" xfId="22678" xr:uid="{16B8E4CE-C3AB-4391-96DB-BE395A7DFECA}"/>
    <cellStyle name="20% - Accent2 2 5 9 2" xfId="37654" xr:uid="{D19354F9-9873-4A1A-9E0B-0B56F22EB8DF}"/>
    <cellStyle name="20% - Accent2 2 6" xfId="4730" xr:uid="{00000000-0005-0000-0000-000052020000}"/>
    <cellStyle name="20% - Accent2 2 6 10" xfId="30006" xr:uid="{6B5DC242-84DC-416C-B8AE-9B38B9F6F0F4}"/>
    <cellStyle name="20% - Accent2 2 6 2" xfId="4729" xr:uid="{00000000-0005-0000-0000-000053020000}"/>
    <cellStyle name="20% - Accent2 2 6 2 2" xfId="4728" xr:uid="{00000000-0005-0000-0000-000054020000}"/>
    <cellStyle name="20% - Accent2 2 6 2 2 2" xfId="4727" xr:uid="{00000000-0005-0000-0000-000055020000}"/>
    <cellStyle name="20% - Accent2 2 6 2 2 2 2" xfId="4726" xr:uid="{00000000-0005-0000-0000-000056020000}"/>
    <cellStyle name="20% - Accent2 2 6 2 2 2 2 2" xfId="22630" xr:uid="{0FCAFCA7-C35F-4CAA-952F-89281811C0CD}"/>
    <cellStyle name="20% - Accent2 2 6 2 2 2 2 2 2" xfId="37606" xr:uid="{6BABD60D-C3DB-4D21-BEDD-04CB2750E5DE}"/>
    <cellStyle name="20% - Accent2 2 6 2 2 2 2 3" xfId="30002" xr:uid="{EFCCA398-302A-41EA-8743-0D0435E60989}"/>
    <cellStyle name="20% - Accent2 2 6 2 2 2 3" xfId="4725" xr:uid="{00000000-0005-0000-0000-000057020000}"/>
    <cellStyle name="20% - Accent2 2 6 2 2 2 3 2" xfId="22629" xr:uid="{95E41091-8EB7-4085-A3D6-07F5E00468B3}"/>
    <cellStyle name="20% - Accent2 2 6 2 2 2 3 2 2" xfId="37605" xr:uid="{CA256A50-9C4A-40AE-946D-52429CBF5F41}"/>
    <cellStyle name="20% - Accent2 2 6 2 2 2 3 3" xfId="30001" xr:uid="{1B92B5C3-6603-42FC-8EC2-63163DAEC861}"/>
    <cellStyle name="20% - Accent2 2 6 2 2 2 4" xfId="22631" xr:uid="{89DA95F6-57FB-4C5B-B6C2-D6B64FD915A5}"/>
    <cellStyle name="20% - Accent2 2 6 2 2 2 4 2" xfId="37607" xr:uid="{DF1E18B9-53A5-4F74-8DB1-E09F79E5817D}"/>
    <cellStyle name="20% - Accent2 2 6 2 2 2 5" xfId="30003" xr:uid="{2B558D89-43B9-45CE-9758-3AF06CAA69D0}"/>
    <cellStyle name="20% - Accent2 2 6 2 2 3" xfId="4724" xr:uid="{00000000-0005-0000-0000-000058020000}"/>
    <cellStyle name="20% - Accent2 2 6 2 2 3 2" xfId="4723" xr:uid="{00000000-0005-0000-0000-000059020000}"/>
    <cellStyle name="20% - Accent2 2 6 2 2 3 2 2" xfId="22627" xr:uid="{B1FA372B-2BA6-4E16-AB55-ED2061D1CEF4}"/>
    <cellStyle name="20% - Accent2 2 6 2 2 3 2 2 2" xfId="37603" xr:uid="{20C1E4FD-46A6-40FD-B3E3-2F1FC9452C9D}"/>
    <cellStyle name="20% - Accent2 2 6 2 2 3 2 3" xfId="29999" xr:uid="{64EEC426-F4BF-4ABF-B47B-78A3A82F68D5}"/>
    <cellStyle name="20% - Accent2 2 6 2 2 3 3" xfId="22628" xr:uid="{466B531C-0754-485A-9C62-300ACCA766A3}"/>
    <cellStyle name="20% - Accent2 2 6 2 2 3 3 2" xfId="37604" xr:uid="{78D322F9-1501-46A6-9EFE-6A87FCF6FC3D}"/>
    <cellStyle name="20% - Accent2 2 6 2 2 3 4" xfId="30000" xr:uid="{1A6A8F42-3C3D-4DE7-B4F6-CCE4C9765CC5}"/>
    <cellStyle name="20% - Accent2 2 6 2 2 4" xfId="4722" xr:uid="{00000000-0005-0000-0000-00005A020000}"/>
    <cellStyle name="20% - Accent2 2 6 2 2 4 2" xfId="22626" xr:uid="{C66C2945-D37E-4D2E-9E1E-3C55D5085F2D}"/>
    <cellStyle name="20% - Accent2 2 6 2 2 4 2 2" xfId="37602" xr:uid="{0BB0E5D7-E23F-4C79-B10E-F57AD118013A}"/>
    <cellStyle name="20% - Accent2 2 6 2 2 4 3" xfId="29998" xr:uid="{39D08789-13B6-4240-98DF-A5737DA96494}"/>
    <cellStyle name="20% - Accent2 2 6 2 2 5" xfId="22632" xr:uid="{F6DC8832-DCF1-46A8-B8E3-4467176765A0}"/>
    <cellStyle name="20% - Accent2 2 6 2 2 5 2" xfId="37608" xr:uid="{5C31EFE6-A002-478E-B9B8-0E6612C11E18}"/>
    <cellStyle name="20% - Accent2 2 6 2 2 6" xfId="30004" xr:uid="{B5B6C845-5308-42BC-BB21-ABCF0F22E499}"/>
    <cellStyle name="20% - Accent2 2 6 2 3" xfId="4721" xr:uid="{00000000-0005-0000-0000-00005B020000}"/>
    <cellStyle name="20% - Accent2 2 6 2 3 2" xfId="4720" xr:uid="{00000000-0005-0000-0000-00005C020000}"/>
    <cellStyle name="20% - Accent2 2 6 2 3 2 2" xfId="4719" xr:uid="{00000000-0005-0000-0000-00005D020000}"/>
    <cellStyle name="20% - Accent2 2 6 2 3 2 2 2" xfId="22623" xr:uid="{83D06A5D-6354-4405-8F0F-73F3517F2BEA}"/>
    <cellStyle name="20% - Accent2 2 6 2 3 2 2 2 2" xfId="37599" xr:uid="{6B59A2CE-1576-4106-AA8F-B9EE6293F734}"/>
    <cellStyle name="20% - Accent2 2 6 2 3 2 2 3" xfId="29995" xr:uid="{136316F3-FF66-4321-8B00-59E73144A669}"/>
    <cellStyle name="20% - Accent2 2 6 2 3 2 3" xfId="4718" xr:uid="{00000000-0005-0000-0000-00005E020000}"/>
    <cellStyle name="20% - Accent2 2 6 2 3 2 3 2" xfId="22622" xr:uid="{B8E814E7-1326-44FB-8600-AFA3D8043C40}"/>
    <cellStyle name="20% - Accent2 2 6 2 3 2 3 2 2" xfId="37598" xr:uid="{E09189C3-3126-4DE7-8D6E-8596EFA4F33F}"/>
    <cellStyle name="20% - Accent2 2 6 2 3 2 3 3" xfId="29994" xr:uid="{F9F1188D-897D-454B-BD20-B0DC8D1EE037}"/>
    <cellStyle name="20% - Accent2 2 6 2 3 2 4" xfId="22624" xr:uid="{CB33651B-C3CA-43C2-B2DD-CBC32EE09C4B}"/>
    <cellStyle name="20% - Accent2 2 6 2 3 2 4 2" xfId="37600" xr:uid="{B69DDC2F-F2DE-4573-B136-8EE2C8D416DD}"/>
    <cellStyle name="20% - Accent2 2 6 2 3 2 5" xfId="29996" xr:uid="{C707D6C5-A2AC-4BF4-8FAB-0CCE7396A8DD}"/>
    <cellStyle name="20% - Accent2 2 6 2 3 3" xfId="4717" xr:uid="{00000000-0005-0000-0000-00005F020000}"/>
    <cellStyle name="20% - Accent2 2 6 2 3 3 2" xfId="4716" xr:uid="{00000000-0005-0000-0000-000060020000}"/>
    <cellStyle name="20% - Accent2 2 6 2 3 3 2 2" xfId="22620" xr:uid="{9501ACAC-66BE-41C4-B3C7-3613D481FA82}"/>
    <cellStyle name="20% - Accent2 2 6 2 3 3 2 2 2" xfId="37596" xr:uid="{2DC9281F-B39F-4906-87D1-F192F68E7077}"/>
    <cellStyle name="20% - Accent2 2 6 2 3 3 2 3" xfId="29992" xr:uid="{4496ECE3-92F1-4EA1-ACA8-5DC4655A6890}"/>
    <cellStyle name="20% - Accent2 2 6 2 3 3 3" xfId="22621" xr:uid="{3C470503-D64C-42B6-8069-395F28C1A57F}"/>
    <cellStyle name="20% - Accent2 2 6 2 3 3 3 2" xfId="37597" xr:uid="{ACE2DEC2-0B23-4D4E-A60D-260775C59E3B}"/>
    <cellStyle name="20% - Accent2 2 6 2 3 3 4" xfId="29993" xr:uid="{83C14A61-6752-4D22-97B0-7EBF73946858}"/>
    <cellStyle name="20% - Accent2 2 6 2 3 4" xfId="4715" xr:uid="{00000000-0005-0000-0000-000061020000}"/>
    <cellStyle name="20% - Accent2 2 6 2 3 4 2" xfId="22619" xr:uid="{B3FBD374-CED3-48E6-A2D7-C06BE38F4D6E}"/>
    <cellStyle name="20% - Accent2 2 6 2 3 4 2 2" xfId="37595" xr:uid="{BE82C3CE-1BC3-4E1F-9067-F1DF957EB1C4}"/>
    <cellStyle name="20% - Accent2 2 6 2 3 4 3" xfId="29991" xr:uid="{BB71302A-5768-45F1-A6E4-1672F290095B}"/>
    <cellStyle name="20% - Accent2 2 6 2 3 5" xfId="22625" xr:uid="{0B6E5D4A-A022-4CD5-827C-2B2860C1C985}"/>
    <cellStyle name="20% - Accent2 2 6 2 3 5 2" xfId="37601" xr:uid="{94FAF636-7CA8-411C-9D2F-8F4F19F0771A}"/>
    <cellStyle name="20% - Accent2 2 6 2 3 6" xfId="29997" xr:uid="{6A7A3F22-C1FC-41B2-ACBA-562DEF4672C6}"/>
    <cellStyle name="20% - Accent2 2 6 2 4" xfId="4714" xr:uid="{00000000-0005-0000-0000-000062020000}"/>
    <cellStyle name="20% - Accent2 2 6 2 4 2" xfId="4713" xr:uid="{00000000-0005-0000-0000-000063020000}"/>
    <cellStyle name="20% - Accent2 2 6 2 4 2 2" xfId="22617" xr:uid="{0BD87DE9-AE8F-4343-B29E-AF6745C49336}"/>
    <cellStyle name="20% - Accent2 2 6 2 4 2 2 2" xfId="37593" xr:uid="{3B153F95-BE98-459E-BAAC-5F116FF2B6F7}"/>
    <cellStyle name="20% - Accent2 2 6 2 4 2 3" xfId="29989" xr:uid="{21858DCF-6F1F-479B-8A29-84DCE1E837E1}"/>
    <cellStyle name="20% - Accent2 2 6 2 4 3" xfId="4712" xr:uid="{00000000-0005-0000-0000-000064020000}"/>
    <cellStyle name="20% - Accent2 2 6 2 4 3 2" xfId="22616" xr:uid="{C68C19B1-06F1-4C56-BCA2-90810C74E8B7}"/>
    <cellStyle name="20% - Accent2 2 6 2 4 3 2 2" xfId="37592" xr:uid="{08D257BB-26A4-4F75-97E9-BA514DFCCB37}"/>
    <cellStyle name="20% - Accent2 2 6 2 4 3 3" xfId="29988" xr:uid="{0F2B5230-2D7D-4A36-B294-D7728C800C7F}"/>
    <cellStyle name="20% - Accent2 2 6 2 4 4" xfId="22618" xr:uid="{F51413A4-3968-4DB0-A881-56383EC2F0BC}"/>
    <cellStyle name="20% - Accent2 2 6 2 4 4 2" xfId="37594" xr:uid="{F0736FB7-D5CF-4DEE-BB0C-B225266BA907}"/>
    <cellStyle name="20% - Accent2 2 6 2 4 5" xfId="29990" xr:uid="{7A0EE39D-2770-4FE2-89E7-5CB3645F0048}"/>
    <cellStyle name="20% - Accent2 2 6 2 5" xfId="4711" xr:uid="{00000000-0005-0000-0000-000065020000}"/>
    <cellStyle name="20% - Accent2 2 6 2 5 2" xfId="22615" xr:uid="{FB0954D6-6F2B-4231-8F01-1528650DED00}"/>
    <cellStyle name="20% - Accent2 2 6 2 5 2 2" xfId="37591" xr:uid="{EED3ED82-8C21-4233-ABC7-36EA07B31D13}"/>
    <cellStyle name="20% - Accent2 2 6 2 5 3" xfId="29987" xr:uid="{F2A3E5CC-4166-4343-AB94-F2CEFF7DFF6E}"/>
    <cellStyle name="20% - Accent2 2 6 2 6" xfId="4710" xr:uid="{00000000-0005-0000-0000-000066020000}"/>
    <cellStyle name="20% - Accent2 2 6 2 6 2" xfId="4709" xr:uid="{00000000-0005-0000-0000-000067020000}"/>
    <cellStyle name="20% - Accent2 2 6 2 6 2 2" xfId="22613" xr:uid="{11F3F793-D567-4BD5-AC6D-A797AA2BC86D}"/>
    <cellStyle name="20% - Accent2 2 6 2 6 2 2 2" xfId="37589" xr:uid="{6ED8B6A1-DA3B-4FBD-89DD-6486889713CE}"/>
    <cellStyle name="20% - Accent2 2 6 2 6 2 3" xfId="29985" xr:uid="{928B34FB-7042-46D1-B495-C52FA6635867}"/>
    <cellStyle name="20% - Accent2 2 6 2 6 3" xfId="22614" xr:uid="{1BF24794-4E6A-404B-9778-B8E7A486E431}"/>
    <cellStyle name="20% - Accent2 2 6 2 6 3 2" xfId="37590" xr:uid="{10F783FC-3F36-42F9-B630-4F07E498DC5E}"/>
    <cellStyle name="20% - Accent2 2 6 2 6 4" xfId="29986" xr:uid="{851AC833-EF0A-4D53-9879-A2F86BA42C67}"/>
    <cellStyle name="20% - Accent2 2 6 2 7" xfId="4708" xr:uid="{00000000-0005-0000-0000-000068020000}"/>
    <cellStyle name="20% - Accent2 2 6 2 7 2" xfId="22612" xr:uid="{493B40F5-1DD8-477A-8CCA-6C0DDA2B57BD}"/>
    <cellStyle name="20% - Accent2 2 6 2 7 2 2" xfId="37588" xr:uid="{A5B99276-4FBD-4200-9092-4775B5335ECC}"/>
    <cellStyle name="20% - Accent2 2 6 2 7 3" xfId="29984" xr:uid="{A098A991-18CB-424E-BCEC-0E4D35986697}"/>
    <cellStyle name="20% - Accent2 2 6 2 8" xfId="22633" xr:uid="{065DC92F-B7D0-408C-AC21-C4347AC9527C}"/>
    <cellStyle name="20% - Accent2 2 6 2 8 2" xfId="37609" xr:uid="{3163D1B4-1CAB-47F7-A958-546CB33E5112}"/>
    <cellStyle name="20% - Accent2 2 6 2 9" xfId="30005" xr:uid="{F062FC16-2D8E-4E13-BC69-9478B3DED5EB}"/>
    <cellStyle name="20% - Accent2 2 6 3" xfId="4707" xr:uid="{00000000-0005-0000-0000-000069020000}"/>
    <cellStyle name="20% - Accent2 2 6 3 2" xfId="4706" xr:uid="{00000000-0005-0000-0000-00006A020000}"/>
    <cellStyle name="20% - Accent2 2 6 3 2 2" xfId="4705" xr:uid="{00000000-0005-0000-0000-00006B020000}"/>
    <cellStyle name="20% - Accent2 2 6 3 2 2 2" xfId="22609" xr:uid="{E21F288B-B045-4FBE-922C-C1EC40A7B117}"/>
    <cellStyle name="20% - Accent2 2 6 3 2 2 2 2" xfId="37585" xr:uid="{C909EC0C-ABD0-48E6-9E3E-913474021E61}"/>
    <cellStyle name="20% - Accent2 2 6 3 2 2 3" xfId="29981" xr:uid="{0D7128CB-487D-43A7-9811-C7EBAA85F49A}"/>
    <cellStyle name="20% - Accent2 2 6 3 2 3" xfId="4704" xr:uid="{00000000-0005-0000-0000-00006C020000}"/>
    <cellStyle name="20% - Accent2 2 6 3 2 3 2" xfId="22608" xr:uid="{9E12C7CE-D810-4AE1-AE6D-00F5B221C8D5}"/>
    <cellStyle name="20% - Accent2 2 6 3 2 3 2 2" xfId="37584" xr:uid="{8630E78E-4735-4212-8BF9-C7962BB9268C}"/>
    <cellStyle name="20% - Accent2 2 6 3 2 3 3" xfId="29980" xr:uid="{8306AF82-F70A-4667-AB67-8A2E46DB93CD}"/>
    <cellStyle name="20% - Accent2 2 6 3 2 4" xfId="22610" xr:uid="{9131C456-8C18-4036-B619-C2BF4EB835EC}"/>
    <cellStyle name="20% - Accent2 2 6 3 2 4 2" xfId="37586" xr:uid="{D0F3A43A-8184-4672-A994-B0C20D42C79E}"/>
    <cellStyle name="20% - Accent2 2 6 3 2 5" xfId="29982" xr:uid="{406F8DCB-0E78-4BCD-91FE-F46CCAB90CAF}"/>
    <cellStyle name="20% - Accent2 2 6 3 3" xfId="4703" xr:uid="{00000000-0005-0000-0000-00006D020000}"/>
    <cellStyle name="20% - Accent2 2 6 3 3 2" xfId="4702" xr:uid="{00000000-0005-0000-0000-00006E020000}"/>
    <cellStyle name="20% - Accent2 2 6 3 3 2 2" xfId="22606" xr:uid="{6A966955-98AD-4E05-A868-75ACB956F839}"/>
    <cellStyle name="20% - Accent2 2 6 3 3 2 2 2" xfId="37582" xr:uid="{405B0CE2-BCE7-448A-B02F-761323F535FE}"/>
    <cellStyle name="20% - Accent2 2 6 3 3 2 3" xfId="29978" xr:uid="{4C3A1F01-EC2E-4DDA-AE59-1056D2B1BDAD}"/>
    <cellStyle name="20% - Accent2 2 6 3 3 3" xfId="22607" xr:uid="{342AE7DD-AD17-433D-A4EC-BAB3C4A7E8D2}"/>
    <cellStyle name="20% - Accent2 2 6 3 3 3 2" xfId="37583" xr:uid="{A40808AB-8D8D-4472-939F-3CFED352F88A}"/>
    <cellStyle name="20% - Accent2 2 6 3 3 4" xfId="29979" xr:uid="{A36F4A9D-D6EC-4FE9-B0DF-862D2C7C2C76}"/>
    <cellStyle name="20% - Accent2 2 6 3 4" xfId="4701" xr:uid="{00000000-0005-0000-0000-00006F020000}"/>
    <cellStyle name="20% - Accent2 2 6 3 4 2" xfId="22605" xr:uid="{0B84C2DC-A952-479E-AD1E-4726F85BBA81}"/>
    <cellStyle name="20% - Accent2 2 6 3 4 2 2" xfId="37581" xr:uid="{ED9F1074-F40A-4636-8F68-E58BB69CBA01}"/>
    <cellStyle name="20% - Accent2 2 6 3 4 3" xfId="29977" xr:uid="{4885C34A-781E-4854-B96D-2385A003C531}"/>
    <cellStyle name="20% - Accent2 2 6 3 5" xfId="22611" xr:uid="{D0255ED1-4C40-4D86-AF5D-D1D0A612034D}"/>
    <cellStyle name="20% - Accent2 2 6 3 5 2" xfId="37587" xr:uid="{84345E54-29D0-46E7-84E5-1909B1040D28}"/>
    <cellStyle name="20% - Accent2 2 6 3 6" xfId="29983" xr:uid="{60C602BB-5FB0-40DC-99B0-E7C21AA13C71}"/>
    <cellStyle name="20% - Accent2 2 6 4" xfId="4700" xr:uid="{00000000-0005-0000-0000-000070020000}"/>
    <cellStyle name="20% - Accent2 2 6 4 2" xfId="4699" xr:uid="{00000000-0005-0000-0000-000071020000}"/>
    <cellStyle name="20% - Accent2 2 6 4 2 2" xfId="4698" xr:uid="{00000000-0005-0000-0000-000072020000}"/>
    <cellStyle name="20% - Accent2 2 6 4 2 2 2" xfId="22602" xr:uid="{4995DC04-021F-4143-ACA1-1778A5C4B5AD}"/>
    <cellStyle name="20% - Accent2 2 6 4 2 2 2 2" xfId="37578" xr:uid="{3250292C-2B19-495E-88B8-705519188E3E}"/>
    <cellStyle name="20% - Accent2 2 6 4 2 2 3" xfId="29974" xr:uid="{B65047EB-B70A-484B-930E-69B55793BDA2}"/>
    <cellStyle name="20% - Accent2 2 6 4 2 3" xfId="4697" xr:uid="{00000000-0005-0000-0000-000073020000}"/>
    <cellStyle name="20% - Accent2 2 6 4 2 3 2" xfId="22601" xr:uid="{088D4CF0-02AC-4B4C-88CE-95F223054D22}"/>
    <cellStyle name="20% - Accent2 2 6 4 2 3 2 2" xfId="37577" xr:uid="{60B80640-8075-4482-8A0E-65FDA8A8CF19}"/>
    <cellStyle name="20% - Accent2 2 6 4 2 3 3" xfId="29973" xr:uid="{B13EB5FC-0AD1-4E5E-85F6-BD8FB78042EA}"/>
    <cellStyle name="20% - Accent2 2 6 4 2 4" xfId="22603" xr:uid="{1E00AF91-7447-4C41-8CEB-40F0DBB38A07}"/>
    <cellStyle name="20% - Accent2 2 6 4 2 4 2" xfId="37579" xr:uid="{7F3BCB83-A600-4BDD-80C1-021165BF7E02}"/>
    <cellStyle name="20% - Accent2 2 6 4 2 5" xfId="29975" xr:uid="{F45D031E-75B7-45E3-AAD6-63FCCEF8E744}"/>
    <cellStyle name="20% - Accent2 2 6 4 3" xfId="4696" xr:uid="{00000000-0005-0000-0000-000074020000}"/>
    <cellStyle name="20% - Accent2 2 6 4 3 2" xfId="4695" xr:uid="{00000000-0005-0000-0000-000075020000}"/>
    <cellStyle name="20% - Accent2 2 6 4 3 2 2" xfId="22599" xr:uid="{8CDC2BF8-D4CE-42A4-A9DC-E50C2F0CD007}"/>
    <cellStyle name="20% - Accent2 2 6 4 3 2 2 2" xfId="37575" xr:uid="{99C0E58E-E687-4CFE-9E9D-8084F10C02F0}"/>
    <cellStyle name="20% - Accent2 2 6 4 3 2 3" xfId="29971" xr:uid="{F9CED829-54DA-48F5-8AB3-FDA481151AC1}"/>
    <cellStyle name="20% - Accent2 2 6 4 3 3" xfId="22600" xr:uid="{F485AEAD-4358-4085-A2DE-2B2E22AF40C5}"/>
    <cellStyle name="20% - Accent2 2 6 4 3 3 2" xfId="37576" xr:uid="{EBA90B47-05E6-48DE-B98F-560DC87E24FD}"/>
    <cellStyle name="20% - Accent2 2 6 4 3 4" xfId="29972" xr:uid="{5B84B36D-F5EF-485D-B61B-17CA4C66D739}"/>
    <cellStyle name="20% - Accent2 2 6 4 4" xfId="4694" xr:uid="{00000000-0005-0000-0000-000076020000}"/>
    <cellStyle name="20% - Accent2 2 6 4 4 2" xfId="22598" xr:uid="{1845A909-FCFF-4314-AA80-43F7AE760116}"/>
    <cellStyle name="20% - Accent2 2 6 4 4 2 2" xfId="37574" xr:uid="{5F7F80B0-D35C-41B0-A1C5-D21F2E513703}"/>
    <cellStyle name="20% - Accent2 2 6 4 4 3" xfId="29970" xr:uid="{99CB070E-F18D-4D97-9F42-4EA14D3B09C1}"/>
    <cellStyle name="20% - Accent2 2 6 4 5" xfId="22604" xr:uid="{1443CAA1-8E8D-4F48-9282-8E4D839B0109}"/>
    <cellStyle name="20% - Accent2 2 6 4 5 2" xfId="37580" xr:uid="{ACD0FAEF-BB83-4DD4-9749-277692FC603A}"/>
    <cellStyle name="20% - Accent2 2 6 4 6" xfId="29976" xr:uid="{3833CB4A-A760-481C-BBBF-352706E2CFF2}"/>
    <cellStyle name="20% - Accent2 2 6 5" xfId="4693" xr:uid="{00000000-0005-0000-0000-000077020000}"/>
    <cellStyle name="20% - Accent2 2 6 5 2" xfId="4692" xr:uid="{00000000-0005-0000-0000-000078020000}"/>
    <cellStyle name="20% - Accent2 2 6 5 2 2" xfId="22596" xr:uid="{3DCCFB8E-42EF-485E-8400-15FC821062D9}"/>
    <cellStyle name="20% - Accent2 2 6 5 2 2 2" xfId="37572" xr:uid="{79E71F7F-9F00-43B6-AFAB-AD7F7ED90949}"/>
    <cellStyle name="20% - Accent2 2 6 5 2 3" xfId="29968" xr:uid="{39913D59-EF5F-4D4A-A948-8C959C56C883}"/>
    <cellStyle name="20% - Accent2 2 6 5 3" xfId="4691" xr:uid="{00000000-0005-0000-0000-000079020000}"/>
    <cellStyle name="20% - Accent2 2 6 5 3 2" xfId="22595" xr:uid="{CE76283B-B31B-421C-81E7-80FE1C2A803B}"/>
    <cellStyle name="20% - Accent2 2 6 5 3 2 2" xfId="37571" xr:uid="{4704108F-E74A-4ADA-AE6E-BD02275D1C33}"/>
    <cellStyle name="20% - Accent2 2 6 5 3 3" xfId="29967" xr:uid="{E2DE4688-A2C1-4ACF-AFE0-2E9542D09B9A}"/>
    <cellStyle name="20% - Accent2 2 6 5 4" xfId="22597" xr:uid="{74981782-F765-4AA7-93A5-B5BB149BC398}"/>
    <cellStyle name="20% - Accent2 2 6 5 4 2" xfId="37573" xr:uid="{80C62C2C-CB02-4F25-88C5-A4AE99A4B7E3}"/>
    <cellStyle name="20% - Accent2 2 6 5 5" xfId="29969" xr:uid="{EBD893BD-A047-4DB4-BFE1-A88E5DBD61FA}"/>
    <cellStyle name="20% - Accent2 2 6 6" xfId="4690" xr:uid="{00000000-0005-0000-0000-00007A020000}"/>
    <cellStyle name="20% - Accent2 2 6 6 2" xfId="22594" xr:uid="{1C1D7D83-07C4-4D9B-98F5-8CE259AE1FA9}"/>
    <cellStyle name="20% - Accent2 2 6 6 2 2" xfId="37570" xr:uid="{0BF89B74-61CC-4E34-B3A8-9AC1EC94CFF8}"/>
    <cellStyle name="20% - Accent2 2 6 6 3" xfId="29966" xr:uid="{6AC00B8B-7969-415D-A71D-E24AF98D92B7}"/>
    <cellStyle name="20% - Accent2 2 6 7" xfId="4689" xr:uid="{00000000-0005-0000-0000-00007B020000}"/>
    <cellStyle name="20% - Accent2 2 6 7 2" xfId="4688" xr:uid="{00000000-0005-0000-0000-00007C020000}"/>
    <cellStyle name="20% - Accent2 2 6 7 2 2" xfId="22592" xr:uid="{965D9EC1-6F1F-4DA4-8767-A6422978EBE0}"/>
    <cellStyle name="20% - Accent2 2 6 7 2 2 2" xfId="37568" xr:uid="{5F28FCE3-D198-4ADE-87DD-802C18F3E11B}"/>
    <cellStyle name="20% - Accent2 2 6 7 2 3" xfId="29964" xr:uid="{72B4D808-AEF3-4DF3-8875-D8AA0D068114}"/>
    <cellStyle name="20% - Accent2 2 6 7 3" xfId="22593" xr:uid="{0C117ABA-F8FD-42E0-B4AE-333B699EAE0C}"/>
    <cellStyle name="20% - Accent2 2 6 7 3 2" xfId="37569" xr:uid="{3ACF45E6-8195-4F16-8103-DC874D5368FE}"/>
    <cellStyle name="20% - Accent2 2 6 7 4" xfId="29965" xr:uid="{0D7D63F5-6F98-49BA-93CB-1B26069E00E0}"/>
    <cellStyle name="20% - Accent2 2 6 8" xfId="4687" xr:uid="{00000000-0005-0000-0000-00007D020000}"/>
    <cellStyle name="20% - Accent2 2 6 8 2" xfId="22591" xr:uid="{2755BA23-6539-49ED-9985-E29BA98701E4}"/>
    <cellStyle name="20% - Accent2 2 6 8 2 2" xfId="37567" xr:uid="{0B2310D0-CC45-4E5C-B7E0-D0E3B9CF9F6C}"/>
    <cellStyle name="20% - Accent2 2 6 8 3" xfId="29963" xr:uid="{4C63A907-F889-4B6C-B6C1-C61FAD2F2D3D}"/>
    <cellStyle name="20% - Accent2 2 6 9" xfId="22634" xr:uid="{618A1A0D-842B-4C88-BBE7-83102D01C0D5}"/>
    <cellStyle name="20% - Accent2 2 6 9 2" xfId="37610" xr:uid="{FB5D81ED-BB88-4F7E-A16F-BB6FA80AE6A9}"/>
    <cellStyle name="20% - Accent2 2 7" xfId="4686" xr:uid="{00000000-0005-0000-0000-00007E020000}"/>
    <cellStyle name="20% - Accent2 2 7 2" xfId="4685" xr:uid="{00000000-0005-0000-0000-00007F020000}"/>
    <cellStyle name="20% - Accent2 2 7 2 2" xfId="4684" xr:uid="{00000000-0005-0000-0000-000080020000}"/>
    <cellStyle name="20% - Accent2 2 7 2 2 2" xfId="22588" xr:uid="{D1C3C4E7-3853-41A6-ABD2-6DE10502693B}"/>
    <cellStyle name="20% - Accent2 2 7 2 2 2 2" xfId="37564" xr:uid="{42D6B1A0-ABFF-4297-B2D7-727E70E47016}"/>
    <cellStyle name="20% - Accent2 2 7 2 2 3" xfId="29960" xr:uid="{ECED40E7-0CA1-45BE-847D-0BECA4B7DA1B}"/>
    <cellStyle name="20% - Accent2 2 7 2 3" xfId="4683" xr:uid="{00000000-0005-0000-0000-000081020000}"/>
    <cellStyle name="20% - Accent2 2 7 2 3 2" xfId="22587" xr:uid="{87B2D1F6-8DBE-49C7-BB4B-947C1D774B33}"/>
    <cellStyle name="20% - Accent2 2 7 2 3 2 2" xfId="37563" xr:uid="{30481111-240B-4E74-B187-CFAEC9685375}"/>
    <cellStyle name="20% - Accent2 2 7 2 3 3" xfId="29959" xr:uid="{B6F332FC-8F34-4D00-9675-C9AD058AF22D}"/>
    <cellStyle name="20% - Accent2 2 7 2 4" xfId="22589" xr:uid="{F2CF3FD9-3922-49E1-92BC-845E6CC32B11}"/>
    <cellStyle name="20% - Accent2 2 7 2 4 2" xfId="37565" xr:uid="{446A813C-968D-41AF-A62B-31257A543ED3}"/>
    <cellStyle name="20% - Accent2 2 7 2 5" xfId="29961" xr:uid="{881B626B-008C-482A-A272-526E89EC955F}"/>
    <cellStyle name="20% - Accent2 2 7 3" xfId="4682" xr:uid="{00000000-0005-0000-0000-000082020000}"/>
    <cellStyle name="20% - Accent2 2 7 3 2" xfId="4681" xr:uid="{00000000-0005-0000-0000-000083020000}"/>
    <cellStyle name="20% - Accent2 2 7 3 2 2" xfId="22585" xr:uid="{7383881F-B081-42EA-92BC-2B2FCA2CB258}"/>
    <cellStyle name="20% - Accent2 2 7 3 2 2 2" xfId="37561" xr:uid="{DC92C6D1-D4E0-49AB-A8C2-B0DE529506AB}"/>
    <cellStyle name="20% - Accent2 2 7 3 2 3" xfId="29957" xr:uid="{CB96CA76-2E90-4D06-BDC4-9F12A51A7E8F}"/>
    <cellStyle name="20% - Accent2 2 7 3 3" xfId="22586" xr:uid="{F4895AA5-A137-41B2-B396-C99EDF8D387E}"/>
    <cellStyle name="20% - Accent2 2 7 3 3 2" xfId="37562" xr:uid="{09714C71-AC92-4E42-8353-C92856809DCF}"/>
    <cellStyle name="20% - Accent2 2 7 3 4" xfId="29958" xr:uid="{2A28993D-6CD0-4072-B1DF-1D99EF242F3F}"/>
    <cellStyle name="20% - Accent2 2 7 4" xfId="4680" xr:uid="{00000000-0005-0000-0000-000084020000}"/>
    <cellStyle name="20% - Accent2 2 7 4 2" xfId="22584" xr:uid="{97C2CBB4-7FD0-4B52-836E-2A2A13B21666}"/>
    <cellStyle name="20% - Accent2 2 7 4 2 2" xfId="37560" xr:uid="{FB082ACC-67CA-425F-9ECF-C0A4F390C582}"/>
    <cellStyle name="20% - Accent2 2 7 4 3" xfId="29956" xr:uid="{090CB31A-D395-409C-9C1A-10048977C6D4}"/>
    <cellStyle name="20% - Accent2 2 7 5" xfId="22590" xr:uid="{45164F74-24EF-4F0D-88AA-9D861C708334}"/>
    <cellStyle name="20% - Accent2 2 7 5 2" xfId="37566" xr:uid="{E8E4226C-0EFB-4137-9390-856ABF9F1B36}"/>
    <cellStyle name="20% - Accent2 2 7 6" xfId="29962" xr:uid="{A15E9C63-E80D-40F9-80FE-5B64213F2FF8}"/>
    <cellStyle name="20% - Accent2 3" xfId="185" xr:uid="{00000000-0005-0000-0000-00001E000000}"/>
    <cellStyle name="20% - Accent2 3 10" xfId="4679" xr:uid="{00000000-0005-0000-0000-000085020000}"/>
    <cellStyle name="20% - Accent2 3 10 2" xfId="22583" xr:uid="{0C4CD05F-7D80-4C4E-AC65-5D20CCC3A7CE}"/>
    <cellStyle name="20% - Accent2 3 10 2 2" xfId="37559" xr:uid="{F2B2B67B-F204-4A07-95BD-89AE44C58975}"/>
    <cellStyle name="20% - Accent2 3 10 3" xfId="29955" xr:uid="{6E86ABA5-82C6-49D7-A100-ABE16F2BE115}"/>
    <cellStyle name="20% - Accent2 3 2" xfId="4678" xr:uid="{00000000-0005-0000-0000-000086020000}"/>
    <cellStyle name="20% - Accent2 3 2 2" xfId="4677" xr:uid="{00000000-0005-0000-0000-000087020000}"/>
    <cellStyle name="20% - Accent2 3 2 2 2" xfId="4676" xr:uid="{00000000-0005-0000-0000-000088020000}"/>
    <cellStyle name="20% - Accent2 3 2 2 2 2" xfId="4675" xr:uid="{00000000-0005-0000-0000-000089020000}"/>
    <cellStyle name="20% - Accent2 3 2 2 2 2 2" xfId="4674" xr:uid="{00000000-0005-0000-0000-00008A020000}"/>
    <cellStyle name="20% - Accent2 3 2 2 2 2 2 2" xfId="22579" xr:uid="{34FA2584-D200-4493-BA3A-B18E07E00357}"/>
    <cellStyle name="20% - Accent2 3 2 2 2 2 2 2 2" xfId="37555" xr:uid="{3D1EB285-137F-427F-9952-F0E7F860153F}"/>
    <cellStyle name="20% - Accent2 3 2 2 2 2 2 3" xfId="29951" xr:uid="{F94C6DA7-8EF0-44AD-8162-F9EE6292DCAF}"/>
    <cellStyle name="20% - Accent2 3 2 2 2 2 3" xfId="4673" xr:uid="{00000000-0005-0000-0000-00008B020000}"/>
    <cellStyle name="20% - Accent2 3 2 2 2 2 3 2" xfId="22578" xr:uid="{A4FD53D5-A841-47FC-BB8E-9BB84D838C0F}"/>
    <cellStyle name="20% - Accent2 3 2 2 2 2 3 2 2" xfId="37554" xr:uid="{F7C853AB-46AD-47E8-8325-0A7D9710C2A1}"/>
    <cellStyle name="20% - Accent2 3 2 2 2 2 3 3" xfId="29950" xr:uid="{3051EA3F-AC2A-4E82-8DE9-C70F23BE68EF}"/>
    <cellStyle name="20% - Accent2 3 2 2 2 2 4" xfId="22580" xr:uid="{398D807B-6C0B-4BD5-85E2-14E18593FCF8}"/>
    <cellStyle name="20% - Accent2 3 2 2 2 2 4 2" xfId="37556" xr:uid="{A0E2D9CD-29FF-4B26-86E6-33387DC439F0}"/>
    <cellStyle name="20% - Accent2 3 2 2 2 2 5" xfId="29952" xr:uid="{59420949-96BE-4DF8-BC1D-78D353EAC085}"/>
    <cellStyle name="20% - Accent2 3 2 2 2 3" xfId="4672" xr:uid="{00000000-0005-0000-0000-00008C020000}"/>
    <cellStyle name="20% - Accent2 3 2 2 2 3 2" xfId="4671" xr:uid="{00000000-0005-0000-0000-00008D020000}"/>
    <cellStyle name="20% - Accent2 3 2 2 2 3 2 2" xfId="22576" xr:uid="{2B029975-25EB-4078-8677-81EFCDF6DFE4}"/>
    <cellStyle name="20% - Accent2 3 2 2 2 3 2 2 2" xfId="37552" xr:uid="{81C1F6D4-EC2E-4DFA-8FB4-4ECCB658ED63}"/>
    <cellStyle name="20% - Accent2 3 2 2 2 3 2 3" xfId="29948" xr:uid="{49B0D311-3A00-4F36-B9A0-B81B834A5D9E}"/>
    <cellStyle name="20% - Accent2 3 2 2 2 3 3" xfId="22577" xr:uid="{CC2AB963-2ACD-4984-87DC-B2B71D46A026}"/>
    <cellStyle name="20% - Accent2 3 2 2 2 3 3 2" xfId="37553" xr:uid="{BB2EB7F6-D049-473B-B9D4-3CD76EAE4380}"/>
    <cellStyle name="20% - Accent2 3 2 2 2 3 4" xfId="29949" xr:uid="{917CB853-6F7F-476F-84A7-07E7C784D8CF}"/>
    <cellStyle name="20% - Accent2 3 2 2 2 4" xfId="4670" xr:uid="{00000000-0005-0000-0000-00008E020000}"/>
    <cellStyle name="20% - Accent2 3 2 2 2 4 2" xfId="22575" xr:uid="{02E7402E-BD9F-4CC8-9833-29CA3269D481}"/>
    <cellStyle name="20% - Accent2 3 2 2 2 4 2 2" xfId="37551" xr:uid="{C3F51464-BCF8-4B40-ADA8-ABE5D2831604}"/>
    <cellStyle name="20% - Accent2 3 2 2 2 4 3" xfId="29947" xr:uid="{07B61EFD-D38E-41F6-8929-DF1775627D8B}"/>
    <cellStyle name="20% - Accent2 3 2 2 2 5" xfId="22581" xr:uid="{F95A62C4-D9FA-4861-8CB5-7C83DC4FFD19}"/>
    <cellStyle name="20% - Accent2 3 2 2 2 5 2" xfId="37557" xr:uid="{4A5FF6FE-7A7E-4AF2-8849-53EEB8814664}"/>
    <cellStyle name="20% - Accent2 3 2 2 2 6" xfId="29953" xr:uid="{536CC9BE-CA82-4B71-9BA4-FF37348FE048}"/>
    <cellStyle name="20% - Accent2 3 2 2 3" xfId="4669" xr:uid="{00000000-0005-0000-0000-00008F020000}"/>
    <cellStyle name="20% - Accent2 3 2 2 3 2" xfId="4668" xr:uid="{00000000-0005-0000-0000-000090020000}"/>
    <cellStyle name="20% - Accent2 3 2 2 3 2 2" xfId="22573" xr:uid="{722FADF5-322D-435D-9556-817B14B12047}"/>
    <cellStyle name="20% - Accent2 3 2 2 3 2 2 2" xfId="37549" xr:uid="{326F1724-07CB-4DEC-84B0-29A72A3B619D}"/>
    <cellStyle name="20% - Accent2 3 2 2 3 2 3" xfId="29945" xr:uid="{D332A36D-138A-4F08-BCBB-FEFC98C9257B}"/>
    <cellStyle name="20% - Accent2 3 2 2 3 3" xfId="4667" xr:uid="{00000000-0005-0000-0000-000091020000}"/>
    <cellStyle name="20% - Accent2 3 2 2 3 3 2" xfId="22572" xr:uid="{7888BAD1-A7D3-4BBC-9A18-670E64B28E13}"/>
    <cellStyle name="20% - Accent2 3 2 2 3 3 2 2" xfId="37548" xr:uid="{1595D808-C0AB-42FC-9058-25E0462FA34F}"/>
    <cellStyle name="20% - Accent2 3 2 2 3 3 3" xfId="29944" xr:uid="{F6CB9FCE-D217-47D3-B508-EEA844AEE6B4}"/>
    <cellStyle name="20% - Accent2 3 2 2 3 4" xfId="22574" xr:uid="{82B68726-5126-44BF-8325-3EEE0F9F28A4}"/>
    <cellStyle name="20% - Accent2 3 2 2 3 4 2" xfId="37550" xr:uid="{53D04079-CE5F-4A73-A07B-FA9002F5DC64}"/>
    <cellStyle name="20% - Accent2 3 2 2 3 5" xfId="29946" xr:uid="{AE4B962F-2318-4A8A-B70F-BD313877E2ED}"/>
    <cellStyle name="20% - Accent2 3 2 2 4" xfId="4666" xr:uid="{00000000-0005-0000-0000-000092020000}"/>
    <cellStyle name="20% - Accent2 3 2 2 4 2" xfId="22571" xr:uid="{707EF139-645A-4EC9-894B-02A74AC26469}"/>
    <cellStyle name="20% - Accent2 3 2 2 4 2 2" xfId="37547" xr:uid="{EF91E76D-6D6A-4581-8D44-71663EDD5C4B}"/>
    <cellStyle name="20% - Accent2 3 2 2 4 3" xfId="29943" xr:uid="{FE867BF1-D7CD-4A68-AD80-7CBF1ADD62E2}"/>
    <cellStyle name="20% - Accent2 3 2 2 5" xfId="4665" xr:uid="{00000000-0005-0000-0000-000093020000}"/>
    <cellStyle name="20% - Accent2 3 2 2 5 2" xfId="4664" xr:uid="{00000000-0005-0000-0000-000094020000}"/>
    <cellStyle name="20% - Accent2 3 2 2 5 2 2" xfId="22569" xr:uid="{1BFA84DC-0952-4879-968D-50CE858AA94E}"/>
    <cellStyle name="20% - Accent2 3 2 2 5 2 2 2" xfId="37545" xr:uid="{290A35D4-6088-4B67-A2C8-2BC00DD680F1}"/>
    <cellStyle name="20% - Accent2 3 2 2 5 2 3" xfId="29941" xr:uid="{F9D62D29-2AD3-4F97-B003-91AA2523CF37}"/>
    <cellStyle name="20% - Accent2 3 2 2 5 3" xfId="22570" xr:uid="{58C37E42-7871-48D0-88A9-EA19313DB255}"/>
    <cellStyle name="20% - Accent2 3 2 2 5 3 2" xfId="37546" xr:uid="{361D435F-3DBD-4DE1-B9E8-05CEC909369E}"/>
    <cellStyle name="20% - Accent2 3 2 2 5 4" xfId="29942" xr:uid="{2B075623-C3B6-4A3B-B8FE-1009F1A8FF44}"/>
    <cellStyle name="20% - Accent2 3 2 2 6" xfId="4663" xr:uid="{00000000-0005-0000-0000-000095020000}"/>
    <cellStyle name="20% - Accent2 3 2 2 6 2" xfId="22568" xr:uid="{BD21C994-D32B-4608-AB42-6DF6A175DCA2}"/>
    <cellStyle name="20% - Accent2 3 2 2 6 2 2" xfId="37544" xr:uid="{F5A0757C-9552-43CE-9396-0E0410E36B6E}"/>
    <cellStyle name="20% - Accent2 3 2 2 6 3" xfId="29940" xr:uid="{0C0363D0-9385-4D1F-9430-337C8AFA125B}"/>
    <cellStyle name="20% - Accent2 3 2 2 7" xfId="22582" xr:uid="{0947F602-AC8C-4672-8DC0-94CE45D53FA4}"/>
    <cellStyle name="20% - Accent2 3 2 2 7 2" xfId="37558" xr:uid="{F8182D5F-922C-4D7A-9528-1B28324D3C4F}"/>
    <cellStyle name="20% - Accent2 3 2 2 8" xfId="29954" xr:uid="{09AC03F6-16DB-4D07-9123-304694D1A209}"/>
    <cellStyle name="20% - Accent2 3 2 3" xfId="4662" xr:uid="{00000000-0005-0000-0000-000096020000}"/>
    <cellStyle name="20% - Accent2 3 2 3 2" xfId="4661" xr:uid="{00000000-0005-0000-0000-000097020000}"/>
    <cellStyle name="20% - Accent2 3 2 3 2 2" xfId="4660" xr:uid="{00000000-0005-0000-0000-000098020000}"/>
    <cellStyle name="20% - Accent2 3 2 3 2 2 2" xfId="22565" xr:uid="{A3BCB15F-6D64-4D00-837B-7B0A64670F8E}"/>
    <cellStyle name="20% - Accent2 3 2 3 2 2 2 2" xfId="37541" xr:uid="{82131217-41DA-4067-9F2F-B703D8226BD4}"/>
    <cellStyle name="20% - Accent2 3 2 3 2 2 3" xfId="29937" xr:uid="{2FD16B02-E244-4B8E-B649-B2566107BA70}"/>
    <cellStyle name="20% - Accent2 3 2 3 2 3" xfId="4659" xr:uid="{00000000-0005-0000-0000-000099020000}"/>
    <cellStyle name="20% - Accent2 3 2 3 2 3 2" xfId="22564" xr:uid="{754109C3-4AB4-4FEA-99C1-61B2FDF03D28}"/>
    <cellStyle name="20% - Accent2 3 2 3 2 3 2 2" xfId="37540" xr:uid="{7822D728-39C7-4603-820E-3C58FD9B3EF9}"/>
    <cellStyle name="20% - Accent2 3 2 3 2 3 3" xfId="29936" xr:uid="{86E8CA9C-7092-4C0C-A2CD-D77DD9431C0C}"/>
    <cellStyle name="20% - Accent2 3 2 3 2 4" xfId="22566" xr:uid="{4DBB3438-72F9-468C-9051-C15B5491BD9F}"/>
    <cellStyle name="20% - Accent2 3 2 3 2 4 2" xfId="37542" xr:uid="{8138F10B-4E9F-4528-A88F-3E68D8D31B42}"/>
    <cellStyle name="20% - Accent2 3 2 3 2 5" xfId="29938" xr:uid="{ABDBE1F2-2BC8-4B0B-80DD-8FC9634D6730}"/>
    <cellStyle name="20% - Accent2 3 2 3 3" xfId="4658" xr:uid="{00000000-0005-0000-0000-00009A020000}"/>
    <cellStyle name="20% - Accent2 3 2 3 3 2" xfId="4657" xr:uid="{00000000-0005-0000-0000-00009B020000}"/>
    <cellStyle name="20% - Accent2 3 2 3 3 2 2" xfId="22562" xr:uid="{27CA6484-D2C7-4E08-8FF9-6738D850622B}"/>
    <cellStyle name="20% - Accent2 3 2 3 3 2 2 2" xfId="37538" xr:uid="{20812927-F3D8-419C-B9F1-1AB8C07A50D1}"/>
    <cellStyle name="20% - Accent2 3 2 3 3 2 3" xfId="29934" xr:uid="{B643A38E-6154-4C66-8D0D-7C7FF8CDF991}"/>
    <cellStyle name="20% - Accent2 3 2 3 3 3" xfId="22563" xr:uid="{95BE680F-19D7-4971-920D-04794CCBB120}"/>
    <cellStyle name="20% - Accent2 3 2 3 3 3 2" xfId="37539" xr:uid="{6A105833-E2F9-45F2-BD54-75DEFF04EBF3}"/>
    <cellStyle name="20% - Accent2 3 2 3 3 4" xfId="29935" xr:uid="{0BFC90CE-9E5F-4078-A362-9AE76F6118AE}"/>
    <cellStyle name="20% - Accent2 3 2 3 4" xfId="4656" xr:uid="{00000000-0005-0000-0000-00009C020000}"/>
    <cellStyle name="20% - Accent2 3 2 3 4 2" xfId="22561" xr:uid="{22EB5990-7D0C-435C-BF37-E301A35E4A56}"/>
    <cellStyle name="20% - Accent2 3 2 3 4 2 2" xfId="37537" xr:uid="{D6EA93C4-817F-4EA8-A90A-57260554EAF7}"/>
    <cellStyle name="20% - Accent2 3 2 3 4 3" xfId="29933" xr:uid="{B21CCC11-ADA3-4287-8189-9D512120480F}"/>
    <cellStyle name="20% - Accent2 3 2 3 5" xfId="22567" xr:uid="{E9D30242-F143-41E6-B59F-90835BF65BAB}"/>
    <cellStyle name="20% - Accent2 3 2 3 5 2" xfId="37543" xr:uid="{E9AAE4B7-F17C-47D8-8ABB-3F351E00EB97}"/>
    <cellStyle name="20% - Accent2 3 2 3 6" xfId="29939" xr:uid="{AFCB36E2-5719-46EB-B105-88DF48334D12}"/>
    <cellStyle name="20% - Accent2 3 2 4" xfId="4655" xr:uid="{00000000-0005-0000-0000-00009D020000}"/>
    <cellStyle name="20% - Accent2 3 2 5" xfId="4654" xr:uid="{00000000-0005-0000-0000-00009E020000}"/>
    <cellStyle name="20% - Accent2 3 2 5 2" xfId="22560" xr:uid="{09485EC6-403F-41CC-A38F-F368CC93D9C5}"/>
    <cellStyle name="20% - Accent2 3 2 5 2 2" xfId="37536" xr:uid="{B97EBADF-F1D2-4D1C-B9F7-D41F2C5C6E5C}"/>
    <cellStyle name="20% - Accent2 3 2 5 3" xfId="29932" xr:uid="{593BE7EA-1A9C-4FC2-AADE-32564526D059}"/>
    <cellStyle name="20% - Accent2 3 3" xfId="4653" xr:uid="{00000000-0005-0000-0000-00009F020000}"/>
    <cellStyle name="20% - Accent2 3 3 2" xfId="4652" xr:uid="{00000000-0005-0000-0000-0000A0020000}"/>
    <cellStyle name="20% - Accent2 3 3 2 2" xfId="4651" xr:uid="{00000000-0005-0000-0000-0000A1020000}"/>
    <cellStyle name="20% - Accent2 3 3 2 2 2" xfId="22557" xr:uid="{F8C007F0-4A18-4F4F-A709-8FCBBA7B1ED8}"/>
    <cellStyle name="20% - Accent2 3 3 2 2 2 2" xfId="37533" xr:uid="{D75DD84F-B903-4EC9-BC15-493C74E16A30}"/>
    <cellStyle name="20% - Accent2 3 3 2 2 3" xfId="29929" xr:uid="{F8AC5EFE-4A85-4648-A0CB-F6183B0075FA}"/>
    <cellStyle name="20% - Accent2 3 3 2 3" xfId="4650" xr:uid="{00000000-0005-0000-0000-0000A2020000}"/>
    <cellStyle name="20% - Accent2 3 3 2 3 2" xfId="4649" xr:uid="{00000000-0005-0000-0000-0000A3020000}"/>
    <cellStyle name="20% - Accent2 3 3 2 3 2 2" xfId="22555" xr:uid="{7FD0A472-547D-40D1-9AB0-9969D3FBD6BB}"/>
    <cellStyle name="20% - Accent2 3 3 2 3 2 2 2" xfId="37531" xr:uid="{C6FC29C9-BCC0-49AF-8151-48C4A457E976}"/>
    <cellStyle name="20% - Accent2 3 3 2 3 2 3" xfId="29927" xr:uid="{9ADE8F6B-8E4A-4E94-A16F-DE42C0DC070A}"/>
    <cellStyle name="20% - Accent2 3 3 2 3 3" xfId="22556" xr:uid="{E46C01CE-1A2A-484F-B00F-E59558E1DA94}"/>
    <cellStyle name="20% - Accent2 3 3 2 3 3 2" xfId="37532" xr:uid="{5DBDB2BA-C27D-46D0-8DF0-0AF662E2C520}"/>
    <cellStyle name="20% - Accent2 3 3 2 3 4" xfId="29928" xr:uid="{CAF8B18C-247E-45FD-AF73-6B0F17685A3C}"/>
    <cellStyle name="20% - Accent2 3 3 2 4" xfId="22558" xr:uid="{3F3584AA-89DB-4BFA-BBAA-77D0048425B4}"/>
    <cellStyle name="20% - Accent2 3 3 2 4 2" xfId="37534" xr:uid="{E32730B4-7E38-4F33-9DD8-B13CCF1FAF3B}"/>
    <cellStyle name="20% - Accent2 3 3 2 5" xfId="29930" xr:uid="{5FDC107E-5A4A-4C2A-834A-B2A8AE99160F}"/>
    <cellStyle name="20% - Accent2 3 3 3" xfId="4648" xr:uid="{00000000-0005-0000-0000-0000A4020000}"/>
    <cellStyle name="20% - Accent2 3 3 3 2" xfId="22554" xr:uid="{64C57051-4944-483C-8CCB-166CFEEFAB71}"/>
    <cellStyle name="20% - Accent2 3 3 3 2 2" xfId="37530" xr:uid="{D14542CA-5BA8-4CBF-8D92-13CBB5E9AC1C}"/>
    <cellStyle name="20% - Accent2 3 3 3 3" xfId="29926" xr:uid="{24F75A9D-9483-4639-B58D-7E5D71702BC5}"/>
    <cellStyle name="20% - Accent2 3 3 4" xfId="4647" xr:uid="{00000000-0005-0000-0000-0000A5020000}"/>
    <cellStyle name="20% - Accent2 3 3 4 2" xfId="4646" xr:uid="{00000000-0005-0000-0000-0000A6020000}"/>
    <cellStyle name="20% - Accent2 3 3 4 2 2" xfId="22552" xr:uid="{3D546677-A9FD-40DE-BBD5-26FE4BC11591}"/>
    <cellStyle name="20% - Accent2 3 3 4 2 2 2" xfId="37528" xr:uid="{F2CC5716-15BF-4E6D-ADAA-BF55727B8E1A}"/>
    <cellStyle name="20% - Accent2 3 3 4 2 3" xfId="29924" xr:uid="{3A0C1C2C-9802-429B-A6DF-E62974696CCA}"/>
    <cellStyle name="20% - Accent2 3 3 4 3" xfId="22553" xr:uid="{9B77CC24-60BC-4C5D-953E-BF78DF53A5DE}"/>
    <cellStyle name="20% - Accent2 3 3 4 3 2" xfId="37529" xr:uid="{07216BD0-3110-4C82-8A21-5868EDA087E9}"/>
    <cellStyle name="20% - Accent2 3 3 4 4" xfId="29925" xr:uid="{804384E2-942A-4F44-9CC6-9BC6EBF2DF0F}"/>
    <cellStyle name="20% - Accent2 3 3 5" xfId="4645" xr:uid="{00000000-0005-0000-0000-0000A7020000}"/>
    <cellStyle name="20% - Accent2 3 3 5 2" xfId="22551" xr:uid="{082A5DCD-AD77-4987-9E0D-D6B3A6A14CD5}"/>
    <cellStyle name="20% - Accent2 3 3 5 2 2" xfId="37527" xr:uid="{D01EA73A-9076-4012-9E47-3922E8D1FD9D}"/>
    <cellStyle name="20% - Accent2 3 3 5 3" xfId="29923" xr:uid="{0399436F-A7A7-4BA5-B94E-6F70CAC05DF7}"/>
    <cellStyle name="20% - Accent2 3 3 6" xfId="22559" xr:uid="{9C6D96D1-8A1C-4471-8741-DF1493FD8737}"/>
    <cellStyle name="20% - Accent2 3 3 6 2" xfId="37535" xr:uid="{69096AE1-CF80-43C2-8A65-9EA3EEACE5F6}"/>
    <cellStyle name="20% - Accent2 3 3 7" xfId="29931" xr:uid="{193033E5-7875-487D-A865-0FF5C3F8EEBB}"/>
    <cellStyle name="20% - Accent2 3 4" xfId="4644" xr:uid="{00000000-0005-0000-0000-0000A8020000}"/>
    <cellStyle name="20% - Accent2 3 4 2" xfId="4643" xr:uid="{00000000-0005-0000-0000-0000A9020000}"/>
    <cellStyle name="20% - Accent2 3 4 2 2" xfId="4642" xr:uid="{00000000-0005-0000-0000-0000AA020000}"/>
    <cellStyle name="20% - Accent2 3 4 2 2 2" xfId="22548" xr:uid="{ECC566A3-C011-43B3-9A63-350C88D577F3}"/>
    <cellStyle name="20% - Accent2 3 4 2 2 2 2" xfId="37524" xr:uid="{F97CF21F-6691-46E0-B188-D43F35B027AD}"/>
    <cellStyle name="20% - Accent2 3 4 2 2 3" xfId="29920" xr:uid="{931FCD96-F2A4-4951-8E3D-EFBD38DCB241}"/>
    <cellStyle name="20% - Accent2 3 4 2 3" xfId="4641" xr:uid="{00000000-0005-0000-0000-0000AB020000}"/>
    <cellStyle name="20% - Accent2 3 4 2 3 2" xfId="22547" xr:uid="{2B041689-CF63-46EC-8C76-53A2CC9A6585}"/>
    <cellStyle name="20% - Accent2 3 4 2 3 2 2" xfId="37523" xr:uid="{38E635D6-73D1-422C-9A3F-A4D0DF7D5F61}"/>
    <cellStyle name="20% - Accent2 3 4 2 3 3" xfId="29919" xr:uid="{CEF47C05-8AB9-40E5-8F9B-9FC4572846CA}"/>
    <cellStyle name="20% - Accent2 3 4 2 4" xfId="22549" xr:uid="{14A00A82-DD50-42AE-9CF6-CA655118C0B1}"/>
    <cellStyle name="20% - Accent2 3 4 2 4 2" xfId="37525" xr:uid="{E874A086-9DA3-4BB8-AB07-3BB3524F65B4}"/>
    <cellStyle name="20% - Accent2 3 4 2 5" xfId="29921" xr:uid="{074F4141-7B0D-44B4-A081-8C68EAEBEC0D}"/>
    <cellStyle name="20% - Accent2 3 4 3" xfId="4640" xr:uid="{00000000-0005-0000-0000-0000AC020000}"/>
    <cellStyle name="20% - Accent2 3 4 3 2" xfId="22546" xr:uid="{032D0471-2239-4817-9A07-D818F5BAF0AF}"/>
    <cellStyle name="20% - Accent2 3 4 3 2 2" xfId="37522" xr:uid="{7725C88F-9053-45AA-9AD0-3F860E16A360}"/>
    <cellStyle name="20% - Accent2 3 4 3 3" xfId="29918" xr:uid="{C8E0C8F5-12A7-49FF-BBC6-5303BF780DBD}"/>
    <cellStyle name="20% - Accent2 3 4 4" xfId="4639" xr:uid="{00000000-0005-0000-0000-0000AD020000}"/>
    <cellStyle name="20% - Accent2 3 4 4 2" xfId="4638" xr:uid="{00000000-0005-0000-0000-0000AE020000}"/>
    <cellStyle name="20% - Accent2 3 4 4 2 2" xfId="22544" xr:uid="{626186B0-9748-4E94-8EFE-9A2444A408B0}"/>
    <cellStyle name="20% - Accent2 3 4 4 2 2 2" xfId="37520" xr:uid="{4CD50E64-2420-4812-9B16-036320AE45D3}"/>
    <cellStyle name="20% - Accent2 3 4 4 2 3" xfId="29916" xr:uid="{F735001B-0045-4509-A1B7-124F41BD50A1}"/>
    <cellStyle name="20% - Accent2 3 4 4 3" xfId="22545" xr:uid="{581CE9FD-AD24-424F-B8B9-34208706B908}"/>
    <cellStyle name="20% - Accent2 3 4 4 3 2" xfId="37521" xr:uid="{779C78C8-D729-4199-ACA1-4021CBDB373B}"/>
    <cellStyle name="20% - Accent2 3 4 4 4" xfId="29917" xr:uid="{E7C8AC4C-485D-4B40-9591-1A24CEDCBEB5}"/>
    <cellStyle name="20% - Accent2 3 4 5" xfId="4637" xr:uid="{00000000-0005-0000-0000-0000AF020000}"/>
    <cellStyle name="20% - Accent2 3 4 5 2" xfId="22543" xr:uid="{AEB43F55-9963-4EF5-A2AF-2EA5ABFFE461}"/>
    <cellStyle name="20% - Accent2 3 4 5 2 2" xfId="37519" xr:uid="{919B6211-39C1-4935-9434-0676A92CBBFD}"/>
    <cellStyle name="20% - Accent2 3 4 5 3" xfId="29915" xr:uid="{8ACBDF7C-CD9A-4616-80FF-2CDE1F849185}"/>
    <cellStyle name="20% - Accent2 3 4 6" xfId="22550" xr:uid="{904B1F53-5D9D-455C-B642-D25198BCD081}"/>
    <cellStyle name="20% - Accent2 3 4 6 2" xfId="37526" xr:uid="{700BAA69-5C0C-4A65-A730-7017236498BE}"/>
    <cellStyle name="20% - Accent2 3 4 7" xfId="29922" xr:uid="{01444360-914D-4395-B1FD-8DB0E9A55167}"/>
    <cellStyle name="20% - Accent2 3 5" xfId="4636" xr:uid="{00000000-0005-0000-0000-0000B0020000}"/>
    <cellStyle name="20% - Accent2 3 5 2" xfId="4635" xr:uid="{00000000-0005-0000-0000-0000B1020000}"/>
    <cellStyle name="20% - Accent2 3 5 2 2" xfId="4634" xr:uid="{00000000-0005-0000-0000-0000B2020000}"/>
    <cellStyle name="20% - Accent2 3 5 2 2 2" xfId="22540" xr:uid="{7C1A488B-B1FF-4CCE-9399-0C5F9D8C5702}"/>
    <cellStyle name="20% - Accent2 3 5 2 2 2 2" xfId="37516" xr:uid="{DBC17A0D-33CF-416D-A7F2-58D3271D69C6}"/>
    <cellStyle name="20% - Accent2 3 5 2 2 3" xfId="29912" xr:uid="{8127F5C8-1C0C-4312-BDB1-9785594EFAC5}"/>
    <cellStyle name="20% - Accent2 3 5 2 3" xfId="4633" xr:uid="{00000000-0005-0000-0000-0000B3020000}"/>
    <cellStyle name="20% - Accent2 3 5 2 3 2" xfId="22539" xr:uid="{978CD92E-14E5-408C-A2A4-CFFA23193A30}"/>
    <cellStyle name="20% - Accent2 3 5 2 3 2 2" xfId="37515" xr:uid="{CEBDCA9E-0FD3-48DB-A157-DC366647C3A2}"/>
    <cellStyle name="20% - Accent2 3 5 2 3 3" xfId="29911" xr:uid="{EE937C78-A9E2-43B4-9387-003B022D01F7}"/>
    <cellStyle name="20% - Accent2 3 5 2 4" xfId="22541" xr:uid="{8C89CB17-1873-4100-BB52-15C364EED09E}"/>
    <cellStyle name="20% - Accent2 3 5 2 4 2" xfId="37517" xr:uid="{4A140334-E44B-41A5-B73F-6AC12352F1EB}"/>
    <cellStyle name="20% - Accent2 3 5 2 5" xfId="29913" xr:uid="{12332348-B8FA-4B9F-A72B-139C3A7320E4}"/>
    <cellStyle name="20% - Accent2 3 5 3" xfId="4632" xr:uid="{00000000-0005-0000-0000-0000B4020000}"/>
    <cellStyle name="20% - Accent2 3 5 3 2" xfId="4631" xr:uid="{00000000-0005-0000-0000-0000B5020000}"/>
    <cellStyle name="20% - Accent2 3 5 3 2 2" xfId="22537" xr:uid="{2125D7F1-4EDD-4A8E-B4E4-12BC91B90FC5}"/>
    <cellStyle name="20% - Accent2 3 5 3 2 2 2" xfId="37513" xr:uid="{02396B16-7B9A-4BBE-A97D-B4E872F1810B}"/>
    <cellStyle name="20% - Accent2 3 5 3 2 3" xfId="29909" xr:uid="{D5C2F693-F5E8-4D36-AEB6-2DF804825504}"/>
    <cellStyle name="20% - Accent2 3 5 3 3" xfId="22538" xr:uid="{8C7F6974-1CEC-4AD4-8543-7ACA7DAF887D}"/>
    <cellStyle name="20% - Accent2 3 5 3 3 2" xfId="37514" xr:uid="{A3B55BE4-5C90-4B39-97D1-DAC23A050409}"/>
    <cellStyle name="20% - Accent2 3 5 3 4" xfId="29910" xr:uid="{32D97EAB-7034-4484-9702-9C59A33091D1}"/>
    <cellStyle name="20% - Accent2 3 5 4" xfId="4630" xr:uid="{00000000-0005-0000-0000-0000B6020000}"/>
    <cellStyle name="20% - Accent2 3 5 4 2" xfId="22536" xr:uid="{A950C652-9D53-44F5-8BEA-30E9427EFFC7}"/>
    <cellStyle name="20% - Accent2 3 5 4 2 2" xfId="37512" xr:uid="{E991BAC1-3876-427A-8831-F1432321D063}"/>
    <cellStyle name="20% - Accent2 3 5 4 3" xfId="29908" xr:uid="{4AE4ADBE-D6A5-40E6-9784-E9C3D1831D82}"/>
    <cellStyle name="20% - Accent2 3 5 5" xfId="22542" xr:uid="{B51B947F-3186-41FB-AD07-2B4AB06599A7}"/>
    <cellStyle name="20% - Accent2 3 5 5 2" xfId="37518" xr:uid="{F7D5627E-0B0A-4552-A136-FC22BF5825C4}"/>
    <cellStyle name="20% - Accent2 3 5 6" xfId="29914" xr:uid="{71579D33-4D26-4BA7-A84D-330D5B958FD4}"/>
    <cellStyle name="20% - Accent2 3 6" xfId="4629" xr:uid="{00000000-0005-0000-0000-0000B7020000}"/>
    <cellStyle name="20% - Accent2 3 6 2" xfId="4628" xr:uid="{00000000-0005-0000-0000-0000B8020000}"/>
    <cellStyle name="20% - Accent2 3 6 2 2" xfId="22534" xr:uid="{7B2397F8-3ADD-41E6-A5BC-CAC82B685133}"/>
    <cellStyle name="20% - Accent2 3 6 2 2 2" xfId="37510" xr:uid="{288E4ABB-8560-4F53-85AD-EEFC6E6B41C8}"/>
    <cellStyle name="20% - Accent2 3 6 2 3" xfId="29906" xr:uid="{0FFAF3F5-F109-440B-9E05-5A20F473A0C2}"/>
    <cellStyle name="20% - Accent2 3 6 3" xfId="4627" xr:uid="{00000000-0005-0000-0000-0000B9020000}"/>
    <cellStyle name="20% - Accent2 3 6 3 2" xfId="22533" xr:uid="{E687C829-30D1-4720-BCB9-CC6CF80D6B32}"/>
    <cellStyle name="20% - Accent2 3 6 3 2 2" xfId="37509" xr:uid="{F96A77C4-1D81-4B27-81B7-46BEE7F167E4}"/>
    <cellStyle name="20% - Accent2 3 6 3 3" xfId="29905" xr:uid="{68A47485-479F-43E5-B888-FC01EAEC1ABB}"/>
    <cellStyle name="20% - Accent2 3 6 4" xfId="22535" xr:uid="{02CB4AC0-5014-4256-94A1-343BE6ADA30A}"/>
    <cellStyle name="20% - Accent2 3 6 4 2" xfId="37511" xr:uid="{8D616BA0-6FE9-478F-80B7-ECF96EBCBF2E}"/>
    <cellStyle name="20% - Accent2 3 6 5" xfId="29907" xr:uid="{2FD60397-B8FD-478D-946F-58851238EEB7}"/>
    <cellStyle name="20% - Accent2 3 7" xfId="4626" xr:uid="{00000000-0005-0000-0000-0000BA020000}"/>
    <cellStyle name="20% - Accent2 3 7 2" xfId="22532" xr:uid="{6D3F1530-1C68-4771-B37F-C1EED93DF24A}"/>
    <cellStyle name="20% - Accent2 3 7 2 2" xfId="37508" xr:uid="{434ED94D-A07D-43BA-9A10-9A5E7DE48DB2}"/>
    <cellStyle name="20% - Accent2 3 7 3" xfId="29904" xr:uid="{DA397F2C-B3BE-43A4-B494-2B6BB783A882}"/>
    <cellStyle name="20% - Accent2 3 8" xfId="4625" xr:uid="{00000000-0005-0000-0000-0000BB020000}"/>
    <cellStyle name="20% - Accent2 3 8 2" xfId="4624" xr:uid="{00000000-0005-0000-0000-0000BC020000}"/>
    <cellStyle name="20% - Accent2 3 8 2 2" xfId="22530" xr:uid="{DABCCE0E-326F-437A-A208-A8649DA7047A}"/>
    <cellStyle name="20% - Accent2 3 8 2 2 2" xfId="37506" xr:uid="{6929A620-6436-4B4A-A5BA-A413940EF532}"/>
    <cellStyle name="20% - Accent2 3 8 2 3" xfId="29902" xr:uid="{1E1F573F-9F28-43AF-8272-9FFDAD70BE7D}"/>
    <cellStyle name="20% - Accent2 3 8 3" xfId="22531" xr:uid="{C68C2429-7547-46CB-B6A6-58553EB5443A}"/>
    <cellStyle name="20% - Accent2 3 8 3 2" xfId="37507" xr:uid="{AADCDE84-326F-45D3-A40D-093A585DD007}"/>
    <cellStyle name="20% - Accent2 3 8 4" xfId="29903" xr:uid="{BBE97E57-27D1-443C-9A23-950DCB47A4DA}"/>
    <cellStyle name="20% - Accent2 3 9" xfId="4623" xr:uid="{00000000-0005-0000-0000-0000BD020000}"/>
    <cellStyle name="20% - Accent2 3 9 2" xfId="22529" xr:uid="{C01312B8-D34C-4A75-ABE4-AD4D63D4108F}"/>
    <cellStyle name="20% - Accent2 3 9 2 2" xfId="37505" xr:uid="{E0B92E5F-B299-47E3-9E21-244A12DAB2FC}"/>
    <cellStyle name="20% - Accent2 3 9 3" xfId="29901" xr:uid="{D5D78113-75D5-4928-8BD6-96513BE11B18}"/>
    <cellStyle name="20% - Accent2 4" xfId="186" xr:uid="{00000000-0005-0000-0000-00001F000000}"/>
    <cellStyle name="20% - Accent2 4 10" xfId="4622" xr:uid="{00000000-0005-0000-0000-0000BE020000}"/>
    <cellStyle name="20% - Accent2 4 10 2" xfId="22528" xr:uid="{B3484C7B-0F48-48C3-BEAD-EAE3B1FAF3FC}"/>
    <cellStyle name="20% - Accent2 4 10 2 2" xfId="37504" xr:uid="{D5836184-A2EB-4DDA-8460-5908DAD288AE}"/>
    <cellStyle name="20% - Accent2 4 10 3" xfId="29900" xr:uid="{E46114EF-4E31-495D-ACB4-E3A702540262}"/>
    <cellStyle name="20% - Accent2 4 2" xfId="4621" xr:uid="{00000000-0005-0000-0000-0000BF020000}"/>
    <cellStyle name="20% - Accent2 4 2 2" xfId="4620" xr:uid="{00000000-0005-0000-0000-0000C0020000}"/>
    <cellStyle name="20% - Accent2 4 2 2 2" xfId="4619" xr:uid="{00000000-0005-0000-0000-0000C1020000}"/>
    <cellStyle name="20% - Accent2 4 2 2 2 2" xfId="4618" xr:uid="{00000000-0005-0000-0000-0000C2020000}"/>
    <cellStyle name="20% - Accent2 4 2 2 2 2 2" xfId="4617" xr:uid="{00000000-0005-0000-0000-0000C3020000}"/>
    <cellStyle name="20% - Accent2 4 2 2 2 2 2 2" xfId="22524" xr:uid="{8E1946CB-69FF-4339-912E-9ADAB13858CE}"/>
    <cellStyle name="20% - Accent2 4 2 2 2 2 2 2 2" xfId="37500" xr:uid="{D658B5E9-424E-4DA9-8EBF-D9DF36E3181C}"/>
    <cellStyle name="20% - Accent2 4 2 2 2 2 2 3" xfId="29896" xr:uid="{593274D3-59D4-4F71-BB86-E643EE125905}"/>
    <cellStyle name="20% - Accent2 4 2 2 2 2 3" xfId="4616" xr:uid="{00000000-0005-0000-0000-0000C4020000}"/>
    <cellStyle name="20% - Accent2 4 2 2 2 2 3 2" xfId="22523" xr:uid="{4A68C390-286E-4D02-9B46-5F71F87D8C7D}"/>
    <cellStyle name="20% - Accent2 4 2 2 2 2 3 2 2" xfId="37499" xr:uid="{C1A3DE81-441E-4365-B874-9EC4001C805B}"/>
    <cellStyle name="20% - Accent2 4 2 2 2 2 3 3" xfId="29895" xr:uid="{6F0537CD-5410-4190-90B9-106F117D6C1C}"/>
    <cellStyle name="20% - Accent2 4 2 2 2 2 4" xfId="22525" xr:uid="{7927CCC9-5A16-461F-AA37-03EC683BA764}"/>
    <cellStyle name="20% - Accent2 4 2 2 2 2 4 2" xfId="37501" xr:uid="{2456C3C8-68F5-41AC-819A-D841C97466D9}"/>
    <cellStyle name="20% - Accent2 4 2 2 2 2 5" xfId="29897" xr:uid="{5435BF0D-75B1-497C-992B-AB4CF989F2A5}"/>
    <cellStyle name="20% - Accent2 4 2 2 2 3" xfId="4615" xr:uid="{00000000-0005-0000-0000-0000C5020000}"/>
    <cellStyle name="20% - Accent2 4 2 2 2 3 2" xfId="4614" xr:uid="{00000000-0005-0000-0000-0000C6020000}"/>
    <cellStyle name="20% - Accent2 4 2 2 2 3 2 2" xfId="22521" xr:uid="{C983E089-29C0-47CF-BF38-92C2734EAC0F}"/>
    <cellStyle name="20% - Accent2 4 2 2 2 3 2 2 2" xfId="37497" xr:uid="{177F5BA8-BDE9-4EA9-BCEC-199DCF8FC3B5}"/>
    <cellStyle name="20% - Accent2 4 2 2 2 3 2 3" xfId="29893" xr:uid="{D69530CF-E9A7-44C0-BC6F-E8E7740DB3D5}"/>
    <cellStyle name="20% - Accent2 4 2 2 2 3 3" xfId="22522" xr:uid="{DE1A673D-04F3-4F95-A1B4-2E3FAA35CE48}"/>
    <cellStyle name="20% - Accent2 4 2 2 2 3 3 2" xfId="37498" xr:uid="{F3CF4DAE-8BAE-4CD8-A14B-602E41D8A2AB}"/>
    <cellStyle name="20% - Accent2 4 2 2 2 3 4" xfId="29894" xr:uid="{B8852507-C51C-41BF-BBD8-C40393DD3993}"/>
    <cellStyle name="20% - Accent2 4 2 2 2 4" xfId="4613" xr:uid="{00000000-0005-0000-0000-0000C7020000}"/>
    <cellStyle name="20% - Accent2 4 2 2 2 4 2" xfId="22520" xr:uid="{CC287766-8BE4-4900-BE87-22E43E5F65B4}"/>
    <cellStyle name="20% - Accent2 4 2 2 2 4 2 2" xfId="37496" xr:uid="{E1FF0320-AFD3-42A7-A1B2-871C3162027E}"/>
    <cellStyle name="20% - Accent2 4 2 2 2 4 3" xfId="29892" xr:uid="{EE332ADC-335C-48F1-B34C-6B4FEA07E75B}"/>
    <cellStyle name="20% - Accent2 4 2 2 2 5" xfId="22526" xr:uid="{CEC5CEBB-3998-4DE5-8FAA-43E26A160FE8}"/>
    <cellStyle name="20% - Accent2 4 2 2 2 5 2" xfId="37502" xr:uid="{B1A25D00-83C3-437B-8285-A51E903E757E}"/>
    <cellStyle name="20% - Accent2 4 2 2 2 6" xfId="29898" xr:uid="{FA75AF32-4E03-4E86-B74E-A7798E6F6DB0}"/>
    <cellStyle name="20% - Accent2 4 2 2 3" xfId="4612" xr:uid="{00000000-0005-0000-0000-0000C8020000}"/>
    <cellStyle name="20% - Accent2 4 2 2 3 2" xfId="4611" xr:uid="{00000000-0005-0000-0000-0000C9020000}"/>
    <cellStyle name="20% - Accent2 4 2 2 3 2 2" xfId="22518" xr:uid="{D838CFE3-86DF-4890-BBE5-2A378BEFA2D5}"/>
    <cellStyle name="20% - Accent2 4 2 2 3 2 2 2" xfId="37494" xr:uid="{EF45BE77-A2B6-48E4-918A-7FB502E2E45E}"/>
    <cellStyle name="20% - Accent2 4 2 2 3 2 3" xfId="29890" xr:uid="{1D891D8C-C341-4C31-9D23-9F384618C962}"/>
    <cellStyle name="20% - Accent2 4 2 2 3 3" xfId="4610" xr:uid="{00000000-0005-0000-0000-0000CA020000}"/>
    <cellStyle name="20% - Accent2 4 2 2 3 3 2" xfId="22517" xr:uid="{93054BC4-BB20-471D-B759-355F6112DC42}"/>
    <cellStyle name="20% - Accent2 4 2 2 3 3 2 2" xfId="37493" xr:uid="{FAB785F0-3706-487C-83D0-31A260A8DB30}"/>
    <cellStyle name="20% - Accent2 4 2 2 3 3 3" xfId="29889" xr:uid="{63FC0C79-DBC3-46D0-9928-9C968A6E1B83}"/>
    <cellStyle name="20% - Accent2 4 2 2 3 4" xfId="22519" xr:uid="{91CF27E3-7C56-4CFB-9875-8D061E8AF2C3}"/>
    <cellStyle name="20% - Accent2 4 2 2 3 4 2" xfId="37495" xr:uid="{E3E8BF88-82B2-4960-AE1B-2A9DD7C25F4A}"/>
    <cellStyle name="20% - Accent2 4 2 2 3 5" xfId="29891" xr:uid="{0950EB4A-3A5A-4ADA-9BBB-5591C1F1B4E2}"/>
    <cellStyle name="20% - Accent2 4 2 2 4" xfId="4609" xr:uid="{00000000-0005-0000-0000-0000CB020000}"/>
    <cellStyle name="20% - Accent2 4 2 2 4 2" xfId="22516" xr:uid="{411F7EC1-FE2C-4064-8B97-323C67467C13}"/>
    <cellStyle name="20% - Accent2 4 2 2 4 2 2" xfId="37492" xr:uid="{9CB4DFDC-BF8C-455A-9976-4822FA200A1B}"/>
    <cellStyle name="20% - Accent2 4 2 2 4 3" xfId="29888" xr:uid="{5C5E02DB-22CB-422D-B902-71DC6A1987ED}"/>
    <cellStyle name="20% - Accent2 4 2 2 5" xfId="4608" xr:uid="{00000000-0005-0000-0000-0000CC020000}"/>
    <cellStyle name="20% - Accent2 4 2 2 5 2" xfId="4607" xr:uid="{00000000-0005-0000-0000-0000CD020000}"/>
    <cellStyle name="20% - Accent2 4 2 2 5 2 2" xfId="22514" xr:uid="{154BDC68-394D-4833-8A31-A9A9BD3FE095}"/>
    <cellStyle name="20% - Accent2 4 2 2 5 2 2 2" xfId="37490" xr:uid="{A551019D-2E8C-4CB1-BC65-F3C1F08D5214}"/>
    <cellStyle name="20% - Accent2 4 2 2 5 2 3" xfId="29886" xr:uid="{8835A1B0-73F9-4E0D-B69F-6FBB5C5FA96C}"/>
    <cellStyle name="20% - Accent2 4 2 2 5 3" xfId="22515" xr:uid="{4C75826E-735F-4381-864E-3777A0023A6F}"/>
    <cellStyle name="20% - Accent2 4 2 2 5 3 2" xfId="37491" xr:uid="{05732536-8EBB-42C1-929C-5BC1B88606C4}"/>
    <cellStyle name="20% - Accent2 4 2 2 5 4" xfId="29887" xr:uid="{2659167C-8149-4221-A7E2-6CBC583BD21B}"/>
    <cellStyle name="20% - Accent2 4 2 2 6" xfId="4606" xr:uid="{00000000-0005-0000-0000-0000CE020000}"/>
    <cellStyle name="20% - Accent2 4 2 2 6 2" xfId="22513" xr:uid="{31097F2E-3A9B-43D6-B023-98013802EBB8}"/>
    <cellStyle name="20% - Accent2 4 2 2 6 2 2" xfId="37489" xr:uid="{08E7B7DE-33F6-4AD0-A8BA-C01FBDB5C1F4}"/>
    <cellStyle name="20% - Accent2 4 2 2 6 3" xfId="29885" xr:uid="{0F6C7F54-6851-40F1-B27A-5269D837FF3A}"/>
    <cellStyle name="20% - Accent2 4 2 2 7" xfId="22527" xr:uid="{E8AD1383-B43E-4820-AC24-8DCA761A2FA5}"/>
    <cellStyle name="20% - Accent2 4 2 2 7 2" xfId="37503" xr:uid="{2DD56FC1-B979-49F1-85BD-ADE6D909E049}"/>
    <cellStyle name="20% - Accent2 4 2 2 8" xfId="29899" xr:uid="{EA623DD5-C237-4380-9C25-813BEE87EC29}"/>
    <cellStyle name="20% - Accent2 4 2 3" xfId="4605" xr:uid="{00000000-0005-0000-0000-0000CF020000}"/>
    <cellStyle name="20% - Accent2 4 2 3 2" xfId="4604" xr:uid="{00000000-0005-0000-0000-0000D0020000}"/>
    <cellStyle name="20% - Accent2 4 2 3 2 2" xfId="4603" xr:uid="{00000000-0005-0000-0000-0000D1020000}"/>
    <cellStyle name="20% - Accent2 4 2 3 2 2 2" xfId="22510" xr:uid="{D2CFEAB4-AD6A-4326-A322-8BBBD6F142D9}"/>
    <cellStyle name="20% - Accent2 4 2 3 2 2 2 2" xfId="37486" xr:uid="{35D38869-1DBF-45E5-9B47-EFDFC408F8A9}"/>
    <cellStyle name="20% - Accent2 4 2 3 2 2 3" xfId="29882" xr:uid="{BB443BC6-608D-4E3F-9E33-A02D13C2AF47}"/>
    <cellStyle name="20% - Accent2 4 2 3 2 3" xfId="4602" xr:uid="{00000000-0005-0000-0000-0000D2020000}"/>
    <cellStyle name="20% - Accent2 4 2 3 2 3 2" xfId="22509" xr:uid="{E0780007-2AFC-446A-8874-5463AED7A1ED}"/>
    <cellStyle name="20% - Accent2 4 2 3 2 3 2 2" xfId="37485" xr:uid="{7A195710-1155-4D1F-B650-AD2E8F9FE212}"/>
    <cellStyle name="20% - Accent2 4 2 3 2 3 3" xfId="29881" xr:uid="{DBC2DBBA-9F55-4443-8ECA-2D67B6662D72}"/>
    <cellStyle name="20% - Accent2 4 2 3 2 4" xfId="22511" xr:uid="{CEB35DA4-1818-4F64-B6D0-31B952C06D6B}"/>
    <cellStyle name="20% - Accent2 4 2 3 2 4 2" xfId="37487" xr:uid="{61260B5B-EA2F-408C-85EB-5CAC8EC3DD0B}"/>
    <cellStyle name="20% - Accent2 4 2 3 2 5" xfId="29883" xr:uid="{1BA34DAF-1F09-42F2-AF74-6C52AA482327}"/>
    <cellStyle name="20% - Accent2 4 2 3 3" xfId="4601" xr:uid="{00000000-0005-0000-0000-0000D3020000}"/>
    <cellStyle name="20% - Accent2 4 2 3 3 2" xfId="4600" xr:uid="{00000000-0005-0000-0000-0000D4020000}"/>
    <cellStyle name="20% - Accent2 4 2 3 3 2 2" xfId="22507" xr:uid="{85D2E243-AE93-44C2-B60A-ACF10AC1D16C}"/>
    <cellStyle name="20% - Accent2 4 2 3 3 2 2 2" xfId="37483" xr:uid="{C6BF1419-9F91-4E14-9DB4-A83283072367}"/>
    <cellStyle name="20% - Accent2 4 2 3 3 2 3" xfId="29879" xr:uid="{8320ECF4-CE02-446E-9958-C753EE7E2A6A}"/>
    <cellStyle name="20% - Accent2 4 2 3 3 3" xfId="22508" xr:uid="{93D843A9-127E-42B4-A2A9-FC159D9F47E3}"/>
    <cellStyle name="20% - Accent2 4 2 3 3 3 2" xfId="37484" xr:uid="{A116E32F-D850-44FE-8AA0-005125EF7961}"/>
    <cellStyle name="20% - Accent2 4 2 3 3 4" xfId="29880" xr:uid="{00BE3F8F-D5B9-4611-82B1-26225B1FB604}"/>
    <cellStyle name="20% - Accent2 4 2 3 4" xfId="4599" xr:uid="{00000000-0005-0000-0000-0000D5020000}"/>
    <cellStyle name="20% - Accent2 4 2 3 4 2" xfId="22506" xr:uid="{ED4CA135-1D4E-4401-853B-5184C60B99EC}"/>
    <cellStyle name="20% - Accent2 4 2 3 4 2 2" xfId="37482" xr:uid="{641F4EBC-868E-4E31-8663-B3CD5CF49C33}"/>
    <cellStyle name="20% - Accent2 4 2 3 4 3" xfId="29878" xr:uid="{A174D232-D9B6-4FD0-8BD0-57ED98EAFDC0}"/>
    <cellStyle name="20% - Accent2 4 2 3 5" xfId="22512" xr:uid="{021B9173-E2B8-43B0-83D5-47EC341F6CC8}"/>
    <cellStyle name="20% - Accent2 4 2 3 5 2" xfId="37488" xr:uid="{7F35FC3E-D537-4817-B5EC-5375EE427B7A}"/>
    <cellStyle name="20% - Accent2 4 2 3 6" xfId="29884" xr:uid="{9A6FB816-B0D7-4131-B82C-6E117FE31496}"/>
    <cellStyle name="20% - Accent2 4 2 4" xfId="4598" xr:uid="{00000000-0005-0000-0000-0000D6020000}"/>
    <cellStyle name="20% - Accent2 4 2 5" xfId="4597" xr:uid="{00000000-0005-0000-0000-0000D7020000}"/>
    <cellStyle name="20% - Accent2 4 2 5 2" xfId="22505" xr:uid="{66279807-B815-47E7-B0FA-3DBA328D4E48}"/>
    <cellStyle name="20% - Accent2 4 2 5 2 2" xfId="37481" xr:uid="{989D1FB3-1881-4708-829E-E13679C15EE6}"/>
    <cellStyle name="20% - Accent2 4 2 5 3" xfId="29877" xr:uid="{2AC32872-A830-493C-A74D-A2B063640499}"/>
    <cellStyle name="20% - Accent2 4 3" xfId="4596" xr:uid="{00000000-0005-0000-0000-0000D8020000}"/>
    <cellStyle name="20% - Accent2 4 3 2" xfId="4595" xr:uid="{00000000-0005-0000-0000-0000D9020000}"/>
    <cellStyle name="20% - Accent2 4 3 2 2" xfId="4594" xr:uid="{00000000-0005-0000-0000-0000DA020000}"/>
    <cellStyle name="20% - Accent2 4 3 2 2 2" xfId="22502" xr:uid="{2CFA5097-85E4-4D39-9041-53BFD0728377}"/>
    <cellStyle name="20% - Accent2 4 3 2 2 2 2" xfId="37478" xr:uid="{2678705E-01EC-4A00-AAC5-F5994B224C88}"/>
    <cellStyle name="20% - Accent2 4 3 2 2 3" xfId="29874" xr:uid="{C75DB58C-1292-4580-B4AB-A1451F5D53BB}"/>
    <cellStyle name="20% - Accent2 4 3 2 3" xfId="4593" xr:uid="{00000000-0005-0000-0000-0000DB020000}"/>
    <cellStyle name="20% - Accent2 4 3 2 3 2" xfId="22501" xr:uid="{E1101CA1-F015-4D16-AD49-C1C300FEC8BC}"/>
    <cellStyle name="20% - Accent2 4 3 2 3 2 2" xfId="37477" xr:uid="{98ABFBA3-55B9-40D2-AAE7-349939136AA3}"/>
    <cellStyle name="20% - Accent2 4 3 2 3 3" xfId="29873" xr:uid="{B1DD0585-7615-4ED2-856C-B64E7D937879}"/>
    <cellStyle name="20% - Accent2 4 3 2 4" xfId="22503" xr:uid="{757A6C15-3239-4519-B54E-6EE6EB92022E}"/>
    <cellStyle name="20% - Accent2 4 3 2 4 2" xfId="37479" xr:uid="{A33C3871-74A0-49C2-A750-01451BBB9CAB}"/>
    <cellStyle name="20% - Accent2 4 3 2 5" xfId="29875" xr:uid="{B55712B2-2861-4AF6-81F8-CBA75A320347}"/>
    <cellStyle name="20% - Accent2 4 3 3" xfId="4592" xr:uid="{00000000-0005-0000-0000-0000DC020000}"/>
    <cellStyle name="20% - Accent2 4 3 3 2" xfId="22500" xr:uid="{9C22C090-E348-4FA5-89CD-0EFF476FC1C1}"/>
    <cellStyle name="20% - Accent2 4 3 3 2 2" xfId="37476" xr:uid="{15871C41-AEAD-4E31-899F-30BD0CFD14D1}"/>
    <cellStyle name="20% - Accent2 4 3 3 3" xfId="29872" xr:uid="{E2449329-8386-45E9-90B3-1A0242B49EF8}"/>
    <cellStyle name="20% - Accent2 4 3 4" xfId="4591" xr:uid="{00000000-0005-0000-0000-0000DD020000}"/>
    <cellStyle name="20% - Accent2 4 3 4 2" xfId="4590" xr:uid="{00000000-0005-0000-0000-0000DE020000}"/>
    <cellStyle name="20% - Accent2 4 3 4 2 2" xfId="22498" xr:uid="{9EB3E55B-F1A9-49CD-9E26-8D54926A5CFA}"/>
    <cellStyle name="20% - Accent2 4 3 4 2 2 2" xfId="37474" xr:uid="{FC7EA2A2-939A-4724-8CF2-8E7E20C1A26E}"/>
    <cellStyle name="20% - Accent2 4 3 4 2 3" xfId="29870" xr:uid="{733657DC-7D8B-453D-85AE-B40972D17943}"/>
    <cellStyle name="20% - Accent2 4 3 4 3" xfId="22499" xr:uid="{574EDD3A-3671-4441-A9FA-C48CBD923D85}"/>
    <cellStyle name="20% - Accent2 4 3 4 3 2" xfId="37475" xr:uid="{EF6E4E05-3368-49DB-B188-6D7442AA930F}"/>
    <cellStyle name="20% - Accent2 4 3 4 4" xfId="29871" xr:uid="{4B333A26-6EC5-46D4-B698-85637B814BD9}"/>
    <cellStyle name="20% - Accent2 4 3 5" xfId="4589" xr:uid="{00000000-0005-0000-0000-0000DF020000}"/>
    <cellStyle name="20% - Accent2 4 3 5 2" xfId="22497" xr:uid="{650E69FE-E9DE-4E0D-B876-1F16547E9E72}"/>
    <cellStyle name="20% - Accent2 4 3 5 2 2" xfId="37473" xr:uid="{2606C5D6-3148-4309-AFDE-A7BC07C6FFA8}"/>
    <cellStyle name="20% - Accent2 4 3 5 3" xfId="29869" xr:uid="{CC0121C7-0289-46D9-AA28-9816BB6F7369}"/>
    <cellStyle name="20% - Accent2 4 3 6" xfId="22504" xr:uid="{84C0B6B9-438D-4AB3-A250-CE72A626F174}"/>
    <cellStyle name="20% - Accent2 4 3 6 2" xfId="37480" xr:uid="{E698F23B-7F44-4B29-922A-885ACA006952}"/>
    <cellStyle name="20% - Accent2 4 3 7" xfId="29876" xr:uid="{C6978BD8-D365-4CE6-B777-014A719AD1BB}"/>
    <cellStyle name="20% - Accent2 4 4" xfId="4588" xr:uid="{00000000-0005-0000-0000-0000E0020000}"/>
    <cellStyle name="20% - Accent2 4 4 2" xfId="4587" xr:uid="{00000000-0005-0000-0000-0000E1020000}"/>
    <cellStyle name="20% - Accent2 4 4 2 2" xfId="4586" xr:uid="{00000000-0005-0000-0000-0000E2020000}"/>
    <cellStyle name="20% - Accent2 4 4 2 2 2" xfId="22494" xr:uid="{C9827C15-883A-4A6F-BE42-1217E6265944}"/>
    <cellStyle name="20% - Accent2 4 4 2 2 2 2" xfId="37470" xr:uid="{3549C19F-ADF2-453F-945E-48973005638F}"/>
    <cellStyle name="20% - Accent2 4 4 2 2 3" xfId="29866" xr:uid="{E3D5931A-B63D-448F-ABD7-886365E47B5B}"/>
    <cellStyle name="20% - Accent2 4 4 2 3" xfId="4585" xr:uid="{00000000-0005-0000-0000-0000E3020000}"/>
    <cellStyle name="20% - Accent2 4 4 2 3 2" xfId="22493" xr:uid="{FC3B3364-472E-4A12-AB68-E2F6A31B21A5}"/>
    <cellStyle name="20% - Accent2 4 4 2 3 2 2" xfId="37469" xr:uid="{F26D8A85-4010-4EF0-B911-3EB0603063DC}"/>
    <cellStyle name="20% - Accent2 4 4 2 3 3" xfId="29865" xr:uid="{0B6D5751-D5D9-4620-874D-078494988DEC}"/>
    <cellStyle name="20% - Accent2 4 4 2 4" xfId="22495" xr:uid="{10CE9A45-849B-4F08-B446-93938CC8BEEC}"/>
    <cellStyle name="20% - Accent2 4 4 2 4 2" xfId="37471" xr:uid="{B626F647-71F0-480C-91DA-00E5B3C57D4F}"/>
    <cellStyle name="20% - Accent2 4 4 2 5" xfId="29867" xr:uid="{EEF682EE-5EE6-4290-A1C0-39D68EA16D39}"/>
    <cellStyle name="20% - Accent2 4 4 3" xfId="4584" xr:uid="{00000000-0005-0000-0000-0000E4020000}"/>
    <cellStyle name="20% - Accent2 4 4 3 2" xfId="4583" xr:uid="{00000000-0005-0000-0000-0000E5020000}"/>
    <cellStyle name="20% - Accent2 4 4 3 2 2" xfId="22491" xr:uid="{11752AE8-6AD9-4400-80E0-8DAD856638FD}"/>
    <cellStyle name="20% - Accent2 4 4 3 2 2 2" xfId="37467" xr:uid="{0709A46E-469D-4838-AA5F-48110D70943D}"/>
    <cellStyle name="20% - Accent2 4 4 3 2 3" xfId="29863" xr:uid="{64162D7D-2C6A-45D2-A734-CCA4A7AEB84D}"/>
    <cellStyle name="20% - Accent2 4 4 3 3" xfId="22492" xr:uid="{8E1C268C-1992-4281-92E3-5EA1EC00FEED}"/>
    <cellStyle name="20% - Accent2 4 4 3 3 2" xfId="37468" xr:uid="{2FF1032F-FDB5-4724-9B87-4E7730E6E8F5}"/>
    <cellStyle name="20% - Accent2 4 4 3 4" xfId="29864" xr:uid="{F45690FF-DAA8-4C51-AAB3-604857A4D5E7}"/>
    <cellStyle name="20% - Accent2 4 4 4" xfId="4582" xr:uid="{00000000-0005-0000-0000-0000E6020000}"/>
    <cellStyle name="20% - Accent2 4 4 4 2" xfId="22490" xr:uid="{6FB21E2E-C851-4F14-9B2C-A6ABBADC9C0D}"/>
    <cellStyle name="20% - Accent2 4 4 4 2 2" xfId="37466" xr:uid="{471B664A-63D0-48B3-A927-FB75FE6C178A}"/>
    <cellStyle name="20% - Accent2 4 4 4 3" xfId="29862" xr:uid="{9DA5FEFE-312F-4B39-98BA-17FAE3144C89}"/>
    <cellStyle name="20% - Accent2 4 4 5" xfId="22496" xr:uid="{E70EEAA2-C6E6-4234-8684-7551A193FD97}"/>
    <cellStyle name="20% - Accent2 4 4 5 2" xfId="37472" xr:uid="{5B04FB27-543E-4B45-9062-90D66EF3A899}"/>
    <cellStyle name="20% - Accent2 4 4 6" xfId="29868" xr:uid="{4CFD38F0-25CF-4A91-B582-5451DB9D0937}"/>
    <cellStyle name="20% - Accent2 4 5" xfId="4581" xr:uid="{00000000-0005-0000-0000-0000E7020000}"/>
    <cellStyle name="20% - Accent2 4 5 2" xfId="4580" xr:uid="{00000000-0005-0000-0000-0000E8020000}"/>
    <cellStyle name="20% - Accent2 4 5 2 2" xfId="4579" xr:uid="{00000000-0005-0000-0000-0000E9020000}"/>
    <cellStyle name="20% - Accent2 4 5 2 2 2" xfId="22487" xr:uid="{42C058C5-FEFD-4DE2-9539-BE01DEE565BD}"/>
    <cellStyle name="20% - Accent2 4 5 2 2 2 2" xfId="37463" xr:uid="{2A9E7A82-57BE-4E8E-B2B6-FE0C6A4FD452}"/>
    <cellStyle name="20% - Accent2 4 5 2 2 3" xfId="29859" xr:uid="{E4B0F573-32EC-4809-937D-A40714BB96B2}"/>
    <cellStyle name="20% - Accent2 4 5 2 3" xfId="4578" xr:uid="{00000000-0005-0000-0000-0000EA020000}"/>
    <cellStyle name="20% - Accent2 4 5 2 3 2" xfId="22486" xr:uid="{9F4F1F18-F565-4044-B124-C850974429F2}"/>
    <cellStyle name="20% - Accent2 4 5 2 3 2 2" xfId="37462" xr:uid="{DF464FD6-DCFE-443A-BEFA-C9901E2DF5DC}"/>
    <cellStyle name="20% - Accent2 4 5 2 3 3" xfId="29858" xr:uid="{2587D54C-D655-40E4-8284-AD500C4240DD}"/>
    <cellStyle name="20% - Accent2 4 5 2 4" xfId="22488" xr:uid="{9EE1D845-6FD7-4E4F-8ACC-A689A9D01BBB}"/>
    <cellStyle name="20% - Accent2 4 5 2 4 2" xfId="37464" xr:uid="{F95E3ED5-E7B4-47F3-AA11-BF9801139400}"/>
    <cellStyle name="20% - Accent2 4 5 2 5" xfId="29860" xr:uid="{ADE2A3C1-6539-4135-B82E-2A5882419FBE}"/>
    <cellStyle name="20% - Accent2 4 5 3" xfId="4577" xr:uid="{00000000-0005-0000-0000-0000EB020000}"/>
    <cellStyle name="20% - Accent2 4 5 3 2" xfId="4576" xr:uid="{00000000-0005-0000-0000-0000EC020000}"/>
    <cellStyle name="20% - Accent2 4 5 3 2 2" xfId="22484" xr:uid="{C8F855DE-103A-48CC-AF4F-D7B3CD5876BF}"/>
    <cellStyle name="20% - Accent2 4 5 3 2 2 2" xfId="37460" xr:uid="{9984D7A3-2DBB-49B0-80AE-39C8956D3271}"/>
    <cellStyle name="20% - Accent2 4 5 3 2 3" xfId="29856" xr:uid="{799CCF70-DD13-4D45-8B7D-E55CEAF6A2A1}"/>
    <cellStyle name="20% - Accent2 4 5 3 3" xfId="22485" xr:uid="{18E54D45-06D3-49AD-B6CF-8B37507EA17D}"/>
    <cellStyle name="20% - Accent2 4 5 3 3 2" xfId="37461" xr:uid="{05ADC8EE-9626-4D77-A869-C06F434E7BDB}"/>
    <cellStyle name="20% - Accent2 4 5 3 4" xfId="29857" xr:uid="{ED6F790F-22E2-4B2F-8CB9-E7FF693488AE}"/>
    <cellStyle name="20% - Accent2 4 5 4" xfId="4575" xr:uid="{00000000-0005-0000-0000-0000ED020000}"/>
    <cellStyle name="20% - Accent2 4 5 4 2" xfId="22483" xr:uid="{6D7A4515-18B3-4320-9751-E63B6357329F}"/>
    <cellStyle name="20% - Accent2 4 5 4 2 2" xfId="37459" xr:uid="{53482621-38F8-4D28-9614-1BC0A148A3FD}"/>
    <cellStyle name="20% - Accent2 4 5 4 3" xfId="29855" xr:uid="{2195E1D1-0B68-4A30-88CE-8370D0E6BFBE}"/>
    <cellStyle name="20% - Accent2 4 5 5" xfId="22489" xr:uid="{7EA8D919-4F6E-4EE5-A438-0570142412EB}"/>
    <cellStyle name="20% - Accent2 4 5 5 2" xfId="37465" xr:uid="{6225F141-0493-4A3E-A24D-804A086CFF47}"/>
    <cellStyle name="20% - Accent2 4 5 6" xfId="29861" xr:uid="{4B77F487-B9CB-46CE-899E-627E9CCB4EED}"/>
    <cellStyle name="20% - Accent2 4 6" xfId="4574" xr:uid="{00000000-0005-0000-0000-0000EE020000}"/>
    <cellStyle name="20% - Accent2 4 6 2" xfId="4573" xr:uid="{00000000-0005-0000-0000-0000EF020000}"/>
    <cellStyle name="20% - Accent2 4 6 2 2" xfId="22481" xr:uid="{A6B20208-9FE1-4A2D-A463-47190B69B1B5}"/>
    <cellStyle name="20% - Accent2 4 6 2 2 2" xfId="37457" xr:uid="{5B7E999B-1C30-4E57-9372-B703DBBA831A}"/>
    <cellStyle name="20% - Accent2 4 6 2 3" xfId="29853" xr:uid="{6B15C8A2-CFC8-4A47-8C92-4993BAB07D30}"/>
    <cellStyle name="20% - Accent2 4 6 3" xfId="4572" xr:uid="{00000000-0005-0000-0000-0000F0020000}"/>
    <cellStyle name="20% - Accent2 4 6 3 2" xfId="22480" xr:uid="{89BB254A-9AAB-4128-B372-637F577E53CC}"/>
    <cellStyle name="20% - Accent2 4 6 3 2 2" xfId="37456" xr:uid="{69727BA1-A9C8-4944-881A-E339B032049C}"/>
    <cellStyle name="20% - Accent2 4 6 3 3" xfId="29852" xr:uid="{D964ED61-94DB-4F27-9B92-B931B207D089}"/>
    <cellStyle name="20% - Accent2 4 6 4" xfId="22482" xr:uid="{0ECE9733-9D19-4799-8540-D706D9C5906B}"/>
    <cellStyle name="20% - Accent2 4 6 4 2" xfId="37458" xr:uid="{148A3FB6-5ADA-433B-A4C6-2549C42224B5}"/>
    <cellStyle name="20% - Accent2 4 6 5" xfId="29854" xr:uid="{10DF57E3-9141-494C-A94F-656849590FA2}"/>
    <cellStyle name="20% - Accent2 4 7" xfId="4571" xr:uid="{00000000-0005-0000-0000-0000F1020000}"/>
    <cellStyle name="20% - Accent2 4 7 2" xfId="22479" xr:uid="{46674850-03CE-49A5-980A-6AA281A721AC}"/>
    <cellStyle name="20% - Accent2 4 7 2 2" xfId="37455" xr:uid="{AD015C93-3B4B-4E20-A5A0-354FADB6375E}"/>
    <cellStyle name="20% - Accent2 4 7 3" xfId="29851" xr:uid="{1FBE0FEB-5276-42A3-812F-806601601196}"/>
    <cellStyle name="20% - Accent2 4 8" xfId="4570" xr:uid="{00000000-0005-0000-0000-0000F2020000}"/>
    <cellStyle name="20% - Accent2 4 8 2" xfId="4569" xr:uid="{00000000-0005-0000-0000-0000F3020000}"/>
    <cellStyle name="20% - Accent2 4 8 2 2" xfId="22477" xr:uid="{D86F7A95-AFBB-4D29-9EA3-316E23612D32}"/>
    <cellStyle name="20% - Accent2 4 8 2 2 2" xfId="37453" xr:uid="{DED90FC8-FBEF-44F0-93A9-8754E2AA6EBC}"/>
    <cellStyle name="20% - Accent2 4 8 2 3" xfId="29849" xr:uid="{A7C34D66-4980-4FEA-8A00-6770CAB6F74C}"/>
    <cellStyle name="20% - Accent2 4 8 3" xfId="22478" xr:uid="{26A41E4B-8A6B-414C-ADAE-7C1483B19BEC}"/>
    <cellStyle name="20% - Accent2 4 8 3 2" xfId="37454" xr:uid="{A0276520-BCA5-4595-81CA-EE9E396CF063}"/>
    <cellStyle name="20% - Accent2 4 8 4" xfId="29850" xr:uid="{18D68180-83CF-4AEA-BF8D-387AE8ABEB68}"/>
    <cellStyle name="20% - Accent2 4 9" xfId="4568" xr:uid="{00000000-0005-0000-0000-0000F4020000}"/>
    <cellStyle name="20% - Accent2 4 9 2" xfId="22476" xr:uid="{9A7F8CD2-95EC-41D0-90E2-31C58164DA75}"/>
    <cellStyle name="20% - Accent2 4 9 2 2" xfId="37452" xr:uid="{315CBD4E-EB4C-4A90-80D7-9B2E53CAFB20}"/>
    <cellStyle name="20% - Accent2 4 9 3" xfId="29848" xr:uid="{242BB8DA-DDCE-4DD0-8883-04747BEC399B}"/>
    <cellStyle name="20% - Accent2 5" xfId="105" xr:uid="{00000000-0005-0000-0000-000020000000}"/>
    <cellStyle name="20% - Accent2 5 2" xfId="4566" xr:uid="{00000000-0005-0000-0000-0000F6020000}"/>
    <cellStyle name="20% - Accent2 5 2 2" xfId="4565" xr:uid="{00000000-0005-0000-0000-0000F7020000}"/>
    <cellStyle name="20% - Accent2 5 2 2 2" xfId="4564" xr:uid="{00000000-0005-0000-0000-0000F8020000}"/>
    <cellStyle name="20% - Accent2 5 2 2 2 2" xfId="4563" xr:uid="{00000000-0005-0000-0000-0000F9020000}"/>
    <cellStyle name="20% - Accent2 5 2 2 2 2 2" xfId="4562" xr:uid="{00000000-0005-0000-0000-0000FA020000}"/>
    <cellStyle name="20% - Accent2 5 2 2 2 2 2 2" xfId="22471" xr:uid="{9B45FC0A-D9DB-461B-A9E0-5D9E549F5329}"/>
    <cellStyle name="20% - Accent2 5 2 2 2 2 2 2 2" xfId="37447" xr:uid="{E23324A2-F9AD-4B62-B284-B817EAEF6013}"/>
    <cellStyle name="20% - Accent2 5 2 2 2 2 2 3" xfId="29843" xr:uid="{AF544F2F-B7F1-4B90-9A5F-B731B64A1CD8}"/>
    <cellStyle name="20% - Accent2 5 2 2 2 2 3" xfId="4561" xr:uid="{00000000-0005-0000-0000-0000FB020000}"/>
    <cellStyle name="20% - Accent2 5 2 2 2 2 3 2" xfId="22470" xr:uid="{7ECD406C-544A-4542-A114-7C074C939E6F}"/>
    <cellStyle name="20% - Accent2 5 2 2 2 2 3 2 2" xfId="37446" xr:uid="{72176AFF-B2EA-4A17-AEA3-AE21A0810F59}"/>
    <cellStyle name="20% - Accent2 5 2 2 2 2 3 3" xfId="29842" xr:uid="{30F83800-82D9-4EF0-9535-99937C090FA2}"/>
    <cellStyle name="20% - Accent2 5 2 2 2 2 4" xfId="22472" xr:uid="{C07E7113-39E1-411C-BB7F-2AC8E8F70921}"/>
    <cellStyle name="20% - Accent2 5 2 2 2 2 4 2" xfId="37448" xr:uid="{AA9CED52-1521-4B8C-9F75-1CAF9ECD9BE4}"/>
    <cellStyle name="20% - Accent2 5 2 2 2 2 5" xfId="29844" xr:uid="{3B6259FF-465B-443A-80D4-A316A56AF2B8}"/>
    <cellStyle name="20% - Accent2 5 2 2 2 3" xfId="4560" xr:uid="{00000000-0005-0000-0000-0000FC020000}"/>
    <cellStyle name="20% - Accent2 5 2 2 2 3 2" xfId="4559" xr:uid="{00000000-0005-0000-0000-0000FD020000}"/>
    <cellStyle name="20% - Accent2 5 2 2 2 3 2 2" xfId="22468" xr:uid="{EFF343CA-5451-45DC-8DB0-18ECA2BE966C}"/>
    <cellStyle name="20% - Accent2 5 2 2 2 3 2 2 2" xfId="37444" xr:uid="{9833F330-8457-42ED-B33A-9A5956C213AA}"/>
    <cellStyle name="20% - Accent2 5 2 2 2 3 2 3" xfId="29840" xr:uid="{AD318413-26F9-4E22-AE36-2A76CF3B64C1}"/>
    <cellStyle name="20% - Accent2 5 2 2 2 3 3" xfId="22469" xr:uid="{B548D78D-A479-4668-8E49-6B6AE8DE212A}"/>
    <cellStyle name="20% - Accent2 5 2 2 2 3 3 2" xfId="37445" xr:uid="{4589F2C6-CB7B-46BC-A58D-1CE241582C06}"/>
    <cellStyle name="20% - Accent2 5 2 2 2 3 4" xfId="29841" xr:uid="{3C5C586B-AAE3-4AEE-BA87-6E8F41AA800E}"/>
    <cellStyle name="20% - Accent2 5 2 2 2 4" xfId="4558" xr:uid="{00000000-0005-0000-0000-0000FE020000}"/>
    <cellStyle name="20% - Accent2 5 2 2 2 4 2" xfId="22467" xr:uid="{B772DFE0-E431-4F1F-9291-691D932FFCFD}"/>
    <cellStyle name="20% - Accent2 5 2 2 2 4 2 2" xfId="37443" xr:uid="{F5694224-A604-4007-9CEA-AED92FEA2520}"/>
    <cellStyle name="20% - Accent2 5 2 2 2 4 3" xfId="29839" xr:uid="{6648E44A-2EF5-4D34-B385-E163DBCAA4C7}"/>
    <cellStyle name="20% - Accent2 5 2 2 2 5" xfId="22473" xr:uid="{C25E6A04-37F7-4A9C-AFE4-8BB6121ED186}"/>
    <cellStyle name="20% - Accent2 5 2 2 2 5 2" xfId="37449" xr:uid="{E11DE776-A55C-465C-8C62-852EEDB501CB}"/>
    <cellStyle name="20% - Accent2 5 2 2 2 6" xfId="29845" xr:uid="{D9EE9545-A37C-497A-A43C-7738F922DE62}"/>
    <cellStyle name="20% - Accent2 5 2 2 3" xfId="4557" xr:uid="{00000000-0005-0000-0000-0000FF020000}"/>
    <cellStyle name="20% - Accent2 5 2 2 3 2" xfId="4556" xr:uid="{00000000-0005-0000-0000-000000030000}"/>
    <cellStyle name="20% - Accent2 5 2 2 3 2 2" xfId="22465" xr:uid="{0F7EE96E-36BA-4022-9795-63617641A0A3}"/>
    <cellStyle name="20% - Accent2 5 2 2 3 2 2 2" xfId="37441" xr:uid="{3998A708-81EB-4C98-93CE-0BB86377FF62}"/>
    <cellStyle name="20% - Accent2 5 2 2 3 2 3" xfId="29837" xr:uid="{5746E770-5F58-4C86-B0AD-3D30D0277932}"/>
    <cellStyle name="20% - Accent2 5 2 2 3 3" xfId="4555" xr:uid="{00000000-0005-0000-0000-000001030000}"/>
    <cellStyle name="20% - Accent2 5 2 2 3 3 2" xfId="22464" xr:uid="{97C6B50F-CB43-4C28-95DB-479A77342866}"/>
    <cellStyle name="20% - Accent2 5 2 2 3 3 2 2" xfId="37440" xr:uid="{931251F3-23D9-4F7C-9701-3271157422E7}"/>
    <cellStyle name="20% - Accent2 5 2 2 3 3 3" xfId="29836" xr:uid="{FD4EF2A8-6BA7-418D-97AF-9519246E7D4D}"/>
    <cellStyle name="20% - Accent2 5 2 2 3 4" xfId="22466" xr:uid="{CA1BC3AD-E297-44B1-89B7-D6FC3D4BBBCE}"/>
    <cellStyle name="20% - Accent2 5 2 2 3 4 2" xfId="37442" xr:uid="{A2FECD76-DAFB-446F-944B-642EA2D1694E}"/>
    <cellStyle name="20% - Accent2 5 2 2 3 5" xfId="29838" xr:uid="{82E8A50A-E6D7-4C83-BD1D-071BB2D9625A}"/>
    <cellStyle name="20% - Accent2 5 2 2 4" xfId="4554" xr:uid="{00000000-0005-0000-0000-000002030000}"/>
    <cellStyle name="20% - Accent2 5 2 2 4 2" xfId="22463" xr:uid="{150AC319-B7CC-4857-977E-DEA5C2ED1067}"/>
    <cellStyle name="20% - Accent2 5 2 2 4 2 2" xfId="37439" xr:uid="{5410CFF0-8A10-4D39-A9E5-201D3AF8F354}"/>
    <cellStyle name="20% - Accent2 5 2 2 4 3" xfId="29835" xr:uid="{756D2BF3-2209-4BCB-B15D-6096631246EC}"/>
    <cellStyle name="20% - Accent2 5 2 2 5" xfId="4553" xr:uid="{00000000-0005-0000-0000-000003030000}"/>
    <cellStyle name="20% - Accent2 5 2 2 5 2" xfId="4552" xr:uid="{00000000-0005-0000-0000-000004030000}"/>
    <cellStyle name="20% - Accent2 5 2 2 5 2 2" xfId="22461" xr:uid="{F59B8892-7EEE-48DE-85D9-4C07ACC43644}"/>
    <cellStyle name="20% - Accent2 5 2 2 5 2 2 2" xfId="37437" xr:uid="{C20C7979-39F5-49DB-A1F3-64B677862B4F}"/>
    <cellStyle name="20% - Accent2 5 2 2 5 2 3" xfId="29833" xr:uid="{6DFD95D5-2C5B-4577-9AD7-746BDAD6061D}"/>
    <cellStyle name="20% - Accent2 5 2 2 5 3" xfId="22462" xr:uid="{AC357B0A-B8D4-484C-9343-3BC51554BC85}"/>
    <cellStyle name="20% - Accent2 5 2 2 5 3 2" xfId="37438" xr:uid="{931896A4-164A-4E3C-AD17-7511A553E604}"/>
    <cellStyle name="20% - Accent2 5 2 2 5 4" xfId="29834" xr:uid="{12B9CA75-3A66-4A06-8940-8A3B45206FE4}"/>
    <cellStyle name="20% - Accent2 5 2 2 6" xfId="4551" xr:uid="{00000000-0005-0000-0000-000005030000}"/>
    <cellStyle name="20% - Accent2 5 2 2 6 2" xfId="22460" xr:uid="{17AC09FE-8269-4599-AB30-EF24432BBDE6}"/>
    <cellStyle name="20% - Accent2 5 2 2 6 2 2" xfId="37436" xr:uid="{116734E1-EF8D-419D-91B4-CFC5C64AC7E7}"/>
    <cellStyle name="20% - Accent2 5 2 2 6 3" xfId="29832" xr:uid="{F907E7C6-EF24-44FC-A669-9C7D9EBA972F}"/>
    <cellStyle name="20% - Accent2 5 2 2 7" xfId="22474" xr:uid="{F1F9C809-0EFB-468F-9552-3560E6AE7DA2}"/>
    <cellStyle name="20% - Accent2 5 2 2 7 2" xfId="37450" xr:uid="{6ECEF7F1-E3BA-46EA-800A-EDD6037A0F8B}"/>
    <cellStyle name="20% - Accent2 5 2 2 8" xfId="29846" xr:uid="{5969A187-AF41-46D3-901E-C02430314A9B}"/>
    <cellStyle name="20% - Accent2 5 2 3" xfId="4550" xr:uid="{00000000-0005-0000-0000-000006030000}"/>
    <cellStyle name="20% - Accent2 5 2 3 2" xfId="4549" xr:uid="{00000000-0005-0000-0000-000007030000}"/>
    <cellStyle name="20% - Accent2 5 2 3 2 2" xfId="4548" xr:uid="{00000000-0005-0000-0000-000008030000}"/>
    <cellStyle name="20% - Accent2 5 2 3 2 2 2" xfId="22457" xr:uid="{CA38302E-F05A-4D32-96F9-4B7B352E3927}"/>
    <cellStyle name="20% - Accent2 5 2 3 2 2 2 2" xfId="37433" xr:uid="{82E76C2C-8677-481E-A113-6A9B1FE0D5DA}"/>
    <cellStyle name="20% - Accent2 5 2 3 2 2 3" xfId="29829" xr:uid="{E39EC3D3-4113-48E2-B1B2-D8415D5426BA}"/>
    <cellStyle name="20% - Accent2 5 2 3 2 3" xfId="4547" xr:uid="{00000000-0005-0000-0000-000009030000}"/>
    <cellStyle name="20% - Accent2 5 2 3 2 3 2" xfId="22456" xr:uid="{A5438795-16A2-49CA-BDB9-0F7F98D97EA9}"/>
    <cellStyle name="20% - Accent2 5 2 3 2 3 2 2" xfId="37432" xr:uid="{870E29C4-2E71-4661-A4F5-A3DFD97B74A8}"/>
    <cellStyle name="20% - Accent2 5 2 3 2 3 3" xfId="29828" xr:uid="{5D43514A-F63A-4F52-82AE-1860CFB931EA}"/>
    <cellStyle name="20% - Accent2 5 2 3 2 4" xfId="22458" xr:uid="{28B2476C-91E6-48A9-8A06-446ED27DABA8}"/>
    <cellStyle name="20% - Accent2 5 2 3 2 4 2" xfId="37434" xr:uid="{9F8A7678-B7C4-42BF-AE55-F8E1D6DCD2E2}"/>
    <cellStyle name="20% - Accent2 5 2 3 2 5" xfId="29830" xr:uid="{5061EA28-B576-4682-9421-47E86D04E331}"/>
    <cellStyle name="20% - Accent2 5 2 3 3" xfId="4546" xr:uid="{00000000-0005-0000-0000-00000A030000}"/>
    <cellStyle name="20% - Accent2 5 2 3 3 2" xfId="4545" xr:uid="{00000000-0005-0000-0000-00000B030000}"/>
    <cellStyle name="20% - Accent2 5 2 3 3 2 2" xfId="22454" xr:uid="{F4353A86-C243-4EC1-9CE3-6C9CC6B03298}"/>
    <cellStyle name="20% - Accent2 5 2 3 3 2 2 2" xfId="37430" xr:uid="{200A2C64-969D-44FD-B865-C08093D161CE}"/>
    <cellStyle name="20% - Accent2 5 2 3 3 2 3" xfId="29826" xr:uid="{23C271FA-7A4E-48AD-A434-2AAF653A9EF9}"/>
    <cellStyle name="20% - Accent2 5 2 3 3 3" xfId="22455" xr:uid="{E5FC8918-5913-4035-89C3-1C3D0AEF3B58}"/>
    <cellStyle name="20% - Accent2 5 2 3 3 3 2" xfId="37431" xr:uid="{BFF53851-ED24-4941-A7FB-BDA43288A12F}"/>
    <cellStyle name="20% - Accent2 5 2 3 3 4" xfId="29827" xr:uid="{2DA3A5A1-AA43-4EBA-8FC3-A5CD784F1F19}"/>
    <cellStyle name="20% - Accent2 5 2 3 4" xfId="4544" xr:uid="{00000000-0005-0000-0000-00000C030000}"/>
    <cellStyle name="20% - Accent2 5 2 3 4 2" xfId="22453" xr:uid="{F92628CF-F7A2-4E9A-B804-966F79D7F62D}"/>
    <cellStyle name="20% - Accent2 5 2 3 4 2 2" xfId="37429" xr:uid="{170FB865-D032-41C1-A8B5-9BB329FCDDF9}"/>
    <cellStyle name="20% - Accent2 5 2 3 4 3" xfId="29825" xr:uid="{4F9319CD-2DDB-4231-A330-7475A6495006}"/>
    <cellStyle name="20% - Accent2 5 2 3 5" xfId="22459" xr:uid="{5D84A193-1B62-4BDF-AE1F-33C6BE3C74C1}"/>
    <cellStyle name="20% - Accent2 5 2 3 5 2" xfId="37435" xr:uid="{5BDD6404-0A1B-4648-96A6-DF4C4657821A}"/>
    <cellStyle name="20% - Accent2 5 2 3 6" xfId="29831" xr:uid="{C1C718DC-F62F-4ED7-B4F7-66104F2BD36B}"/>
    <cellStyle name="20% - Accent2 5 2 4" xfId="4543" xr:uid="{00000000-0005-0000-0000-00000D030000}"/>
    <cellStyle name="20% - Accent2 5 2 5" xfId="4542" xr:uid="{00000000-0005-0000-0000-00000E030000}"/>
    <cellStyle name="20% - Accent2 5 2 5 2" xfId="22452" xr:uid="{94840E0D-136A-4B18-98EA-E76C66AD502C}"/>
    <cellStyle name="20% - Accent2 5 2 5 2 2" xfId="37428" xr:uid="{BDE8C840-602F-4925-8DB7-0D7AC01B3A04}"/>
    <cellStyle name="20% - Accent2 5 2 5 3" xfId="29824" xr:uid="{8481BB57-DB6E-4A68-9895-4DBCB5D09830}"/>
    <cellStyle name="20% - Accent2 5 3" xfId="4541" xr:uid="{00000000-0005-0000-0000-00000F030000}"/>
    <cellStyle name="20% - Accent2 5 3 2" xfId="4540" xr:uid="{00000000-0005-0000-0000-000010030000}"/>
    <cellStyle name="20% - Accent2 5 3 2 2" xfId="4539" xr:uid="{00000000-0005-0000-0000-000011030000}"/>
    <cellStyle name="20% - Accent2 5 3 2 2 2" xfId="22449" xr:uid="{94C5E00C-22DC-47F5-BA93-D7EACE8275A5}"/>
    <cellStyle name="20% - Accent2 5 3 2 2 2 2" xfId="37425" xr:uid="{8537C833-718C-49C8-B01F-F08B9C15662A}"/>
    <cellStyle name="20% - Accent2 5 3 2 2 3" xfId="29821" xr:uid="{E5B18DA7-0A85-4459-B14C-0F5B3FE05A5C}"/>
    <cellStyle name="20% - Accent2 5 3 2 3" xfId="4538" xr:uid="{00000000-0005-0000-0000-000012030000}"/>
    <cellStyle name="20% - Accent2 5 3 2 3 2" xfId="22448" xr:uid="{15B49DA6-2AF9-4890-897B-4461717920B4}"/>
    <cellStyle name="20% - Accent2 5 3 2 3 2 2" xfId="37424" xr:uid="{4E3A4AD4-440D-4079-9F30-289A6882E33D}"/>
    <cellStyle name="20% - Accent2 5 3 2 3 3" xfId="29820" xr:uid="{13E9D22E-62B5-4714-B85A-7E46B8034F92}"/>
    <cellStyle name="20% - Accent2 5 3 2 4" xfId="22450" xr:uid="{5EB873BC-A8EC-45A7-9F6E-400C1211C5CD}"/>
    <cellStyle name="20% - Accent2 5 3 2 4 2" xfId="37426" xr:uid="{06E9F858-B380-45C5-813F-A730EB450353}"/>
    <cellStyle name="20% - Accent2 5 3 2 5" xfId="29822" xr:uid="{C1078EF3-FE88-4F5F-8F62-554323A359C2}"/>
    <cellStyle name="20% - Accent2 5 3 3" xfId="4537" xr:uid="{00000000-0005-0000-0000-000013030000}"/>
    <cellStyle name="20% - Accent2 5 3 3 2" xfId="22447" xr:uid="{A76239A8-9566-40AC-8BE4-7F8DCCC3D125}"/>
    <cellStyle name="20% - Accent2 5 3 3 2 2" xfId="37423" xr:uid="{BDC74814-FDF8-4B99-AC96-62E0CFE9F1E7}"/>
    <cellStyle name="20% - Accent2 5 3 3 3" xfId="29819" xr:uid="{D3843251-663D-446D-A077-60530362EB85}"/>
    <cellStyle name="20% - Accent2 5 3 4" xfId="4536" xr:uid="{00000000-0005-0000-0000-000014030000}"/>
    <cellStyle name="20% - Accent2 5 3 4 2" xfId="4535" xr:uid="{00000000-0005-0000-0000-000015030000}"/>
    <cellStyle name="20% - Accent2 5 3 4 2 2" xfId="22445" xr:uid="{A61E35B4-70E5-44D4-98CD-884FD5519531}"/>
    <cellStyle name="20% - Accent2 5 3 4 2 2 2" xfId="37421" xr:uid="{78A93711-C212-47FA-8FBD-F1BF5BB9C262}"/>
    <cellStyle name="20% - Accent2 5 3 4 2 3" xfId="29817" xr:uid="{65614955-AC1F-4951-AF58-954E4EB082AE}"/>
    <cellStyle name="20% - Accent2 5 3 4 3" xfId="22446" xr:uid="{DD065D0F-3DA7-4A69-B6DE-273B7D27DDFD}"/>
    <cellStyle name="20% - Accent2 5 3 4 3 2" xfId="37422" xr:uid="{E442EA78-7335-4D89-848B-7983249B20A7}"/>
    <cellStyle name="20% - Accent2 5 3 4 4" xfId="29818" xr:uid="{1EFE0774-2A27-4903-BE2B-F3CB42E8C96C}"/>
    <cellStyle name="20% - Accent2 5 3 5" xfId="4534" xr:uid="{00000000-0005-0000-0000-000016030000}"/>
    <cellStyle name="20% - Accent2 5 3 5 2" xfId="22444" xr:uid="{4C807465-DE6C-45C2-BC7F-01CC20519913}"/>
    <cellStyle name="20% - Accent2 5 3 5 2 2" xfId="37420" xr:uid="{78E04B1A-A878-4108-AE82-7F83A5A1D0FC}"/>
    <cellStyle name="20% - Accent2 5 3 5 3" xfId="29816" xr:uid="{CDB3094F-2416-473A-BA24-9CBE60417F1F}"/>
    <cellStyle name="20% - Accent2 5 3 6" xfId="22451" xr:uid="{6A30B243-C551-475B-992A-A08CAE429546}"/>
    <cellStyle name="20% - Accent2 5 3 6 2" xfId="37427" xr:uid="{7F6692FB-33C7-482A-A016-81F451B60CFB}"/>
    <cellStyle name="20% - Accent2 5 3 7" xfId="29823" xr:uid="{3D603166-79EF-4023-A96D-1FC3641861A4}"/>
    <cellStyle name="20% - Accent2 5 4" xfId="4533" xr:uid="{00000000-0005-0000-0000-000017030000}"/>
    <cellStyle name="20% - Accent2 5 4 2" xfId="4532" xr:uid="{00000000-0005-0000-0000-000018030000}"/>
    <cellStyle name="20% - Accent2 5 4 2 2" xfId="4531" xr:uid="{00000000-0005-0000-0000-000019030000}"/>
    <cellStyle name="20% - Accent2 5 4 2 2 2" xfId="22441" xr:uid="{EBF406D5-2FE7-42AE-AA64-355463B6A4DB}"/>
    <cellStyle name="20% - Accent2 5 4 2 2 2 2" xfId="37417" xr:uid="{64712FC4-1837-4B2D-985D-508A87E6DC3C}"/>
    <cellStyle name="20% - Accent2 5 4 2 2 3" xfId="29813" xr:uid="{BEA616CE-62DB-486A-B67D-EAA8CABC4FE3}"/>
    <cellStyle name="20% - Accent2 5 4 2 3" xfId="4530" xr:uid="{00000000-0005-0000-0000-00001A030000}"/>
    <cellStyle name="20% - Accent2 5 4 2 3 2" xfId="22440" xr:uid="{675C0A32-74D9-4F92-B997-B1B37013B81D}"/>
    <cellStyle name="20% - Accent2 5 4 2 3 2 2" xfId="37416" xr:uid="{6FC7EE17-98AC-4603-8C5E-85B42E16304B}"/>
    <cellStyle name="20% - Accent2 5 4 2 3 3" xfId="29812" xr:uid="{FF9139DD-910A-460F-B919-0B43451EAD62}"/>
    <cellStyle name="20% - Accent2 5 4 2 4" xfId="22442" xr:uid="{8C7B1F3A-47D3-4809-A034-E94B7A95A396}"/>
    <cellStyle name="20% - Accent2 5 4 2 4 2" xfId="37418" xr:uid="{1A6EB941-7C2B-4027-8279-399B82C1A392}"/>
    <cellStyle name="20% - Accent2 5 4 2 5" xfId="29814" xr:uid="{4DFA2299-F145-4340-AA09-CBA781042BEA}"/>
    <cellStyle name="20% - Accent2 5 4 3" xfId="4529" xr:uid="{00000000-0005-0000-0000-00001B030000}"/>
    <cellStyle name="20% - Accent2 5 4 3 2" xfId="4528" xr:uid="{00000000-0005-0000-0000-00001C030000}"/>
    <cellStyle name="20% - Accent2 5 4 3 2 2" xfId="22438" xr:uid="{7CFB737F-9490-46AA-B9B4-109F59AD3EAA}"/>
    <cellStyle name="20% - Accent2 5 4 3 2 2 2" xfId="37414" xr:uid="{85E6FF20-6985-4419-8F55-071955E145D2}"/>
    <cellStyle name="20% - Accent2 5 4 3 2 3" xfId="29810" xr:uid="{15D6FFB0-9256-48BC-8EAA-2512FA296C13}"/>
    <cellStyle name="20% - Accent2 5 4 3 3" xfId="22439" xr:uid="{B7DE437E-2A83-443C-9C93-AE3274E7212A}"/>
    <cellStyle name="20% - Accent2 5 4 3 3 2" xfId="37415" xr:uid="{A7C7B1C9-1A22-4A82-9585-AEFC0554DD8C}"/>
    <cellStyle name="20% - Accent2 5 4 3 4" xfId="29811" xr:uid="{A4FF9AFF-8B93-4575-8012-C7095ECF3285}"/>
    <cellStyle name="20% - Accent2 5 4 4" xfId="4527" xr:uid="{00000000-0005-0000-0000-00001D030000}"/>
    <cellStyle name="20% - Accent2 5 4 4 2" xfId="22437" xr:uid="{76390361-2F38-4097-B323-9F0364A35CD4}"/>
    <cellStyle name="20% - Accent2 5 4 4 2 2" xfId="37413" xr:uid="{1BEEBA54-8EF8-4AC7-BFB7-B2D1AF655133}"/>
    <cellStyle name="20% - Accent2 5 4 4 3" xfId="29809" xr:uid="{14F900FA-F3D7-43D8-8176-BD42CB1C23DA}"/>
    <cellStyle name="20% - Accent2 5 4 5" xfId="22443" xr:uid="{4E9AD2EB-D8F6-4260-9E93-65281218365A}"/>
    <cellStyle name="20% - Accent2 5 4 5 2" xfId="37419" xr:uid="{01BCEC6F-0D12-4AEC-A745-7CDCF9EB8F04}"/>
    <cellStyle name="20% - Accent2 5 4 6" xfId="29815" xr:uid="{1B4B819D-CD76-43CE-94EF-8E824FA60D0C}"/>
    <cellStyle name="20% - Accent2 5 5" xfId="4526" xr:uid="{00000000-0005-0000-0000-00001E030000}"/>
    <cellStyle name="20% - Accent2 5 5 2" xfId="4525" xr:uid="{00000000-0005-0000-0000-00001F030000}"/>
    <cellStyle name="20% - Accent2 5 5 2 2" xfId="22435" xr:uid="{FFEA54DF-2CFE-4D19-9860-9EC3BBAC11A9}"/>
    <cellStyle name="20% - Accent2 5 5 2 2 2" xfId="37411" xr:uid="{C8BC701F-1503-4DF4-AAB8-0927CDBDC735}"/>
    <cellStyle name="20% - Accent2 5 5 2 3" xfId="29807" xr:uid="{F62CB710-9C12-4544-9C07-47F091DED8DF}"/>
    <cellStyle name="20% - Accent2 5 5 3" xfId="4524" xr:uid="{00000000-0005-0000-0000-000020030000}"/>
    <cellStyle name="20% - Accent2 5 5 3 2" xfId="22434" xr:uid="{7FA55413-B820-4A49-B9FF-2FAEAEE3E0B5}"/>
    <cellStyle name="20% - Accent2 5 5 3 2 2" xfId="37410" xr:uid="{3A9B82EB-E9D0-4044-B4D0-0D8CAF409BC7}"/>
    <cellStyle name="20% - Accent2 5 5 3 3" xfId="29806" xr:uid="{D6216DE4-EA09-43EB-A2B0-2D854B6F29E7}"/>
    <cellStyle name="20% - Accent2 5 5 4" xfId="22436" xr:uid="{EE255469-4258-4309-8BDE-9397BBF77722}"/>
    <cellStyle name="20% - Accent2 5 5 4 2" xfId="37412" xr:uid="{466DECA3-8BB8-4EFB-A3D4-44E46CE56B6E}"/>
    <cellStyle name="20% - Accent2 5 5 5" xfId="29808" xr:uid="{EDB4A8F1-81ED-4187-B270-B4FD1841D6FB}"/>
    <cellStyle name="20% - Accent2 5 6" xfId="4523" xr:uid="{00000000-0005-0000-0000-000021030000}"/>
    <cellStyle name="20% - Accent2 5 6 2" xfId="22433" xr:uid="{286B78A2-6A17-4B71-8E84-D24C5738D9A5}"/>
    <cellStyle name="20% - Accent2 5 6 2 2" xfId="37409" xr:uid="{66284098-783C-4601-8C80-483F547950E6}"/>
    <cellStyle name="20% - Accent2 5 6 3" xfId="29805" xr:uid="{8A99C9B1-4595-433C-A37C-11160A42F9AA}"/>
    <cellStyle name="20% - Accent2 5 7" xfId="4522" xr:uid="{00000000-0005-0000-0000-000022030000}"/>
    <cellStyle name="20% - Accent2 5 7 2" xfId="4521" xr:uid="{00000000-0005-0000-0000-000023030000}"/>
    <cellStyle name="20% - Accent2 5 7 2 2" xfId="22431" xr:uid="{B0D64A00-73AB-422D-803A-73E23B201618}"/>
    <cellStyle name="20% - Accent2 5 7 2 2 2" xfId="37407" xr:uid="{0E191389-44AA-478B-AD20-96646B1EDF2F}"/>
    <cellStyle name="20% - Accent2 5 7 2 3" xfId="29803" xr:uid="{22CA6C98-43F9-4A2B-A2D1-BBA83CCF5EB5}"/>
    <cellStyle name="20% - Accent2 5 7 3" xfId="22432" xr:uid="{B5781CF4-7840-43C7-A436-75096864F130}"/>
    <cellStyle name="20% - Accent2 5 7 3 2" xfId="37408" xr:uid="{1127A64B-EC8D-407B-9BEE-10A303E96D39}"/>
    <cellStyle name="20% - Accent2 5 7 4" xfId="29804" xr:uid="{BF51041D-881E-4243-8062-C6AF9027D2B0}"/>
    <cellStyle name="20% - Accent2 5 8" xfId="4520" xr:uid="{00000000-0005-0000-0000-000024030000}"/>
    <cellStyle name="20% - Accent2 5 8 2" xfId="22430" xr:uid="{2FD318E0-A441-4544-9D48-FDA240A99A20}"/>
    <cellStyle name="20% - Accent2 5 8 2 2" xfId="37406" xr:uid="{EC185865-934F-4183-8B12-8E8136A60481}"/>
    <cellStyle name="20% - Accent2 5 8 3" xfId="29802" xr:uid="{3DB3BFD0-E307-48F6-A6B4-29ECBC639E81}"/>
    <cellStyle name="20% - Accent2 5 9" xfId="4567" xr:uid="{00000000-0005-0000-0000-0000F5020000}"/>
    <cellStyle name="20% - Accent2 5 9 2" xfId="22475" xr:uid="{0032DE95-6A74-4362-9369-38ED47389BD5}"/>
    <cellStyle name="20% - Accent2 5 9 2 2" xfId="37451" xr:uid="{EBA236E1-B260-408A-8C11-3C026ED39B7A}"/>
    <cellStyle name="20% - Accent2 5 9 3" xfId="29847" xr:uid="{C1C492AA-17B5-4245-9ECC-5887C468B117}"/>
    <cellStyle name="20% - Accent2 6" xfId="203" xr:uid="{00000000-0005-0000-0000-000021000000}"/>
    <cellStyle name="20% - Accent2 6 2" xfId="4519" xr:uid="{00000000-0005-0000-0000-000026030000}"/>
    <cellStyle name="20% - Accent2 6 2 2" xfId="4518" xr:uid="{00000000-0005-0000-0000-000027030000}"/>
    <cellStyle name="20% - Accent2 6 2 2 2" xfId="4517" xr:uid="{00000000-0005-0000-0000-000028030000}"/>
    <cellStyle name="20% - Accent2 6 2 2 2 2" xfId="4516" xr:uid="{00000000-0005-0000-0000-000029030000}"/>
    <cellStyle name="20% - Accent2 6 2 2 2 2 2" xfId="22426" xr:uid="{FC9A6FB6-86DD-4556-A3C8-08064DF61800}"/>
    <cellStyle name="20% - Accent2 6 2 2 2 2 2 2" xfId="37402" xr:uid="{DDE188DD-866E-4626-9D27-7EF7150654F7}"/>
    <cellStyle name="20% - Accent2 6 2 2 2 2 3" xfId="29798" xr:uid="{17D76A2D-EBCB-417D-93DB-E7B1A00AFD5A}"/>
    <cellStyle name="20% - Accent2 6 2 2 2 3" xfId="4515" xr:uid="{00000000-0005-0000-0000-00002A030000}"/>
    <cellStyle name="20% - Accent2 6 2 2 2 3 2" xfId="22425" xr:uid="{295D77BB-1890-4307-9369-092526896E33}"/>
    <cellStyle name="20% - Accent2 6 2 2 2 3 2 2" xfId="37401" xr:uid="{7A35FF3E-BF88-4355-9AAA-2DAE407FE51C}"/>
    <cellStyle name="20% - Accent2 6 2 2 2 3 3" xfId="29797" xr:uid="{3375F91C-9088-418E-ADF6-2BF085ADED93}"/>
    <cellStyle name="20% - Accent2 6 2 2 2 4" xfId="22427" xr:uid="{4A0C7906-BAAD-474F-A004-4766AE98F5C5}"/>
    <cellStyle name="20% - Accent2 6 2 2 2 4 2" xfId="37403" xr:uid="{0FB37DF1-F3E2-4957-9DB6-6F1E2C845269}"/>
    <cellStyle name="20% - Accent2 6 2 2 2 5" xfId="29799" xr:uid="{1189F947-35D5-4D55-B97F-10A25A3565C8}"/>
    <cellStyle name="20% - Accent2 6 2 2 3" xfId="4514" xr:uid="{00000000-0005-0000-0000-00002B030000}"/>
    <cellStyle name="20% - Accent2 6 2 2 3 2" xfId="4513" xr:uid="{00000000-0005-0000-0000-00002C030000}"/>
    <cellStyle name="20% - Accent2 6 2 2 3 2 2" xfId="22423" xr:uid="{79420BD1-6821-4CDA-B2B3-46A727EE62D6}"/>
    <cellStyle name="20% - Accent2 6 2 2 3 2 2 2" xfId="37399" xr:uid="{28559C2C-84B6-41E8-BBE6-F549E7FE83CA}"/>
    <cellStyle name="20% - Accent2 6 2 2 3 2 3" xfId="29795" xr:uid="{57742DF3-0296-400B-9486-5E7B4AF8AB34}"/>
    <cellStyle name="20% - Accent2 6 2 2 3 3" xfId="22424" xr:uid="{DB7035E4-85C8-423B-918C-AF097C8ED0BC}"/>
    <cellStyle name="20% - Accent2 6 2 2 3 3 2" xfId="37400" xr:uid="{B50AB7CD-E985-4B09-90DD-7976187DB53D}"/>
    <cellStyle name="20% - Accent2 6 2 2 3 4" xfId="29796" xr:uid="{94B1E74B-0D9E-4F66-BCE2-33EA4094941A}"/>
    <cellStyle name="20% - Accent2 6 2 2 4" xfId="4512" xr:uid="{00000000-0005-0000-0000-00002D030000}"/>
    <cellStyle name="20% - Accent2 6 2 2 4 2" xfId="22422" xr:uid="{7599B77E-F11E-44BF-A219-D97B695C6BD9}"/>
    <cellStyle name="20% - Accent2 6 2 2 4 2 2" xfId="37398" xr:uid="{E611F8D5-7107-48E4-B389-6120CE649A95}"/>
    <cellStyle name="20% - Accent2 6 2 2 4 3" xfId="29794" xr:uid="{6C7E9B37-4790-4230-AEA2-A52A85E4D48D}"/>
    <cellStyle name="20% - Accent2 6 2 2 5" xfId="22428" xr:uid="{ABB76218-DCE0-418E-BC3B-FB28ABE43BFF}"/>
    <cellStyle name="20% - Accent2 6 2 2 5 2" xfId="37404" xr:uid="{2D57D1FC-E131-41E7-AB0E-41C2571A1C3E}"/>
    <cellStyle name="20% - Accent2 6 2 2 6" xfId="29800" xr:uid="{D79DF184-F816-4DD8-899A-E76AD6C9CD1B}"/>
    <cellStyle name="20% - Accent2 6 2 3" xfId="4511" xr:uid="{00000000-0005-0000-0000-00002E030000}"/>
    <cellStyle name="20% - Accent2 6 2 3 2" xfId="4510" xr:uid="{00000000-0005-0000-0000-00002F030000}"/>
    <cellStyle name="20% - Accent2 6 2 3 2 2" xfId="22420" xr:uid="{D1D9F4BF-588F-4424-AB74-8BA7B407FDAB}"/>
    <cellStyle name="20% - Accent2 6 2 3 2 2 2" xfId="37396" xr:uid="{9FFFB22D-B1A5-4327-9E2D-7660C4A02286}"/>
    <cellStyle name="20% - Accent2 6 2 3 2 3" xfId="29792" xr:uid="{EEA06C37-8F1C-4522-AC2D-3ABBF916BFB0}"/>
    <cellStyle name="20% - Accent2 6 2 3 3" xfId="4509" xr:uid="{00000000-0005-0000-0000-000030030000}"/>
    <cellStyle name="20% - Accent2 6 2 3 3 2" xfId="22419" xr:uid="{0C93D032-98F8-43AE-A1A4-27C8A06E76F2}"/>
    <cellStyle name="20% - Accent2 6 2 3 3 2 2" xfId="37395" xr:uid="{56C7F94B-5EC8-499C-9B5E-54CE32076B2A}"/>
    <cellStyle name="20% - Accent2 6 2 3 3 3" xfId="29791" xr:uid="{81FDB206-E9D3-4415-8E1A-4F04181C5DB5}"/>
    <cellStyle name="20% - Accent2 6 2 3 4" xfId="22421" xr:uid="{4F324D2F-5D7F-45A0-A41F-67DD209A0710}"/>
    <cellStyle name="20% - Accent2 6 2 3 4 2" xfId="37397" xr:uid="{88E6F4B5-F0C5-4B00-B0D9-4BF577685030}"/>
    <cellStyle name="20% - Accent2 6 2 3 5" xfId="29793" xr:uid="{26B7B524-F840-47B3-AE85-F2E1BC15128E}"/>
    <cellStyle name="20% - Accent2 6 2 4" xfId="4508" xr:uid="{00000000-0005-0000-0000-000031030000}"/>
    <cellStyle name="20% - Accent2 6 2 4 2" xfId="22418" xr:uid="{131843A0-6656-4E17-8007-1183A1353047}"/>
    <cellStyle name="20% - Accent2 6 2 4 2 2" xfId="37394" xr:uid="{21F33E42-8B0A-4382-904C-08F09758E7D2}"/>
    <cellStyle name="20% - Accent2 6 2 4 3" xfId="29790" xr:uid="{A1B49A1B-F049-49A3-9472-54E30BE67A2D}"/>
    <cellStyle name="20% - Accent2 6 2 5" xfId="4507" xr:uid="{00000000-0005-0000-0000-000032030000}"/>
    <cellStyle name="20% - Accent2 6 2 5 2" xfId="4506" xr:uid="{00000000-0005-0000-0000-000033030000}"/>
    <cellStyle name="20% - Accent2 6 2 5 2 2" xfId="22416" xr:uid="{159430E6-1E57-4A6E-B1E5-6641BD5A0DFD}"/>
    <cellStyle name="20% - Accent2 6 2 5 2 2 2" xfId="37392" xr:uid="{26BE7345-47DC-4329-9888-046E7FD99B1A}"/>
    <cellStyle name="20% - Accent2 6 2 5 2 3" xfId="29788" xr:uid="{9433373D-0E1F-483E-A16D-F1246402DA78}"/>
    <cellStyle name="20% - Accent2 6 2 5 3" xfId="22417" xr:uid="{62E2214C-E0C6-477B-85F7-F95C743572AD}"/>
    <cellStyle name="20% - Accent2 6 2 5 3 2" xfId="37393" xr:uid="{593BEDDF-A501-4008-88F6-772AFDFC8875}"/>
    <cellStyle name="20% - Accent2 6 2 5 4" xfId="29789" xr:uid="{586EE442-B6F5-456C-97A9-3C4EB34C2CB5}"/>
    <cellStyle name="20% - Accent2 6 2 6" xfId="4505" xr:uid="{00000000-0005-0000-0000-000034030000}"/>
    <cellStyle name="20% - Accent2 6 2 6 2" xfId="22415" xr:uid="{8CB3CD18-ECC7-452A-ACA0-83065973AF49}"/>
    <cellStyle name="20% - Accent2 6 2 6 2 2" xfId="37391" xr:uid="{259F612B-F9E3-4843-9066-62856079FE7C}"/>
    <cellStyle name="20% - Accent2 6 2 6 3" xfId="29787" xr:uid="{C10AA2A3-AD4E-4FE1-AFCB-474376AADC89}"/>
    <cellStyle name="20% - Accent2 6 2 7" xfId="22429" xr:uid="{DF2A4AD2-D784-4E01-A20D-897AF18E860E}"/>
    <cellStyle name="20% - Accent2 6 2 7 2" xfId="37405" xr:uid="{B600A43E-CBF0-4479-B671-1AF0EE68DEC9}"/>
    <cellStyle name="20% - Accent2 6 2 8" xfId="29801" xr:uid="{C61C4BFD-7BEE-40DD-AB38-7CB4E58AEF7F}"/>
    <cellStyle name="20% - Accent2 6 3" xfId="4504" xr:uid="{00000000-0005-0000-0000-000035030000}"/>
    <cellStyle name="20% - Accent2 6 3 2" xfId="4503" xr:uid="{00000000-0005-0000-0000-000036030000}"/>
    <cellStyle name="20% - Accent2 6 3 2 2" xfId="4502" xr:uid="{00000000-0005-0000-0000-000037030000}"/>
    <cellStyle name="20% - Accent2 6 3 2 2 2" xfId="22412" xr:uid="{52BE1173-B552-4715-955D-F6FA964AB841}"/>
    <cellStyle name="20% - Accent2 6 3 2 2 2 2" xfId="37388" xr:uid="{5703D030-7FDA-4DC5-9011-CD2F5E8F9BF4}"/>
    <cellStyle name="20% - Accent2 6 3 2 2 3" xfId="29784" xr:uid="{1CB6DA1E-9623-490A-A9B4-66A987F24B1D}"/>
    <cellStyle name="20% - Accent2 6 3 2 3" xfId="4501" xr:uid="{00000000-0005-0000-0000-000038030000}"/>
    <cellStyle name="20% - Accent2 6 3 2 3 2" xfId="22411" xr:uid="{158EC24F-3818-4458-84DF-2DF25DB4A437}"/>
    <cellStyle name="20% - Accent2 6 3 2 3 2 2" xfId="37387" xr:uid="{8EF1FD0A-BB94-4B24-8337-6112DF348578}"/>
    <cellStyle name="20% - Accent2 6 3 2 3 3" xfId="29783" xr:uid="{BD309A42-CA07-48C9-90EA-D5A0BAD0428E}"/>
    <cellStyle name="20% - Accent2 6 3 2 4" xfId="22413" xr:uid="{88557D9D-FC1C-4BED-A62C-620D004E6F52}"/>
    <cellStyle name="20% - Accent2 6 3 2 4 2" xfId="37389" xr:uid="{70469B9C-2161-4217-A1C2-14E88D145DF8}"/>
    <cellStyle name="20% - Accent2 6 3 2 5" xfId="29785" xr:uid="{4C7F69C4-DB40-4B0A-8256-DEF6048C4786}"/>
    <cellStyle name="20% - Accent2 6 3 3" xfId="4500" xr:uid="{00000000-0005-0000-0000-000039030000}"/>
    <cellStyle name="20% - Accent2 6 3 3 2" xfId="4499" xr:uid="{00000000-0005-0000-0000-00003A030000}"/>
    <cellStyle name="20% - Accent2 6 3 3 2 2" xfId="22409" xr:uid="{8C0D7122-A1FD-451D-9D38-3B0F734F5684}"/>
    <cellStyle name="20% - Accent2 6 3 3 2 2 2" xfId="37385" xr:uid="{630F4E1A-703D-4D35-BB93-33C42948EB72}"/>
    <cellStyle name="20% - Accent2 6 3 3 2 3" xfId="29781" xr:uid="{33E9D3F7-C45F-414F-AA15-D5F81A1FDD9F}"/>
    <cellStyle name="20% - Accent2 6 3 3 3" xfId="22410" xr:uid="{D656B3FB-ADF2-4A1F-BAAF-0F4B9FD2A43D}"/>
    <cellStyle name="20% - Accent2 6 3 3 3 2" xfId="37386" xr:uid="{B1CCEEBD-67AE-4B78-9AD6-12C644B2E416}"/>
    <cellStyle name="20% - Accent2 6 3 3 4" xfId="29782" xr:uid="{43BD65E1-FA19-444E-B45C-3D5AA311C99F}"/>
    <cellStyle name="20% - Accent2 6 3 4" xfId="4498" xr:uid="{00000000-0005-0000-0000-00003B030000}"/>
    <cellStyle name="20% - Accent2 6 3 4 2" xfId="22408" xr:uid="{359A4A30-DEB2-4E3D-B44C-715E68E88999}"/>
    <cellStyle name="20% - Accent2 6 3 4 2 2" xfId="37384" xr:uid="{651D4CA4-F082-4B65-8048-378F9DA30521}"/>
    <cellStyle name="20% - Accent2 6 3 4 3" xfId="29780" xr:uid="{A077BFB2-462D-4010-8078-1342A977EE7D}"/>
    <cellStyle name="20% - Accent2 6 3 5" xfId="22414" xr:uid="{CA94EC42-2FF0-436B-822D-73A73DC95EB8}"/>
    <cellStyle name="20% - Accent2 6 3 5 2" xfId="37390" xr:uid="{047FF04D-CBC9-421F-BD4F-0614F05F3608}"/>
    <cellStyle name="20% - Accent2 6 3 6" xfId="29786" xr:uid="{6E9F232D-C267-4404-A164-306AB0B38357}"/>
    <cellStyle name="20% - Accent2 6 4" xfId="4497" xr:uid="{00000000-0005-0000-0000-00003C030000}"/>
    <cellStyle name="20% - Accent2 6 5" xfId="4496" xr:uid="{00000000-0005-0000-0000-00003D030000}"/>
    <cellStyle name="20% - Accent2 6 5 2" xfId="22407" xr:uid="{4AC9EA97-2F46-40FE-B445-51EC78A9E0D2}"/>
    <cellStyle name="20% - Accent2 6 5 2 2" xfId="37383" xr:uid="{B540BE6F-7636-4B7C-846B-9DBE4DD917DD}"/>
    <cellStyle name="20% - Accent2 6 5 3" xfId="29779" xr:uid="{F8567410-B05B-40E6-90F9-1C4BDD9F808E}"/>
    <cellStyle name="20% - Accent2 7" xfId="192" xr:uid="{00000000-0005-0000-0000-000022000000}"/>
    <cellStyle name="20% - Accent2 7 2" xfId="4495" xr:uid="{00000000-0005-0000-0000-00003F030000}"/>
    <cellStyle name="20% - Accent2 7 2 2" xfId="22406" xr:uid="{368E73B9-AFE9-45AD-8A14-8154C41B5DBC}"/>
    <cellStyle name="20% - Accent2 7 2 2 2" xfId="37382" xr:uid="{85755217-5D6D-4042-896C-E532E782A60B}"/>
    <cellStyle name="20% - Accent2 7 2 3" xfId="29778" xr:uid="{3C7C363B-6799-472C-8397-63FB820CC9A6}"/>
    <cellStyle name="20% - Accent2 7 3" xfId="4494" xr:uid="{00000000-0005-0000-0000-000040030000}"/>
    <cellStyle name="20% - Accent2 7 4" xfId="4493" xr:uid="{00000000-0005-0000-0000-000041030000}"/>
    <cellStyle name="20% - Accent2 7 4 2" xfId="22405" xr:uid="{F859E875-E70E-41EC-B5C5-E51895B3F1FB}"/>
    <cellStyle name="20% - Accent2 7 4 2 2" xfId="37381" xr:uid="{37CDC6A4-A9F9-42D6-A293-FD844F077CF2}"/>
    <cellStyle name="20% - Accent2 7 4 3" xfId="29777" xr:uid="{DF7B5DC4-279B-4D58-B790-B6F775BA91DC}"/>
    <cellStyle name="20% - Accent2 8" xfId="4492" xr:uid="{00000000-0005-0000-0000-000042030000}"/>
    <cellStyle name="20% - Accent2 8 2" xfId="4491" xr:uid="{00000000-0005-0000-0000-000043030000}"/>
    <cellStyle name="20% - Accent2 8 2 2" xfId="4490" xr:uid="{00000000-0005-0000-0000-000044030000}"/>
    <cellStyle name="20% - Accent2 8 2 2 2" xfId="22402" xr:uid="{AC3F070F-D1CC-4DD0-86BC-8EA005744DD9}"/>
    <cellStyle name="20% - Accent2 8 2 2 2 2" xfId="37378" xr:uid="{B2C4D09C-3307-414E-B8DB-3E9BCBED1755}"/>
    <cellStyle name="20% - Accent2 8 2 2 3" xfId="29774" xr:uid="{56396B0B-3017-43D8-8712-3343F59C138B}"/>
    <cellStyle name="20% - Accent2 8 2 3" xfId="4489" xr:uid="{00000000-0005-0000-0000-000045030000}"/>
    <cellStyle name="20% - Accent2 8 2 3 2" xfId="4488" xr:uid="{00000000-0005-0000-0000-000046030000}"/>
    <cellStyle name="20% - Accent2 8 2 3 2 2" xfId="22400" xr:uid="{4420A654-828C-4836-AB1F-61D7D3FB5905}"/>
    <cellStyle name="20% - Accent2 8 2 3 2 2 2" xfId="37376" xr:uid="{AA3D24B3-ED56-44C1-8302-4D5D55D2C02C}"/>
    <cellStyle name="20% - Accent2 8 2 3 2 3" xfId="29772" xr:uid="{8FF90DB3-37FE-421B-9166-4D60F147452B}"/>
    <cellStyle name="20% - Accent2 8 2 3 3" xfId="22401" xr:uid="{F0CCF4F5-FCF5-4113-B951-75EB5C998397}"/>
    <cellStyle name="20% - Accent2 8 2 3 3 2" xfId="37377" xr:uid="{8945BEBD-F4D0-4BA1-BAFE-D562ECD53817}"/>
    <cellStyle name="20% - Accent2 8 2 3 4" xfId="29773" xr:uid="{45A063FB-7380-43D9-BD31-8EFAA8598C90}"/>
    <cellStyle name="20% - Accent2 8 2 4" xfId="22403" xr:uid="{C51E4434-5E7C-4CD6-9862-91390971E418}"/>
    <cellStyle name="20% - Accent2 8 2 4 2" xfId="37379" xr:uid="{918E5587-888D-4F1A-95C6-6DC3BDD56A2F}"/>
    <cellStyle name="20% - Accent2 8 2 5" xfId="29775" xr:uid="{7DEB2F49-D075-4206-B782-313110DB7C83}"/>
    <cellStyle name="20% - Accent2 8 3" xfId="4487" xr:uid="{00000000-0005-0000-0000-000047030000}"/>
    <cellStyle name="20% - Accent2 8 3 2" xfId="22399" xr:uid="{3DD95B82-CE19-452C-99BB-E66914F455D4}"/>
    <cellStyle name="20% - Accent2 8 3 2 2" xfId="37375" xr:uid="{A62D498C-A1A1-4827-BC9E-EE63D343291C}"/>
    <cellStyle name="20% - Accent2 8 3 3" xfId="29771" xr:uid="{E0278067-1C9C-41DB-A02E-1427F8A81797}"/>
    <cellStyle name="20% - Accent2 8 4" xfId="4486" xr:uid="{00000000-0005-0000-0000-000048030000}"/>
    <cellStyle name="20% - Accent2 8 4 2" xfId="4485" xr:uid="{00000000-0005-0000-0000-000049030000}"/>
    <cellStyle name="20% - Accent2 8 4 2 2" xfId="22397" xr:uid="{24E227C2-823E-4B7D-8BEC-03617071693F}"/>
    <cellStyle name="20% - Accent2 8 4 2 2 2" xfId="37373" xr:uid="{544BD4C1-74DF-45BC-B0C0-3A7C6524BB6F}"/>
    <cellStyle name="20% - Accent2 8 4 2 3" xfId="29769" xr:uid="{37EB7D55-7A42-43EF-BC4C-8AAB37415E58}"/>
    <cellStyle name="20% - Accent2 8 4 3" xfId="22398" xr:uid="{041B210A-5A1E-4D8F-A72E-5D811DB707B7}"/>
    <cellStyle name="20% - Accent2 8 4 3 2" xfId="37374" xr:uid="{239F6030-E1B6-4FAA-B5EC-C2581150425C}"/>
    <cellStyle name="20% - Accent2 8 4 4" xfId="29770" xr:uid="{B77D7F32-E65A-4634-91A2-D34560DE03E0}"/>
    <cellStyle name="20% - Accent2 8 5" xfId="4484" xr:uid="{00000000-0005-0000-0000-00004A030000}"/>
    <cellStyle name="20% - Accent2 8 5 2" xfId="22396" xr:uid="{A5C8B178-C15D-46B4-B992-61AD03730033}"/>
    <cellStyle name="20% - Accent2 8 5 2 2" xfId="37372" xr:uid="{4DACC6D4-ADA9-4B4C-9CAE-25F44328FD16}"/>
    <cellStyle name="20% - Accent2 8 5 3" xfId="29768" xr:uid="{7DFF97CB-91BB-4185-8D03-CF21FFC0CE24}"/>
    <cellStyle name="20% - Accent2 8 6" xfId="22404" xr:uid="{4495981A-5903-48CF-AF74-F4A12885E933}"/>
    <cellStyle name="20% - Accent2 8 6 2" xfId="37380" xr:uid="{F968AF0E-3962-4E32-A95A-26621A78D74C}"/>
    <cellStyle name="20% - Accent2 8 7" xfId="29776" xr:uid="{DD151FBC-45E1-4837-98DD-D59C084C1F52}"/>
    <cellStyle name="20% - Accent2 9" xfId="4483" xr:uid="{00000000-0005-0000-0000-00004B030000}"/>
    <cellStyle name="20% - Accent2 9 2" xfId="4482" xr:uid="{00000000-0005-0000-0000-00004C030000}"/>
    <cellStyle name="20% - Accent2 9 2 2" xfId="4481" xr:uid="{00000000-0005-0000-0000-00004D030000}"/>
    <cellStyle name="20% - Accent2 9 2 2 2" xfId="22393" xr:uid="{96DAD925-5E1C-46DF-9DEE-AAE354764D9D}"/>
    <cellStyle name="20% - Accent2 9 2 2 2 2" xfId="37369" xr:uid="{53068EF1-E1DB-40BD-99DF-8EEA3019F13E}"/>
    <cellStyle name="20% - Accent2 9 2 2 3" xfId="29765" xr:uid="{7A37F9C8-A8FE-4ABE-B6E7-A5747FE2A01F}"/>
    <cellStyle name="20% - Accent2 9 2 3" xfId="4480" xr:uid="{00000000-0005-0000-0000-00004E030000}"/>
    <cellStyle name="20% - Accent2 9 2 3 2" xfId="22392" xr:uid="{8F49CE74-6D42-455D-A42A-58AC0E79A0B6}"/>
    <cellStyle name="20% - Accent2 9 2 3 2 2" xfId="37368" xr:uid="{B406FB1F-E838-455F-9692-B2ECE51A4E29}"/>
    <cellStyle name="20% - Accent2 9 2 3 3" xfId="29764" xr:uid="{E872FB02-022F-408F-85ED-CDB96858DFB5}"/>
    <cellStyle name="20% - Accent2 9 2 4" xfId="22394" xr:uid="{70594E44-1DD4-4867-8CFE-C798DA5589FA}"/>
    <cellStyle name="20% - Accent2 9 2 4 2" xfId="37370" xr:uid="{F02F0D9F-4E6C-411D-92C9-03CB125A5B1A}"/>
    <cellStyle name="20% - Accent2 9 2 5" xfId="29766" xr:uid="{09EA61C4-6FED-4799-A021-E5FA9E9EA5E3}"/>
    <cellStyle name="20% - Accent2 9 3" xfId="4479" xr:uid="{00000000-0005-0000-0000-00004F030000}"/>
    <cellStyle name="20% - Accent2 9 3 2" xfId="22391" xr:uid="{0935027E-8EEA-4B9B-8E02-FC9F40404FED}"/>
    <cellStyle name="20% - Accent2 9 3 2 2" xfId="37367" xr:uid="{AFE14D12-84D8-4D34-A5A8-F878A28151FA}"/>
    <cellStyle name="20% - Accent2 9 3 3" xfId="29763" xr:uid="{DADC7D7A-756B-4847-8D81-27DAE089B162}"/>
    <cellStyle name="20% - Accent2 9 4" xfId="4478" xr:uid="{00000000-0005-0000-0000-000050030000}"/>
    <cellStyle name="20% - Accent2 9 4 2" xfId="4477" xr:uid="{00000000-0005-0000-0000-000051030000}"/>
    <cellStyle name="20% - Accent2 9 4 2 2" xfId="22389" xr:uid="{451A74F1-5C9B-4999-9B00-FF1FDB7D69C0}"/>
    <cellStyle name="20% - Accent2 9 4 2 2 2" xfId="37365" xr:uid="{28EFBE6B-97F0-418C-B574-E9FE43101FAD}"/>
    <cellStyle name="20% - Accent2 9 4 2 3" xfId="29761" xr:uid="{6301F0E3-AF4E-4B92-8B4C-A8AE6B89FEE3}"/>
    <cellStyle name="20% - Accent2 9 4 3" xfId="22390" xr:uid="{349BE3D1-B0F8-4954-862D-3CE287CFC75E}"/>
    <cellStyle name="20% - Accent2 9 4 3 2" xfId="37366" xr:uid="{FEEFEC16-F46C-467C-9197-C7DD88F15D57}"/>
    <cellStyle name="20% - Accent2 9 4 4" xfId="29762" xr:uid="{E8EDF101-B3CA-43B8-8B40-06EAF800D259}"/>
    <cellStyle name="20% - Accent2 9 5" xfId="4476" xr:uid="{00000000-0005-0000-0000-000052030000}"/>
    <cellStyle name="20% - Accent2 9 5 2" xfId="22388" xr:uid="{91FDDCCD-DE21-4A7C-A938-A2746657B423}"/>
    <cellStyle name="20% - Accent2 9 5 2 2" xfId="37364" xr:uid="{E11CB73C-EC55-4C55-B832-3CF519E9E07C}"/>
    <cellStyle name="20% - Accent2 9 5 3" xfId="29760" xr:uid="{1A1686ED-F876-406F-8DEF-28775BB568A0}"/>
    <cellStyle name="20% - Accent2 9 6" xfId="22395" xr:uid="{41045DA5-942B-4CEF-9FBA-03FD4F71E5EC}"/>
    <cellStyle name="20% - Accent2 9 6 2" xfId="37371" xr:uid="{8269F126-C0A1-484A-A91B-C121E335CC1A}"/>
    <cellStyle name="20% - Accent2 9 7" xfId="29767" xr:uid="{735AAE37-2AA6-4484-B202-DCCC9AE60EC2}"/>
    <cellStyle name="20% - Accent3" xfId="90" builtinId="38" customBuiltin="1"/>
    <cellStyle name="20% - Accent3 10" xfId="4475" xr:uid="{00000000-0005-0000-0000-000053030000}"/>
    <cellStyle name="20% - Accent3 10 2" xfId="4474" xr:uid="{00000000-0005-0000-0000-000054030000}"/>
    <cellStyle name="20% - Accent3 10 2 2" xfId="4473" xr:uid="{00000000-0005-0000-0000-000055030000}"/>
    <cellStyle name="20% - Accent3 10 2 2 2" xfId="22385" xr:uid="{D5DC98F0-D817-4E27-9219-1D17762C8618}"/>
    <cellStyle name="20% - Accent3 10 2 2 2 2" xfId="37361" xr:uid="{8E6B11D8-7A2E-4A27-801D-298BE21CFC1B}"/>
    <cellStyle name="20% - Accent3 10 2 2 3" xfId="29757" xr:uid="{DA8C150C-226F-410D-862E-3CCFEAAC5050}"/>
    <cellStyle name="20% - Accent3 10 2 3" xfId="4472" xr:uid="{00000000-0005-0000-0000-000056030000}"/>
    <cellStyle name="20% - Accent3 10 2 3 2" xfId="22384" xr:uid="{CE32B743-0A4E-4F4E-BA50-2971EEFF797B}"/>
    <cellStyle name="20% - Accent3 10 2 3 2 2" xfId="37360" xr:uid="{BDDCAF89-0F2B-4E43-AD18-B0D89BB364E5}"/>
    <cellStyle name="20% - Accent3 10 2 3 3" xfId="29756" xr:uid="{88ECD4A5-4463-4449-ADCE-B9D1833241CA}"/>
    <cellStyle name="20% - Accent3 10 2 4" xfId="22386" xr:uid="{F86C1F8E-8E4A-4797-9C77-F47B66760E4D}"/>
    <cellStyle name="20% - Accent3 10 2 4 2" xfId="37362" xr:uid="{E01CFCD4-65C6-4379-AF80-AC7B15384EED}"/>
    <cellStyle name="20% - Accent3 10 2 5" xfId="29758" xr:uid="{99B0D11A-FB69-42E9-9B47-067A10776D65}"/>
    <cellStyle name="20% - Accent3 10 3" xfId="4471" xr:uid="{00000000-0005-0000-0000-000057030000}"/>
    <cellStyle name="20% - Accent3 10 3 2" xfId="22383" xr:uid="{E37EF249-6D76-416C-B074-517C7D1D4C33}"/>
    <cellStyle name="20% - Accent3 10 3 2 2" xfId="37359" xr:uid="{B4DFC069-F41E-4E75-888E-3C652ADB7032}"/>
    <cellStyle name="20% - Accent3 10 3 3" xfId="29755" xr:uid="{BB5F41E1-C699-4CA0-ADBC-6C0F1B3A3289}"/>
    <cellStyle name="20% - Accent3 10 4" xfId="4470" xr:uid="{00000000-0005-0000-0000-000058030000}"/>
    <cellStyle name="20% - Accent3 10 4 2" xfId="4469" xr:uid="{00000000-0005-0000-0000-000059030000}"/>
    <cellStyle name="20% - Accent3 10 4 2 2" xfId="22381" xr:uid="{29239F7A-B81B-47F6-AFB2-2C19A6C5DF9F}"/>
    <cellStyle name="20% - Accent3 10 4 2 2 2" xfId="37357" xr:uid="{19746C31-ED1A-4389-828B-02497054D03B}"/>
    <cellStyle name="20% - Accent3 10 4 2 3" xfId="29753" xr:uid="{411A4AFA-D73D-4D74-866F-3DBDCDB055D8}"/>
    <cellStyle name="20% - Accent3 10 4 3" xfId="22382" xr:uid="{D553749E-8A9F-4950-9AA0-0C13C33B602C}"/>
    <cellStyle name="20% - Accent3 10 4 3 2" xfId="37358" xr:uid="{3E71E6CE-08FD-4BB2-A287-FD51F453D3E6}"/>
    <cellStyle name="20% - Accent3 10 4 4" xfId="29754" xr:uid="{1927FD45-5DCB-42C5-8781-86CE66E062A8}"/>
    <cellStyle name="20% - Accent3 10 5" xfId="4468" xr:uid="{00000000-0005-0000-0000-00005A030000}"/>
    <cellStyle name="20% - Accent3 10 5 2" xfId="22380" xr:uid="{234A1F07-F2C9-45B9-875F-25A8986BD0AE}"/>
    <cellStyle name="20% - Accent3 10 5 2 2" xfId="37356" xr:uid="{226C5AB7-1E05-4F37-BFB5-8386C0C87430}"/>
    <cellStyle name="20% - Accent3 10 5 3" xfId="29752" xr:uid="{B85C0612-330E-4C7B-8652-D762766FF7A0}"/>
    <cellStyle name="20% - Accent3 10 6" xfId="22387" xr:uid="{B02C0BA1-706D-4C31-A78D-C5B5516DA821}"/>
    <cellStyle name="20% - Accent3 10 6 2" xfId="37363" xr:uid="{3596FE8B-69D6-4B87-AB2D-8B4DCEC4DEBF}"/>
    <cellStyle name="20% - Accent3 10 7" xfId="29759" xr:uid="{FC1A2E87-F0B4-4E5E-AFA3-F4F50418D677}"/>
    <cellStyle name="20% - Accent3 11" xfId="4467" xr:uid="{00000000-0005-0000-0000-00005B030000}"/>
    <cellStyle name="20% - Accent3 11 2" xfId="4466" xr:uid="{00000000-0005-0000-0000-00005C030000}"/>
    <cellStyle name="20% - Accent3 11 2 2" xfId="22378" xr:uid="{A5243418-D15B-42CD-BAC6-4BEA9AFD53C2}"/>
    <cellStyle name="20% - Accent3 11 2 2 2" xfId="37354" xr:uid="{306A4F4B-8713-4C05-9AAE-C076E1DAAE68}"/>
    <cellStyle name="20% - Accent3 11 2 3" xfId="29750" xr:uid="{B499296D-BB03-4060-A43E-CBA8158A13B4}"/>
    <cellStyle name="20% - Accent3 11 3" xfId="4465" xr:uid="{00000000-0005-0000-0000-00005D030000}"/>
    <cellStyle name="20% - Accent3 11 3 2" xfId="4464" xr:uid="{00000000-0005-0000-0000-00005E030000}"/>
    <cellStyle name="20% - Accent3 11 3 2 2" xfId="22376" xr:uid="{C0C9F9A8-4238-488E-9EC0-1D41FD2668EF}"/>
    <cellStyle name="20% - Accent3 11 3 2 2 2" xfId="37352" xr:uid="{2254483D-6397-452D-AC6C-66092F3E969E}"/>
    <cellStyle name="20% - Accent3 11 3 2 3" xfId="29748" xr:uid="{B7680197-D7BB-4837-B743-0E40A50A3C43}"/>
    <cellStyle name="20% - Accent3 11 3 3" xfId="22377" xr:uid="{25F1F957-B4DB-4A27-80FE-2F91C63FE926}"/>
    <cellStyle name="20% - Accent3 11 3 3 2" xfId="37353" xr:uid="{491514B3-381B-4106-98CD-8D2B07EE71A0}"/>
    <cellStyle name="20% - Accent3 11 3 4" xfId="29749" xr:uid="{D59082CA-0167-4844-85C5-20009AD1D286}"/>
    <cellStyle name="20% - Accent3 11 4" xfId="22379" xr:uid="{11CABD5C-D9A0-4B0E-9117-CBB4ACB2173B}"/>
    <cellStyle name="20% - Accent3 11 4 2" xfId="37355" xr:uid="{9D1766C2-BD8E-403F-8CCD-4FA693FC1265}"/>
    <cellStyle name="20% - Accent3 11 5" xfId="29751" xr:uid="{EE0BE1C7-56F5-4738-A3B6-1B96B715F3E0}"/>
    <cellStyle name="20% - Accent3 12" xfId="4463" xr:uid="{00000000-0005-0000-0000-00005F030000}"/>
    <cellStyle name="20% - Accent3 12 2" xfId="4462" xr:uid="{00000000-0005-0000-0000-000060030000}"/>
    <cellStyle name="20% - Accent3 12 2 2" xfId="22374" xr:uid="{01B1E2C0-7FB1-4D07-8F7A-DF22E87DDDB2}"/>
    <cellStyle name="20% - Accent3 12 2 2 2" xfId="37350" xr:uid="{8E4EBD8D-A73B-4749-8637-50CE3A5B93F3}"/>
    <cellStyle name="20% - Accent3 12 2 3" xfId="29746" xr:uid="{C6B15F26-8F4B-4146-A4D2-C71A0A491302}"/>
    <cellStyle name="20% - Accent3 12 3" xfId="4461" xr:uid="{00000000-0005-0000-0000-000061030000}"/>
    <cellStyle name="20% - Accent3 12 3 2" xfId="22373" xr:uid="{01BAC57E-C9D6-4F2A-9ACD-27B7448ABAF4}"/>
    <cellStyle name="20% - Accent3 12 3 2 2" xfId="37349" xr:uid="{110E27CF-438C-44A7-84A0-36C594A35527}"/>
    <cellStyle name="20% - Accent3 12 3 3" xfId="29745" xr:uid="{6FCD4039-155F-4ECE-8203-BCFE1248479D}"/>
    <cellStyle name="20% - Accent3 12 4" xfId="22375" xr:uid="{BB975F1F-9265-4C19-88A5-7BA311EC35EC}"/>
    <cellStyle name="20% - Accent3 12 4 2" xfId="37351" xr:uid="{BCDB72CF-3D6D-4AA2-A900-DCA5C31A3CD6}"/>
    <cellStyle name="20% - Accent3 12 5" xfId="29747" xr:uid="{6B016414-0463-4B7B-8AAC-61CD07CDB0EA}"/>
    <cellStyle name="20% - Accent3 13" xfId="4460" xr:uid="{00000000-0005-0000-0000-000062030000}"/>
    <cellStyle name="20% - Accent3 13 2" xfId="4459" xr:uid="{00000000-0005-0000-0000-000063030000}"/>
    <cellStyle name="20% - Accent3 13 2 2" xfId="22371" xr:uid="{B0A7EF0C-D2FA-43EE-909F-5EA716C2FDA7}"/>
    <cellStyle name="20% - Accent3 13 2 2 2" xfId="37347" xr:uid="{9B9FE71E-94D4-400C-A00D-CC4F6FCAE138}"/>
    <cellStyle name="20% - Accent3 13 2 3" xfId="29743" xr:uid="{51CAAEA4-73C8-4B9C-B6A3-7DD43F77B9CC}"/>
    <cellStyle name="20% - Accent3 13 3" xfId="4458" xr:uid="{00000000-0005-0000-0000-000064030000}"/>
    <cellStyle name="20% - Accent3 13 3 2" xfId="22370" xr:uid="{887D9BD0-8F79-4C7E-973E-E3B614356D2D}"/>
    <cellStyle name="20% - Accent3 13 3 2 2" xfId="37346" xr:uid="{39612928-20E6-417C-BEF1-C1F040EB9C68}"/>
    <cellStyle name="20% - Accent3 13 3 3" xfId="29742" xr:uid="{DD9B3AF0-B070-4A71-946D-8FB04030177D}"/>
    <cellStyle name="20% - Accent3 13 4" xfId="22372" xr:uid="{D03DC4AE-7D27-4AF8-8714-A84050DA4882}"/>
    <cellStyle name="20% - Accent3 13 4 2" xfId="37348" xr:uid="{0EF5D1A5-EAEF-4C34-93CC-E9B570E18598}"/>
    <cellStyle name="20% - Accent3 13 5" xfId="29744" xr:uid="{E2406D44-E84D-4113-B39E-5740BDDD6930}"/>
    <cellStyle name="20% - Accent3 14" xfId="4457" xr:uid="{00000000-0005-0000-0000-000065030000}"/>
    <cellStyle name="20% - Accent3 14 2" xfId="4456" xr:uid="{00000000-0005-0000-0000-000066030000}"/>
    <cellStyle name="20% - Accent3 14 2 2" xfId="22369" xr:uid="{F86AE337-1D85-436D-98D4-F155EFA4C3C0}"/>
    <cellStyle name="20% - Accent3 14 2 2 2" xfId="37345" xr:uid="{803D1689-F352-40FC-91FC-4A2BAC45F6A8}"/>
    <cellStyle name="20% - Accent3 14 2 3" xfId="29741" xr:uid="{68BC7A5B-5571-4A89-85EF-83D863BD779E}"/>
    <cellStyle name="20% - Accent3 15" xfId="4455" xr:uid="{00000000-0005-0000-0000-000067030000}"/>
    <cellStyle name="20% - Accent3 15 2" xfId="22368" xr:uid="{6F8AE754-D934-4656-8491-616F2182DA5E}"/>
    <cellStyle name="20% - Accent3 15 2 2" xfId="37344" xr:uid="{3FDC663B-7396-4920-BF11-5C1B382A8A43}"/>
    <cellStyle name="20% - Accent3 15 3" xfId="29740" xr:uid="{14953492-98B7-479D-ABCB-1876469B3A69}"/>
    <cellStyle name="20% - Accent3 16" xfId="4454" xr:uid="{00000000-0005-0000-0000-000068030000}"/>
    <cellStyle name="20% - Accent3 17" xfId="20648" xr:uid="{6EE57D96-007C-4522-8944-41E2BB1E67AC}"/>
    <cellStyle name="20% - Accent3 17 2" xfId="35649" xr:uid="{2A38209C-F3D5-4A78-8E55-F06651F3B6FF}"/>
    <cellStyle name="20% - Accent3 18" xfId="27952" xr:uid="{4DE86E8A-6C6B-43E0-A85C-9BE8B725ED89}"/>
    <cellStyle name="20% - Accent3 2" xfId="195" xr:uid="{00000000-0005-0000-0000-000023000000}"/>
    <cellStyle name="20% - Accent3 2 2" xfId="4453" xr:uid="{00000000-0005-0000-0000-00006A030000}"/>
    <cellStyle name="20% - Accent3 2 3" xfId="4452" xr:uid="{00000000-0005-0000-0000-00006B030000}"/>
    <cellStyle name="20% - Accent3 2 3 10" xfId="29739" xr:uid="{54C73F33-BF6F-479B-A44F-037615638ADC}"/>
    <cellStyle name="20% - Accent3 2 3 2" xfId="4451" xr:uid="{00000000-0005-0000-0000-00006C030000}"/>
    <cellStyle name="20% - Accent3 2 3 2 2" xfId="4450" xr:uid="{00000000-0005-0000-0000-00006D030000}"/>
    <cellStyle name="20% - Accent3 2 3 2 2 2" xfId="4449" xr:uid="{00000000-0005-0000-0000-00006E030000}"/>
    <cellStyle name="20% - Accent3 2 3 2 2 2 2" xfId="4448" xr:uid="{00000000-0005-0000-0000-00006F030000}"/>
    <cellStyle name="20% - Accent3 2 3 2 2 2 2 2" xfId="22363" xr:uid="{4049D384-BBDD-4F1A-8955-1B0A89617F68}"/>
    <cellStyle name="20% - Accent3 2 3 2 2 2 2 2 2" xfId="37339" xr:uid="{7E263A6C-53DC-4C8D-8628-15C8B9E59B53}"/>
    <cellStyle name="20% - Accent3 2 3 2 2 2 2 3" xfId="29735" xr:uid="{F7E13C93-7387-4D5D-B8A6-03C4BE4D79E1}"/>
    <cellStyle name="20% - Accent3 2 3 2 2 2 3" xfId="4447" xr:uid="{00000000-0005-0000-0000-000070030000}"/>
    <cellStyle name="20% - Accent3 2 3 2 2 2 3 2" xfId="22362" xr:uid="{35FB1425-F6E7-448E-99F3-81FB0EBCEB51}"/>
    <cellStyle name="20% - Accent3 2 3 2 2 2 3 2 2" xfId="37338" xr:uid="{27930749-66EB-485F-AF5B-98EDE8877182}"/>
    <cellStyle name="20% - Accent3 2 3 2 2 2 3 3" xfId="29734" xr:uid="{E3FD5060-B0F8-4023-BFCB-4368E959A53B}"/>
    <cellStyle name="20% - Accent3 2 3 2 2 2 4" xfId="22364" xr:uid="{ED4F5B42-77C9-4EFD-BD21-3A2D2CAE3419}"/>
    <cellStyle name="20% - Accent3 2 3 2 2 2 4 2" xfId="37340" xr:uid="{F3D0E874-3C22-4D8F-B207-81DE84146E20}"/>
    <cellStyle name="20% - Accent3 2 3 2 2 2 5" xfId="29736" xr:uid="{CA5BD3F5-7CA4-4C4E-B43B-2CB945B69B37}"/>
    <cellStyle name="20% - Accent3 2 3 2 2 3" xfId="4446" xr:uid="{00000000-0005-0000-0000-000071030000}"/>
    <cellStyle name="20% - Accent3 2 3 2 2 3 2" xfId="4445" xr:uid="{00000000-0005-0000-0000-000072030000}"/>
    <cellStyle name="20% - Accent3 2 3 2 2 3 2 2" xfId="22360" xr:uid="{FEA2FF3E-848E-4C61-84C4-4B28E7207E1F}"/>
    <cellStyle name="20% - Accent3 2 3 2 2 3 2 2 2" xfId="37336" xr:uid="{4A3E6569-A386-4FE4-AF80-55F5707C1DB4}"/>
    <cellStyle name="20% - Accent3 2 3 2 2 3 2 3" xfId="29732" xr:uid="{F84425A7-BDB9-45F3-B2F1-DA0FDF9E2259}"/>
    <cellStyle name="20% - Accent3 2 3 2 2 3 3" xfId="22361" xr:uid="{94A2D9B6-05D0-42A4-94E7-A4234AC341FA}"/>
    <cellStyle name="20% - Accent3 2 3 2 2 3 3 2" xfId="37337" xr:uid="{BB9DF1F3-E643-4ECE-B098-7308FC0A7A33}"/>
    <cellStyle name="20% - Accent3 2 3 2 2 3 4" xfId="29733" xr:uid="{175E377E-E0B9-490B-B8D0-5FAF3FE9E731}"/>
    <cellStyle name="20% - Accent3 2 3 2 2 4" xfId="4444" xr:uid="{00000000-0005-0000-0000-000073030000}"/>
    <cellStyle name="20% - Accent3 2 3 2 2 4 2" xfId="22359" xr:uid="{669FE8B5-01BE-4C60-A495-D70F96A9DA86}"/>
    <cellStyle name="20% - Accent3 2 3 2 2 4 2 2" xfId="37335" xr:uid="{47CF67C0-6CED-4ECE-97C4-92ECC5EE928D}"/>
    <cellStyle name="20% - Accent3 2 3 2 2 4 3" xfId="29731" xr:uid="{FAEC7539-2FD1-4265-839D-746B1FC1FF7C}"/>
    <cellStyle name="20% - Accent3 2 3 2 2 5" xfId="22365" xr:uid="{2F70DFB9-5CEB-48E2-B710-F876B7ADB053}"/>
    <cellStyle name="20% - Accent3 2 3 2 2 5 2" xfId="37341" xr:uid="{B11DD31C-2F5E-49EF-A6EC-C24562E0B093}"/>
    <cellStyle name="20% - Accent3 2 3 2 2 6" xfId="29737" xr:uid="{D689C595-2238-4642-95E8-9034E3840BC8}"/>
    <cellStyle name="20% - Accent3 2 3 2 3" xfId="4443" xr:uid="{00000000-0005-0000-0000-000074030000}"/>
    <cellStyle name="20% - Accent3 2 3 2 3 2" xfId="4442" xr:uid="{00000000-0005-0000-0000-000075030000}"/>
    <cellStyle name="20% - Accent3 2 3 2 3 2 2" xfId="4441" xr:uid="{00000000-0005-0000-0000-000076030000}"/>
    <cellStyle name="20% - Accent3 2 3 2 3 2 2 2" xfId="22356" xr:uid="{BD1F98D5-5056-47D1-A30A-3797E456D9D0}"/>
    <cellStyle name="20% - Accent3 2 3 2 3 2 2 2 2" xfId="37332" xr:uid="{DAE0B681-23F2-4455-9580-7755E2F23001}"/>
    <cellStyle name="20% - Accent3 2 3 2 3 2 2 3" xfId="29728" xr:uid="{BB487751-F0C8-485B-BBA2-9F19889FC33D}"/>
    <cellStyle name="20% - Accent3 2 3 2 3 2 3" xfId="4440" xr:uid="{00000000-0005-0000-0000-000077030000}"/>
    <cellStyle name="20% - Accent3 2 3 2 3 2 3 2" xfId="22355" xr:uid="{920DA298-2413-4B54-88F7-67D95C189E9E}"/>
    <cellStyle name="20% - Accent3 2 3 2 3 2 3 2 2" xfId="37331" xr:uid="{F3ABCC38-354D-4BD2-A505-AF7837965692}"/>
    <cellStyle name="20% - Accent3 2 3 2 3 2 3 3" xfId="29727" xr:uid="{178DBBF9-BA75-4F34-A86E-03F1DD92F07A}"/>
    <cellStyle name="20% - Accent3 2 3 2 3 2 4" xfId="22357" xr:uid="{9E6AB29D-298A-4424-B1B7-E0CDAC137876}"/>
    <cellStyle name="20% - Accent3 2 3 2 3 2 4 2" xfId="37333" xr:uid="{714AB418-9BB1-4E66-89EE-71518281F6C4}"/>
    <cellStyle name="20% - Accent3 2 3 2 3 2 5" xfId="29729" xr:uid="{3D593AD4-2BED-4DA2-8A7C-0CA900316399}"/>
    <cellStyle name="20% - Accent3 2 3 2 3 3" xfId="4439" xr:uid="{00000000-0005-0000-0000-000078030000}"/>
    <cellStyle name="20% - Accent3 2 3 2 3 3 2" xfId="4438" xr:uid="{00000000-0005-0000-0000-000079030000}"/>
    <cellStyle name="20% - Accent3 2 3 2 3 3 2 2" xfId="22353" xr:uid="{C874591E-122F-4091-B03D-ED4D98B4BB66}"/>
    <cellStyle name="20% - Accent3 2 3 2 3 3 2 2 2" xfId="37329" xr:uid="{388AE50A-00CA-44BE-ADBE-DBB0FF8DE15F}"/>
    <cellStyle name="20% - Accent3 2 3 2 3 3 2 3" xfId="29725" xr:uid="{CEB0F7EC-22F8-4641-AAC3-FFC9EA149F3D}"/>
    <cellStyle name="20% - Accent3 2 3 2 3 3 3" xfId="22354" xr:uid="{9CAC7F9F-85C5-426A-A7EC-23680369C342}"/>
    <cellStyle name="20% - Accent3 2 3 2 3 3 3 2" xfId="37330" xr:uid="{6D7F83F5-D428-4FA0-B027-33B57329ED9F}"/>
    <cellStyle name="20% - Accent3 2 3 2 3 3 4" xfId="29726" xr:uid="{7FE218BD-DE3A-4FCC-9A63-42A44780A1B2}"/>
    <cellStyle name="20% - Accent3 2 3 2 3 4" xfId="4437" xr:uid="{00000000-0005-0000-0000-00007A030000}"/>
    <cellStyle name="20% - Accent3 2 3 2 3 4 2" xfId="22352" xr:uid="{4CD3C5FF-65BF-4D00-8F14-4265BA93CBBC}"/>
    <cellStyle name="20% - Accent3 2 3 2 3 4 2 2" xfId="37328" xr:uid="{0976E481-9853-4FB6-9330-E426F3BBB3BD}"/>
    <cellStyle name="20% - Accent3 2 3 2 3 4 3" xfId="29724" xr:uid="{467F3670-0086-4E92-AA8A-484E5D34FF57}"/>
    <cellStyle name="20% - Accent3 2 3 2 3 5" xfId="22358" xr:uid="{BC24DED4-C8C4-4411-95E4-20EBC1063DFB}"/>
    <cellStyle name="20% - Accent3 2 3 2 3 5 2" xfId="37334" xr:uid="{413CE694-59E7-4656-9BFF-AE0E70486524}"/>
    <cellStyle name="20% - Accent3 2 3 2 3 6" xfId="29730" xr:uid="{AE6E5053-80BC-4D3A-A125-7D7791D56BD5}"/>
    <cellStyle name="20% - Accent3 2 3 2 4" xfId="4436" xr:uid="{00000000-0005-0000-0000-00007B030000}"/>
    <cellStyle name="20% - Accent3 2 3 2 4 2" xfId="4435" xr:uid="{00000000-0005-0000-0000-00007C030000}"/>
    <cellStyle name="20% - Accent3 2 3 2 4 2 2" xfId="22350" xr:uid="{C98BFD5E-9BE6-43DA-82E7-3F1CD19E70CD}"/>
    <cellStyle name="20% - Accent3 2 3 2 4 2 2 2" xfId="37326" xr:uid="{BE6F48A0-8DAB-4B2F-BF8A-976B85CDCBE9}"/>
    <cellStyle name="20% - Accent3 2 3 2 4 2 3" xfId="29722" xr:uid="{E6916FEC-0A35-4571-9CA6-233D378CCAFD}"/>
    <cellStyle name="20% - Accent3 2 3 2 4 3" xfId="4434" xr:uid="{00000000-0005-0000-0000-00007D030000}"/>
    <cellStyle name="20% - Accent3 2 3 2 4 3 2" xfId="22349" xr:uid="{7A1714D9-7E98-454B-AF9A-02B9E90061B1}"/>
    <cellStyle name="20% - Accent3 2 3 2 4 3 2 2" xfId="37325" xr:uid="{F02503FA-4DF4-4261-AA4B-902705EBA540}"/>
    <cellStyle name="20% - Accent3 2 3 2 4 3 3" xfId="29721" xr:uid="{765D96BB-31CE-44E3-803B-E42B578F7573}"/>
    <cellStyle name="20% - Accent3 2 3 2 4 4" xfId="22351" xr:uid="{62060565-6FBC-46FC-92B6-944D287DD618}"/>
    <cellStyle name="20% - Accent3 2 3 2 4 4 2" xfId="37327" xr:uid="{60E01A7D-5D00-4E20-AF48-AE7778F7190F}"/>
    <cellStyle name="20% - Accent3 2 3 2 4 5" xfId="29723" xr:uid="{4D598A0F-CF2A-4C9D-99C2-6F8414B6EFE1}"/>
    <cellStyle name="20% - Accent3 2 3 2 5" xfId="5563" xr:uid="{00000000-0005-0000-0000-00007E030000}"/>
    <cellStyle name="20% - Accent3 2 3 2 5 2" xfId="23220" xr:uid="{ECF4FD34-D64F-4C71-964E-12185B2F177E}"/>
    <cellStyle name="20% - Accent3 2 3 2 5 2 2" xfId="38191" xr:uid="{B96DE407-EEF2-46CB-B652-E7EBFFB922D2}"/>
    <cellStyle name="20% - Accent3 2 3 2 5 3" xfId="30588" xr:uid="{BDC73EBF-10D5-4AB6-ACEE-F7144C7865FB}"/>
    <cellStyle name="20% - Accent3 2 3 2 6" xfId="5578" xr:uid="{00000000-0005-0000-0000-00007F030000}"/>
    <cellStyle name="20% - Accent3 2 3 2 6 2" xfId="5532" xr:uid="{00000000-0005-0000-0000-000080030000}"/>
    <cellStyle name="20% - Accent3 2 3 2 6 2 2" xfId="23207" xr:uid="{1FC18709-E54B-4526-8ABD-6C4977A74AB4}"/>
    <cellStyle name="20% - Accent3 2 3 2 6 2 2 2" xfId="38178" xr:uid="{CE05C238-FAE9-4407-BBB2-F6924DDDA3F8}"/>
    <cellStyle name="20% - Accent3 2 3 2 6 2 3" xfId="30575" xr:uid="{F330EA3C-E42F-4D57-B671-C118DB5F6EED}"/>
    <cellStyle name="20% - Accent3 2 3 2 6 3" xfId="23234" xr:uid="{3794AAE1-7D99-42D7-B198-F4B31995B71D}"/>
    <cellStyle name="20% - Accent3 2 3 2 6 3 2" xfId="38205" xr:uid="{67E2EFCD-2881-461B-90CB-61A888D67DC1}"/>
    <cellStyle name="20% - Accent3 2 3 2 6 4" xfId="30602" xr:uid="{19422EEC-130F-4687-AF69-F2FFB573889B}"/>
    <cellStyle name="20% - Accent3 2 3 2 7" xfId="4433" xr:uid="{00000000-0005-0000-0000-000081030000}"/>
    <cellStyle name="20% - Accent3 2 3 2 7 2" xfId="22348" xr:uid="{8DF3F24C-9A2A-4DC0-AFBD-8A2168B4FD83}"/>
    <cellStyle name="20% - Accent3 2 3 2 7 2 2" xfId="37324" xr:uid="{F23D5E9D-D525-4291-9A0E-06960822B24C}"/>
    <cellStyle name="20% - Accent3 2 3 2 7 3" xfId="29720" xr:uid="{CBD08593-AC82-4467-8049-9538FB1306B8}"/>
    <cellStyle name="20% - Accent3 2 3 2 8" xfId="22366" xr:uid="{7E09CDD5-1BA0-4787-8298-C9587F5F7976}"/>
    <cellStyle name="20% - Accent3 2 3 2 8 2" xfId="37342" xr:uid="{CE012D28-3974-4678-8F69-DF89FA6C81EE}"/>
    <cellStyle name="20% - Accent3 2 3 2 9" xfId="29738" xr:uid="{3FB23BAF-0B30-42EA-A5F3-65E193353751}"/>
    <cellStyle name="20% - Accent3 2 3 3" xfId="4432" xr:uid="{00000000-0005-0000-0000-000082030000}"/>
    <cellStyle name="20% - Accent3 2 3 3 2" xfId="5577" xr:uid="{00000000-0005-0000-0000-000083030000}"/>
    <cellStyle name="20% - Accent3 2 3 3 2 2" xfId="5531" xr:uid="{00000000-0005-0000-0000-000084030000}"/>
    <cellStyle name="20% - Accent3 2 3 3 2 2 2" xfId="23206" xr:uid="{ED477AA6-45E8-405E-968B-F4334EE68FC1}"/>
    <cellStyle name="20% - Accent3 2 3 3 2 2 2 2" xfId="38177" xr:uid="{E77B6212-2A9B-4F6E-8CF9-3147A9F0CF0B}"/>
    <cellStyle name="20% - Accent3 2 3 3 2 2 3" xfId="30574" xr:uid="{0394EC0F-6AA3-40FE-B0A2-8C3B1B45EF7F}"/>
    <cellStyle name="20% - Accent3 2 3 3 2 3" xfId="4431" xr:uid="{00000000-0005-0000-0000-000085030000}"/>
    <cellStyle name="20% - Accent3 2 3 3 2 3 2" xfId="22346" xr:uid="{B0E694FE-FA16-46BD-90C6-0FE9050F9134}"/>
    <cellStyle name="20% - Accent3 2 3 3 2 3 2 2" xfId="37322" xr:uid="{9B908389-5DEC-4B2D-B89D-C2DEE7E6F17F}"/>
    <cellStyle name="20% - Accent3 2 3 3 2 3 3" xfId="29718" xr:uid="{4FE6436A-6D82-4164-97F5-6E89AB4E0499}"/>
    <cellStyle name="20% - Accent3 2 3 3 2 4" xfId="23233" xr:uid="{291956C6-D513-4FCF-A554-C55B9E64AA64}"/>
    <cellStyle name="20% - Accent3 2 3 3 2 4 2" xfId="38204" xr:uid="{217558C6-4EDD-4825-BBE0-08192C2FCEC0}"/>
    <cellStyle name="20% - Accent3 2 3 3 2 5" xfId="30601" xr:uid="{1A865CAF-FC55-4674-BC4B-F5C272DE45DB}"/>
    <cellStyle name="20% - Accent3 2 3 3 3" xfId="5576" xr:uid="{00000000-0005-0000-0000-000086030000}"/>
    <cellStyle name="20% - Accent3 2 3 3 3 2" xfId="5530" xr:uid="{00000000-0005-0000-0000-000087030000}"/>
    <cellStyle name="20% - Accent3 2 3 3 3 2 2" xfId="23205" xr:uid="{18D62C9A-DD6A-47FB-A553-1CE7510DD217}"/>
    <cellStyle name="20% - Accent3 2 3 3 3 2 2 2" xfId="38176" xr:uid="{38E203D9-D552-4D8A-8A1B-C09700BFEA60}"/>
    <cellStyle name="20% - Accent3 2 3 3 3 2 3" xfId="30573" xr:uid="{D1B2D208-6C71-489F-8AD3-4BDAC9554C8B}"/>
    <cellStyle name="20% - Accent3 2 3 3 3 3" xfId="23232" xr:uid="{EF720F5F-90CA-4742-BB39-2DC1B4FC23AA}"/>
    <cellStyle name="20% - Accent3 2 3 3 3 3 2" xfId="38203" xr:uid="{F2A8AAAF-153E-4293-8833-8D22858F8436}"/>
    <cellStyle name="20% - Accent3 2 3 3 3 4" xfId="30600" xr:uid="{0030F3C1-2586-401B-B376-35ED1AEB0487}"/>
    <cellStyle name="20% - Accent3 2 3 3 4" xfId="4430" xr:uid="{00000000-0005-0000-0000-000088030000}"/>
    <cellStyle name="20% - Accent3 2 3 3 4 2" xfId="22345" xr:uid="{83916448-0DF9-4526-A83A-CF890243F629}"/>
    <cellStyle name="20% - Accent3 2 3 3 4 2 2" xfId="37321" xr:uid="{DD431534-4388-4ED7-B684-71F7D60F0185}"/>
    <cellStyle name="20% - Accent3 2 3 3 4 3" xfId="29717" xr:uid="{DB94BA8B-BD34-48A6-BA90-05437ACD4C99}"/>
    <cellStyle name="20% - Accent3 2 3 3 5" xfId="22347" xr:uid="{47F94809-DC62-470B-8542-DB61E63E6E39}"/>
    <cellStyle name="20% - Accent3 2 3 3 5 2" xfId="37323" xr:uid="{97EEA93C-8A81-46C4-9F27-8C92DA78474C}"/>
    <cellStyle name="20% - Accent3 2 3 3 6" xfId="29719" xr:uid="{C47F5357-38D4-43B1-AB26-41D59F116D09}"/>
    <cellStyle name="20% - Accent3 2 3 4" xfId="5575" xr:uid="{00000000-0005-0000-0000-000089030000}"/>
    <cellStyle name="20% - Accent3 2 3 4 2" xfId="5529" xr:uid="{00000000-0005-0000-0000-00008A030000}"/>
    <cellStyle name="20% - Accent3 2 3 4 2 2" xfId="4429" xr:uid="{00000000-0005-0000-0000-00008B030000}"/>
    <cellStyle name="20% - Accent3 2 3 4 2 2 2" xfId="22344" xr:uid="{CAFC6CEA-1242-4D9F-8646-27CB0E51996A}"/>
    <cellStyle name="20% - Accent3 2 3 4 2 2 2 2" xfId="37320" xr:uid="{4919257C-8EC0-442D-B389-B03A321B8B16}"/>
    <cellStyle name="20% - Accent3 2 3 4 2 2 3" xfId="29716" xr:uid="{948877A9-9CDB-46AD-8B1F-A819F9432DBC}"/>
    <cellStyle name="20% - Accent3 2 3 4 2 3" xfId="4428" xr:uid="{00000000-0005-0000-0000-00008C030000}"/>
    <cellStyle name="20% - Accent3 2 3 4 2 3 2" xfId="22343" xr:uid="{A3E51533-AB75-4D7F-8FFF-B60EF0DED33D}"/>
    <cellStyle name="20% - Accent3 2 3 4 2 3 2 2" xfId="37319" xr:uid="{50C91DD2-37D7-480F-93DA-67A95EFBB0BA}"/>
    <cellStyle name="20% - Accent3 2 3 4 2 3 3" xfId="29715" xr:uid="{2D048759-FB1B-4C89-BDA5-BC4603DCA593}"/>
    <cellStyle name="20% - Accent3 2 3 4 2 4" xfId="23204" xr:uid="{22C947B7-A444-44CF-BE6F-E488CDF2745B}"/>
    <cellStyle name="20% - Accent3 2 3 4 2 4 2" xfId="38175" xr:uid="{5BAE1511-AB4C-461A-818E-874EC2D04FAB}"/>
    <cellStyle name="20% - Accent3 2 3 4 2 5" xfId="30572" xr:uid="{9A0D01A3-C470-4E3F-81EE-BC4078C715F3}"/>
    <cellStyle name="20% - Accent3 2 3 4 3" xfId="4427" xr:uid="{00000000-0005-0000-0000-00008D030000}"/>
    <cellStyle name="20% - Accent3 2 3 4 3 2" xfId="5574" xr:uid="{00000000-0005-0000-0000-00008E030000}"/>
    <cellStyle name="20% - Accent3 2 3 4 3 2 2" xfId="23230" xr:uid="{81A6496A-E5D8-4283-89BC-211762C09D4A}"/>
    <cellStyle name="20% - Accent3 2 3 4 3 2 2 2" xfId="38201" xr:uid="{776FD0C1-6797-4599-9666-DD37CF479A60}"/>
    <cellStyle name="20% - Accent3 2 3 4 3 2 3" xfId="30598" xr:uid="{184AC38E-D8EA-4E99-B844-54B84CD5A2BB}"/>
    <cellStyle name="20% - Accent3 2 3 4 3 3" xfId="22342" xr:uid="{4862DBC2-69DF-47F5-BBA8-B3DCC954A551}"/>
    <cellStyle name="20% - Accent3 2 3 4 3 3 2" xfId="37318" xr:uid="{5D54952C-687C-4133-B9B4-18D3A9FDD86F}"/>
    <cellStyle name="20% - Accent3 2 3 4 3 4" xfId="29714" xr:uid="{4C0815DB-3484-45FD-B670-7AF7B915538B}"/>
    <cellStyle name="20% - Accent3 2 3 4 4" xfId="5528" xr:uid="{00000000-0005-0000-0000-00008F030000}"/>
    <cellStyle name="20% - Accent3 2 3 4 4 2" xfId="23203" xr:uid="{AF289C65-3885-4CC9-AD68-4DC6907E53A4}"/>
    <cellStyle name="20% - Accent3 2 3 4 4 2 2" xfId="38174" xr:uid="{F8172314-E9DE-4616-AB96-130A65C4D1E3}"/>
    <cellStyle name="20% - Accent3 2 3 4 4 3" xfId="30571" xr:uid="{7875934A-D7E1-4D86-9E25-A9A700AC9DE6}"/>
    <cellStyle name="20% - Accent3 2 3 4 5" xfId="23231" xr:uid="{636936FC-946F-411A-88B9-CACA31E78F93}"/>
    <cellStyle name="20% - Accent3 2 3 4 5 2" xfId="38202" xr:uid="{833F3DF2-5527-4361-A78D-3F3ED017966D}"/>
    <cellStyle name="20% - Accent3 2 3 4 6" xfId="30599" xr:uid="{4DA8CC46-ABC2-4942-BFCA-337BF4804B07}"/>
    <cellStyle name="20% - Accent3 2 3 5" xfId="4426" xr:uid="{00000000-0005-0000-0000-000090030000}"/>
    <cellStyle name="20% - Accent3 2 3 5 2" xfId="4425" xr:uid="{00000000-0005-0000-0000-000091030000}"/>
    <cellStyle name="20% - Accent3 2 3 5 2 2" xfId="22340" xr:uid="{9C4D4A15-0DA5-42A2-82EF-7C651C985964}"/>
    <cellStyle name="20% - Accent3 2 3 5 2 2 2" xfId="37316" xr:uid="{C5EB73F1-F271-4730-9611-D95CB9B795D6}"/>
    <cellStyle name="20% - Accent3 2 3 5 2 3" xfId="29712" xr:uid="{401FA188-2D36-438E-955F-20F5DF4CD8E7}"/>
    <cellStyle name="20% - Accent3 2 3 5 3" xfId="4424" xr:uid="{00000000-0005-0000-0000-000092030000}"/>
    <cellStyle name="20% - Accent3 2 3 5 3 2" xfId="22339" xr:uid="{415B2516-3DA8-446A-BD1A-00777503525D}"/>
    <cellStyle name="20% - Accent3 2 3 5 3 2 2" xfId="37315" xr:uid="{CD4C65F5-9966-4F81-B3A5-14101D98310F}"/>
    <cellStyle name="20% - Accent3 2 3 5 3 3" xfId="29711" xr:uid="{A663312A-7665-4D1E-83CB-CC3CFE05D222}"/>
    <cellStyle name="20% - Accent3 2 3 5 4" xfId="22341" xr:uid="{4D4BA337-A5C2-4C32-9E69-A0A51F20A6F4}"/>
    <cellStyle name="20% - Accent3 2 3 5 4 2" xfId="37317" xr:uid="{50E5303F-ECDC-4C75-B450-9BE760931B63}"/>
    <cellStyle name="20% - Accent3 2 3 5 5" xfId="29713" xr:uid="{6F7AB838-DE59-49BE-9ABF-EA4B9C3435F2}"/>
    <cellStyle name="20% - Accent3 2 3 6" xfId="5573" xr:uid="{00000000-0005-0000-0000-000093030000}"/>
    <cellStyle name="20% - Accent3 2 3 6 2" xfId="23229" xr:uid="{6078766F-CBFB-46C7-A3DB-89B8743D1115}"/>
    <cellStyle name="20% - Accent3 2 3 6 2 2" xfId="38200" xr:uid="{05219331-15E9-430B-9FF1-1C6D6C5A4D3E}"/>
    <cellStyle name="20% - Accent3 2 3 6 3" xfId="30597" xr:uid="{B46DA0B4-D858-4C0E-BB9A-633CED746B53}"/>
    <cellStyle name="20% - Accent3 2 3 7" xfId="5527" xr:uid="{00000000-0005-0000-0000-000094030000}"/>
    <cellStyle name="20% - Accent3 2 3 7 2" xfId="4423" xr:uid="{00000000-0005-0000-0000-000095030000}"/>
    <cellStyle name="20% - Accent3 2 3 7 2 2" xfId="22338" xr:uid="{F2D4D36B-B867-4209-AEB8-126CFDCD6034}"/>
    <cellStyle name="20% - Accent3 2 3 7 2 2 2" xfId="37314" xr:uid="{D567DDA4-9F67-4945-8303-52C1F9CEE1BF}"/>
    <cellStyle name="20% - Accent3 2 3 7 2 3" xfId="29710" xr:uid="{1163B75D-5A5D-4C63-9635-811CB0A6EEC4}"/>
    <cellStyle name="20% - Accent3 2 3 7 3" xfId="23202" xr:uid="{C3E68319-101D-4CAA-A3E8-7684D5261C75}"/>
    <cellStyle name="20% - Accent3 2 3 7 3 2" xfId="38173" xr:uid="{318D6A8C-2AC1-42DA-AD63-E886D41637FD}"/>
    <cellStyle name="20% - Accent3 2 3 7 4" xfId="30570" xr:uid="{CFCE5055-840D-4312-AE83-8D187E569EDB}"/>
    <cellStyle name="20% - Accent3 2 3 8" xfId="4422" xr:uid="{00000000-0005-0000-0000-000096030000}"/>
    <cellStyle name="20% - Accent3 2 3 8 2" xfId="22337" xr:uid="{970D1133-C334-4FFA-AA9C-D61A5BEBD0C7}"/>
    <cellStyle name="20% - Accent3 2 3 8 2 2" xfId="37313" xr:uid="{5F1DA2CB-8187-41BC-A16A-321F0BEAB317}"/>
    <cellStyle name="20% - Accent3 2 3 8 3" xfId="29709" xr:uid="{C4AEF644-451C-4C24-B852-ADFD23D7FF59}"/>
    <cellStyle name="20% - Accent3 2 3 9" xfId="22367" xr:uid="{705A1C3C-BA1C-45EA-B7E9-5B971B16F996}"/>
    <cellStyle name="20% - Accent3 2 3 9 2" xfId="37343" xr:uid="{D94932D4-3870-45C2-987B-CEC82FAD1DC8}"/>
    <cellStyle name="20% - Accent3 2 4" xfId="4421" xr:uid="{00000000-0005-0000-0000-000097030000}"/>
    <cellStyle name="20% - Accent3 2 4 10" xfId="29708" xr:uid="{328F7F7A-165B-4100-B607-5DC80EF3FEEA}"/>
    <cellStyle name="20% - Accent3 2 4 2" xfId="4420" xr:uid="{00000000-0005-0000-0000-000098030000}"/>
    <cellStyle name="20% - Accent3 2 4 2 2" xfId="5572" xr:uid="{00000000-0005-0000-0000-000099030000}"/>
    <cellStyle name="20% - Accent3 2 4 2 2 2" xfId="5526" xr:uid="{00000000-0005-0000-0000-00009A030000}"/>
    <cellStyle name="20% - Accent3 2 4 2 2 2 2" xfId="4419" xr:uid="{00000000-0005-0000-0000-00009B030000}"/>
    <cellStyle name="20% - Accent3 2 4 2 2 2 2 2" xfId="22334" xr:uid="{94BD5DE5-24FD-4C0F-9238-0EC3E9D5F456}"/>
    <cellStyle name="20% - Accent3 2 4 2 2 2 2 2 2" xfId="37310" xr:uid="{1ADE4B5A-C5D0-45FA-94FE-EDF6F5A9A64F}"/>
    <cellStyle name="20% - Accent3 2 4 2 2 2 2 3" xfId="29706" xr:uid="{B91142D7-635C-41F8-BFA5-68EA2B8E818F}"/>
    <cellStyle name="20% - Accent3 2 4 2 2 2 3" xfId="4418" xr:uid="{00000000-0005-0000-0000-00009C030000}"/>
    <cellStyle name="20% - Accent3 2 4 2 2 2 3 2" xfId="22333" xr:uid="{4DD64C7B-EA62-42BA-A85D-183B0DB0082A}"/>
    <cellStyle name="20% - Accent3 2 4 2 2 2 3 2 2" xfId="37309" xr:uid="{56D02AC7-61BD-467F-9A57-5088FC992E03}"/>
    <cellStyle name="20% - Accent3 2 4 2 2 2 3 3" xfId="29705" xr:uid="{482E8356-F7A7-436D-AB72-1A8E1DB537CB}"/>
    <cellStyle name="20% - Accent3 2 4 2 2 2 4" xfId="23201" xr:uid="{DA101CD4-3764-4207-B468-29C3E23AB333}"/>
    <cellStyle name="20% - Accent3 2 4 2 2 2 4 2" xfId="38172" xr:uid="{9B227356-0047-4AEC-B91D-423A68B52D5F}"/>
    <cellStyle name="20% - Accent3 2 4 2 2 2 5" xfId="30569" xr:uid="{93992375-3FBB-4073-B17B-12F3C77BC59A}"/>
    <cellStyle name="20% - Accent3 2 4 2 2 3" xfId="4417" xr:uid="{00000000-0005-0000-0000-00009D030000}"/>
    <cellStyle name="20% - Accent3 2 4 2 2 3 2" xfId="5567" xr:uid="{00000000-0005-0000-0000-00009E030000}"/>
    <cellStyle name="20% - Accent3 2 4 2 2 3 2 2" xfId="23224" xr:uid="{505A09D4-3843-4D76-AF73-6100B4ADCF48}"/>
    <cellStyle name="20% - Accent3 2 4 2 2 3 2 2 2" xfId="38195" xr:uid="{AC64F1D2-90D4-4662-A6D5-5DF282CF0286}"/>
    <cellStyle name="20% - Accent3 2 4 2 2 3 2 3" xfId="30592" xr:uid="{598CC06D-9E03-44AC-B126-249BBE7E2DF7}"/>
    <cellStyle name="20% - Accent3 2 4 2 2 3 3" xfId="22332" xr:uid="{FEB314ED-40AB-470E-ABC0-484C734F2B29}"/>
    <cellStyle name="20% - Accent3 2 4 2 2 3 3 2" xfId="37308" xr:uid="{69FE15B6-B8C3-4128-8BCD-FFFC8A42B57E}"/>
    <cellStyle name="20% - Accent3 2 4 2 2 3 4" xfId="29704" xr:uid="{58971AD7-5790-47D0-ADC0-3253362E60B6}"/>
    <cellStyle name="20% - Accent3 2 4 2 2 4" xfId="5517" xr:uid="{00000000-0005-0000-0000-00009F030000}"/>
    <cellStyle name="20% - Accent3 2 4 2 2 4 2" xfId="23193" xr:uid="{03531AE6-5C19-4F87-8E71-EAD1712EFFCC}"/>
    <cellStyle name="20% - Accent3 2 4 2 2 4 2 2" xfId="38164" xr:uid="{B9EDA2D0-9E16-4319-A2F0-045313C11325}"/>
    <cellStyle name="20% - Accent3 2 4 2 2 4 3" xfId="30561" xr:uid="{BC510E77-78A7-4FA6-92BC-60DEA4862905}"/>
    <cellStyle name="20% - Accent3 2 4 2 2 5" xfId="23228" xr:uid="{908EA809-2582-4C3B-B361-C265DE67A2D5}"/>
    <cellStyle name="20% - Accent3 2 4 2 2 5 2" xfId="38199" xr:uid="{7600C588-9306-4990-A01D-F4A4E7800E42}"/>
    <cellStyle name="20% - Accent3 2 4 2 2 6" xfId="30596" xr:uid="{5A575136-3198-448C-B6B3-9CB240679E0A}"/>
    <cellStyle name="20% - Accent3 2 4 2 3" xfId="5571" xr:uid="{00000000-0005-0000-0000-0000A0030000}"/>
    <cellStyle name="20% - Accent3 2 4 2 3 2" xfId="5525" xr:uid="{00000000-0005-0000-0000-0000A1030000}"/>
    <cellStyle name="20% - Accent3 2 4 2 3 2 2" xfId="4416" xr:uid="{00000000-0005-0000-0000-0000A2030000}"/>
    <cellStyle name="20% - Accent3 2 4 2 3 2 2 2" xfId="22331" xr:uid="{220E8F3B-5D6A-4CFF-BD7C-2A9191DE9966}"/>
    <cellStyle name="20% - Accent3 2 4 2 3 2 2 2 2" xfId="37307" xr:uid="{5865320C-1E0B-4DCE-91BA-D08E483A4062}"/>
    <cellStyle name="20% - Accent3 2 4 2 3 2 2 3" xfId="29703" xr:uid="{566D42D9-643A-4F4D-9944-2308C504AF70}"/>
    <cellStyle name="20% - Accent3 2 4 2 3 2 3" xfId="5570" xr:uid="{00000000-0005-0000-0000-0000A3030000}"/>
    <cellStyle name="20% - Accent3 2 4 2 3 2 3 2" xfId="23226" xr:uid="{877E5EEB-600C-4C65-BFE0-4524ADB5EDFC}"/>
    <cellStyle name="20% - Accent3 2 4 2 3 2 3 2 2" xfId="38197" xr:uid="{013B8346-7D7F-4AA1-84B4-D199CE16F45D}"/>
    <cellStyle name="20% - Accent3 2 4 2 3 2 3 3" xfId="30594" xr:uid="{0842D329-AA65-4A55-86C6-C298186EE1BD}"/>
    <cellStyle name="20% - Accent3 2 4 2 3 2 4" xfId="23200" xr:uid="{6B7D8B3A-EC5A-4CE6-BD27-69D4312543A4}"/>
    <cellStyle name="20% - Accent3 2 4 2 3 2 4 2" xfId="38171" xr:uid="{FC524CBD-78D2-41CA-88F1-6AB84B653294}"/>
    <cellStyle name="20% - Accent3 2 4 2 3 2 5" xfId="30568" xr:uid="{0EE4BB5D-FBAD-407A-9DE4-7E292F3D72F9}"/>
    <cellStyle name="20% - Accent3 2 4 2 3 3" xfId="5524" xr:uid="{00000000-0005-0000-0000-0000A4030000}"/>
    <cellStyle name="20% - Accent3 2 4 2 3 3 2" xfId="4415" xr:uid="{00000000-0005-0000-0000-0000A5030000}"/>
    <cellStyle name="20% - Accent3 2 4 2 3 3 2 2" xfId="22330" xr:uid="{299572CA-61C4-493E-8129-433D3DC7CF07}"/>
    <cellStyle name="20% - Accent3 2 4 2 3 3 2 2 2" xfId="37306" xr:uid="{9C8922DB-9E4E-46C4-9428-52FCCBCA4E53}"/>
    <cellStyle name="20% - Accent3 2 4 2 3 3 2 3" xfId="29702" xr:uid="{CCF11A3B-55D2-43EF-B7F0-24A6C35A7211}"/>
    <cellStyle name="20% - Accent3 2 4 2 3 3 3" xfId="23199" xr:uid="{470394C2-EDA9-4CDB-AD5B-DF7C8BC1E381}"/>
    <cellStyle name="20% - Accent3 2 4 2 3 3 3 2" xfId="38170" xr:uid="{05C59AF4-7000-4C48-B7A4-18C7842F43DB}"/>
    <cellStyle name="20% - Accent3 2 4 2 3 3 4" xfId="30567" xr:uid="{370E8D28-D25B-4247-8854-29E4ECC470FC}"/>
    <cellStyle name="20% - Accent3 2 4 2 3 4" xfId="4414" xr:uid="{00000000-0005-0000-0000-0000A6030000}"/>
    <cellStyle name="20% - Accent3 2 4 2 3 4 2" xfId="22329" xr:uid="{8C16BEE7-2532-4EEA-B491-A9C142BEE038}"/>
    <cellStyle name="20% - Accent3 2 4 2 3 4 2 2" xfId="37305" xr:uid="{D44D2C69-1646-4224-9D01-A49B06747114}"/>
    <cellStyle name="20% - Accent3 2 4 2 3 4 3" xfId="29701" xr:uid="{E75A6DE2-252F-41A9-AC21-9BCADDED79E1}"/>
    <cellStyle name="20% - Accent3 2 4 2 3 5" xfId="23227" xr:uid="{F6F5C393-DC66-4B61-BF28-CD8D17EA9199}"/>
    <cellStyle name="20% - Accent3 2 4 2 3 5 2" xfId="38198" xr:uid="{84878F5F-E902-4DBD-9553-22C0E9530D6F}"/>
    <cellStyle name="20% - Accent3 2 4 2 3 6" xfId="30595" xr:uid="{53F7A914-EDE9-4371-A8D0-2CA744770E94}"/>
    <cellStyle name="20% - Accent3 2 4 2 4" xfId="4413" xr:uid="{00000000-0005-0000-0000-0000A7030000}"/>
    <cellStyle name="20% - Accent3 2 4 2 4 2" xfId="4412" xr:uid="{00000000-0005-0000-0000-0000A8030000}"/>
    <cellStyle name="20% - Accent3 2 4 2 4 2 2" xfId="22327" xr:uid="{54E05578-C96D-4B89-9115-BAB63DE366C9}"/>
    <cellStyle name="20% - Accent3 2 4 2 4 2 2 2" xfId="37303" xr:uid="{3B674CA7-7FF3-4B36-B50B-277C5F7EE475}"/>
    <cellStyle name="20% - Accent3 2 4 2 4 2 3" xfId="29699" xr:uid="{5933C4E3-CFE2-452C-A295-FFD2F6218FDD}"/>
    <cellStyle name="20% - Accent3 2 4 2 4 3" xfId="4411" xr:uid="{00000000-0005-0000-0000-0000A9030000}"/>
    <cellStyle name="20% - Accent3 2 4 2 4 3 2" xfId="22326" xr:uid="{0B3E63FD-2CE8-40E6-929E-8D40CBEBDD20}"/>
    <cellStyle name="20% - Accent3 2 4 2 4 3 2 2" xfId="37302" xr:uid="{11120E1A-C1BF-44CB-AFCD-D204E8216DC6}"/>
    <cellStyle name="20% - Accent3 2 4 2 4 3 3" xfId="29698" xr:uid="{D546F82D-8461-49B5-83E3-1341331CDDA9}"/>
    <cellStyle name="20% - Accent3 2 4 2 4 4" xfId="22328" xr:uid="{F7266BDE-27CC-4770-9AF3-3DBF0F018FF7}"/>
    <cellStyle name="20% - Accent3 2 4 2 4 4 2" xfId="37304" xr:uid="{F19CE478-F4D8-4E7C-AEE5-0B1968DE12FD}"/>
    <cellStyle name="20% - Accent3 2 4 2 4 5" xfId="29700" xr:uid="{82734D63-1E8B-4A2E-9758-70532B768786}"/>
    <cellStyle name="20% - Accent3 2 4 2 5" xfId="4410" xr:uid="{00000000-0005-0000-0000-0000AA030000}"/>
    <cellStyle name="20% - Accent3 2 4 2 5 2" xfId="22325" xr:uid="{AF24EC6F-067E-4705-9CFA-A0B395A95C95}"/>
    <cellStyle name="20% - Accent3 2 4 2 5 2 2" xfId="37301" xr:uid="{B46BE363-1D6D-4FD9-943F-E539C8D93541}"/>
    <cellStyle name="20% - Accent3 2 4 2 5 3" xfId="29697" xr:uid="{3C20F5EE-5FFD-4FDE-A68E-29B2F69F89FA}"/>
    <cellStyle name="20% - Accent3 2 4 2 6" xfId="4409" xr:uid="{00000000-0005-0000-0000-0000AB030000}"/>
    <cellStyle name="20% - Accent3 2 4 2 6 2" xfId="4408" xr:uid="{00000000-0005-0000-0000-0000AC030000}"/>
    <cellStyle name="20% - Accent3 2 4 2 6 2 2" xfId="22323" xr:uid="{FCA5317C-86E7-4888-8ECA-D3E20B5C2891}"/>
    <cellStyle name="20% - Accent3 2 4 2 6 2 2 2" xfId="37299" xr:uid="{EEFBE325-5434-459A-8BE6-A52173304681}"/>
    <cellStyle name="20% - Accent3 2 4 2 6 2 3" xfId="29695" xr:uid="{FDB0962E-63CA-47C5-81F4-2A9C36E80D00}"/>
    <cellStyle name="20% - Accent3 2 4 2 6 3" xfId="22324" xr:uid="{FD0A8532-3DFD-4F00-AD6D-FADC4F99B58D}"/>
    <cellStyle name="20% - Accent3 2 4 2 6 3 2" xfId="37300" xr:uid="{60EC16F0-8BF8-48B3-99BD-2C8C4D055EA5}"/>
    <cellStyle name="20% - Accent3 2 4 2 6 4" xfId="29696" xr:uid="{94E1827D-8FF0-47C1-A2CD-7AB2D85C8177}"/>
    <cellStyle name="20% - Accent3 2 4 2 7" xfId="4407" xr:uid="{00000000-0005-0000-0000-0000AD030000}"/>
    <cellStyle name="20% - Accent3 2 4 2 7 2" xfId="22322" xr:uid="{6C3A78EB-7CEC-42E5-A789-82C4236A0263}"/>
    <cellStyle name="20% - Accent3 2 4 2 7 2 2" xfId="37298" xr:uid="{6C679294-2A6F-4A9F-A094-E2192CC65370}"/>
    <cellStyle name="20% - Accent3 2 4 2 7 3" xfId="29694" xr:uid="{59BCB8AF-C6D6-40DD-997D-E45593DD73CD}"/>
    <cellStyle name="20% - Accent3 2 4 2 8" xfId="22335" xr:uid="{3E6839C1-F06F-4380-BFE3-C7DFA788BD07}"/>
    <cellStyle name="20% - Accent3 2 4 2 8 2" xfId="37311" xr:uid="{8E59DB74-2430-46E2-B540-82F960C984A6}"/>
    <cellStyle name="20% - Accent3 2 4 2 9" xfId="29707" xr:uid="{4D0986C0-9716-469E-867C-1CAC6750726E}"/>
    <cellStyle name="20% - Accent3 2 4 3" xfId="4406" xr:uid="{00000000-0005-0000-0000-0000AE030000}"/>
    <cellStyle name="20% - Accent3 2 4 3 2" xfId="4405" xr:uid="{00000000-0005-0000-0000-0000AF030000}"/>
    <cellStyle name="20% - Accent3 2 4 3 2 2" xfId="4404" xr:uid="{00000000-0005-0000-0000-0000B0030000}"/>
    <cellStyle name="20% - Accent3 2 4 3 2 2 2" xfId="22319" xr:uid="{33BED1F0-FA5F-4F3C-BAAC-363A91384B47}"/>
    <cellStyle name="20% - Accent3 2 4 3 2 2 2 2" xfId="37295" xr:uid="{B8548950-EA89-4210-B71E-7D819084B4E9}"/>
    <cellStyle name="20% - Accent3 2 4 3 2 2 3" xfId="29691" xr:uid="{F34F14D0-19D4-4CDE-8D2C-733A83A87837}"/>
    <cellStyle name="20% - Accent3 2 4 3 2 3" xfId="4403" xr:uid="{00000000-0005-0000-0000-0000B1030000}"/>
    <cellStyle name="20% - Accent3 2 4 3 2 3 2" xfId="22318" xr:uid="{C3AB676B-617F-4B6F-BCFB-550EF76FADEA}"/>
    <cellStyle name="20% - Accent3 2 4 3 2 3 2 2" xfId="37294" xr:uid="{107CAA38-FBF0-4693-BC04-82C899C5A18C}"/>
    <cellStyle name="20% - Accent3 2 4 3 2 3 3" xfId="29690" xr:uid="{EED1771C-90C2-4236-A377-D0EDAABBB9EB}"/>
    <cellStyle name="20% - Accent3 2 4 3 2 4" xfId="22320" xr:uid="{7FE4FFA0-E9C3-4EEB-A715-85A4A24DDDA8}"/>
    <cellStyle name="20% - Accent3 2 4 3 2 4 2" xfId="37296" xr:uid="{7C195BFE-F530-458F-8BF6-6CDF4FE957F7}"/>
    <cellStyle name="20% - Accent3 2 4 3 2 5" xfId="29692" xr:uid="{E7FEAF86-D0C7-4635-B03B-82B0BF943CBD}"/>
    <cellStyle name="20% - Accent3 2 4 3 3" xfId="4402" xr:uid="{00000000-0005-0000-0000-0000B2030000}"/>
    <cellStyle name="20% - Accent3 2 4 3 3 2" xfId="4401" xr:uid="{00000000-0005-0000-0000-0000B3030000}"/>
    <cellStyle name="20% - Accent3 2 4 3 3 2 2" xfId="22316" xr:uid="{7D3D82F6-1B3E-455B-92D3-8521F673A1C4}"/>
    <cellStyle name="20% - Accent3 2 4 3 3 2 2 2" xfId="37292" xr:uid="{822852B4-4A65-49A3-894F-19BE0475AC90}"/>
    <cellStyle name="20% - Accent3 2 4 3 3 2 3" xfId="29688" xr:uid="{8BA8377C-B47E-4CDF-8E0D-92402454CA15}"/>
    <cellStyle name="20% - Accent3 2 4 3 3 3" xfId="22317" xr:uid="{201C91F2-BB83-43C9-83BF-08D4137C68F6}"/>
    <cellStyle name="20% - Accent3 2 4 3 3 3 2" xfId="37293" xr:uid="{E5B43BF7-AC1F-4BBC-A4C4-1470B1CFFF05}"/>
    <cellStyle name="20% - Accent3 2 4 3 3 4" xfId="29689" xr:uid="{D08A7072-B57A-4596-884E-87962EE5A492}"/>
    <cellStyle name="20% - Accent3 2 4 3 4" xfId="4400" xr:uid="{00000000-0005-0000-0000-0000B4030000}"/>
    <cellStyle name="20% - Accent3 2 4 3 4 2" xfId="22315" xr:uid="{040B6407-CF60-4540-9DC3-F81DE9BE5E96}"/>
    <cellStyle name="20% - Accent3 2 4 3 4 2 2" xfId="37291" xr:uid="{FA2473FA-F3AA-4DA7-BD18-07D72AAF11D4}"/>
    <cellStyle name="20% - Accent3 2 4 3 4 3" xfId="29687" xr:uid="{5A30A3CE-8672-4459-93F8-C38235CCB625}"/>
    <cellStyle name="20% - Accent3 2 4 3 5" xfId="22321" xr:uid="{E831854A-BBCF-4C97-9C43-1173FDB41598}"/>
    <cellStyle name="20% - Accent3 2 4 3 5 2" xfId="37297" xr:uid="{F5E69755-87C1-4D09-83EC-EC1AD5392078}"/>
    <cellStyle name="20% - Accent3 2 4 3 6" xfId="29693" xr:uid="{D69836CF-E4E2-4C31-A837-39EE795EA759}"/>
    <cellStyle name="20% - Accent3 2 4 4" xfId="4399" xr:uid="{00000000-0005-0000-0000-0000B5030000}"/>
    <cellStyle name="20% - Accent3 2 4 4 2" xfId="4398" xr:uid="{00000000-0005-0000-0000-0000B6030000}"/>
    <cellStyle name="20% - Accent3 2 4 4 2 2" xfId="4397" xr:uid="{00000000-0005-0000-0000-0000B7030000}"/>
    <cellStyle name="20% - Accent3 2 4 4 2 2 2" xfId="22312" xr:uid="{CB5EE6B4-E75E-4BA3-872D-F1C9AD5D9EEA}"/>
    <cellStyle name="20% - Accent3 2 4 4 2 2 2 2" xfId="37288" xr:uid="{0F437150-ED86-487C-8355-0EC258045397}"/>
    <cellStyle name="20% - Accent3 2 4 4 2 2 3" xfId="29684" xr:uid="{71B92395-1E1A-485F-9DE7-06613A5D648A}"/>
    <cellStyle name="20% - Accent3 2 4 4 2 3" xfId="4396" xr:uid="{00000000-0005-0000-0000-0000B8030000}"/>
    <cellStyle name="20% - Accent3 2 4 4 2 3 2" xfId="22311" xr:uid="{815F38D0-5E4E-4461-80BD-746A6778025A}"/>
    <cellStyle name="20% - Accent3 2 4 4 2 3 2 2" xfId="37287" xr:uid="{0FA39FC4-0A7F-44BA-A9F3-52927A2712B8}"/>
    <cellStyle name="20% - Accent3 2 4 4 2 3 3" xfId="29683" xr:uid="{2FA23780-9BAF-42A8-AD83-142E237159E7}"/>
    <cellStyle name="20% - Accent3 2 4 4 2 4" xfId="22313" xr:uid="{5A96A094-899E-43D2-91B4-9F2651030916}"/>
    <cellStyle name="20% - Accent3 2 4 4 2 4 2" xfId="37289" xr:uid="{0C82ED81-6C50-4FDE-80D4-A22BC05D7846}"/>
    <cellStyle name="20% - Accent3 2 4 4 2 5" xfId="29685" xr:uid="{A9BDCD2C-7BB2-44CA-BE2D-7C01A612AB02}"/>
    <cellStyle name="20% - Accent3 2 4 4 3" xfId="4395" xr:uid="{00000000-0005-0000-0000-0000B9030000}"/>
    <cellStyle name="20% - Accent3 2 4 4 3 2" xfId="4394" xr:uid="{00000000-0005-0000-0000-0000BA030000}"/>
    <cellStyle name="20% - Accent3 2 4 4 3 2 2" xfId="22309" xr:uid="{51807431-26AC-4366-AC42-F17035755288}"/>
    <cellStyle name="20% - Accent3 2 4 4 3 2 2 2" xfId="37285" xr:uid="{78F73BD2-2589-4B79-964D-6B8E83A618B3}"/>
    <cellStyle name="20% - Accent3 2 4 4 3 2 3" xfId="29681" xr:uid="{1890EB04-A267-4D10-8D5D-040FC8ED3A71}"/>
    <cellStyle name="20% - Accent3 2 4 4 3 3" xfId="22310" xr:uid="{56BE55E2-7528-448A-8420-E4D258256187}"/>
    <cellStyle name="20% - Accent3 2 4 4 3 3 2" xfId="37286" xr:uid="{A9F372DF-35F9-49AF-9BE3-2BFD927C3B46}"/>
    <cellStyle name="20% - Accent3 2 4 4 3 4" xfId="29682" xr:uid="{1F5A04E5-01C4-4A71-AB2E-717B8FF7DF21}"/>
    <cellStyle name="20% - Accent3 2 4 4 4" xfId="4393" xr:uid="{00000000-0005-0000-0000-0000BB030000}"/>
    <cellStyle name="20% - Accent3 2 4 4 4 2" xfId="22308" xr:uid="{816E47DD-A063-4229-BBB9-17C4657CDDFD}"/>
    <cellStyle name="20% - Accent3 2 4 4 4 2 2" xfId="37284" xr:uid="{6A66DB4B-8E95-4533-8028-626C11D2409A}"/>
    <cellStyle name="20% - Accent3 2 4 4 4 3" xfId="29680" xr:uid="{FAB84F9D-9509-4AD6-8912-F0DC0B8F0750}"/>
    <cellStyle name="20% - Accent3 2 4 4 5" xfId="22314" xr:uid="{26675D53-773D-4F98-8A57-8D22B8CB9B79}"/>
    <cellStyle name="20% - Accent3 2 4 4 5 2" xfId="37290" xr:uid="{E53C8436-0E64-45A0-A249-CED7DDBAF361}"/>
    <cellStyle name="20% - Accent3 2 4 4 6" xfId="29686" xr:uid="{0748B53D-8E4E-48BC-883A-6FB909E7D60F}"/>
    <cellStyle name="20% - Accent3 2 4 5" xfId="4392" xr:uid="{00000000-0005-0000-0000-0000BC030000}"/>
    <cellStyle name="20% - Accent3 2 4 5 2" xfId="4391" xr:uid="{00000000-0005-0000-0000-0000BD030000}"/>
    <cellStyle name="20% - Accent3 2 4 5 2 2" xfId="22306" xr:uid="{2AFAFED7-D875-4691-9D7B-CCCBDB1CED65}"/>
    <cellStyle name="20% - Accent3 2 4 5 2 2 2" xfId="37282" xr:uid="{B02D78FA-A1D9-480D-8A3A-5114B69147E6}"/>
    <cellStyle name="20% - Accent3 2 4 5 2 3" xfId="29678" xr:uid="{683103BA-C401-4BDE-B16B-B253E954550E}"/>
    <cellStyle name="20% - Accent3 2 4 5 3" xfId="4390" xr:uid="{00000000-0005-0000-0000-0000BE030000}"/>
    <cellStyle name="20% - Accent3 2 4 5 3 2" xfId="22305" xr:uid="{B76C5727-6AD4-49C6-92DC-A776C44714E2}"/>
    <cellStyle name="20% - Accent3 2 4 5 3 2 2" xfId="37281" xr:uid="{899E3BE8-3ED6-44BF-8E74-4E28C241C4AC}"/>
    <cellStyle name="20% - Accent3 2 4 5 3 3" xfId="29677" xr:uid="{EF768641-952B-4898-A1E9-CF6F52A49C99}"/>
    <cellStyle name="20% - Accent3 2 4 5 4" xfId="22307" xr:uid="{27710BA2-F883-490A-A30C-B4F0BFDC6A22}"/>
    <cellStyle name="20% - Accent3 2 4 5 4 2" xfId="37283" xr:uid="{5C4FB1E6-187A-4737-B3C0-749D8D63222E}"/>
    <cellStyle name="20% - Accent3 2 4 5 5" xfId="29679" xr:uid="{CD9D6C6A-B6BB-4D00-BE54-3C17CDE82F80}"/>
    <cellStyle name="20% - Accent3 2 4 6" xfId="4389" xr:uid="{00000000-0005-0000-0000-0000BF030000}"/>
    <cellStyle name="20% - Accent3 2 4 6 2" xfId="22304" xr:uid="{E6BFD643-E85B-4201-B1FB-425958E8C018}"/>
    <cellStyle name="20% - Accent3 2 4 6 2 2" xfId="37280" xr:uid="{FA7B3618-7850-4F3E-BC87-8A131F87BF0C}"/>
    <cellStyle name="20% - Accent3 2 4 6 3" xfId="29676" xr:uid="{3497FDCF-AD8B-4D7B-B8A0-EDBC2EC97D85}"/>
    <cellStyle name="20% - Accent3 2 4 7" xfId="4388" xr:uid="{00000000-0005-0000-0000-0000C0030000}"/>
    <cellStyle name="20% - Accent3 2 4 7 2" xfId="4387" xr:uid="{00000000-0005-0000-0000-0000C1030000}"/>
    <cellStyle name="20% - Accent3 2 4 7 2 2" xfId="22302" xr:uid="{E6CED321-55A2-4EFA-A6C6-F0A1A48628E8}"/>
    <cellStyle name="20% - Accent3 2 4 7 2 2 2" xfId="37278" xr:uid="{6F519F4F-EC50-4890-8546-A726D7ABEACA}"/>
    <cellStyle name="20% - Accent3 2 4 7 2 3" xfId="29674" xr:uid="{D51EBB3D-4582-4691-A2F7-C39C91201175}"/>
    <cellStyle name="20% - Accent3 2 4 7 3" xfId="22303" xr:uid="{C5E9B0C8-069C-4CE4-A040-D191701EA25C}"/>
    <cellStyle name="20% - Accent3 2 4 7 3 2" xfId="37279" xr:uid="{578A4D97-603E-4A19-9D3B-92CF6582A7DE}"/>
    <cellStyle name="20% - Accent3 2 4 7 4" xfId="29675" xr:uid="{EF11F2CA-9D54-40F8-88D6-CA5E0B32894D}"/>
    <cellStyle name="20% - Accent3 2 4 8" xfId="4386" xr:uid="{00000000-0005-0000-0000-0000C2030000}"/>
    <cellStyle name="20% - Accent3 2 4 8 2" xfId="22301" xr:uid="{9541B26D-176D-4DFA-963E-137C9C78CEF6}"/>
    <cellStyle name="20% - Accent3 2 4 8 2 2" xfId="37277" xr:uid="{4F69FEB0-C7F2-4E55-825B-DFDB3B2B0F75}"/>
    <cellStyle name="20% - Accent3 2 4 8 3" xfId="29673" xr:uid="{7BCF28A0-7588-466F-8BEA-DECDBED008BA}"/>
    <cellStyle name="20% - Accent3 2 4 9" xfId="22336" xr:uid="{F34D4413-2D67-4D50-9256-ED5623FDACA2}"/>
    <cellStyle name="20% - Accent3 2 4 9 2" xfId="37312" xr:uid="{DBBDA17B-42C8-41E1-BF34-8D3254D348BB}"/>
    <cellStyle name="20% - Accent3 2 5" xfId="4385" xr:uid="{00000000-0005-0000-0000-0000C3030000}"/>
    <cellStyle name="20% - Accent3 2 5 10" xfId="29672" xr:uid="{8BE6A07B-D124-47E5-B415-FDB820710FE5}"/>
    <cellStyle name="20% - Accent3 2 5 2" xfId="4384" xr:uid="{00000000-0005-0000-0000-0000C4030000}"/>
    <cellStyle name="20% - Accent3 2 5 2 2" xfId="4383" xr:uid="{00000000-0005-0000-0000-0000C5030000}"/>
    <cellStyle name="20% - Accent3 2 5 2 2 2" xfId="4382" xr:uid="{00000000-0005-0000-0000-0000C6030000}"/>
    <cellStyle name="20% - Accent3 2 5 2 2 2 2" xfId="4381" xr:uid="{00000000-0005-0000-0000-0000C7030000}"/>
    <cellStyle name="20% - Accent3 2 5 2 2 2 2 2" xfId="22296" xr:uid="{0E43ADDA-5D29-41AB-90AA-50A5FDB68BDE}"/>
    <cellStyle name="20% - Accent3 2 5 2 2 2 2 2 2" xfId="37272" xr:uid="{6C24F039-6528-47B3-949B-A4B618CB090C}"/>
    <cellStyle name="20% - Accent3 2 5 2 2 2 2 3" xfId="29668" xr:uid="{EDF0C8AA-7D36-4C60-A245-795C45FF5E30}"/>
    <cellStyle name="20% - Accent3 2 5 2 2 2 3" xfId="4380" xr:uid="{00000000-0005-0000-0000-0000C8030000}"/>
    <cellStyle name="20% - Accent3 2 5 2 2 2 3 2" xfId="22295" xr:uid="{EDD2C2FB-F818-4A94-A5DD-EDFC90ADEACF}"/>
    <cellStyle name="20% - Accent3 2 5 2 2 2 3 2 2" xfId="37271" xr:uid="{0AFEFEDE-9E45-4442-BF90-CE70488FBCCB}"/>
    <cellStyle name="20% - Accent3 2 5 2 2 2 3 3" xfId="29667" xr:uid="{9DFC282E-B565-4886-A447-0C219CE0246C}"/>
    <cellStyle name="20% - Accent3 2 5 2 2 2 4" xfId="22297" xr:uid="{2916B772-268A-4815-9FF7-FDD64AE2574D}"/>
    <cellStyle name="20% - Accent3 2 5 2 2 2 4 2" xfId="37273" xr:uid="{C6092324-DBDD-40F5-ADA4-6321946D7ADB}"/>
    <cellStyle name="20% - Accent3 2 5 2 2 2 5" xfId="29669" xr:uid="{9B7BD043-B2FA-4C95-80DD-8921120FF037}"/>
    <cellStyle name="20% - Accent3 2 5 2 2 3" xfId="4379" xr:uid="{00000000-0005-0000-0000-0000C9030000}"/>
    <cellStyle name="20% - Accent3 2 5 2 2 3 2" xfId="4378" xr:uid="{00000000-0005-0000-0000-0000CA030000}"/>
    <cellStyle name="20% - Accent3 2 5 2 2 3 2 2" xfId="22293" xr:uid="{9A7FF2A7-FF97-4808-94ED-7226DA18C16D}"/>
    <cellStyle name="20% - Accent3 2 5 2 2 3 2 2 2" xfId="37269" xr:uid="{B407FE85-5526-4099-8C47-061A1B42EE72}"/>
    <cellStyle name="20% - Accent3 2 5 2 2 3 2 3" xfId="29665" xr:uid="{6C6876C7-6CED-40E6-AD40-F82D407673DF}"/>
    <cellStyle name="20% - Accent3 2 5 2 2 3 3" xfId="22294" xr:uid="{24CEC346-0091-49A4-8A96-6D6E4C5F32A1}"/>
    <cellStyle name="20% - Accent3 2 5 2 2 3 3 2" xfId="37270" xr:uid="{7DEF2A8D-0F00-41E3-A620-EE5202035979}"/>
    <cellStyle name="20% - Accent3 2 5 2 2 3 4" xfId="29666" xr:uid="{342EDB18-B115-4177-AD7E-6A2B33ED8F47}"/>
    <cellStyle name="20% - Accent3 2 5 2 2 4" xfId="4377" xr:uid="{00000000-0005-0000-0000-0000CB030000}"/>
    <cellStyle name="20% - Accent3 2 5 2 2 4 2" xfId="22292" xr:uid="{F0A389E3-BFE8-4601-AE6F-0F88BE8384BD}"/>
    <cellStyle name="20% - Accent3 2 5 2 2 4 2 2" xfId="37268" xr:uid="{0CF8FE8E-AE2D-4AE6-96F4-060C9CA6B37E}"/>
    <cellStyle name="20% - Accent3 2 5 2 2 4 3" xfId="29664" xr:uid="{28A5B8E6-6661-4C1C-B873-CCEA160405F3}"/>
    <cellStyle name="20% - Accent3 2 5 2 2 5" xfId="22298" xr:uid="{126D9139-CA67-4F77-A974-F3D98B127C4F}"/>
    <cellStyle name="20% - Accent3 2 5 2 2 5 2" xfId="37274" xr:uid="{AB8E9923-0F45-4A49-8ED5-F3DA837CA731}"/>
    <cellStyle name="20% - Accent3 2 5 2 2 6" xfId="29670" xr:uid="{6F0954B2-FAEF-4ED8-BE2F-A7FB63EFCECA}"/>
    <cellStyle name="20% - Accent3 2 5 2 3" xfId="4376" xr:uid="{00000000-0005-0000-0000-0000CC030000}"/>
    <cellStyle name="20% - Accent3 2 5 2 3 2" xfId="4375" xr:uid="{00000000-0005-0000-0000-0000CD030000}"/>
    <cellStyle name="20% - Accent3 2 5 2 3 2 2" xfId="4374" xr:uid="{00000000-0005-0000-0000-0000CE030000}"/>
    <cellStyle name="20% - Accent3 2 5 2 3 2 2 2" xfId="22289" xr:uid="{3F7757C0-A2FD-486A-A80B-C60CE3DEB529}"/>
    <cellStyle name="20% - Accent3 2 5 2 3 2 2 2 2" xfId="37265" xr:uid="{05D8C638-4048-4F37-9513-596A856AA3CE}"/>
    <cellStyle name="20% - Accent3 2 5 2 3 2 2 3" xfId="29661" xr:uid="{D2E04F97-CFE8-4210-8587-CEB9D1F7CC93}"/>
    <cellStyle name="20% - Accent3 2 5 2 3 2 3" xfId="4373" xr:uid="{00000000-0005-0000-0000-0000CF030000}"/>
    <cellStyle name="20% - Accent3 2 5 2 3 2 3 2" xfId="22288" xr:uid="{F29B045A-6553-4519-AFD2-B91FFCC9C534}"/>
    <cellStyle name="20% - Accent3 2 5 2 3 2 3 2 2" xfId="37264" xr:uid="{748A7228-848A-49DB-8ADF-D903F580120D}"/>
    <cellStyle name="20% - Accent3 2 5 2 3 2 3 3" xfId="29660" xr:uid="{8D4D7B84-727D-49F2-8035-DAB651EA114C}"/>
    <cellStyle name="20% - Accent3 2 5 2 3 2 4" xfId="22290" xr:uid="{C29A9336-9272-4148-B2C6-9A2D29CA93EF}"/>
    <cellStyle name="20% - Accent3 2 5 2 3 2 4 2" xfId="37266" xr:uid="{00DD81EE-D642-439D-AF71-DE1B7EDEEE06}"/>
    <cellStyle name="20% - Accent3 2 5 2 3 2 5" xfId="29662" xr:uid="{352C97DA-9FFB-4129-AA1D-5CB6F2E49AE4}"/>
    <cellStyle name="20% - Accent3 2 5 2 3 3" xfId="4372" xr:uid="{00000000-0005-0000-0000-0000D0030000}"/>
    <cellStyle name="20% - Accent3 2 5 2 3 3 2" xfId="4371" xr:uid="{00000000-0005-0000-0000-0000D1030000}"/>
    <cellStyle name="20% - Accent3 2 5 2 3 3 2 2" xfId="22286" xr:uid="{39DD95CD-F00F-43E5-B4CB-DE1C4BF282BB}"/>
    <cellStyle name="20% - Accent3 2 5 2 3 3 2 2 2" xfId="37262" xr:uid="{4832369C-0B73-4059-BCDF-035C145ABF3B}"/>
    <cellStyle name="20% - Accent3 2 5 2 3 3 2 3" xfId="29658" xr:uid="{B74B8EC2-C9ED-4C08-AFBB-270B55C26A59}"/>
    <cellStyle name="20% - Accent3 2 5 2 3 3 3" xfId="22287" xr:uid="{8AFC4D4E-7EA3-4E76-AD97-E473EACA5210}"/>
    <cellStyle name="20% - Accent3 2 5 2 3 3 3 2" xfId="37263" xr:uid="{4CC5A5D4-89CE-45E0-8608-D530264E5C89}"/>
    <cellStyle name="20% - Accent3 2 5 2 3 3 4" xfId="29659" xr:uid="{11DBD2F8-A9F0-4828-897C-C3792669C6CB}"/>
    <cellStyle name="20% - Accent3 2 5 2 3 4" xfId="4370" xr:uid="{00000000-0005-0000-0000-0000D2030000}"/>
    <cellStyle name="20% - Accent3 2 5 2 3 4 2" xfId="22285" xr:uid="{5F9F55B8-7300-41A8-95D0-AC2527D9412B}"/>
    <cellStyle name="20% - Accent3 2 5 2 3 4 2 2" xfId="37261" xr:uid="{4439F56C-7008-47C2-89B8-96BED98F948A}"/>
    <cellStyle name="20% - Accent3 2 5 2 3 4 3" xfId="29657" xr:uid="{C3F1A833-DA97-4B79-A17F-6800BAEE059C}"/>
    <cellStyle name="20% - Accent3 2 5 2 3 5" xfId="22291" xr:uid="{2588FEB9-139C-4EA0-B702-3F65D3F94C8F}"/>
    <cellStyle name="20% - Accent3 2 5 2 3 5 2" xfId="37267" xr:uid="{90852BC8-0739-4F85-9425-8D856FD88A00}"/>
    <cellStyle name="20% - Accent3 2 5 2 3 6" xfId="29663" xr:uid="{245D7E9C-9512-47CC-BE07-10214DE25A79}"/>
    <cellStyle name="20% - Accent3 2 5 2 4" xfId="4369" xr:uid="{00000000-0005-0000-0000-0000D3030000}"/>
    <cellStyle name="20% - Accent3 2 5 2 4 2" xfId="4368" xr:uid="{00000000-0005-0000-0000-0000D4030000}"/>
    <cellStyle name="20% - Accent3 2 5 2 4 2 2" xfId="22283" xr:uid="{B3045B96-097C-482F-A51A-31E6D1EC41E9}"/>
    <cellStyle name="20% - Accent3 2 5 2 4 2 2 2" xfId="37259" xr:uid="{0323053E-3351-4153-889A-06F255FA28B5}"/>
    <cellStyle name="20% - Accent3 2 5 2 4 2 3" xfId="29655" xr:uid="{1A41F3FC-7B6B-4BB7-BFAC-EF0982B7FE2B}"/>
    <cellStyle name="20% - Accent3 2 5 2 4 3" xfId="4367" xr:uid="{00000000-0005-0000-0000-0000D5030000}"/>
    <cellStyle name="20% - Accent3 2 5 2 4 3 2" xfId="22282" xr:uid="{2D21E1E2-CA26-40D8-A22E-E0B483FF91F3}"/>
    <cellStyle name="20% - Accent3 2 5 2 4 3 2 2" xfId="37258" xr:uid="{D30E69A3-99A9-4EBE-A2AB-66784DE288E6}"/>
    <cellStyle name="20% - Accent3 2 5 2 4 3 3" xfId="29654" xr:uid="{920E4BD4-A087-473C-9A4C-18E3A2FE9391}"/>
    <cellStyle name="20% - Accent3 2 5 2 4 4" xfId="22284" xr:uid="{6D61918F-006D-4021-A788-5CAF39261B9F}"/>
    <cellStyle name="20% - Accent3 2 5 2 4 4 2" xfId="37260" xr:uid="{2D64B21B-4438-4A55-8B25-E974E2CB6288}"/>
    <cellStyle name="20% - Accent3 2 5 2 4 5" xfId="29656" xr:uid="{8EE317E6-9801-456D-BE29-BB41A770FF80}"/>
    <cellStyle name="20% - Accent3 2 5 2 5" xfId="4366" xr:uid="{00000000-0005-0000-0000-0000D6030000}"/>
    <cellStyle name="20% - Accent3 2 5 2 5 2" xfId="22281" xr:uid="{8D92A307-8878-4C15-B13C-75A7F12AE5B2}"/>
    <cellStyle name="20% - Accent3 2 5 2 5 2 2" xfId="37257" xr:uid="{40796627-C854-4CDF-9C4B-D1958B80AFC0}"/>
    <cellStyle name="20% - Accent3 2 5 2 5 3" xfId="29653" xr:uid="{0A362B45-16DB-4BC6-9FA5-14EA9C34CAAA}"/>
    <cellStyle name="20% - Accent3 2 5 2 6" xfId="4365" xr:uid="{00000000-0005-0000-0000-0000D7030000}"/>
    <cellStyle name="20% - Accent3 2 5 2 6 2" xfId="4364" xr:uid="{00000000-0005-0000-0000-0000D8030000}"/>
    <cellStyle name="20% - Accent3 2 5 2 6 2 2" xfId="22279" xr:uid="{2C66D646-1E6C-45B8-9FF8-F260EC104F1E}"/>
    <cellStyle name="20% - Accent3 2 5 2 6 2 2 2" xfId="37255" xr:uid="{629CAB2D-AD08-4EC4-8C6B-3C28511EC370}"/>
    <cellStyle name="20% - Accent3 2 5 2 6 2 3" xfId="29651" xr:uid="{55948219-47D5-42DC-A407-D931A11FE3E1}"/>
    <cellStyle name="20% - Accent3 2 5 2 6 3" xfId="22280" xr:uid="{3378C127-7967-4A51-8B8C-32354B274B2E}"/>
    <cellStyle name="20% - Accent3 2 5 2 6 3 2" xfId="37256" xr:uid="{9CB7E829-2F2D-4B15-BBDF-833619796C4E}"/>
    <cellStyle name="20% - Accent3 2 5 2 6 4" xfId="29652" xr:uid="{590D38EB-3843-4ACA-B48C-01C7DBF9EB4A}"/>
    <cellStyle name="20% - Accent3 2 5 2 7" xfId="4363" xr:uid="{00000000-0005-0000-0000-0000D9030000}"/>
    <cellStyle name="20% - Accent3 2 5 2 7 2" xfId="22278" xr:uid="{A8E480AA-B85A-4FF3-89E7-9A5D4B5B3FCB}"/>
    <cellStyle name="20% - Accent3 2 5 2 7 2 2" xfId="37254" xr:uid="{25EBE0AC-F88E-46AE-BE86-A69875BDDC9E}"/>
    <cellStyle name="20% - Accent3 2 5 2 7 3" xfId="29650" xr:uid="{F8BED9AB-6419-4562-A606-5C80260F0BE6}"/>
    <cellStyle name="20% - Accent3 2 5 2 8" xfId="22299" xr:uid="{E33F913F-5DA2-4FE4-9CA6-68D52C1B955B}"/>
    <cellStyle name="20% - Accent3 2 5 2 8 2" xfId="37275" xr:uid="{C14B64A2-3D4B-4FD2-8685-4CF9285ECB61}"/>
    <cellStyle name="20% - Accent3 2 5 2 9" xfId="29671" xr:uid="{2D7B5CCD-505F-4366-822A-7F3BB67A4195}"/>
    <cellStyle name="20% - Accent3 2 5 3" xfId="4362" xr:uid="{00000000-0005-0000-0000-0000DA030000}"/>
    <cellStyle name="20% - Accent3 2 5 3 2" xfId="4361" xr:uid="{00000000-0005-0000-0000-0000DB030000}"/>
    <cellStyle name="20% - Accent3 2 5 3 2 2" xfId="4360" xr:uid="{00000000-0005-0000-0000-0000DC030000}"/>
    <cellStyle name="20% - Accent3 2 5 3 2 2 2" xfId="22275" xr:uid="{C684F060-2388-48A6-9885-23BBD28FF84A}"/>
    <cellStyle name="20% - Accent3 2 5 3 2 2 2 2" xfId="37251" xr:uid="{89BB8547-68C8-44C6-BC27-0AEA430F9C45}"/>
    <cellStyle name="20% - Accent3 2 5 3 2 2 3" xfId="29647" xr:uid="{6D106D8F-C7AD-449B-B0BA-888CA1784E2E}"/>
    <cellStyle name="20% - Accent3 2 5 3 2 3" xfId="4359" xr:uid="{00000000-0005-0000-0000-0000DD030000}"/>
    <cellStyle name="20% - Accent3 2 5 3 2 3 2" xfId="22274" xr:uid="{E86FE53C-5783-4452-8143-B36692A9DFE5}"/>
    <cellStyle name="20% - Accent3 2 5 3 2 3 2 2" xfId="37250" xr:uid="{E68CFA4D-72C9-42DD-A709-494B64029B61}"/>
    <cellStyle name="20% - Accent3 2 5 3 2 3 3" xfId="29646" xr:uid="{739B7BAF-050B-456E-BA1C-FC3C5680082F}"/>
    <cellStyle name="20% - Accent3 2 5 3 2 4" xfId="22276" xr:uid="{AB2DDDB7-C28D-4305-B851-47566FC5F6D1}"/>
    <cellStyle name="20% - Accent3 2 5 3 2 4 2" xfId="37252" xr:uid="{5E861D2F-6E99-47C4-81AC-3F3C955FDEF9}"/>
    <cellStyle name="20% - Accent3 2 5 3 2 5" xfId="29648" xr:uid="{9569415C-3960-4B60-BC6F-03948EF9EB87}"/>
    <cellStyle name="20% - Accent3 2 5 3 3" xfId="4358" xr:uid="{00000000-0005-0000-0000-0000DE030000}"/>
    <cellStyle name="20% - Accent3 2 5 3 3 2" xfId="4357" xr:uid="{00000000-0005-0000-0000-0000DF030000}"/>
    <cellStyle name="20% - Accent3 2 5 3 3 2 2" xfId="22272" xr:uid="{EB3DAAC5-1B95-46C5-BCA9-47A91EADF6CB}"/>
    <cellStyle name="20% - Accent3 2 5 3 3 2 2 2" xfId="37248" xr:uid="{CCF787BE-7A35-4BB4-8A9B-06E17F6ACDD3}"/>
    <cellStyle name="20% - Accent3 2 5 3 3 2 3" xfId="29644" xr:uid="{CBAA5779-100D-4177-8D52-7913B8D663A2}"/>
    <cellStyle name="20% - Accent3 2 5 3 3 3" xfId="22273" xr:uid="{DC5BBAEA-CAA1-4A6D-9216-2E4902F27DC1}"/>
    <cellStyle name="20% - Accent3 2 5 3 3 3 2" xfId="37249" xr:uid="{038F4A36-76B9-45A8-BDEE-E1767D4E6563}"/>
    <cellStyle name="20% - Accent3 2 5 3 3 4" xfId="29645" xr:uid="{B707BD7E-6A67-4D9E-AF0F-39C9788B1DA2}"/>
    <cellStyle name="20% - Accent3 2 5 3 4" xfId="4356" xr:uid="{00000000-0005-0000-0000-0000E0030000}"/>
    <cellStyle name="20% - Accent3 2 5 3 4 2" xfId="22271" xr:uid="{386911EB-DB47-4F57-956F-85BFC4C49B79}"/>
    <cellStyle name="20% - Accent3 2 5 3 4 2 2" xfId="37247" xr:uid="{08DE10C1-37BA-49FC-8488-DD62F6F02A28}"/>
    <cellStyle name="20% - Accent3 2 5 3 4 3" xfId="29643" xr:uid="{FB868DF6-DA46-4520-B897-C93434A7218B}"/>
    <cellStyle name="20% - Accent3 2 5 3 5" xfId="22277" xr:uid="{A4E6A947-DCCC-4A48-86E3-4AA4CFF82DBC}"/>
    <cellStyle name="20% - Accent3 2 5 3 5 2" xfId="37253" xr:uid="{6FF92811-834B-4503-8E47-27FAA6853C7B}"/>
    <cellStyle name="20% - Accent3 2 5 3 6" xfId="29649" xr:uid="{28EDC7B4-5097-4942-9746-8C2973F3D101}"/>
    <cellStyle name="20% - Accent3 2 5 4" xfId="4355" xr:uid="{00000000-0005-0000-0000-0000E1030000}"/>
    <cellStyle name="20% - Accent3 2 5 4 2" xfId="4354" xr:uid="{00000000-0005-0000-0000-0000E2030000}"/>
    <cellStyle name="20% - Accent3 2 5 4 2 2" xfId="4353" xr:uid="{00000000-0005-0000-0000-0000E3030000}"/>
    <cellStyle name="20% - Accent3 2 5 4 2 2 2" xfId="22268" xr:uid="{A3868C39-B7D5-4EFC-9DFA-374BCC368559}"/>
    <cellStyle name="20% - Accent3 2 5 4 2 2 2 2" xfId="37244" xr:uid="{55BD45CA-68E7-4BF5-809C-691944B1E746}"/>
    <cellStyle name="20% - Accent3 2 5 4 2 2 3" xfId="29640" xr:uid="{46A4C0BB-DEDA-4C11-8FB3-3852B9CAB2A4}"/>
    <cellStyle name="20% - Accent3 2 5 4 2 3" xfId="4352" xr:uid="{00000000-0005-0000-0000-0000E4030000}"/>
    <cellStyle name="20% - Accent3 2 5 4 2 3 2" xfId="22267" xr:uid="{0705BB6F-31FF-43D9-AD2B-1C519EB6EC04}"/>
    <cellStyle name="20% - Accent3 2 5 4 2 3 2 2" xfId="37243" xr:uid="{757A6E2D-D5CB-472E-B60C-A2186C8085C8}"/>
    <cellStyle name="20% - Accent3 2 5 4 2 3 3" xfId="29639" xr:uid="{43F37021-1CFF-475D-B729-984F3074FE28}"/>
    <cellStyle name="20% - Accent3 2 5 4 2 4" xfId="22269" xr:uid="{9597D58F-98AA-43AA-9FFA-E66600E39EBD}"/>
    <cellStyle name="20% - Accent3 2 5 4 2 4 2" xfId="37245" xr:uid="{352B9B14-D560-48F5-8DA5-F18DCBC655CB}"/>
    <cellStyle name="20% - Accent3 2 5 4 2 5" xfId="29641" xr:uid="{2FDDD405-DAFB-4D39-80D3-394CD9AEBE8C}"/>
    <cellStyle name="20% - Accent3 2 5 4 3" xfId="4351" xr:uid="{00000000-0005-0000-0000-0000E5030000}"/>
    <cellStyle name="20% - Accent3 2 5 4 3 2" xfId="4350" xr:uid="{00000000-0005-0000-0000-0000E6030000}"/>
    <cellStyle name="20% - Accent3 2 5 4 3 2 2" xfId="22265" xr:uid="{C643D9DC-3239-4000-BDA6-CC0E56353140}"/>
    <cellStyle name="20% - Accent3 2 5 4 3 2 2 2" xfId="37241" xr:uid="{AD512B09-21B5-47BF-B7E2-3492376E16CF}"/>
    <cellStyle name="20% - Accent3 2 5 4 3 2 3" xfId="29637" xr:uid="{DF2A98A0-A7BC-4711-8BF6-55AC3F629973}"/>
    <cellStyle name="20% - Accent3 2 5 4 3 3" xfId="22266" xr:uid="{A426EB16-CCE6-4B62-93F9-765A945C569D}"/>
    <cellStyle name="20% - Accent3 2 5 4 3 3 2" xfId="37242" xr:uid="{2C789909-6EA5-41E4-9AAD-14DA0D6FF5A3}"/>
    <cellStyle name="20% - Accent3 2 5 4 3 4" xfId="29638" xr:uid="{F5881809-B0F5-4C93-BE04-438FD5FA3C91}"/>
    <cellStyle name="20% - Accent3 2 5 4 4" xfId="4349" xr:uid="{00000000-0005-0000-0000-0000E7030000}"/>
    <cellStyle name="20% - Accent3 2 5 4 4 2" xfId="22264" xr:uid="{E0E80DAC-EB29-4EFB-88AC-1E9BBC2F5AD5}"/>
    <cellStyle name="20% - Accent3 2 5 4 4 2 2" xfId="37240" xr:uid="{547AF804-6A8F-454B-B216-282E02515DC0}"/>
    <cellStyle name="20% - Accent3 2 5 4 4 3" xfId="29636" xr:uid="{0B92A039-4FFD-40DF-AF7B-F5552BE6B00D}"/>
    <cellStyle name="20% - Accent3 2 5 4 5" xfId="22270" xr:uid="{723DCE44-E374-403F-8C5C-07B7E5121BF2}"/>
    <cellStyle name="20% - Accent3 2 5 4 5 2" xfId="37246" xr:uid="{CDC3518C-4759-44AB-9656-D43A532545E2}"/>
    <cellStyle name="20% - Accent3 2 5 4 6" xfId="29642" xr:uid="{06C1A8D0-0380-4493-9595-2C73F91200BB}"/>
    <cellStyle name="20% - Accent3 2 5 5" xfId="4348" xr:uid="{00000000-0005-0000-0000-0000E8030000}"/>
    <cellStyle name="20% - Accent3 2 5 5 2" xfId="4347" xr:uid="{00000000-0005-0000-0000-0000E9030000}"/>
    <cellStyle name="20% - Accent3 2 5 5 2 2" xfId="22262" xr:uid="{D7B19827-5AEE-4D0E-ADA0-273FDF765ACC}"/>
    <cellStyle name="20% - Accent3 2 5 5 2 2 2" xfId="37238" xr:uid="{AA4CC162-B4DB-4284-AC30-673033F18831}"/>
    <cellStyle name="20% - Accent3 2 5 5 2 3" xfId="29634" xr:uid="{9341E0D7-B63B-4283-A8AB-15934D43263F}"/>
    <cellStyle name="20% - Accent3 2 5 5 3" xfId="4346" xr:uid="{00000000-0005-0000-0000-0000EA030000}"/>
    <cellStyle name="20% - Accent3 2 5 5 3 2" xfId="22261" xr:uid="{8E0EA655-A795-418D-B272-8830B568E60A}"/>
    <cellStyle name="20% - Accent3 2 5 5 3 2 2" xfId="37237" xr:uid="{55CDD67C-A16F-4F26-8E9D-C313B5B5C821}"/>
    <cellStyle name="20% - Accent3 2 5 5 3 3" xfId="29633" xr:uid="{D0E56DAC-35D5-4ADC-B6D8-F7D95E6CA3D5}"/>
    <cellStyle name="20% - Accent3 2 5 5 4" xfId="22263" xr:uid="{8C619381-15BE-423F-9FCB-4799E0CE39F6}"/>
    <cellStyle name="20% - Accent3 2 5 5 4 2" xfId="37239" xr:uid="{55653514-EF8C-4B8A-9537-79370167AEBE}"/>
    <cellStyle name="20% - Accent3 2 5 5 5" xfId="29635" xr:uid="{A003AE13-5798-4FAC-A637-C3A06B29DE21}"/>
    <cellStyle name="20% - Accent3 2 5 6" xfId="4345" xr:uid="{00000000-0005-0000-0000-0000EB030000}"/>
    <cellStyle name="20% - Accent3 2 5 6 2" xfId="22260" xr:uid="{047873A7-0CA5-43B3-962F-1F2CA09654C8}"/>
    <cellStyle name="20% - Accent3 2 5 6 2 2" xfId="37236" xr:uid="{289F8D21-DACC-480B-856E-EE85FE56B593}"/>
    <cellStyle name="20% - Accent3 2 5 6 3" xfId="29632" xr:uid="{F2035C1C-3B39-42C6-881F-DBF7C0C031A5}"/>
    <cellStyle name="20% - Accent3 2 5 7" xfId="4344" xr:uid="{00000000-0005-0000-0000-0000EC030000}"/>
    <cellStyle name="20% - Accent3 2 5 7 2" xfId="4343" xr:uid="{00000000-0005-0000-0000-0000ED030000}"/>
    <cellStyle name="20% - Accent3 2 5 7 2 2" xfId="22258" xr:uid="{B144EF25-DCCB-44E5-B706-15E2859FBCC3}"/>
    <cellStyle name="20% - Accent3 2 5 7 2 2 2" xfId="37234" xr:uid="{1A2D95ED-FB04-4179-869D-ACB7ADFDF9F2}"/>
    <cellStyle name="20% - Accent3 2 5 7 2 3" xfId="29630" xr:uid="{5B920807-0248-470D-AC09-181B20AEA5A8}"/>
    <cellStyle name="20% - Accent3 2 5 7 3" xfId="22259" xr:uid="{F1387C26-990B-4173-94F9-42EB88046AB7}"/>
    <cellStyle name="20% - Accent3 2 5 7 3 2" xfId="37235" xr:uid="{08FB41F1-35BD-4F85-BA18-0528F44D945A}"/>
    <cellStyle name="20% - Accent3 2 5 7 4" xfId="29631" xr:uid="{8EA49D54-1804-4866-ACDC-BC24B83AE206}"/>
    <cellStyle name="20% - Accent3 2 5 8" xfId="4342" xr:uid="{00000000-0005-0000-0000-0000EE030000}"/>
    <cellStyle name="20% - Accent3 2 5 8 2" xfId="22257" xr:uid="{37147133-E9BC-4548-BBB1-737028EC98FD}"/>
    <cellStyle name="20% - Accent3 2 5 8 2 2" xfId="37233" xr:uid="{6865FB55-D0BD-4659-B33F-089A059AC0C9}"/>
    <cellStyle name="20% - Accent3 2 5 8 3" xfId="29629" xr:uid="{F0DFECC1-20E2-4B6E-825A-1616ADD5551B}"/>
    <cellStyle name="20% - Accent3 2 5 9" xfId="22300" xr:uid="{2753B1AC-34F7-46BB-BC1A-F2D07AF6BE81}"/>
    <cellStyle name="20% - Accent3 2 5 9 2" xfId="37276" xr:uid="{88D4F779-2D17-4FD2-85E7-0A585799C9C5}"/>
    <cellStyle name="20% - Accent3 2 6" xfId="4341" xr:uid="{00000000-0005-0000-0000-0000EF030000}"/>
    <cellStyle name="20% - Accent3 2 6 10" xfId="29628" xr:uid="{086D08B8-E8A0-475C-A684-E1B801BC2CB4}"/>
    <cellStyle name="20% - Accent3 2 6 2" xfId="4340" xr:uid="{00000000-0005-0000-0000-0000F0030000}"/>
    <cellStyle name="20% - Accent3 2 6 2 2" xfId="4339" xr:uid="{00000000-0005-0000-0000-0000F1030000}"/>
    <cellStyle name="20% - Accent3 2 6 2 2 2" xfId="4338" xr:uid="{00000000-0005-0000-0000-0000F2030000}"/>
    <cellStyle name="20% - Accent3 2 6 2 2 2 2" xfId="4337" xr:uid="{00000000-0005-0000-0000-0000F3030000}"/>
    <cellStyle name="20% - Accent3 2 6 2 2 2 2 2" xfId="22252" xr:uid="{F14A37E4-3D43-4CB0-9119-B1922DB5730E}"/>
    <cellStyle name="20% - Accent3 2 6 2 2 2 2 2 2" xfId="37228" xr:uid="{438C3243-7F80-42A8-BFCA-5C86CB5C6BD6}"/>
    <cellStyle name="20% - Accent3 2 6 2 2 2 2 3" xfId="29624" xr:uid="{5E319B20-8734-4BD3-B37E-4035ACEAADD6}"/>
    <cellStyle name="20% - Accent3 2 6 2 2 2 3" xfId="4336" xr:uid="{00000000-0005-0000-0000-0000F4030000}"/>
    <cellStyle name="20% - Accent3 2 6 2 2 2 3 2" xfId="22251" xr:uid="{6D94A37B-CF90-4BBA-8213-339022961A83}"/>
    <cellStyle name="20% - Accent3 2 6 2 2 2 3 2 2" xfId="37227" xr:uid="{03C7537E-80D8-4567-9425-8792920D98C4}"/>
    <cellStyle name="20% - Accent3 2 6 2 2 2 3 3" xfId="29623" xr:uid="{025B9F7B-692A-43B5-B42B-1E451F0C8752}"/>
    <cellStyle name="20% - Accent3 2 6 2 2 2 4" xfId="22253" xr:uid="{72432E74-D5AB-4CFB-BDDC-2C2894770101}"/>
    <cellStyle name="20% - Accent3 2 6 2 2 2 4 2" xfId="37229" xr:uid="{55C08E65-A686-4A07-A5A7-E50C40A610AE}"/>
    <cellStyle name="20% - Accent3 2 6 2 2 2 5" xfId="29625" xr:uid="{F3935C22-0A32-489E-A636-E0F17DC188AA}"/>
    <cellStyle name="20% - Accent3 2 6 2 2 3" xfId="4335" xr:uid="{00000000-0005-0000-0000-0000F5030000}"/>
    <cellStyle name="20% - Accent3 2 6 2 2 3 2" xfId="4334" xr:uid="{00000000-0005-0000-0000-0000F6030000}"/>
    <cellStyle name="20% - Accent3 2 6 2 2 3 2 2" xfId="22249" xr:uid="{E0568AEC-05AE-4F38-9F49-23AD05A3A73A}"/>
    <cellStyle name="20% - Accent3 2 6 2 2 3 2 2 2" xfId="37225" xr:uid="{880BED72-2B57-40A1-8D35-23AA46E2DD03}"/>
    <cellStyle name="20% - Accent3 2 6 2 2 3 2 3" xfId="29621" xr:uid="{358C712D-D3C4-4361-A727-B7AC7E820A2E}"/>
    <cellStyle name="20% - Accent3 2 6 2 2 3 3" xfId="22250" xr:uid="{72AFEA22-8D39-447D-9AFA-84A454CF95DB}"/>
    <cellStyle name="20% - Accent3 2 6 2 2 3 3 2" xfId="37226" xr:uid="{DC0AA64F-D2BD-4AE6-8652-3E8453B3590E}"/>
    <cellStyle name="20% - Accent3 2 6 2 2 3 4" xfId="29622" xr:uid="{A864653F-362C-4109-AB2D-0B2541B8D093}"/>
    <cellStyle name="20% - Accent3 2 6 2 2 4" xfId="4333" xr:uid="{00000000-0005-0000-0000-0000F7030000}"/>
    <cellStyle name="20% - Accent3 2 6 2 2 4 2" xfId="22248" xr:uid="{F05945B9-35D4-4175-91B6-8CED9B8EAF46}"/>
    <cellStyle name="20% - Accent3 2 6 2 2 4 2 2" xfId="37224" xr:uid="{5FE2CA52-BA02-462A-A515-5002DC33F2BC}"/>
    <cellStyle name="20% - Accent3 2 6 2 2 4 3" xfId="29620" xr:uid="{8C485649-955C-4952-AAC5-6D155D8AE6F6}"/>
    <cellStyle name="20% - Accent3 2 6 2 2 5" xfId="22254" xr:uid="{ECC19838-7F2C-43F0-A2E1-6991FC9C1BC6}"/>
    <cellStyle name="20% - Accent3 2 6 2 2 5 2" xfId="37230" xr:uid="{14311204-AA94-4984-B0DA-4C0F03331770}"/>
    <cellStyle name="20% - Accent3 2 6 2 2 6" xfId="29626" xr:uid="{AD8E4242-E324-47C3-BE2D-2AC050997D3C}"/>
    <cellStyle name="20% - Accent3 2 6 2 3" xfId="4332" xr:uid="{00000000-0005-0000-0000-0000F8030000}"/>
    <cellStyle name="20% - Accent3 2 6 2 3 2" xfId="4331" xr:uid="{00000000-0005-0000-0000-0000F9030000}"/>
    <cellStyle name="20% - Accent3 2 6 2 3 2 2" xfId="4330" xr:uid="{00000000-0005-0000-0000-0000FA030000}"/>
    <cellStyle name="20% - Accent3 2 6 2 3 2 2 2" xfId="22245" xr:uid="{73AD2268-F6C1-4897-B8A3-2E30455D9E9A}"/>
    <cellStyle name="20% - Accent3 2 6 2 3 2 2 2 2" xfId="37221" xr:uid="{135172BA-A6F7-425C-B61E-C60EC9F75799}"/>
    <cellStyle name="20% - Accent3 2 6 2 3 2 2 3" xfId="29617" xr:uid="{A28AF617-E4A9-4ABB-8EE4-BAFF6F2516DC}"/>
    <cellStyle name="20% - Accent3 2 6 2 3 2 3" xfId="4329" xr:uid="{00000000-0005-0000-0000-0000FB030000}"/>
    <cellStyle name="20% - Accent3 2 6 2 3 2 3 2" xfId="22244" xr:uid="{165AF9DA-89C2-4CB1-BCDD-3E95ABBA793C}"/>
    <cellStyle name="20% - Accent3 2 6 2 3 2 3 2 2" xfId="37220" xr:uid="{CD8C096B-580A-41DF-8184-84574EE13513}"/>
    <cellStyle name="20% - Accent3 2 6 2 3 2 3 3" xfId="29616" xr:uid="{D21B7906-1344-418B-AC48-CFBF995D47F9}"/>
    <cellStyle name="20% - Accent3 2 6 2 3 2 4" xfId="22246" xr:uid="{6052CEE9-8D52-44C1-B8F9-D9C03DE4086F}"/>
    <cellStyle name="20% - Accent3 2 6 2 3 2 4 2" xfId="37222" xr:uid="{C3561576-77A0-4855-9847-065D801B8DC9}"/>
    <cellStyle name="20% - Accent3 2 6 2 3 2 5" xfId="29618" xr:uid="{7FDD33D1-F124-4501-B751-4FB9C079D3DA}"/>
    <cellStyle name="20% - Accent3 2 6 2 3 3" xfId="4328" xr:uid="{00000000-0005-0000-0000-0000FC030000}"/>
    <cellStyle name="20% - Accent3 2 6 2 3 3 2" xfId="4327" xr:uid="{00000000-0005-0000-0000-0000FD030000}"/>
    <cellStyle name="20% - Accent3 2 6 2 3 3 2 2" xfId="22242" xr:uid="{4564B395-0BA7-40CB-85CA-01C6F5187549}"/>
    <cellStyle name="20% - Accent3 2 6 2 3 3 2 2 2" xfId="37218" xr:uid="{08968AE7-1853-455D-8F4D-2EB9EB6CBE06}"/>
    <cellStyle name="20% - Accent3 2 6 2 3 3 2 3" xfId="29614" xr:uid="{581B7708-3B47-41C7-829B-D1D4DEC7C024}"/>
    <cellStyle name="20% - Accent3 2 6 2 3 3 3" xfId="22243" xr:uid="{C4279487-C527-4E23-8815-873DF1BF75C3}"/>
    <cellStyle name="20% - Accent3 2 6 2 3 3 3 2" xfId="37219" xr:uid="{0EE4F844-8878-4671-B1D6-3653528B7148}"/>
    <cellStyle name="20% - Accent3 2 6 2 3 3 4" xfId="29615" xr:uid="{77034E5F-60D4-41A1-986D-E528757A80F1}"/>
    <cellStyle name="20% - Accent3 2 6 2 3 4" xfId="4326" xr:uid="{00000000-0005-0000-0000-0000FE030000}"/>
    <cellStyle name="20% - Accent3 2 6 2 3 4 2" xfId="22241" xr:uid="{8F89F211-4A11-4840-8E5E-8A2C441BED61}"/>
    <cellStyle name="20% - Accent3 2 6 2 3 4 2 2" xfId="37217" xr:uid="{9FD3B868-D459-41DE-A843-630177383C0B}"/>
    <cellStyle name="20% - Accent3 2 6 2 3 4 3" xfId="29613" xr:uid="{5E42900E-B73F-4D2C-B019-57470A366CE3}"/>
    <cellStyle name="20% - Accent3 2 6 2 3 5" xfId="22247" xr:uid="{20BD6EE6-B9D1-47CA-8D24-AF8D4306B679}"/>
    <cellStyle name="20% - Accent3 2 6 2 3 5 2" xfId="37223" xr:uid="{3C40BE5B-41E5-4233-8270-115C68A5CA27}"/>
    <cellStyle name="20% - Accent3 2 6 2 3 6" xfId="29619" xr:uid="{02C7E652-4C05-4487-9CBD-0AFADB7A4898}"/>
    <cellStyle name="20% - Accent3 2 6 2 4" xfId="4325" xr:uid="{00000000-0005-0000-0000-0000FF030000}"/>
    <cellStyle name="20% - Accent3 2 6 2 4 2" xfId="4324" xr:uid="{00000000-0005-0000-0000-000000040000}"/>
    <cellStyle name="20% - Accent3 2 6 2 4 2 2" xfId="22239" xr:uid="{ADE2E9BC-6F60-4E0B-B3C0-923A70A158AF}"/>
    <cellStyle name="20% - Accent3 2 6 2 4 2 2 2" xfId="37215" xr:uid="{5690A2F5-2BA9-49ED-9DB1-9115AD8374AB}"/>
    <cellStyle name="20% - Accent3 2 6 2 4 2 3" xfId="29611" xr:uid="{15297DBF-6329-4D36-9904-0C09CB4CDFC1}"/>
    <cellStyle name="20% - Accent3 2 6 2 4 3" xfId="4323" xr:uid="{00000000-0005-0000-0000-000001040000}"/>
    <cellStyle name="20% - Accent3 2 6 2 4 3 2" xfId="22238" xr:uid="{148975FC-F44A-46BC-B90C-00D19495B2DB}"/>
    <cellStyle name="20% - Accent3 2 6 2 4 3 2 2" xfId="37214" xr:uid="{C8C7740F-4867-410C-AA35-25067DB7D354}"/>
    <cellStyle name="20% - Accent3 2 6 2 4 3 3" xfId="29610" xr:uid="{A463E6A5-01BF-4587-8244-5850AD3F8B01}"/>
    <cellStyle name="20% - Accent3 2 6 2 4 4" xfId="22240" xr:uid="{F82D6A48-6266-4E5A-9FEE-FC9C84E2C0EC}"/>
    <cellStyle name="20% - Accent3 2 6 2 4 4 2" xfId="37216" xr:uid="{0FF17D4D-EBF5-4646-BA09-1C3280FAA346}"/>
    <cellStyle name="20% - Accent3 2 6 2 4 5" xfId="29612" xr:uid="{193983E9-3097-4DCF-ACBB-68D4D7B2743C}"/>
    <cellStyle name="20% - Accent3 2 6 2 5" xfId="4322" xr:uid="{00000000-0005-0000-0000-000002040000}"/>
    <cellStyle name="20% - Accent3 2 6 2 5 2" xfId="22237" xr:uid="{3B9124E1-E91F-4BC4-90F1-6DC6EEBA3A95}"/>
    <cellStyle name="20% - Accent3 2 6 2 5 2 2" xfId="37213" xr:uid="{83D7D1F0-BFEC-463D-ADC5-9910E9D229F7}"/>
    <cellStyle name="20% - Accent3 2 6 2 5 3" xfId="29609" xr:uid="{00320C73-5C61-490F-A105-895D239BCE81}"/>
    <cellStyle name="20% - Accent3 2 6 2 6" xfId="4321" xr:uid="{00000000-0005-0000-0000-000003040000}"/>
    <cellStyle name="20% - Accent3 2 6 2 6 2" xfId="4320" xr:uid="{00000000-0005-0000-0000-000004040000}"/>
    <cellStyle name="20% - Accent3 2 6 2 6 2 2" xfId="22235" xr:uid="{2890059B-7D81-48FA-8C4B-BE674EF6BD3D}"/>
    <cellStyle name="20% - Accent3 2 6 2 6 2 2 2" xfId="37211" xr:uid="{9E33C339-C279-4BD0-956E-BBB3ED4000AE}"/>
    <cellStyle name="20% - Accent3 2 6 2 6 2 3" xfId="29607" xr:uid="{48EB420E-EB3A-48A6-8AC3-5CC8E2037492}"/>
    <cellStyle name="20% - Accent3 2 6 2 6 3" xfId="22236" xr:uid="{DB52C46B-E9AF-4706-92AC-7D923F542507}"/>
    <cellStyle name="20% - Accent3 2 6 2 6 3 2" xfId="37212" xr:uid="{9642FBB6-4145-4D22-AEB5-D620F0DFEFB8}"/>
    <cellStyle name="20% - Accent3 2 6 2 6 4" xfId="29608" xr:uid="{D0A7BC1A-1E01-4812-A954-4C5BC82F917F}"/>
    <cellStyle name="20% - Accent3 2 6 2 7" xfId="4319" xr:uid="{00000000-0005-0000-0000-000005040000}"/>
    <cellStyle name="20% - Accent3 2 6 2 7 2" xfId="22234" xr:uid="{D2C24722-A54A-4069-B754-276660DC05EE}"/>
    <cellStyle name="20% - Accent3 2 6 2 7 2 2" xfId="37210" xr:uid="{4C1B0796-5835-4FC5-B05D-C67B46E621E4}"/>
    <cellStyle name="20% - Accent3 2 6 2 7 3" xfId="29606" xr:uid="{F975B815-3C41-428F-B95B-8FCEF8E90D97}"/>
    <cellStyle name="20% - Accent3 2 6 2 8" xfId="22255" xr:uid="{B1E74271-FE75-44C4-9374-C7FD36CA250F}"/>
    <cellStyle name="20% - Accent3 2 6 2 8 2" xfId="37231" xr:uid="{5E2A0FB6-23A5-4D47-AE27-8ABC2FD81401}"/>
    <cellStyle name="20% - Accent3 2 6 2 9" xfId="29627" xr:uid="{B33FC307-332F-431D-9DFC-549AEEF8A1D0}"/>
    <cellStyle name="20% - Accent3 2 6 3" xfId="4318" xr:uid="{00000000-0005-0000-0000-000006040000}"/>
    <cellStyle name="20% - Accent3 2 6 3 2" xfId="4317" xr:uid="{00000000-0005-0000-0000-000007040000}"/>
    <cellStyle name="20% - Accent3 2 6 3 2 2" xfId="4316" xr:uid="{00000000-0005-0000-0000-000008040000}"/>
    <cellStyle name="20% - Accent3 2 6 3 2 2 2" xfId="22231" xr:uid="{48289B17-6183-44C5-93F2-2254EB80F972}"/>
    <cellStyle name="20% - Accent3 2 6 3 2 2 2 2" xfId="37207" xr:uid="{F5258050-0C48-462C-A14E-FFF35D4DBCF4}"/>
    <cellStyle name="20% - Accent3 2 6 3 2 2 3" xfId="29603" xr:uid="{93CA57AA-F3CC-4EE8-8140-2AA59FBB99E5}"/>
    <cellStyle name="20% - Accent3 2 6 3 2 3" xfId="4315" xr:uid="{00000000-0005-0000-0000-000009040000}"/>
    <cellStyle name="20% - Accent3 2 6 3 2 3 2" xfId="22230" xr:uid="{0B136BDF-819B-43BC-9B49-B40141E52B20}"/>
    <cellStyle name="20% - Accent3 2 6 3 2 3 2 2" xfId="37206" xr:uid="{2BF0C73C-38E5-4F9D-835D-8B8AF2AD2357}"/>
    <cellStyle name="20% - Accent3 2 6 3 2 3 3" xfId="29602" xr:uid="{D67F4DC1-C729-4719-959A-8EC252900A9E}"/>
    <cellStyle name="20% - Accent3 2 6 3 2 4" xfId="22232" xr:uid="{391C8534-732B-404B-947C-B95DAD8D1223}"/>
    <cellStyle name="20% - Accent3 2 6 3 2 4 2" xfId="37208" xr:uid="{772CA439-555D-445E-83A4-B866309ACBDA}"/>
    <cellStyle name="20% - Accent3 2 6 3 2 5" xfId="29604" xr:uid="{23265A9A-204D-4EE7-9CD7-E2815FEE9FC5}"/>
    <cellStyle name="20% - Accent3 2 6 3 3" xfId="4314" xr:uid="{00000000-0005-0000-0000-00000A040000}"/>
    <cellStyle name="20% - Accent3 2 6 3 3 2" xfId="4313" xr:uid="{00000000-0005-0000-0000-00000B040000}"/>
    <cellStyle name="20% - Accent3 2 6 3 3 2 2" xfId="22228" xr:uid="{6F9D5F1F-6A7E-4576-B4BB-57FC8CF2D490}"/>
    <cellStyle name="20% - Accent3 2 6 3 3 2 2 2" xfId="37204" xr:uid="{972C855A-A017-4F04-A365-6453C139C429}"/>
    <cellStyle name="20% - Accent3 2 6 3 3 2 3" xfId="29600" xr:uid="{12AB5501-B662-45D5-917D-A9413EFFD917}"/>
    <cellStyle name="20% - Accent3 2 6 3 3 3" xfId="22229" xr:uid="{96AD1170-89DB-490A-B234-06995155152A}"/>
    <cellStyle name="20% - Accent3 2 6 3 3 3 2" xfId="37205" xr:uid="{C269AFE2-8F89-4FB5-9E39-8300D7E6CC42}"/>
    <cellStyle name="20% - Accent3 2 6 3 3 4" xfId="29601" xr:uid="{71021D12-0397-4057-B00B-98AA199077AB}"/>
    <cellStyle name="20% - Accent3 2 6 3 4" xfId="4312" xr:uid="{00000000-0005-0000-0000-00000C040000}"/>
    <cellStyle name="20% - Accent3 2 6 3 4 2" xfId="22227" xr:uid="{4186F1F6-E143-4865-8FC3-19D7908014CC}"/>
    <cellStyle name="20% - Accent3 2 6 3 4 2 2" xfId="37203" xr:uid="{9D12382D-3F84-468F-B856-924B959FBDE9}"/>
    <cellStyle name="20% - Accent3 2 6 3 4 3" xfId="29599" xr:uid="{8294071A-35E1-4E80-8A69-193C4F340875}"/>
    <cellStyle name="20% - Accent3 2 6 3 5" xfId="22233" xr:uid="{02827652-8E54-455C-86BA-281C81CE67E6}"/>
    <cellStyle name="20% - Accent3 2 6 3 5 2" xfId="37209" xr:uid="{8584619D-5710-4B71-8BB9-9549413645D1}"/>
    <cellStyle name="20% - Accent3 2 6 3 6" xfId="29605" xr:uid="{C4C56397-E6D2-45ED-BCB4-DD55C6205EDC}"/>
    <cellStyle name="20% - Accent3 2 6 4" xfId="4311" xr:uid="{00000000-0005-0000-0000-00000D040000}"/>
    <cellStyle name="20% - Accent3 2 6 4 2" xfId="4310" xr:uid="{00000000-0005-0000-0000-00000E040000}"/>
    <cellStyle name="20% - Accent3 2 6 4 2 2" xfId="4309" xr:uid="{00000000-0005-0000-0000-00000F040000}"/>
    <cellStyle name="20% - Accent3 2 6 4 2 2 2" xfId="22224" xr:uid="{42957BFD-8B71-4742-92DB-96BB08CC272C}"/>
    <cellStyle name="20% - Accent3 2 6 4 2 2 2 2" xfId="37200" xr:uid="{E0299275-0D08-4C85-B400-E519727E6A8A}"/>
    <cellStyle name="20% - Accent3 2 6 4 2 2 3" xfId="29596" xr:uid="{8A08901F-E25E-499F-A62F-A607A77D285E}"/>
    <cellStyle name="20% - Accent3 2 6 4 2 3" xfId="4308" xr:uid="{00000000-0005-0000-0000-000010040000}"/>
    <cellStyle name="20% - Accent3 2 6 4 2 3 2" xfId="22223" xr:uid="{29DFE232-426F-473A-A032-B606DACCE24F}"/>
    <cellStyle name="20% - Accent3 2 6 4 2 3 2 2" xfId="37199" xr:uid="{30E022F3-5BCE-40C0-A438-46AB2391104A}"/>
    <cellStyle name="20% - Accent3 2 6 4 2 3 3" xfId="29595" xr:uid="{D3217E41-76FA-4C90-B6EF-AC93CBED906A}"/>
    <cellStyle name="20% - Accent3 2 6 4 2 4" xfId="22225" xr:uid="{C04A04EF-C81D-4122-840B-F2D1D3AEB786}"/>
    <cellStyle name="20% - Accent3 2 6 4 2 4 2" xfId="37201" xr:uid="{A7F85990-D569-4FE7-A072-644CAC8AF07A}"/>
    <cellStyle name="20% - Accent3 2 6 4 2 5" xfId="29597" xr:uid="{1F0E2D90-4542-45E7-BF67-A84C05EDB865}"/>
    <cellStyle name="20% - Accent3 2 6 4 3" xfId="4307" xr:uid="{00000000-0005-0000-0000-000011040000}"/>
    <cellStyle name="20% - Accent3 2 6 4 3 2" xfId="4306" xr:uid="{00000000-0005-0000-0000-000012040000}"/>
    <cellStyle name="20% - Accent3 2 6 4 3 2 2" xfId="22221" xr:uid="{F79A9256-516F-47A1-8426-0F23910A378D}"/>
    <cellStyle name="20% - Accent3 2 6 4 3 2 2 2" xfId="37197" xr:uid="{E6A549E8-F1C2-42AB-ACFB-1288227CC993}"/>
    <cellStyle name="20% - Accent3 2 6 4 3 2 3" xfId="29593" xr:uid="{24E0655C-D808-4D44-B684-056F7236CC4E}"/>
    <cellStyle name="20% - Accent3 2 6 4 3 3" xfId="22222" xr:uid="{ACC98FAB-5A63-4CA2-9C5B-97E1FE22D6A1}"/>
    <cellStyle name="20% - Accent3 2 6 4 3 3 2" xfId="37198" xr:uid="{25B651AB-3B5D-4EF7-B8F5-0A6DBC3D2617}"/>
    <cellStyle name="20% - Accent3 2 6 4 3 4" xfId="29594" xr:uid="{1DDCA13B-E07C-4FF9-8B92-ADC183FA1DE1}"/>
    <cellStyle name="20% - Accent3 2 6 4 4" xfId="4305" xr:uid="{00000000-0005-0000-0000-000013040000}"/>
    <cellStyle name="20% - Accent3 2 6 4 4 2" xfId="22220" xr:uid="{B049B5F4-59B0-495D-8E34-7132B2EBF41E}"/>
    <cellStyle name="20% - Accent3 2 6 4 4 2 2" xfId="37196" xr:uid="{9A9ECC28-FFDE-472D-9D38-56D857DC133F}"/>
    <cellStyle name="20% - Accent3 2 6 4 4 3" xfId="29592" xr:uid="{D175EA4B-3BF5-46B6-94B2-4D62D6960293}"/>
    <cellStyle name="20% - Accent3 2 6 4 5" xfId="22226" xr:uid="{154418AE-C399-45D4-B4ED-AA08A90FC6A2}"/>
    <cellStyle name="20% - Accent3 2 6 4 5 2" xfId="37202" xr:uid="{8BD5388E-609E-4D08-BB18-456F7D797B18}"/>
    <cellStyle name="20% - Accent3 2 6 4 6" xfId="29598" xr:uid="{1210D1C4-70D9-417E-8626-61460C786B03}"/>
    <cellStyle name="20% - Accent3 2 6 5" xfId="4304" xr:uid="{00000000-0005-0000-0000-000014040000}"/>
    <cellStyle name="20% - Accent3 2 6 5 2" xfId="4303" xr:uid="{00000000-0005-0000-0000-000015040000}"/>
    <cellStyle name="20% - Accent3 2 6 5 2 2" xfId="22218" xr:uid="{79089ACF-1CD4-4CBC-9F3C-425CE435A577}"/>
    <cellStyle name="20% - Accent3 2 6 5 2 2 2" xfId="37194" xr:uid="{0D582159-2537-47CA-B0DA-50087BC99540}"/>
    <cellStyle name="20% - Accent3 2 6 5 2 3" xfId="29590" xr:uid="{47F04A87-C1A3-41BE-855A-3855E9C7F81D}"/>
    <cellStyle name="20% - Accent3 2 6 5 3" xfId="4302" xr:uid="{00000000-0005-0000-0000-000016040000}"/>
    <cellStyle name="20% - Accent3 2 6 5 3 2" xfId="22217" xr:uid="{E621AB83-618C-48D0-81ED-E2512010422E}"/>
    <cellStyle name="20% - Accent3 2 6 5 3 2 2" xfId="37193" xr:uid="{39F02E5C-AA28-49BD-94C6-1C0E57272A17}"/>
    <cellStyle name="20% - Accent3 2 6 5 3 3" xfId="29589" xr:uid="{5D8BA847-F1EF-4D27-8606-42589ACC7CB6}"/>
    <cellStyle name="20% - Accent3 2 6 5 4" xfId="22219" xr:uid="{45DDD9BD-BDE1-41C5-BA63-4AA7E76ADE14}"/>
    <cellStyle name="20% - Accent3 2 6 5 4 2" xfId="37195" xr:uid="{C4CD318F-5645-4DF0-BBAD-B5ACABF5A88D}"/>
    <cellStyle name="20% - Accent3 2 6 5 5" xfId="29591" xr:uid="{E94EE4FF-9590-471E-A17E-A09EA0859845}"/>
    <cellStyle name="20% - Accent3 2 6 6" xfId="4301" xr:uid="{00000000-0005-0000-0000-000017040000}"/>
    <cellStyle name="20% - Accent3 2 6 6 2" xfId="22216" xr:uid="{5310DC0A-0D81-4182-ACB6-6A0067FFBD51}"/>
    <cellStyle name="20% - Accent3 2 6 6 2 2" xfId="37192" xr:uid="{7AD25A5C-2F40-47C4-B9AB-93DDE5A6BF9F}"/>
    <cellStyle name="20% - Accent3 2 6 6 3" xfId="29588" xr:uid="{9AE6197D-AF61-4E8C-A4D0-CB2719942220}"/>
    <cellStyle name="20% - Accent3 2 6 7" xfId="4300" xr:uid="{00000000-0005-0000-0000-000018040000}"/>
    <cellStyle name="20% - Accent3 2 6 7 2" xfId="4299" xr:uid="{00000000-0005-0000-0000-000019040000}"/>
    <cellStyle name="20% - Accent3 2 6 7 2 2" xfId="22214" xr:uid="{D5300B97-3B0B-4CDE-8AC7-E75CEEBF6217}"/>
    <cellStyle name="20% - Accent3 2 6 7 2 2 2" xfId="37190" xr:uid="{F4678292-0474-48D0-B48C-D4AA3827295E}"/>
    <cellStyle name="20% - Accent3 2 6 7 2 3" xfId="29586" xr:uid="{C0708A66-A76E-4173-A2CD-EB5BF4C33ED6}"/>
    <cellStyle name="20% - Accent3 2 6 7 3" xfId="22215" xr:uid="{0D35E9EE-72C6-490C-BA02-4F1342104103}"/>
    <cellStyle name="20% - Accent3 2 6 7 3 2" xfId="37191" xr:uid="{E2FBE341-B88B-430B-A386-F7E1A4BC4B95}"/>
    <cellStyle name="20% - Accent3 2 6 7 4" xfId="29587" xr:uid="{8D4CA16F-9F0A-4298-B834-F08A647BBD63}"/>
    <cellStyle name="20% - Accent3 2 6 8" xfId="4298" xr:uid="{00000000-0005-0000-0000-00001A040000}"/>
    <cellStyle name="20% - Accent3 2 6 8 2" xfId="22213" xr:uid="{BB219799-6675-4A56-9113-6351D3580392}"/>
    <cellStyle name="20% - Accent3 2 6 8 2 2" xfId="37189" xr:uid="{8C3DD91A-5429-4DA3-9E99-E30DAF88A102}"/>
    <cellStyle name="20% - Accent3 2 6 8 3" xfId="29585" xr:uid="{FAF49488-5A40-45BE-B86A-D6AFFF8C0C28}"/>
    <cellStyle name="20% - Accent3 2 6 9" xfId="22256" xr:uid="{A330056A-4B4A-4F5E-A236-8DEFD787ED43}"/>
    <cellStyle name="20% - Accent3 2 6 9 2" xfId="37232" xr:uid="{E8D52022-430D-49D9-8DA4-05CB53BB830B}"/>
    <cellStyle name="20% - Accent3 2 7" xfId="4297" xr:uid="{00000000-0005-0000-0000-00001B040000}"/>
    <cellStyle name="20% - Accent3 2 7 2" xfId="4296" xr:uid="{00000000-0005-0000-0000-00001C040000}"/>
    <cellStyle name="20% - Accent3 2 7 2 2" xfId="4295" xr:uid="{00000000-0005-0000-0000-00001D040000}"/>
    <cellStyle name="20% - Accent3 2 7 2 2 2" xfId="22210" xr:uid="{4695E359-2EC2-4438-957A-D1CBDFD19322}"/>
    <cellStyle name="20% - Accent3 2 7 2 2 2 2" xfId="37186" xr:uid="{92670D0C-D566-4117-8FAA-67AD02686685}"/>
    <cellStyle name="20% - Accent3 2 7 2 2 3" xfId="29582" xr:uid="{5C6857E4-98AA-4EB9-90D5-27165FC7B9A1}"/>
    <cellStyle name="20% - Accent3 2 7 2 3" xfId="4294" xr:uid="{00000000-0005-0000-0000-00001E040000}"/>
    <cellStyle name="20% - Accent3 2 7 2 3 2" xfId="22209" xr:uid="{2D62C02F-E008-4580-BDB8-9EC9A24BD8DC}"/>
    <cellStyle name="20% - Accent3 2 7 2 3 2 2" xfId="37185" xr:uid="{8BDC7CD6-B35F-43D2-9FCF-0A955F5A91CF}"/>
    <cellStyle name="20% - Accent3 2 7 2 3 3" xfId="29581" xr:uid="{61EB7116-AB51-4BBD-B801-F594E05139DD}"/>
    <cellStyle name="20% - Accent3 2 7 2 4" xfId="22211" xr:uid="{CA10E377-56FE-4D69-B797-35AFAB12D24D}"/>
    <cellStyle name="20% - Accent3 2 7 2 4 2" xfId="37187" xr:uid="{F3175232-76AE-4DA3-9001-DFF383263DD6}"/>
    <cellStyle name="20% - Accent3 2 7 2 5" xfId="29583" xr:uid="{97F35246-2D36-48AF-A78B-0F65CB3C98DA}"/>
    <cellStyle name="20% - Accent3 2 7 3" xfId="4293" xr:uid="{00000000-0005-0000-0000-00001F040000}"/>
    <cellStyle name="20% - Accent3 2 7 3 2" xfId="4292" xr:uid="{00000000-0005-0000-0000-000020040000}"/>
    <cellStyle name="20% - Accent3 2 7 3 2 2" xfId="22207" xr:uid="{285BDCC6-4F86-4C28-AC8D-307DA57046D1}"/>
    <cellStyle name="20% - Accent3 2 7 3 2 2 2" xfId="37183" xr:uid="{DC5CEAE0-BB75-4A49-AD49-04734B97A027}"/>
    <cellStyle name="20% - Accent3 2 7 3 2 3" xfId="29579" xr:uid="{371EE3FA-AEBD-4512-B39C-357BABC7F6AC}"/>
    <cellStyle name="20% - Accent3 2 7 3 3" xfId="22208" xr:uid="{A99EA157-4C90-4D6F-A1BA-45EE6D01E5E8}"/>
    <cellStyle name="20% - Accent3 2 7 3 3 2" xfId="37184" xr:uid="{E00277FB-7E49-47AB-BF74-6366CDF23E7F}"/>
    <cellStyle name="20% - Accent3 2 7 3 4" xfId="29580" xr:uid="{251DA13D-B333-4FCC-BA9E-7F8AC9F34B53}"/>
    <cellStyle name="20% - Accent3 2 7 4" xfId="4291" xr:uid="{00000000-0005-0000-0000-000021040000}"/>
    <cellStyle name="20% - Accent3 2 7 4 2" xfId="22206" xr:uid="{E4B219C3-25B7-4A90-B838-8ED0659A8979}"/>
    <cellStyle name="20% - Accent3 2 7 4 2 2" xfId="37182" xr:uid="{D235C025-1E7D-46D2-86A8-E443245DCD99}"/>
    <cellStyle name="20% - Accent3 2 7 4 3" xfId="29578" xr:uid="{02926B53-E613-451C-9F8E-FA8E3CCE5C69}"/>
    <cellStyle name="20% - Accent3 2 7 5" xfId="22212" xr:uid="{4D73595F-6EC8-4A8F-B9E7-308A0C89A4ED}"/>
    <cellStyle name="20% - Accent3 2 7 5 2" xfId="37188" xr:uid="{339F096D-C318-49D8-9A3A-B29AF9138DEC}"/>
    <cellStyle name="20% - Accent3 2 7 6" xfId="29584" xr:uid="{4A967BF6-896C-46E1-B810-E599701468DF}"/>
    <cellStyle name="20% - Accent3 3" xfId="187" xr:uid="{00000000-0005-0000-0000-000024000000}"/>
    <cellStyle name="20% - Accent3 3 10" xfId="4290" xr:uid="{00000000-0005-0000-0000-000022040000}"/>
    <cellStyle name="20% - Accent3 3 10 2" xfId="22205" xr:uid="{3D11393D-0A60-44E2-80F4-888FE71D98AF}"/>
    <cellStyle name="20% - Accent3 3 10 2 2" xfId="37181" xr:uid="{302981DF-33B0-4860-84DA-B138A4F3B389}"/>
    <cellStyle name="20% - Accent3 3 10 3" xfId="29577" xr:uid="{2AD7F0DF-1D45-477A-988B-C4A2EEBFCC89}"/>
    <cellStyle name="20% - Accent3 3 2" xfId="4289" xr:uid="{00000000-0005-0000-0000-000023040000}"/>
    <cellStyle name="20% - Accent3 3 2 2" xfId="4288" xr:uid="{00000000-0005-0000-0000-000024040000}"/>
    <cellStyle name="20% - Accent3 3 2 2 2" xfId="4287" xr:uid="{00000000-0005-0000-0000-000025040000}"/>
    <cellStyle name="20% - Accent3 3 2 2 2 2" xfId="4286" xr:uid="{00000000-0005-0000-0000-000026040000}"/>
    <cellStyle name="20% - Accent3 3 2 2 2 2 2" xfId="4285" xr:uid="{00000000-0005-0000-0000-000027040000}"/>
    <cellStyle name="20% - Accent3 3 2 2 2 2 2 2" xfId="22201" xr:uid="{AE7AC619-4DE5-4F52-95A2-FCB0D567BC4C}"/>
    <cellStyle name="20% - Accent3 3 2 2 2 2 2 2 2" xfId="37177" xr:uid="{9AB254C1-F313-4F03-A279-B248783EE4BB}"/>
    <cellStyle name="20% - Accent3 3 2 2 2 2 2 3" xfId="29573" xr:uid="{DA10368D-F19D-49B9-8524-D33E09139CC8}"/>
    <cellStyle name="20% - Accent3 3 2 2 2 2 3" xfId="4284" xr:uid="{00000000-0005-0000-0000-000028040000}"/>
    <cellStyle name="20% - Accent3 3 2 2 2 2 3 2" xfId="22200" xr:uid="{67ADD0E1-10A2-4573-9420-0F5508373B77}"/>
    <cellStyle name="20% - Accent3 3 2 2 2 2 3 2 2" xfId="37176" xr:uid="{E4D6B9A3-DD58-48A4-B667-355E132C35D8}"/>
    <cellStyle name="20% - Accent3 3 2 2 2 2 3 3" xfId="29572" xr:uid="{FA5B84D0-6AD2-4BE0-84D3-49C515531B61}"/>
    <cellStyle name="20% - Accent3 3 2 2 2 2 4" xfId="22202" xr:uid="{86EDD827-7AFF-4621-81EB-B11C0131C24B}"/>
    <cellStyle name="20% - Accent3 3 2 2 2 2 4 2" xfId="37178" xr:uid="{814F8ECF-977D-45CA-BB65-A765901FC514}"/>
    <cellStyle name="20% - Accent3 3 2 2 2 2 5" xfId="29574" xr:uid="{40683D66-F34F-4A09-8E76-CB3C5226097E}"/>
    <cellStyle name="20% - Accent3 3 2 2 2 3" xfId="4283" xr:uid="{00000000-0005-0000-0000-000029040000}"/>
    <cellStyle name="20% - Accent3 3 2 2 2 3 2" xfId="4282" xr:uid="{00000000-0005-0000-0000-00002A040000}"/>
    <cellStyle name="20% - Accent3 3 2 2 2 3 2 2" xfId="22198" xr:uid="{777F01CE-A674-4D2F-AF76-2F57B5F9A6BD}"/>
    <cellStyle name="20% - Accent3 3 2 2 2 3 2 2 2" xfId="37174" xr:uid="{4690B852-4966-400E-B0FA-734D7B3F2106}"/>
    <cellStyle name="20% - Accent3 3 2 2 2 3 2 3" xfId="29570" xr:uid="{1C21A582-15DD-48A5-AED1-0980E4061CFC}"/>
    <cellStyle name="20% - Accent3 3 2 2 2 3 3" xfId="22199" xr:uid="{E5F72D8C-8DB8-4FCC-A030-FE43A173A7EF}"/>
    <cellStyle name="20% - Accent3 3 2 2 2 3 3 2" xfId="37175" xr:uid="{524587FB-2E12-424B-B782-3FADBFB3106F}"/>
    <cellStyle name="20% - Accent3 3 2 2 2 3 4" xfId="29571" xr:uid="{C97683D0-3991-484C-9FED-1932F385E035}"/>
    <cellStyle name="20% - Accent3 3 2 2 2 4" xfId="4281" xr:uid="{00000000-0005-0000-0000-00002B040000}"/>
    <cellStyle name="20% - Accent3 3 2 2 2 4 2" xfId="22197" xr:uid="{26C6D492-4F81-409A-A587-8BE3033370BC}"/>
    <cellStyle name="20% - Accent3 3 2 2 2 4 2 2" xfId="37173" xr:uid="{3546A671-0533-4CBA-8425-8A6E92E11C55}"/>
    <cellStyle name="20% - Accent3 3 2 2 2 4 3" xfId="29569" xr:uid="{E2CC38F5-F748-4DE1-935D-651E2E528231}"/>
    <cellStyle name="20% - Accent3 3 2 2 2 5" xfId="22203" xr:uid="{ACE48C4D-B517-4D7B-9485-135D6A2362CE}"/>
    <cellStyle name="20% - Accent3 3 2 2 2 5 2" xfId="37179" xr:uid="{A4305E9A-52FA-41B9-9198-C01B3161DB53}"/>
    <cellStyle name="20% - Accent3 3 2 2 2 6" xfId="29575" xr:uid="{012CC297-52A3-4BB1-9B73-D3D47EEE58E4}"/>
    <cellStyle name="20% - Accent3 3 2 2 3" xfId="4280" xr:uid="{00000000-0005-0000-0000-00002C040000}"/>
    <cellStyle name="20% - Accent3 3 2 2 3 2" xfId="4279" xr:uid="{00000000-0005-0000-0000-00002D040000}"/>
    <cellStyle name="20% - Accent3 3 2 2 3 2 2" xfId="22195" xr:uid="{3E4BCA3E-8DCB-4EE5-AE9F-0E26186402EF}"/>
    <cellStyle name="20% - Accent3 3 2 2 3 2 2 2" xfId="37171" xr:uid="{87E73B17-A270-4039-AE8D-35E5D8D1062A}"/>
    <cellStyle name="20% - Accent3 3 2 2 3 2 3" xfId="29567" xr:uid="{F6EEFD6E-C59F-4518-9FF9-52F61F32A750}"/>
    <cellStyle name="20% - Accent3 3 2 2 3 3" xfId="4278" xr:uid="{00000000-0005-0000-0000-00002E040000}"/>
    <cellStyle name="20% - Accent3 3 2 2 3 3 2" xfId="22194" xr:uid="{AD6EA65A-24B6-4F76-95C3-4D2F7200E1BD}"/>
    <cellStyle name="20% - Accent3 3 2 2 3 3 2 2" xfId="37170" xr:uid="{E50D625C-B54E-440D-8342-4F590A21B181}"/>
    <cellStyle name="20% - Accent3 3 2 2 3 3 3" xfId="29566" xr:uid="{A1FB4FD2-BC1D-4E23-B476-F4F59A06A014}"/>
    <cellStyle name="20% - Accent3 3 2 2 3 4" xfId="22196" xr:uid="{C52EC69D-ABEC-43A4-AD49-F29382B21B7F}"/>
    <cellStyle name="20% - Accent3 3 2 2 3 4 2" xfId="37172" xr:uid="{07BC27F5-AB84-4172-8A26-D615F58641E4}"/>
    <cellStyle name="20% - Accent3 3 2 2 3 5" xfId="29568" xr:uid="{3B843DB9-5954-47AA-A3DA-770A13EE3E6A}"/>
    <cellStyle name="20% - Accent3 3 2 2 4" xfId="4277" xr:uid="{00000000-0005-0000-0000-00002F040000}"/>
    <cellStyle name="20% - Accent3 3 2 2 4 2" xfId="22193" xr:uid="{5432B0FF-705A-4DB0-A378-E86E03FDF74E}"/>
    <cellStyle name="20% - Accent3 3 2 2 4 2 2" xfId="37169" xr:uid="{3E0658BB-8CF7-426E-BF65-D84B89B79A2C}"/>
    <cellStyle name="20% - Accent3 3 2 2 4 3" xfId="29565" xr:uid="{CCAD6C63-7F5C-4BD3-8D4D-D65638302D6F}"/>
    <cellStyle name="20% - Accent3 3 2 2 5" xfId="4276" xr:uid="{00000000-0005-0000-0000-000030040000}"/>
    <cellStyle name="20% - Accent3 3 2 2 5 2" xfId="4275" xr:uid="{00000000-0005-0000-0000-000031040000}"/>
    <cellStyle name="20% - Accent3 3 2 2 5 2 2" xfId="22191" xr:uid="{C6E08C65-C67C-48F5-B992-C874CF49CACC}"/>
    <cellStyle name="20% - Accent3 3 2 2 5 2 2 2" xfId="37167" xr:uid="{C045D572-7F63-4D7D-9DB0-E8FFB1A8A826}"/>
    <cellStyle name="20% - Accent3 3 2 2 5 2 3" xfId="29563" xr:uid="{9453AD2F-986B-4124-9002-F0F98302F3D9}"/>
    <cellStyle name="20% - Accent3 3 2 2 5 3" xfId="22192" xr:uid="{E172B580-134E-4F86-B6AD-961D24F2ECE4}"/>
    <cellStyle name="20% - Accent3 3 2 2 5 3 2" xfId="37168" xr:uid="{E36EFA9D-11DB-461A-88E9-27C9188E346B}"/>
    <cellStyle name="20% - Accent3 3 2 2 5 4" xfId="29564" xr:uid="{253B83C2-16CE-4C63-976C-31CFCB319192}"/>
    <cellStyle name="20% - Accent3 3 2 2 6" xfId="4274" xr:uid="{00000000-0005-0000-0000-000032040000}"/>
    <cellStyle name="20% - Accent3 3 2 2 6 2" xfId="22190" xr:uid="{A560C9F0-1046-4E73-A6DA-B647E9724381}"/>
    <cellStyle name="20% - Accent3 3 2 2 6 2 2" xfId="37166" xr:uid="{988DB0E6-24FC-4694-9717-124CFD5ED98B}"/>
    <cellStyle name="20% - Accent3 3 2 2 6 3" xfId="29562" xr:uid="{98E72A90-ABE2-4175-BB96-FEDFEA257BF8}"/>
    <cellStyle name="20% - Accent3 3 2 2 7" xfId="22204" xr:uid="{7ECA9246-C2D6-4C53-919C-8349719EC78C}"/>
    <cellStyle name="20% - Accent3 3 2 2 7 2" xfId="37180" xr:uid="{40655B0A-B94C-41D0-B243-45E03CC368C0}"/>
    <cellStyle name="20% - Accent3 3 2 2 8" xfId="29576" xr:uid="{4DC3C775-2DDE-43BC-86AE-484F8A5632F0}"/>
    <cellStyle name="20% - Accent3 3 2 3" xfId="4273" xr:uid="{00000000-0005-0000-0000-000033040000}"/>
    <cellStyle name="20% - Accent3 3 2 3 2" xfId="4272" xr:uid="{00000000-0005-0000-0000-000034040000}"/>
    <cellStyle name="20% - Accent3 3 2 3 2 2" xfId="4271" xr:uid="{00000000-0005-0000-0000-000035040000}"/>
    <cellStyle name="20% - Accent3 3 2 3 2 2 2" xfId="22187" xr:uid="{61663C04-E1AF-4DA6-A6B5-2755460BA0C8}"/>
    <cellStyle name="20% - Accent3 3 2 3 2 2 2 2" xfId="37163" xr:uid="{C57DA855-2E93-4AF9-931E-F3E1D5AE66F3}"/>
    <cellStyle name="20% - Accent3 3 2 3 2 2 3" xfId="29559" xr:uid="{BF2EA6A6-5C85-42BC-93C0-0C1AFDE58ABF}"/>
    <cellStyle name="20% - Accent3 3 2 3 2 3" xfId="4270" xr:uid="{00000000-0005-0000-0000-000036040000}"/>
    <cellStyle name="20% - Accent3 3 2 3 2 3 2" xfId="22186" xr:uid="{EF46ED3D-51B2-4CB8-A290-F5E620627497}"/>
    <cellStyle name="20% - Accent3 3 2 3 2 3 2 2" xfId="37162" xr:uid="{1006E8F6-FCD5-4BDA-A321-9DED14EE9078}"/>
    <cellStyle name="20% - Accent3 3 2 3 2 3 3" xfId="29558" xr:uid="{9C46C49E-E85F-4E9A-9A72-8A6E439E4A35}"/>
    <cellStyle name="20% - Accent3 3 2 3 2 4" xfId="22188" xr:uid="{AD42CAA0-D83F-48E6-A825-92950DE4C76E}"/>
    <cellStyle name="20% - Accent3 3 2 3 2 4 2" xfId="37164" xr:uid="{C2CDCC84-3936-467B-B98C-3DB97C40AA91}"/>
    <cellStyle name="20% - Accent3 3 2 3 2 5" xfId="29560" xr:uid="{5E08A5A5-D62D-473F-A3C1-DE2EDE993827}"/>
    <cellStyle name="20% - Accent3 3 2 3 3" xfId="4269" xr:uid="{00000000-0005-0000-0000-000037040000}"/>
    <cellStyle name="20% - Accent3 3 2 3 3 2" xfId="4268" xr:uid="{00000000-0005-0000-0000-000038040000}"/>
    <cellStyle name="20% - Accent3 3 2 3 3 2 2" xfId="22184" xr:uid="{568029C3-A9FE-4F6B-B904-061F0268F0E7}"/>
    <cellStyle name="20% - Accent3 3 2 3 3 2 2 2" xfId="37160" xr:uid="{20C559A4-908F-4CF5-AC85-172008E33EB7}"/>
    <cellStyle name="20% - Accent3 3 2 3 3 2 3" xfId="29556" xr:uid="{154B1317-8A6B-482B-9E02-9FF372C958BA}"/>
    <cellStyle name="20% - Accent3 3 2 3 3 3" xfId="22185" xr:uid="{F0DDE132-AEFD-4623-AEBE-051590463A4C}"/>
    <cellStyle name="20% - Accent3 3 2 3 3 3 2" xfId="37161" xr:uid="{1596154C-209D-433F-AB6A-E34DCF40A02D}"/>
    <cellStyle name="20% - Accent3 3 2 3 3 4" xfId="29557" xr:uid="{0D20084F-A08E-496E-B684-C4337CDEB60B}"/>
    <cellStyle name="20% - Accent3 3 2 3 4" xfId="4267" xr:uid="{00000000-0005-0000-0000-000039040000}"/>
    <cellStyle name="20% - Accent3 3 2 3 4 2" xfId="22183" xr:uid="{0C609A72-485C-4A44-87B0-1D91F096D1AD}"/>
    <cellStyle name="20% - Accent3 3 2 3 4 2 2" xfId="37159" xr:uid="{173D0F48-BD35-4B23-9E9A-B30ABB5540FB}"/>
    <cellStyle name="20% - Accent3 3 2 3 4 3" xfId="29555" xr:uid="{E4BA6ABA-058E-4A45-9A24-97D14E80EAED}"/>
    <cellStyle name="20% - Accent3 3 2 3 5" xfId="22189" xr:uid="{420C8D4B-A7A3-412F-9F49-B9B22B35C0D4}"/>
    <cellStyle name="20% - Accent3 3 2 3 5 2" xfId="37165" xr:uid="{5DDC78DA-129A-4EAD-8396-7BC2939EF57E}"/>
    <cellStyle name="20% - Accent3 3 2 3 6" xfId="29561" xr:uid="{5F19A24D-ECBA-4819-A91F-E7AB876FFD16}"/>
    <cellStyle name="20% - Accent3 3 2 4" xfId="4266" xr:uid="{00000000-0005-0000-0000-00003A040000}"/>
    <cellStyle name="20% - Accent3 3 2 5" xfId="4265" xr:uid="{00000000-0005-0000-0000-00003B040000}"/>
    <cellStyle name="20% - Accent3 3 2 5 2" xfId="22182" xr:uid="{FEB44B52-2E39-4119-BE57-27782934C69E}"/>
    <cellStyle name="20% - Accent3 3 2 5 2 2" xfId="37158" xr:uid="{BF08F690-359F-4794-B566-0B85E4C6D994}"/>
    <cellStyle name="20% - Accent3 3 2 5 3" xfId="29554" xr:uid="{508BBF0A-23D0-48DB-B676-726255471C5D}"/>
    <cellStyle name="20% - Accent3 3 3" xfId="4264" xr:uid="{00000000-0005-0000-0000-00003C040000}"/>
    <cellStyle name="20% - Accent3 3 3 2" xfId="4263" xr:uid="{00000000-0005-0000-0000-00003D040000}"/>
    <cellStyle name="20% - Accent3 3 3 2 2" xfId="4262" xr:uid="{00000000-0005-0000-0000-00003E040000}"/>
    <cellStyle name="20% - Accent3 3 3 2 2 2" xfId="22179" xr:uid="{F1DB5BA2-C9FE-46D4-9F0A-4D0EBBB90552}"/>
    <cellStyle name="20% - Accent3 3 3 2 2 2 2" xfId="37155" xr:uid="{548D9C21-9E39-4186-AD26-B417BD755B7D}"/>
    <cellStyle name="20% - Accent3 3 3 2 2 3" xfId="29551" xr:uid="{67D4E92A-9C62-445D-9126-814FA9716C05}"/>
    <cellStyle name="20% - Accent3 3 3 2 3" xfId="4261" xr:uid="{00000000-0005-0000-0000-00003F040000}"/>
    <cellStyle name="20% - Accent3 3 3 2 3 2" xfId="4260" xr:uid="{00000000-0005-0000-0000-000040040000}"/>
    <cellStyle name="20% - Accent3 3 3 2 3 2 2" xfId="22177" xr:uid="{E810875E-6F4E-48E5-8909-0825FAE45AF7}"/>
    <cellStyle name="20% - Accent3 3 3 2 3 2 2 2" xfId="37153" xr:uid="{01E38928-A31D-4D68-A7FF-F6AFF150E38B}"/>
    <cellStyle name="20% - Accent3 3 3 2 3 2 3" xfId="29549" xr:uid="{C4E4411B-5F04-4A3F-9A03-457E37F1E615}"/>
    <cellStyle name="20% - Accent3 3 3 2 3 3" xfId="22178" xr:uid="{448E6BDC-E017-46F7-B165-06E9A02971BE}"/>
    <cellStyle name="20% - Accent3 3 3 2 3 3 2" xfId="37154" xr:uid="{076914F0-3C6B-40EA-9D0E-BD14752D36FD}"/>
    <cellStyle name="20% - Accent3 3 3 2 3 4" xfId="29550" xr:uid="{D6B3636B-7967-4DC0-83F9-3A07314943E0}"/>
    <cellStyle name="20% - Accent3 3 3 2 4" xfId="22180" xr:uid="{BBAF5794-A6A7-4E8B-8125-50470E14553A}"/>
    <cellStyle name="20% - Accent3 3 3 2 4 2" xfId="37156" xr:uid="{11724644-CCDB-46E4-B6F8-2D99970216BC}"/>
    <cellStyle name="20% - Accent3 3 3 2 5" xfId="29552" xr:uid="{3073F332-0924-4297-BE6F-D133D1C32E6A}"/>
    <cellStyle name="20% - Accent3 3 3 3" xfId="4259" xr:uid="{00000000-0005-0000-0000-000041040000}"/>
    <cellStyle name="20% - Accent3 3 3 3 2" xfId="22176" xr:uid="{0A706D37-5E04-4C0E-84F6-5262EF633D1B}"/>
    <cellStyle name="20% - Accent3 3 3 3 2 2" xfId="37152" xr:uid="{FB5423B6-E4D1-4550-AA77-ECF866C97F71}"/>
    <cellStyle name="20% - Accent3 3 3 3 3" xfId="29548" xr:uid="{D5A5D962-1818-42C4-80E3-42AE61725242}"/>
    <cellStyle name="20% - Accent3 3 3 4" xfId="4258" xr:uid="{00000000-0005-0000-0000-000042040000}"/>
    <cellStyle name="20% - Accent3 3 3 4 2" xfId="4257" xr:uid="{00000000-0005-0000-0000-000043040000}"/>
    <cellStyle name="20% - Accent3 3 3 4 2 2" xfId="22174" xr:uid="{F2FD12BF-7FAB-4603-9F98-11E3D7703481}"/>
    <cellStyle name="20% - Accent3 3 3 4 2 2 2" xfId="37150" xr:uid="{901533FB-51C3-4649-B386-5290580767B6}"/>
    <cellStyle name="20% - Accent3 3 3 4 2 3" xfId="29546" xr:uid="{A6AD12CA-CE4B-4EE3-9872-7D6C9C96A553}"/>
    <cellStyle name="20% - Accent3 3 3 4 3" xfId="22175" xr:uid="{F6ECB665-7062-4151-A41C-393C182309EF}"/>
    <cellStyle name="20% - Accent3 3 3 4 3 2" xfId="37151" xr:uid="{6530BCB8-B347-4606-A8D8-4C91ABCE2E28}"/>
    <cellStyle name="20% - Accent3 3 3 4 4" xfId="29547" xr:uid="{7437D16D-6E88-4497-BDEE-197F14F2F8D2}"/>
    <cellStyle name="20% - Accent3 3 3 5" xfId="4256" xr:uid="{00000000-0005-0000-0000-000044040000}"/>
    <cellStyle name="20% - Accent3 3 3 5 2" xfId="22173" xr:uid="{A13556CF-E61D-408F-884B-2183E776128C}"/>
    <cellStyle name="20% - Accent3 3 3 5 2 2" xfId="37149" xr:uid="{8B3B8C70-0524-4AF5-99EB-70FFD5D0A04C}"/>
    <cellStyle name="20% - Accent3 3 3 5 3" xfId="29545" xr:uid="{95DB929A-B57C-425D-B8FE-5E384CF6E5CE}"/>
    <cellStyle name="20% - Accent3 3 3 6" xfId="22181" xr:uid="{E2D949BB-DF4E-4ADA-BEAF-CEE7CB923A27}"/>
    <cellStyle name="20% - Accent3 3 3 6 2" xfId="37157" xr:uid="{58F6C755-10D6-4A7B-ADA7-E6D96176148E}"/>
    <cellStyle name="20% - Accent3 3 3 7" xfId="29553" xr:uid="{3750428A-94D7-4CCE-BA57-F9BD9CDED660}"/>
    <cellStyle name="20% - Accent3 3 4" xfId="4255" xr:uid="{00000000-0005-0000-0000-000045040000}"/>
    <cellStyle name="20% - Accent3 3 4 2" xfId="4254" xr:uid="{00000000-0005-0000-0000-000046040000}"/>
    <cellStyle name="20% - Accent3 3 4 2 2" xfId="4253" xr:uid="{00000000-0005-0000-0000-000047040000}"/>
    <cellStyle name="20% - Accent3 3 4 2 2 2" xfId="22170" xr:uid="{325365B5-70FA-4A7D-A01B-C9362F9D496A}"/>
    <cellStyle name="20% - Accent3 3 4 2 2 2 2" xfId="37146" xr:uid="{F83F7547-C8DE-40C5-8CC0-B3AE45D99D46}"/>
    <cellStyle name="20% - Accent3 3 4 2 2 3" xfId="29542" xr:uid="{07E720BA-D90C-443F-8098-E0F51F697AA4}"/>
    <cellStyle name="20% - Accent3 3 4 2 3" xfId="4252" xr:uid="{00000000-0005-0000-0000-000048040000}"/>
    <cellStyle name="20% - Accent3 3 4 2 3 2" xfId="22169" xr:uid="{74A133F1-2AD8-464D-A3DA-1777BD30C890}"/>
    <cellStyle name="20% - Accent3 3 4 2 3 2 2" xfId="37145" xr:uid="{1279A31E-F629-4F3B-AD69-F26BBAD7CE3C}"/>
    <cellStyle name="20% - Accent3 3 4 2 3 3" xfId="29541" xr:uid="{3395DB47-829E-4391-ABC1-4220E0DFFA68}"/>
    <cellStyle name="20% - Accent3 3 4 2 4" xfId="22171" xr:uid="{947469EC-C290-46C6-90AC-A8317039F20C}"/>
    <cellStyle name="20% - Accent3 3 4 2 4 2" xfId="37147" xr:uid="{523839EE-4D5C-4C02-8A34-8B0B0AF6F892}"/>
    <cellStyle name="20% - Accent3 3 4 2 5" xfId="29543" xr:uid="{6D0007BB-E2D2-492C-941E-7BE4C202C280}"/>
    <cellStyle name="20% - Accent3 3 4 3" xfId="4251" xr:uid="{00000000-0005-0000-0000-000049040000}"/>
    <cellStyle name="20% - Accent3 3 4 3 2" xfId="22168" xr:uid="{6DC05369-BE9A-405D-8AD4-778F0A707C26}"/>
    <cellStyle name="20% - Accent3 3 4 3 2 2" xfId="37144" xr:uid="{A7D00B08-162C-4887-89F6-EE8278430187}"/>
    <cellStyle name="20% - Accent3 3 4 3 3" xfId="29540" xr:uid="{3856ECDC-5564-420E-A56A-19BC317A7C18}"/>
    <cellStyle name="20% - Accent3 3 4 4" xfId="4250" xr:uid="{00000000-0005-0000-0000-00004A040000}"/>
    <cellStyle name="20% - Accent3 3 4 4 2" xfId="4249" xr:uid="{00000000-0005-0000-0000-00004B040000}"/>
    <cellStyle name="20% - Accent3 3 4 4 2 2" xfId="22166" xr:uid="{69BD3082-6DAD-4E6B-BC95-D5A4D6BE2E4B}"/>
    <cellStyle name="20% - Accent3 3 4 4 2 2 2" xfId="37142" xr:uid="{09F4780E-1080-41FB-B36A-777B543FA77F}"/>
    <cellStyle name="20% - Accent3 3 4 4 2 3" xfId="29538" xr:uid="{822DCAD8-1FD9-47C3-B92F-0F98FD83B9B5}"/>
    <cellStyle name="20% - Accent3 3 4 4 3" xfId="22167" xr:uid="{8482F90B-E160-4AC4-8428-348622A03B56}"/>
    <cellStyle name="20% - Accent3 3 4 4 3 2" xfId="37143" xr:uid="{12300ED3-D14E-4B4B-B8FF-62EA571FAE81}"/>
    <cellStyle name="20% - Accent3 3 4 4 4" xfId="29539" xr:uid="{B61A62B0-ACE2-4D55-9EA0-0187DD97653B}"/>
    <cellStyle name="20% - Accent3 3 4 5" xfId="4248" xr:uid="{00000000-0005-0000-0000-00004C040000}"/>
    <cellStyle name="20% - Accent3 3 4 5 2" xfId="22165" xr:uid="{E51DBC91-C064-48E2-B1B2-5B9587EFF756}"/>
    <cellStyle name="20% - Accent3 3 4 5 2 2" xfId="37141" xr:uid="{9F938588-8F7C-42F4-8CB5-DCF60E051256}"/>
    <cellStyle name="20% - Accent3 3 4 5 3" xfId="29537" xr:uid="{C83FB333-D43D-4F4B-9E51-0B507391A77E}"/>
    <cellStyle name="20% - Accent3 3 4 6" xfId="22172" xr:uid="{11EDC046-CE0F-4DDF-840A-B29518D0A836}"/>
    <cellStyle name="20% - Accent3 3 4 6 2" xfId="37148" xr:uid="{103C2B7B-6C8D-4DA0-BB4D-78EF8F920482}"/>
    <cellStyle name="20% - Accent3 3 4 7" xfId="29544" xr:uid="{472E7471-011E-4ABE-87CE-B538DCF36627}"/>
    <cellStyle name="20% - Accent3 3 5" xfId="4247" xr:uid="{00000000-0005-0000-0000-00004D040000}"/>
    <cellStyle name="20% - Accent3 3 5 2" xfId="4246" xr:uid="{00000000-0005-0000-0000-00004E040000}"/>
    <cellStyle name="20% - Accent3 3 5 2 2" xfId="4245" xr:uid="{00000000-0005-0000-0000-00004F040000}"/>
    <cellStyle name="20% - Accent3 3 5 2 2 2" xfId="22162" xr:uid="{E643FAAD-0C00-4B76-ABA3-E09565112B32}"/>
    <cellStyle name="20% - Accent3 3 5 2 2 2 2" xfId="37138" xr:uid="{B37DABFF-D048-49D0-B54C-C495C9042909}"/>
    <cellStyle name="20% - Accent3 3 5 2 2 3" xfId="29534" xr:uid="{B5DBB242-E599-4958-B146-5B0AE3BDE732}"/>
    <cellStyle name="20% - Accent3 3 5 2 3" xfId="4244" xr:uid="{00000000-0005-0000-0000-000050040000}"/>
    <cellStyle name="20% - Accent3 3 5 2 3 2" xfId="22161" xr:uid="{17B96ACD-1B1C-47AA-ABD1-C88333FFBCB8}"/>
    <cellStyle name="20% - Accent3 3 5 2 3 2 2" xfId="37137" xr:uid="{B5D34E00-E4DC-440C-940C-99DA1ED163F0}"/>
    <cellStyle name="20% - Accent3 3 5 2 3 3" xfId="29533" xr:uid="{39674A7C-BB1C-4BE6-9637-B5F7178BA058}"/>
    <cellStyle name="20% - Accent3 3 5 2 4" xfId="22163" xr:uid="{3CE08FEB-9B70-4EEC-AA97-6506280623FA}"/>
    <cellStyle name="20% - Accent3 3 5 2 4 2" xfId="37139" xr:uid="{AD22939E-67C7-4BE7-AFD4-7C72451BBA6F}"/>
    <cellStyle name="20% - Accent3 3 5 2 5" xfId="29535" xr:uid="{7D69E6B7-757F-406C-977B-443283E22943}"/>
    <cellStyle name="20% - Accent3 3 5 3" xfId="4243" xr:uid="{00000000-0005-0000-0000-000051040000}"/>
    <cellStyle name="20% - Accent3 3 5 3 2" xfId="4242" xr:uid="{00000000-0005-0000-0000-000052040000}"/>
    <cellStyle name="20% - Accent3 3 5 3 2 2" xfId="22159" xr:uid="{26346262-170A-446F-AD14-90D0032D93F5}"/>
    <cellStyle name="20% - Accent3 3 5 3 2 2 2" xfId="37135" xr:uid="{83E8EBC3-644B-4908-B181-1E699B8D7C7F}"/>
    <cellStyle name="20% - Accent3 3 5 3 2 3" xfId="29531" xr:uid="{E7726BDC-DEBB-4162-849C-52368C8A123E}"/>
    <cellStyle name="20% - Accent3 3 5 3 3" xfId="22160" xr:uid="{59BED0D5-75FE-4183-931B-57C56199695D}"/>
    <cellStyle name="20% - Accent3 3 5 3 3 2" xfId="37136" xr:uid="{BAF8821E-60B9-409F-83D9-C206C23935C7}"/>
    <cellStyle name="20% - Accent3 3 5 3 4" xfId="29532" xr:uid="{797731A4-257A-4314-8771-4FA6AA692F95}"/>
    <cellStyle name="20% - Accent3 3 5 4" xfId="4241" xr:uid="{00000000-0005-0000-0000-000053040000}"/>
    <cellStyle name="20% - Accent3 3 5 4 2" xfId="22158" xr:uid="{9A9A889D-2A9E-4FDF-8515-12739ACF8097}"/>
    <cellStyle name="20% - Accent3 3 5 4 2 2" xfId="37134" xr:uid="{B9554313-3195-4B7A-B5CA-3F11F67621BA}"/>
    <cellStyle name="20% - Accent3 3 5 4 3" xfId="29530" xr:uid="{E92136E0-8B91-4973-8E5C-B648C19B672B}"/>
    <cellStyle name="20% - Accent3 3 5 5" xfId="22164" xr:uid="{E85C43D6-6E6B-4F54-A877-EFE6C8FA383A}"/>
    <cellStyle name="20% - Accent3 3 5 5 2" xfId="37140" xr:uid="{7B7A1573-BD7B-4411-BE1E-099CC47E2768}"/>
    <cellStyle name="20% - Accent3 3 5 6" xfId="29536" xr:uid="{3BBAC87E-0CD1-473C-BBE5-221AF1B32E33}"/>
    <cellStyle name="20% - Accent3 3 6" xfId="4240" xr:uid="{00000000-0005-0000-0000-000054040000}"/>
    <cellStyle name="20% - Accent3 3 6 2" xfId="4239" xr:uid="{00000000-0005-0000-0000-000055040000}"/>
    <cellStyle name="20% - Accent3 3 6 2 2" xfId="22156" xr:uid="{DF900076-E0B1-43E7-9FB3-FD79D2476628}"/>
    <cellStyle name="20% - Accent3 3 6 2 2 2" xfId="37132" xr:uid="{D836069C-7E66-4C72-A72D-32F0907F1549}"/>
    <cellStyle name="20% - Accent3 3 6 2 3" xfId="29528" xr:uid="{F4B646DE-5A66-48A7-B74A-7A7C1F4B60DE}"/>
    <cellStyle name="20% - Accent3 3 6 3" xfId="4238" xr:uid="{00000000-0005-0000-0000-000056040000}"/>
    <cellStyle name="20% - Accent3 3 6 3 2" xfId="22155" xr:uid="{00099C9D-BF13-405A-92F1-527469B1E470}"/>
    <cellStyle name="20% - Accent3 3 6 3 2 2" xfId="37131" xr:uid="{0CE1FDFA-3CC7-4EB8-B7FC-2FF387ECF0AE}"/>
    <cellStyle name="20% - Accent3 3 6 3 3" xfId="29527" xr:uid="{D7ECCFA5-AC02-43E9-9257-B25A5F857511}"/>
    <cellStyle name="20% - Accent3 3 6 4" xfId="22157" xr:uid="{6F5754F9-94DA-4A44-A4C1-4C7404B93395}"/>
    <cellStyle name="20% - Accent3 3 6 4 2" xfId="37133" xr:uid="{B9EFA943-0B0D-45C2-91A1-C76F07D372C1}"/>
    <cellStyle name="20% - Accent3 3 6 5" xfId="29529" xr:uid="{58A2940A-7625-4975-95BD-7A680239B4BA}"/>
    <cellStyle name="20% - Accent3 3 7" xfId="4237" xr:uid="{00000000-0005-0000-0000-000057040000}"/>
    <cellStyle name="20% - Accent3 3 7 2" xfId="22154" xr:uid="{66A51098-B316-4C92-BE53-AEB118010120}"/>
    <cellStyle name="20% - Accent3 3 7 2 2" xfId="37130" xr:uid="{A6F59956-482E-4CC3-A28C-2C5B02AEED1F}"/>
    <cellStyle name="20% - Accent3 3 7 3" xfId="29526" xr:uid="{CD430336-50CF-4D3A-9CF2-A57C5D26719B}"/>
    <cellStyle name="20% - Accent3 3 8" xfId="4236" xr:uid="{00000000-0005-0000-0000-000058040000}"/>
    <cellStyle name="20% - Accent3 3 8 2" xfId="4235" xr:uid="{00000000-0005-0000-0000-000059040000}"/>
    <cellStyle name="20% - Accent3 3 8 2 2" xfId="22152" xr:uid="{B3CA91C9-C4BF-45E6-96F5-28213D3CC8E8}"/>
    <cellStyle name="20% - Accent3 3 8 2 2 2" xfId="37128" xr:uid="{84B5E40E-9E5B-4BA1-B7CD-5768D097AF15}"/>
    <cellStyle name="20% - Accent3 3 8 2 3" xfId="29524" xr:uid="{4071E0C9-45A5-4742-BDD3-B0775678B0DC}"/>
    <cellStyle name="20% - Accent3 3 8 3" xfId="22153" xr:uid="{790D9D5F-1FAB-4914-BBF8-36FFEBC0A269}"/>
    <cellStyle name="20% - Accent3 3 8 3 2" xfId="37129" xr:uid="{48C3B922-424B-4916-B57A-98FDFF72DB55}"/>
    <cellStyle name="20% - Accent3 3 8 4" xfId="29525" xr:uid="{D0757367-58EC-438E-80CB-7CD82A0424D7}"/>
    <cellStyle name="20% - Accent3 3 9" xfId="4234" xr:uid="{00000000-0005-0000-0000-00005A040000}"/>
    <cellStyle name="20% - Accent3 3 9 2" xfId="22151" xr:uid="{5930A83D-5A36-4022-B163-6EFC570A1A1D}"/>
    <cellStyle name="20% - Accent3 3 9 2 2" xfId="37127" xr:uid="{FC2D8740-EEBA-4CCC-B7E3-9528E5361D8A}"/>
    <cellStyle name="20% - Accent3 3 9 3" xfId="29523" xr:uid="{2833AF4D-D501-4324-AD1F-607B2595496A}"/>
    <cellStyle name="20% - Accent3 4" xfId="170" xr:uid="{00000000-0005-0000-0000-000025000000}"/>
    <cellStyle name="20% - Accent3 4 10" xfId="4233" xr:uid="{00000000-0005-0000-0000-00005B040000}"/>
    <cellStyle name="20% - Accent3 4 10 2" xfId="22150" xr:uid="{82A2A34F-CEAF-42E4-A96C-DD9FC514B507}"/>
    <cellStyle name="20% - Accent3 4 10 2 2" xfId="37126" xr:uid="{630807E1-110D-4F27-8B10-726CA6812BD0}"/>
    <cellStyle name="20% - Accent3 4 10 3" xfId="29522" xr:uid="{1A63DC37-288D-42D0-877B-61FDB3743DE0}"/>
    <cellStyle name="20% - Accent3 4 2" xfId="4232" xr:uid="{00000000-0005-0000-0000-00005C040000}"/>
    <cellStyle name="20% - Accent3 4 2 2" xfId="4231" xr:uid="{00000000-0005-0000-0000-00005D040000}"/>
    <cellStyle name="20% - Accent3 4 2 2 2" xfId="4230" xr:uid="{00000000-0005-0000-0000-00005E040000}"/>
    <cellStyle name="20% - Accent3 4 2 2 2 2" xfId="4229" xr:uid="{00000000-0005-0000-0000-00005F040000}"/>
    <cellStyle name="20% - Accent3 4 2 2 2 2 2" xfId="4228" xr:uid="{00000000-0005-0000-0000-000060040000}"/>
    <cellStyle name="20% - Accent3 4 2 2 2 2 2 2" xfId="22146" xr:uid="{8079D73C-3191-4A5C-8E6E-C48C5E0639D8}"/>
    <cellStyle name="20% - Accent3 4 2 2 2 2 2 2 2" xfId="37122" xr:uid="{F4492B35-F957-4256-B5A7-C53A5A2A2EA2}"/>
    <cellStyle name="20% - Accent3 4 2 2 2 2 2 3" xfId="29518" xr:uid="{DDA77897-D1EB-49B7-8899-934062AF5190}"/>
    <cellStyle name="20% - Accent3 4 2 2 2 2 3" xfId="4227" xr:uid="{00000000-0005-0000-0000-000061040000}"/>
    <cellStyle name="20% - Accent3 4 2 2 2 2 3 2" xfId="22145" xr:uid="{95678D95-6252-44D7-BE0A-F60952A2AC13}"/>
    <cellStyle name="20% - Accent3 4 2 2 2 2 3 2 2" xfId="37121" xr:uid="{C416AA68-6523-4D57-B851-EF11D47B6946}"/>
    <cellStyle name="20% - Accent3 4 2 2 2 2 3 3" xfId="29517" xr:uid="{31FEA1AB-9292-48B4-B120-9FD8A7048B54}"/>
    <cellStyle name="20% - Accent3 4 2 2 2 2 4" xfId="22147" xr:uid="{60FD489F-4F9A-421C-99BC-1BE2333B9C8A}"/>
    <cellStyle name="20% - Accent3 4 2 2 2 2 4 2" xfId="37123" xr:uid="{C4C7D7F7-C604-46A2-9E2A-E6A7E9BAF855}"/>
    <cellStyle name="20% - Accent3 4 2 2 2 2 5" xfId="29519" xr:uid="{54E0FD4D-0DAE-4D8D-BAB7-2ED08C5C9961}"/>
    <cellStyle name="20% - Accent3 4 2 2 2 3" xfId="4226" xr:uid="{00000000-0005-0000-0000-000062040000}"/>
    <cellStyle name="20% - Accent3 4 2 2 2 3 2" xfId="4225" xr:uid="{00000000-0005-0000-0000-000063040000}"/>
    <cellStyle name="20% - Accent3 4 2 2 2 3 2 2" xfId="22143" xr:uid="{A9FB486F-71BD-4A7D-B9F9-080E2DF28F0F}"/>
    <cellStyle name="20% - Accent3 4 2 2 2 3 2 2 2" xfId="37119" xr:uid="{E6E3031E-3CBC-4312-8D30-A87BA1BDC817}"/>
    <cellStyle name="20% - Accent3 4 2 2 2 3 2 3" xfId="29515" xr:uid="{B2817A0C-EDBA-4096-B238-6E9FEC280D97}"/>
    <cellStyle name="20% - Accent3 4 2 2 2 3 3" xfId="22144" xr:uid="{F7B7D3B3-0FA2-45DB-A680-F8EB7903B3C1}"/>
    <cellStyle name="20% - Accent3 4 2 2 2 3 3 2" xfId="37120" xr:uid="{E94A39BE-3CD6-4AA6-9E48-0E8E8E7BE194}"/>
    <cellStyle name="20% - Accent3 4 2 2 2 3 4" xfId="29516" xr:uid="{BACDC08F-0314-4DE2-8542-BC174E88ECF0}"/>
    <cellStyle name="20% - Accent3 4 2 2 2 4" xfId="4224" xr:uid="{00000000-0005-0000-0000-000064040000}"/>
    <cellStyle name="20% - Accent3 4 2 2 2 4 2" xfId="22142" xr:uid="{EE7E7938-332D-43D1-9B2D-27AC33A507C9}"/>
    <cellStyle name="20% - Accent3 4 2 2 2 4 2 2" xfId="37118" xr:uid="{49E94210-0C83-4239-8883-156FC3A26AB7}"/>
    <cellStyle name="20% - Accent3 4 2 2 2 4 3" xfId="29514" xr:uid="{FAB5F537-0FB3-47FB-A568-C5109E09F6C9}"/>
    <cellStyle name="20% - Accent3 4 2 2 2 5" xfId="22148" xr:uid="{A04DD8C6-4A8A-483E-B0AF-949C3C4F35D7}"/>
    <cellStyle name="20% - Accent3 4 2 2 2 5 2" xfId="37124" xr:uid="{C4592BA5-BACA-4E24-875E-D456115D705B}"/>
    <cellStyle name="20% - Accent3 4 2 2 2 6" xfId="29520" xr:uid="{A422D88A-E6B1-4931-97C3-6FE20FFB8C68}"/>
    <cellStyle name="20% - Accent3 4 2 2 3" xfId="4223" xr:uid="{00000000-0005-0000-0000-000065040000}"/>
    <cellStyle name="20% - Accent3 4 2 2 3 2" xfId="4222" xr:uid="{00000000-0005-0000-0000-000066040000}"/>
    <cellStyle name="20% - Accent3 4 2 2 3 2 2" xfId="22140" xr:uid="{94B22B30-3FDE-4B9F-A256-198D302CBEA7}"/>
    <cellStyle name="20% - Accent3 4 2 2 3 2 2 2" xfId="37116" xr:uid="{B7FDEA39-3657-4BF8-A8D1-6C8C4DF5A86E}"/>
    <cellStyle name="20% - Accent3 4 2 2 3 2 3" xfId="29512" xr:uid="{B66A9CEF-7FA2-49AC-8155-0D79BCA43BFA}"/>
    <cellStyle name="20% - Accent3 4 2 2 3 3" xfId="4221" xr:uid="{00000000-0005-0000-0000-000067040000}"/>
    <cellStyle name="20% - Accent3 4 2 2 3 3 2" xfId="22139" xr:uid="{A919F80F-020C-4731-9075-CF7B460B5F06}"/>
    <cellStyle name="20% - Accent3 4 2 2 3 3 2 2" xfId="37115" xr:uid="{7A15402E-5759-47F9-B384-4312F1ADC286}"/>
    <cellStyle name="20% - Accent3 4 2 2 3 3 3" xfId="29511" xr:uid="{5E6349C5-0608-4ACA-A7B0-041666A76567}"/>
    <cellStyle name="20% - Accent3 4 2 2 3 4" xfId="22141" xr:uid="{2A97D295-36C9-4274-B64C-331DE66B9F80}"/>
    <cellStyle name="20% - Accent3 4 2 2 3 4 2" xfId="37117" xr:uid="{DF6F8D79-9A21-4A5E-886D-81A77E83260C}"/>
    <cellStyle name="20% - Accent3 4 2 2 3 5" xfId="29513" xr:uid="{87F34000-CB2A-4DE7-A9A7-1B35488EFF57}"/>
    <cellStyle name="20% - Accent3 4 2 2 4" xfId="4220" xr:uid="{00000000-0005-0000-0000-000068040000}"/>
    <cellStyle name="20% - Accent3 4 2 2 4 2" xfId="22138" xr:uid="{1C6A7145-D074-4E99-B7D4-43CF12F9F62C}"/>
    <cellStyle name="20% - Accent3 4 2 2 4 2 2" xfId="37114" xr:uid="{3705AC00-5617-4FE4-811A-49168E05FD3C}"/>
    <cellStyle name="20% - Accent3 4 2 2 4 3" xfId="29510" xr:uid="{B1FEB33D-4A7F-43DD-BEA6-A03583AE0443}"/>
    <cellStyle name="20% - Accent3 4 2 2 5" xfId="4219" xr:uid="{00000000-0005-0000-0000-000069040000}"/>
    <cellStyle name="20% - Accent3 4 2 2 5 2" xfId="4218" xr:uid="{00000000-0005-0000-0000-00006A040000}"/>
    <cellStyle name="20% - Accent3 4 2 2 5 2 2" xfId="22136" xr:uid="{0C5E88BB-E612-41EE-97DC-4ACEEDAF1F70}"/>
    <cellStyle name="20% - Accent3 4 2 2 5 2 2 2" xfId="37112" xr:uid="{2C3CD03D-4D3C-4EEE-AFA8-6F26D0598E65}"/>
    <cellStyle name="20% - Accent3 4 2 2 5 2 3" xfId="29508" xr:uid="{F5A7A505-1325-4A0B-B8C6-711F446FDF5F}"/>
    <cellStyle name="20% - Accent3 4 2 2 5 3" xfId="22137" xr:uid="{CED05C6F-34AB-4E80-805D-5A704F1D953E}"/>
    <cellStyle name="20% - Accent3 4 2 2 5 3 2" xfId="37113" xr:uid="{6A639DD6-3C46-4C49-AE77-AF294F9A0409}"/>
    <cellStyle name="20% - Accent3 4 2 2 5 4" xfId="29509" xr:uid="{55F0F559-F633-4477-9DA7-E656025499B2}"/>
    <cellStyle name="20% - Accent3 4 2 2 6" xfId="4217" xr:uid="{00000000-0005-0000-0000-00006B040000}"/>
    <cellStyle name="20% - Accent3 4 2 2 6 2" xfId="22135" xr:uid="{08BE7D87-359D-4A3C-8ED7-164EE0A7BD21}"/>
    <cellStyle name="20% - Accent3 4 2 2 6 2 2" xfId="37111" xr:uid="{EBFC16B9-74DF-4795-9310-FB6305BB84F0}"/>
    <cellStyle name="20% - Accent3 4 2 2 6 3" xfId="29507" xr:uid="{BB84C2F2-D4C7-43E3-859A-C86D34746C96}"/>
    <cellStyle name="20% - Accent3 4 2 2 7" xfId="22149" xr:uid="{47C85E12-2EEC-4391-B6FD-122A77140149}"/>
    <cellStyle name="20% - Accent3 4 2 2 7 2" xfId="37125" xr:uid="{1F8CD190-0268-4443-9C94-1474715FD676}"/>
    <cellStyle name="20% - Accent3 4 2 2 8" xfId="29521" xr:uid="{E03D40DC-A80E-4F54-9077-5EFB43BE368A}"/>
    <cellStyle name="20% - Accent3 4 2 3" xfId="4216" xr:uid="{00000000-0005-0000-0000-00006C040000}"/>
    <cellStyle name="20% - Accent3 4 2 3 2" xfId="4215" xr:uid="{00000000-0005-0000-0000-00006D040000}"/>
    <cellStyle name="20% - Accent3 4 2 3 2 2" xfId="4214" xr:uid="{00000000-0005-0000-0000-00006E040000}"/>
    <cellStyle name="20% - Accent3 4 2 3 2 2 2" xfId="22132" xr:uid="{A36A512A-A077-4780-B2FB-BA05C03FE37E}"/>
    <cellStyle name="20% - Accent3 4 2 3 2 2 2 2" xfId="37108" xr:uid="{F5C997B1-C7CB-48ED-AB1A-03C1CA0B847A}"/>
    <cellStyle name="20% - Accent3 4 2 3 2 2 3" xfId="29504" xr:uid="{48EBFBE5-0487-4672-9717-B7871B7303DF}"/>
    <cellStyle name="20% - Accent3 4 2 3 2 3" xfId="4213" xr:uid="{00000000-0005-0000-0000-00006F040000}"/>
    <cellStyle name="20% - Accent3 4 2 3 2 3 2" xfId="22131" xr:uid="{66BA9304-C543-486E-B5E6-BB7486F09E97}"/>
    <cellStyle name="20% - Accent3 4 2 3 2 3 2 2" xfId="37107" xr:uid="{E902D12F-1193-475C-8F22-1D20B6E61B17}"/>
    <cellStyle name="20% - Accent3 4 2 3 2 3 3" xfId="29503" xr:uid="{6F9E6CD3-E03C-4F9B-8B9A-C2A0AE00974B}"/>
    <cellStyle name="20% - Accent3 4 2 3 2 4" xfId="22133" xr:uid="{540023E5-E386-4DE6-98DB-C5E5CA953BEF}"/>
    <cellStyle name="20% - Accent3 4 2 3 2 4 2" xfId="37109" xr:uid="{148ADB9F-7605-449B-8CA8-4CB328AF8381}"/>
    <cellStyle name="20% - Accent3 4 2 3 2 5" xfId="29505" xr:uid="{553A8471-66E0-4BF6-A195-CEABFEFF8512}"/>
    <cellStyle name="20% - Accent3 4 2 3 3" xfId="4212" xr:uid="{00000000-0005-0000-0000-000070040000}"/>
    <cellStyle name="20% - Accent3 4 2 3 3 2" xfId="4211" xr:uid="{00000000-0005-0000-0000-000071040000}"/>
    <cellStyle name="20% - Accent3 4 2 3 3 2 2" xfId="22129" xr:uid="{CCD3D4DF-186F-410C-BA41-0AFA0EBF5F02}"/>
    <cellStyle name="20% - Accent3 4 2 3 3 2 2 2" xfId="37105" xr:uid="{C89F741A-C2F7-4FD4-A840-3847A96D5F99}"/>
    <cellStyle name="20% - Accent3 4 2 3 3 2 3" xfId="29501" xr:uid="{AF403E14-F6AE-4EFF-943D-93038AEF0075}"/>
    <cellStyle name="20% - Accent3 4 2 3 3 3" xfId="22130" xr:uid="{00F87E22-9919-4826-A0C7-9F8A3A884D38}"/>
    <cellStyle name="20% - Accent3 4 2 3 3 3 2" xfId="37106" xr:uid="{6BAF6339-8AB4-493A-8CC4-DD0CD23A0AE5}"/>
    <cellStyle name="20% - Accent3 4 2 3 3 4" xfId="29502" xr:uid="{2C8D08AE-89C7-431B-B9AF-B7CE09A29FDF}"/>
    <cellStyle name="20% - Accent3 4 2 3 4" xfId="4210" xr:uid="{00000000-0005-0000-0000-000072040000}"/>
    <cellStyle name="20% - Accent3 4 2 3 4 2" xfId="22128" xr:uid="{D6BBC452-C7B5-45AB-B642-637BDFF1D3AF}"/>
    <cellStyle name="20% - Accent3 4 2 3 4 2 2" xfId="37104" xr:uid="{3E61ADE9-FE94-4D61-A495-EDA7C6E9DF46}"/>
    <cellStyle name="20% - Accent3 4 2 3 4 3" xfId="29500" xr:uid="{64388332-B5A6-4C27-ABD7-DE1ED95C4B55}"/>
    <cellStyle name="20% - Accent3 4 2 3 5" xfId="22134" xr:uid="{32282107-6E47-4A14-ADAB-66BE5D992F69}"/>
    <cellStyle name="20% - Accent3 4 2 3 5 2" xfId="37110" xr:uid="{C298216B-87C2-4C3C-A9BA-913667C38B02}"/>
    <cellStyle name="20% - Accent3 4 2 3 6" xfId="29506" xr:uid="{FF8A5B6C-D067-41DC-A98E-1248FAEA8506}"/>
    <cellStyle name="20% - Accent3 4 2 4" xfId="4209" xr:uid="{00000000-0005-0000-0000-000073040000}"/>
    <cellStyle name="20% - Accent3 4 2 5" xfId="4208" xr:uid="{00000000-0005-0000-0000-000074040000}"/>
    <cellStyle name="20% - Accent3 4 2 5 2" xfId="22127" xr:uid="{1BDE1E69-E12A-4B19-99D2-537001194979}"/>
    <cellStyle name="20% - Accent3 4 2 5 2 2" xfId="37103" xr:uid="{1116F14C-B928-4A31-A85F-1EC66D9FE2E0}"/>
    <cellStyle name="20% - Accent3 4 2 5 3" xfId="29499" xr:uid="{71360957-CB2F-4B42-8BC5-87F13AC9DA41}"/>
    <cellStyle name="20% - Accent3 4 3" xfId="4207" xr:uid="{00000000-0005-0000-0000-000075040000}"/>
    <cellStyle name="20% - Accent3 4 3 2" xfId="4206" xr:uid="{00000000-0005-0000-0000-000076040000}"/>
    <cellStyle name="20% - Accent3 4 3 2 2" xfId="4205" xr:uid="{00000000-0005-0000-0000-000077040000}"/>
    <cellStyle name="20% - Accent3 4 3 2 2 2" xfId="22124" xr:uid="{F10666EC-F2A1-428C-965C-58A45AB4B99E}"/>
    <cellStyle name="20% - Accent3 4 3 2 2 2 2" xfId="37100" xr:uid="{AD0B5988-CFCC-4572-A1FF-24CE557DAD79}"/>
    <cellStyle name="20% - Accent3 4 3 2 2 3" xfId="29496" xr:uid="{F56B7B21-EFD7-4A02-BA3E-6674A7A5D2D3}"/>
    <cellStyle name="20% - Accent3 4 3 2 3" xfId="4204" xr:uid="{00000000-0005-0000-0000-000078040000}"/>
    <cellStyle name="20% - Accent3 4 3 2 3 2" xfId="22123" xr:uid="{201BCD26-D842-4B30-99A4-54C3FD7562C1}"/>
    <cellStyle name="20% - Accent3 4 3 2 3 2 2" xfId="37099" xr:uid="{EA6627A7-B5B0-426A-A9B0-2BB25C0B3DD4}"/>
    <cellStyle name="20% - Accent3 4 3 2 3 3" xfId="29495" xr:uid="{A47E2ECC-2D99-4797-B97D-45328BDDD19B}"/>
    <cellStyle name="20% - Accent3 4 3 2 4" xfId="22125" xr:uid="{151074D8-D184-4F3E-BA9D-EB79250A7845}"/>
    <cellStyle name="20% - Accent3 4 3 2 4 2" xfId="37101" xr:uid="{E2DE4C8B-DBDC-4891-B0A9-12C3592EC004}"/>
    <cellStyle name="20% - Accent3 4 3 2 5" xfId="29497" xr:uid="{3CE815B3-0803-4388-85C8-7804F0CF54DE}"/>
    <cellStyle name="20% - Accent3 4 3 3" xfId="4203" xr:uid="{00000000-0005-0000-0000-000079040000}"/>
    <cellStyle name="20% - Accent3 4 3 3 2" xfId="22122" xr:uid="{21B4CF09-DAC2-4AA4-ACE1-7C20A9BA0C3E}"/>
    <cellStyle name="20% - Accent3 4 3 3 2 2" xfId="37098" xr:uid="{0B0D2FBA-BF67-43BE-A3C5-2F23245C1366}"/>
    <cellStyle name="20% - Accent3 4 3 3 3" xfId="29494" xr:uid="{6305C850-90FB-481D-BD3E-74C15E9C0D8A}"/>
    <cellStyle name="20% - Accent3 4 3 4" xfId="4202" xr:uid="{00000000-0005-0000-0000-00007A040000}"/>
    <cellStyle name="20% - Accent3 4 3 4 2" xfId="4201" xr:uid="{00000000-0005-0000-0000-00007B040000}"/>
    <cellStyle name="20% - Accent3 4 3 4 2 2" xfId="22120" xr:uid="{B1FDE936-55ED-4B31-A734-ACBBD4D36AA3}"/>
    <cellStyle name="20% - Accent3 4 3 4 2 2 2" xfId="37096" xr:uid="{D2D123F3-384B-417D-BDB2-AAC657AC25BF}"/>
    <cellStyle name="20% - Accent3 4 3 4 2 3" xfId="29492" xr:uid="{4188BF3C-15E2-4CF4-A528-E06FD683683C}"/>
    <cellStyle name="20% - Accent3 4 3 4 3" xfId="22121" xr:uid="{4EF419A7-C429-4CA3-9C0F-7C88084FDE8E}"/>
    <cellStyle name="20% - Accent3 4 3 4 3 2" xfId="37097" xr:uid="{EDFF51A0-624D-471C-9CA7-1605368F8E32}"/>
    <cellStyle name="20% - Accent3 4 3 4 4" xfId="29493" xr:uid="{E754018D-2826-4987-B86D-868C6F0DA7E8}"/>
    <cellStyle name="20% - Accent3 4 3 5" xfId="4200" xr:uid="{00000000-0005-0000-0000-00007C040000}"/>
    <cellStyle name="20% - Accent3 4 3 5 2" xfId="22119" xr:uid="{D6C8B753-CAD3-4217-B198-EE694A579F7B}"/>
    <cellStyle name="20% - Accent3 4 3 5 2 2" xfId="37095" xr:uid="{673B6921-7DCE-468A-B545-6AF7D1921AEA}"/>
    <cellStyle name="20% - Accent3 4 3 5 3" xfId="29491" xr:uid="{D2AAB384-1311-405A-81B4-4484BCBF88D0}"/>
    <cellStyle name="20% - Accent3 4 3 6" xfId="22126" xr:uid="{0900067F-BFA7-4904-B332-99658AB10CFE}"/>
    <cellStyle name="20% - Accent3 4 3 6 2" xfId="37102" xr:uid="{A09F8893-D1F1-48A9-9446-AE7EFF8B173F}"/>
    <cellStyle name="20% - Accent3 4 3 7" xfId="29498" xr:uid="{F57B5874-85F6-48AE-82D5-C0C6F537B7CF}"/>
    <cellStyle name="20% - Accent3 4 4" xfId="4199" xr:uid="{00000000-0005-0000-0000-00007D040000}"/>
    <cellStyle name="20% - Accent3 4 4 2" xfId="4198" xr:uid="{00000000-0005-0000-0000-00007E040000}"/>
    <cellStyle name="20% - Accent3 4 4 2 2" xfId="4197" xr:uid="{00000000-0005-0000-0000-00007F040000}"/>
    <cellStyle name="20% - Accent3 4 4 2 2 2" xfId="22116" xr:uid="{717E2801-323F-4C51-AE90-CB645A30702D}"/>
    <cellStyle name="20% - Accent3 4 4 2 2 2 2" xfId="37092" xr:uid="{16BCFD1A-21EC-4E8A-9B1E-5A9EABD06F9B}"/>
    <cellStyle name="20% - Accent3 4 4 2 2 3" xfId="29488" xr:uid="{051BF7D8-7B6A-411E-B066-B18E6957368C}"/>
    <cellStyle name="20% - Accent3 4 4 2 3" xfId="4196" xr:uid="{00000000-0005-0000-0000-000080040000}"/>
    <cellStyle name="20% - Accent3 4 4 2 3 2" xfId="22115" xr:uid="{5FDAA38B-4A02-45A8-B1BC-DA55C8E1A1BE}"/>
    <cellStyle name="20% - Accent3 4 4 2 3 2 2" xfId="37091" xr:uid="{4FF42300-0F05-47DB-964B-1C7D4BCC6061}"/>
    <cellStyle name="20% - Accent3 4 4 2 3 3" xfId="29487" xr:uid="{FE26CA90-18C2-4455-B2AB-CC5551B07FCE}"/>
    <cellStyle name="20% - Accent3 4 4 2 4" xfId="22117" xr:uid="{46FFEAAE-3321-44DF-A962-1F9FC6D9DEC3}"/>
    <cellStyle name="20% - Accent3 4 4 2 4 2" xfId="37093" xr:uid="{0904B184-6884-4F8D-94C2-2F53C21925C7}"/>
    <cellStyle name="20% - Accent3 4 4 2 5" xfId="29489" xr:uid="{CD36347C-41D7-47E2-AEDB-38F8EBE60006}"/>
    <cellStyle name="20% - Accent3 4 4 3" xfId="4195" xr:uid="{00000000-0005-0000-0000-000081040000}"/>
    <cellStyle name="20% - Accent3 4 4 3 2" xfId="4194" xr:uid="{00000000-0005-0000-0000-000082040000}"/>
    <cellStyle name="20% - Accent3 4 4 3 2 2" xfId="22113" xr:uid="{535B62EA-4111-471E-8F78-66DBBC049125}"/>
    <cellStyle name="20% - Accent3 4 4 3 2 2 2" xfId="37089" xr:uid="{273F1C09-7BEE-411C-B7D7-3740705B0BCB}"/>
    <cellStyle name="20% - Accent3 4 4 3 2 3" xfId="29485" xr:uid="{8F2F1117-0232-4773-97FC-A518538BEF3A}"/>
    <cellStyle name="20% - Accent3 4 4 3 3" xfId="22114" xr:uid="{88305475-4694-4908-839C-8378E3B35C4E}"/>
    <cellStyle name="20% - Accent3 4 4 3 3 2" xfId="37090" xr:uid="{DB85D71E-A343-4214-9939-99A9F0582997}"/>
    <cellStyle name="20% - Accent3 4 4 3 4" xfId="29486" xr:uid="{98880040-4810-437A-A12F-C437D3DB707D}"/>
    <cellStyle name="20% - Accent3 4 4 4" xfId="4193" xr:uid="{00000000-0005-0000-0000-000083040000}"/>
    <cellStyle name="20% - Accent3 4 4 4 2" xfId="22112" xr:uid="{8EC04AD1-8659-4156-AF70-A7782B6306FE}"/>
    <cellStyle name="20% - Accent3 4 4 4 2 2" xfId="37088" xr:uid="{78AD051E-0FA6-43BA-AD16-119152879C40}"/>
    <cellStyle name="20% - Accent3 4 4 4 3" xfId="29484" xr:uid="{BF908A4A-AA95-4D34-A39B-988960F31E6E}"/>
    <cellStyle name="20% - Accent3 4 4 5" xfId="22118" xr:uid="{9042DC7F-AA26-46CC-A7E6-BF4F7A3E3E90}"/>
    <cellStyle name="20% - Accent3 4 4 5 2" xfId="37094" xr:uid="{5A1DB783-4A2A-4221-B52B-FEE8D34982EB}"/>
    <cellStyle name="20% - Accent3 4 4 6" xfId="29490" xr:uid="{6E5B891B-20C3-42FF-AB58-FD705EDA7BE3}"/>
    <cellStyle name="20% - Accent3 4 5" xfId="4192" xr:uid="{00000000-0005-0000-0000-000084040000}"/>
    <cellStyle name="20% - Accent3 4 5 2" xfId="4191" xr:uid="{00000000-0005-0000-0000-000085040000}"/>
    <cellStyle name="20% - Accent3 4 5 2 2" xfId="4190" xr:uid="{00000000-0005-0000-0000-000086040000}"/>
    <cellStyle name="20% - Accent3 4 5 2 2 2" xfId="22109" xr:uid="{2A1B8F87-6BA8-4ABB-B7A1-5B14394D63FC}"/>
    <cellStyle name="20% - Accent3 4 5 2 2 2 2" xfId="37085" xr:uid="{4CACED30-9556-4F45-B706-A8AE49A2A75B}"/>
    <cellStyle name="20% - Accent3 4 5 2 2 3" xfId="29481" xr:uid="{769AC2FE-D3AF-4B9E-9737-98D4EA21F4D9}"/>
    <cellStyle name="20% - Accent3 4 5 2 3" xfId="4189" xr:uid="{00000000-0005-0000-0000-000087040000}"/>
    <cellStyle name="20% - Accent3 4 5 2 3 2" xfId="22108" xr:uid="{6BFD071D-27C0-48C8-832C-B81B74F69BBE}"/>
    <cellStyle name="20% - Accent3 4 5 2 3 2 2" xfId="37084" xr:uid="{D543D20B-7E03-4F2C-9CB8-FFF5F83E6370}"/>
    <cellStyle name="20% - Accent3 4 5 2 3 3" xfId="29480" xr:uid="{4AC59E63-51DC-4DF8-A8C5-E3F9AB79F37C}"/>
    <cellStyle name="20% - Accent3 4 5 2 4" xfId="22110" xr:uid="{8962B216-0873-4C34-AAF1-30EE29165AE0}"/>
    <cellStyle name="20% - Accent3 4 5 2 4 2" xfId="37086" xr:uid="{AF13253C-81AA-4D5D-8048-3E588A8D1B56}"/>
    <cellStyle name="20% - Accent3 4 5 2 5" xfId="29482" xr:uid="{9FE4CFF6-9AF7-4E9E-982D-CF10D4DC9CA2}"/>
    <cellStyle name="20% - Accent3 4 5 3" xfId="4188" xr:uid="{00000000-0005-0000-0000-000088040000}"/>
    <cellStyle name="20% - Accent3 4 5 3 2" xfId="4187" xr:uid="{00000000-0005-0000-0000-000089040000}"/>
    <cellStyle name="20% - Accent3 4 5 3 2 2" xfId="22106" xr:uid="{4A9235BB-8F3E-44F7-8FB0-047BEC86C2E5}"/>
    <cellStyle name="20% - Accent3 4 5 3 2 2 2" xfId="37082" xr:uid="{42BD5CE4-F2D8-4910-BA91-DAD0C6C843A0}"/>
    <cellStyle name="20% - Accent3 4 5 3 2 3" xfId="29478" xr:uid="{513238B6-2278-4C4C-A7F1-9FFB36C1E364}"/>
    <cellStyle name="20% - Accent3 4 5 3 3" xfId="22107" xr:uid="{584CCA79-3D5E-4896-BF97-7E74966918F2}"/>
    <cellStyle name="20% - Accent3 4 5 3 3 2" xfId="37083" xr:uid="{14FB73A1-6BB3-42E3-B75A-AE220B30CCEB}"/>
    <cellStyle name="20% - Accent3 4 5 3 4" xfId="29479" xr:uid="{B9036A45-60D6-475D-8F4E-9DB36E1585ED}"/>
    <cellStyle name="20% - Accent3 4 5 4" xfId="4186" xr:uid="{00000000-0005-0000-0000-00008A040000}"/>
    <cellStyle name="20% - Accent3 4 5 4 2" xfId="22105" xr:uid="{B0FB678E-E325-40E2-84C0-ABDA51478341}"/>
    <cellStyle name="20% - Accent3 4 5 4 2 2" xfId="37081" xr:uid="{5E1A4A80-A3C7-4685-824C-B5B929C885DF}"/>
    <cellStyle name="20% - Accent3 4 5 4 3" xfId="29477" xr:uid="{E60C2627-61CB-4D6C-B427-5C7568DC3A37}"/>
    <cellStyle name="20% - Accent3 4 5 5" xfId="22111" xr:uid="{F24924CE-984E-4CAE-8338-FF1B2CBE4D05}"/>
    <cellStyle name="20% - Accent3 4 5 5 2" xfId="37087" xr:uid="{C22F7EE8-4C6C-4102-877A-9B2E3A709BEB}"/>
    <cellStyle name="20% - Accent3 4 5 6" xfId="29483" xr:uid="{B179B04F-E1EE-455F-99E9-7AF55DBF7C4A}"/>
    <cellStyle name="20% - Accent3 4 6" xfId="4185" xr:uid="{00000000-0005-0000-0000-00008B040000}"/>
    <cellStyle name="20% - Accent3 4 6 2" xfId="4184" xr:uid="{00000000-0005-0000-0000-00008C040000}"/>
    <cellStyle name="20% - Accent3 4 6 2 2" xfId="22103" xr:uid="{165A78AD-D753-468C-AB74-1555F9286223}"/>
    <cellStyle name="20% - Accent3 4 6 2 2 2" xfId="37079" xr:uid="{45777EBD-9F30-4E7A-A3DC-61C83FECA0B3}"/>
    <cellStyle name="20% - Accent3 4 6 2 3" xfId="29475" xr:uid="{1AC118B7-7E59-4772-A323-1292B9DA3CEE}"/>
    <cellStyle name="20% - Accent3 4 6 3" xfId="4183" xr:uid="{00000000-0005-0000-0000-00008D040000}"/>
    <cellStyle name="20% - Accent3 4 6 3 2" xfId="22102" xr:uid="{D0E8E7E3-F36F-4010-AD71-A3479633A970}"/>
    <cellStyle name="20% - Accent3 4 6 3 2 2" xfId="37078" xr:uid="{7CA145D9-D7EE-40E9-BF97-B3647A39E369}"/>
    <cellStyle name="20% - Accent3 4 6 3 3" xfId="29474" xr:uid="{AB3344CE-5114-4C1B-8553-079F6AACFD13}"/>
    <cellStyle name="20% - Accent3 4 6 4" xfId="22104" xr:uid="{D022B966-93C3-4652-BD69-20C320B7B380}"/>
    <cellStyle name="20% - Accent3 4 6 4 2" xfId="37080" xr:uid="{048D2721-9E34-49C3-B36E-DDFEF3339C23}"/>
    <cellStyle name="20% - Accent3 4 6 5" xfId="29476" xr:uid="{24655BC8-B380-45A3-89FB-62483E4A949B}"/>
    <cellStyle name="20% - Accent3 4 7" xfId="4182" xr:uid="{00000000-0005-0000-0000-00008E040000}"/>
    <cellStyle name="20% - Accent3 4 7 2" xfId="22101" xr:uid="{DE718168-27C0-4940-A677-E333559EBE94}"/>
    <cellStyle name="20% - Accent3 4 7 2 2" xfId="37077" xr:uid="{7BF91BD9-E25B-4DF1-BAF0-6003ED313656}"/>
    <cellStyle name="20% - Accent3 4 7 3" xfId="29473" xr:uid="{14FEFC8E-ACA6-439B-84CE-016F9397529F}"/>
    <cellStyle name="20% - Accent3 4 8" xfId="4181" xr:uid="{00000000-0005-0000-0000-00008F040000}"/>
    <cellStyle name="20% - Accent3 4 8 2" xfId="4180" xr:uid="{00000000-0005-0000-0000-000090040000}"/>
    <cellStyle name="20% - Accent3 4 8 2 2" xfId="22099" xr:uid="{7B77BC6F-4AF8-416E-9B4A-A0FA48EED273}"/>
    <cellStyle name="20% - Accent3 4 8 2 2 2" xfId="37075" xr:uid="{A8D05274-F527-4079-BB82-67DCE880E7A4}"/>
    <cellStyle name="20% - Accent3 4 8 2 3" xfId="29471" xr:uid="{328D6057-B07E-4119-B8D6-2DD482FF4E6B}"/>
    <cellStyle name="20% - Accent3 4 8 3" xfId="22100" xr:uid="{3D8F944B-1C34-4E10-BA16-8D25B6ABB901}"/>
    <cellStyle name="20% - Accent3 4 8 3 2" xfId="37076" xr:uid="{2D9A5FA5-87B7-4077-893A-0D1FFDE6A7B5}"/>
    <cellStyle name="20% - Accent3 4 8 4" xfId="29472" xr:uid="{123B9E4C-A7FD-4DD6-A707-ACA35D263EB4}"/>
    <cellStyle name="20% - Accent3 4 9" xfId="4179" xr:uid="{00000000-0005-0000-0000-000091040000}"/>
    <cellStyle name="20% - Accent3 4 9 2" xfId="22098" xr:uid="{675B169D-27BE-4823-89BA-F0D6D5B2E981}"/>
    <cellStyle name="20% - Accent3 4 9 2 2" xfId="37074" xr:uid="{9ACF0A32-42A6-4D75-A3E8-85A8BA41B9DE}"/>
    <cellStyle name="20% - Accent3 4 9 3" xfId="29470" xr:uid="{B59CA78A-1002-4A7B-8C9F-AFF64AC32AFE}"/>
    <cellStyle name="20% - Accent3 5" xfId="188" xr:uid="{00000000-0005-0000-0000-000026000000}"/>
    <cellStyle name="20% - Accent3 5 2" xfId="4177" xr:uid="{00000000-0005-0000-0000-000093040000}"/>
    <cellStyle name="20% - Accent3 5 2 2" xfId="4176" xr:uid="{00000000-0005-0000-0000-000094040000}"/>
    <cellStyle name="20% - Accent3 5 2 2 2" xfId="4175" xr:uid="{00000000-0005-0000-0000-000095040000}"/>
    <cellStyle name="20% - Accent3 5 2 2 2 2" xfId="4174" xr:uid="{00000000-0005-0000-0000-000096040000}"/>
    <cellStyle name="20% - Accent3 5 2 2 2 2 2" xfId="4173" xr:uid="{00000000-0005-0000-0000-000097040000}"/>
    <cellStyle name="20% - Accent3 5 2 2 2 2 2 2" xfId="22093" xr:uid="{D5EB72FC-20C3-4CF2-8AE3-C562BD9E4492}"/>
    <cellStyle name="20% - Accent3 5 2 2 2 2 2 2 2" xfId="37069" xr:uid="{082C48CB-5CC4-4661-ACA8-793DCFB0C70A}"/>
    <cellStyle name="20% - Accent3 5 2 2 2 2 2 3" xfId="29465" xr:uid="{CA77B759-CAC3-499F-9094-A04A1AD2E38E}"/>
    <cellStyle name="20% - Accent3 5 2 2 2 2 3" xfId="4172" xr:uid="{00000000-0005-0000-0000-000098040000}"/>
    <cellStyle name="20% - Accent3 5 2 2 2 2 3 2" xfId="22092" xr:uid="{D75A9C63-38E1-4DFE-98DE-7EB40C229F10}"/>
    <cellStyle name="20% - Accent3 5 2 2 2 2 3 2 2" xfId="37068" xr:uid="{A81AD67A-AE9B-49C3-9B5A-93F827C18E49}"/>
    <cellStyle name="20% - Accent3 5 2 2 2 2 3 3" xfId="29464" xr:uid="{EA486FFA-EAA3-490F-B70B-98C6BAD39B6F}"/>
    <cellStyle name="20% - Accent3 5 2 2 2 2 4" xfId="22094" xr:uid="{0CEFF4C9-D58E-4DCF-8D77-2EE7CBF445BC}"/>
    <cellStyle name="20% - Accent3 5 2 2 2 2 4 2" xfId="37070" xr:uid="{2D9BE3C2-45B3-4671-A03C-46234BADD40F}"/>
    <cellStyle name="20% - Accent3 5 2 2 2 2 5" xfId="29466" xr:uid="{84CDD071-8542-4E82-8D48-577A6C8E65FC}"/>
    <cellStyle name="20% - Accent3 5 2 2 2 3" xfId="4171" xr:uid="{00000000-0005-0000-0000-000099040000}"/>
    <cellStyle name="20% - Accent3 5 2 2 2 3 2" xfId="4170" xr:uid="{00000000-0005-0000-0000-00009A040000}"/>
    <cellStyle name="20% - Accent3 5 2 2 2 3 2 2" xfId="22090" xr:uid="{F8FBF88E-27BB-48AC-B86D-C6109F6CB046}"/>
    <cellStyle name="20% - Accent3 5 2 2 2 3 2 2 2" xfId="37066" xr:uid="{4AFC6189-B0C5-462B-83FE-B86BB062D872}"/>
    <cellStyle name="20% - Accent3 5 2 2 2 3 2 3" xfId="29462" xr:uid="{C7BACFFB-3B82-4743-B51F-98ACCDA7412A}"/>
    <cellStyle name="20% - Accent3 5 2 2 2 3 3" xfId="22091" xr:uid="{1913AAC8-832A-4A53-AA44-256364519BFD}"/>
    <cellStyle name="20% - Accent3 5 2 2 2 3 3 2" xfId="37067" xr:uid="{5065D752-78F8-4087-BB05-9E1996A3A22A}"/>
    <cellStyle name="20% - Accent3 5 2 2 2 3 4" xfId="29463" xr:uid="{E158897E-5F27-44A3-A3AC-C5E795202403}"/>
    <cellStyle name="20% - Accent3 5 2 2 2 4" xfId="4169" xr:uid="{00000000-0005-0000-0000-00009B040000}"/>
    <cellStyle name="20% - Accent3 5 2 2 2 4 2" xfId="22089" xr:uid="{C0AFCBA1-15D6-4BD1-A7BB-B594ECF4F304}"/>
    <cellStyle name="20% - Accent3 5 2 2 2 4 2 2" xfId="37065" xr:uid="{49326E2D-4C53-4FB7-B903-C6FE62CD4382}"/>
    <cellStyle name="20% - Accent3 5 2 2 2 4 3" xfId="29461" xr:uid="{896B679F-9E08-4A7C-85C7-A5553B69AF6C}"/>
    <cellStyle name="20% - Accent3 5 2 2 2 5" xfId="22095" xr:uid="{D201A778-7455-40D5-B192-E44E96DC64BE}"/>
    <cellStyle name="20% - Accent3 5 2 2 2 5 2" xfId="37071" xr:uid="{0E4741B3-49E2-45E7-876A-37D7FCB57A67}"/>
    <cellStyle name="20% - Accent3 5 2 2 2 6" xfId="29467" xr:uid="{75E63393-F2F9-4C38-A2D5-8B36C6CD97D0}"/>
    <cellStyle name="20% - Accent3 5 2 2 3" xfId="4168" xr:uid="{00000000-0005-0000-0000-00009C040000}"/>
    <cellStyle name="20% - Accent3 5 2 2 3 2" xfId="4167" xr:uid="{00000000-0005-0000-0000-00009D040000}"/>
    <cellStyle name="20% - Accent3 5 2 2 3 2 2" xfId="22087" xr:uid="{C39FC67E-2727-49F9-993D-D40AC0CD436A}"/>
    <cellStyle name="20% - Accent3 5 2 2 3 2 2 2" xfId="37063" xr:uid="{22DA8157-D293-4C18-9C27-A0510CAB275E}"/>
    <cellStyle name="20% - Accent3 5 2 2 3 2 3" xfId="29459" xr:uid="{F9ED784C-D99A-4C9D-9FBC-65F63A1DE194}"/>
    <cellStyle name="20% - Accent3 5 2 2 3 3" xfId="4166" xr:uid="{00000000-0005-0000-0000-00009E040000}"/>
    <cellStyle name="20% - Accent3 5 2 2 3 3 2" xfId="22086" xr:uid="{0E2A27DC-EAC3-4797-8C6D-8D791F2425A6}"/>
    <cellStyle name="20% - Accent3 5 2 2 3 3 2 2" xfId="37062" xr:uid="{763491C8-5128-453B-A9DE-506127E2A15A}"/>
    <cellStyle name="20% - Accent3 5 2 2 3 3 3" xfId="29458" xr:uid="{B2B4E03E-05DD-4618-A46C-E356330F39E0}"/>
    <cellStyle name="20% - Accent3 5 2 2 3 4" xfId="22088" xr:uid="{C72292A8-12E3-4C7F-91C9-F3DBD929CEFF}"/>
    <cellStyle name="20% - Accent3 5 2 2 3 4 2" xfId="37064" xr:uid="{9855EEFC-4EFD-4811-BD15-A2A5A2231271}"/>
    <cellStyle name="20% - Accent3 5 2 2 3 5" xfId="29460" xr:uid="{511DBD1E-40CA-4009-9FAD-72654B173FFA}"/>
    <cellStyle name="20% - Accent3 5 2 2 4" xfId="4165" xr:uid="{00000000-0005-0000-0000-00009F040000}"/>
    <cellStyle name="20% - Accent3 5 2 2 4 2" xfId="22085" xr:uid="{171513DE-6485-4119-AA27-EF038DE34B0C}"/>
    <cellStyle name="20% - Accent3 5 2 2 4 2 2" xfId="37061" xr:uid="{CFA40481-43D6-4839-878B-3282A92EC72C}"/>
    <cellStyle name="20% - Accent3 5 2 2 4 3" xfId="29457" xr:uid="{EC01B469-4E1D-4813-B0A7-175FBFA4473A}"/>
    <cellStyle name="20% - Accent3 5 2 2 5" xfId="4164" xr:uid="{00000000-0005-0000-0000-0000A0040000}"/>
    <cellStyle name="20% - Accent3 5 2 2 5 2" xfId="4163" xr:uid="{00000000-0005-0000-0000-0000A1040000}"/>
    <cellStyle name="20% - Accent3 5 2 2 5 2 2" xfId="22083" xr:uid="{3C14F70C-AD5E-401A-A196-637A33C0C263}"/>
    <cellStyle name="20% - Accent3 5 2 2 5 2 2 2" xfId="37059" xr:uid="{EEEDED15-4B53-430F-BA65-487FAEEA3CFC}"/>
    <cellStyle name="20% - Accent3 5 2 2 5 2 3" xfId="29455" xr:uid="{66246041-4BD5-47A6-9A95-B898AA4B32E4}"/>
    <cellStyle name="20% - Accent3 5 2 2 5 3" xfId="22084" xr:uid="{35D714B0-D285-4FA5-A33A-3C5DD785D34A}"/>
    <cellStyle name="20% - Accent3 5 2 2 5 3 2" xfId="37060" xr:uid="{3115A8C4-5498-40E8-A449-90B8670A1E68}"/>
    <cellStyle name="20% - Accent3 5 2 2 5 4" xfId="29456" xr:uid="{0FBB231C-A47E-4769-A140-143C1A0C9BCF}"/>
    <cellStyle name="20% - Accent3 5 2 2 6" xfId="4162" xr:uid="{00000000-0005-0000-0000-0000A2040000}"/>
    <cellStyle name="20% - Accent3 5 2 2 6 2" xfId="22082" xr:uid="{A8C85166-221D-4FB0-98B7-46848722EDC2}"/>
    <cellStyle name="20% - Accent3 5 2 2 6 2 2" xfId="37058" xr:uid="{75B300D2-37C4-4C47-B7FE-2022E67FAC0D}"/>
    <cellStyle name="20% - Accent3 5 2 2 6 3" xfId="29454" xr:uid="{E9BB9946-345B-490E-8813-BF5EB636A7BD}"/>
    <cellStyle name="20% - Accent3 5 2 2 7" xfId="22096" xr:uid="{13DA9E44-0247-4382-87D0-406CFC637178}"/>
    <cellStyle name="20% - Accent3 5 2 2 7 2" xfId="37072" xr:uid="{E4C60B5E-F37F-47F5-8A4B-652CAC2AFEE8}"/>
    <cellStyle name="20% - Accent3 5 2 2 8" xfId="29468" xr:uid="{1EB5AE1F-AE3A-478C-9026-2824ED107F76}"/>
    <cellStyle name="20% - Accent3 5 2 3" xfId="4161" xr:uid="{00000000-0005-0000-0000-0000A3040000}"/>
    <cellStyle name="20% - Accent3 5 2 3 2" xfId="4160" xr:uid="{00000000-0005-0000-0000-0000A4040000}"/>
    <cellStyle name="20% - Accent3 5 2 3 2 2" xfId="4159" xr:uid="{00000000-0005-0000-0000-0000A5040000}"/>
    <cellStyle name="20% - Accent3 5 2 3 2 2 2" xfId="22079" xr:uid="{B24BBB74-B1AD-4743-BFC9-EC3BC10908AD}"/>
    <cellStyle name="20% - Accent3 5 2 3 2 2 2 2" xfId="37055" xr:uid="{089759DE-1228-4751-9D21-92339A607DCE}"/>
    <cellStyle name="20% - Accent3 5 2 3 2 2 3" xfId="29451" xr:uid="{6B7ABC6D-E337-483C-9292-DF08302A1EF9}"/>
    <cellStyle name="20% - Accent3 5 2 3 2 3" xfId="4158" xr:uid="{00000000-0005-0000-0000-0000A6040000}"/>
    <cellStyle name="20% - Accent3 5 2 3 2 3 2" xfId="22078" xr:uid="{8EAD4C5F-0E8C-4779-A0A4-8A794D1E5734}"/>
    <cellStyle name="20% - Accent3 5 2 3 2 3 2 2" xfId="37054" xr:uid="{6114E1F2-2FF2-43FE-BAF7-35AF800DF64A}"/>
    <cellStyle name="20% - Accent3 5 2 3 2 3 3" xfId="29450" xr:uid="{151582FE-C448-4660-801E-1FA7220B482B}"/>
    <cellStyle name="20% - Accent3 5 2 3 2 4" xfId="22080" xr:uid="{C7B6686F-DEEF-41BA-8E84-BC7BB8472D67}"/>
    <cellStyle name="20% - Accent3 5 2 3 2 4 2" xfId="37056" xr:uid="{067CD9EA-4C47-4C14-BB7A-888A53F20B6A}"/>
    <cellStyle name="20% - Accent3 5 2 3 2 5" xfId="29452" xr:uid="{FF0A5572-850A-43B8-BB28-BCF8815D6169}"/>
    <cellStyle name="20% - Accent3 5 2 3 3" xfId="4157" xr:uid="{00000000-0005-0000-0000-0000A7040000}"/>
    <cellStyle name="20% - Accent3 5 2 3 3 2" xfId="4156" xr:uid="{00000000-0005-0000-0000-0000A8040000}"/>
    <cellStyle name="20% - Accent3 5 2 3 3 2 2" xfId="22076" xr:uid="{553AFCA1-4C50-47EB-AC77-DB5588B769CD}"/>
    <cellStyle name="20% - Accent3 5 2 3 3 2 2 2" xfId="37052" xr:uid="{33D36A59-FB25-4EE1-90EE-32CE7406C29F}"/>
    <cellStyle name="20% - Accent3 5 2 3 3 2 3" xfId="29448" xr:uid="{8BE92501-A032-4978-B0EF-E421383448ED}"/>
    <cellStyle name="20% - Accent3 5 2 3 3 3" xfId="22077" xr:uid="{19F51BCF-2FFE-42FB-ABD3-96CDEB193571}"/>
    <cellStyle name="20% - Accent3 5 2 3 3 3 2" xfId="37053" xr:uid="{067C55A8-AE35-4E17-AD64-02BBB81CD436}"/>
    <cellStyle name="20% - Accent3 5 2 3 3 4" xfId="29449" xr:uid="{0F343E35-1E09-444F-8BEC-6B0BE342E9B2}"/>
    <cellStyle name="20% - Accent3 5 2 3 4" xfId="4155" xr:uid="{00000000-0005-0000-0000-0000A9040000}"/>
    <cellStyle name="20% - Accent3 5 2 3 4 2" xfId="22075" xr:uid="{8851D9E1-488C-49DE-A4B2-087A53E6D8F2}"/>
    <cellStyle name="20% - Accent3 5 2 3 4 2 2" xfId="37051" xr:uid="{7B82CFA0-13B0-4E77-A320-DED31644E9BA}"/>
    <cellStyle name="20% - Accent3 5 2 3 4 3" xfId="29447" xr:uid="{341E5E06-8329-4A22-A794-0E9D86EA76CF}"/>
    <cellStyle name="20% - Accent3 5 2 3 5" xfId="22081" xr:uid="{B103A13A-6E0D-4B17-9BBF-556EA56231DF}"/>
    <cellStyle name="20% - Accent3 5 2 3 5 2" xfId="37057" xr:uid="{C9799DBA-4C42-4060-B5E3-66396B8E5BFA}"/>
    <cellStyle name="20% - Accent3 5 2 3 6" xfId="29453" xr:uid="{BA693796-C6F1-47B3-B621-8491BD954344}"/>
    <cellStyle name="20% - Accent3 5 2 4" xfId="4154" xr:uid="{00000000-0005-0000-0000-0000AA040000}"/>
    <cellStyle name="20% - Accent3 5 2 5" xfId="4153" xr:uid="{00000000-0005-0000-0000-0000AB040000}"/>
    <cellStyle name="20% - Accent3 5 2 5 2" xfId="22074" xr:uid="{BE0E96DE-FCE9-4918-9160-B095615CC5FE}"/>
    <cellStyle name="20% - Accent3 5 2 5 2 2" xfId="37050" xr:uid="{95509ADC-CB91-4FAD-8CC7-3B3B01DD4FC3}"/>
    <cellStyle name="20% - Accent3 5 2 5 3" xfId="29446" xr:uid="{1E91182A-975F-47A2-B5E2-68F8F16503C4}"/>
    <cellStyle name="20% - Accent3 5 3" xfId="4152" xr:uid="{00000000-0005-0000-0000-0000AC040000}"/>
    <cellStyle name="20% - Accent3 5 3 2" xfId="4151" xr:uid="{00000000-0005-0000-0000-0000AD040000}"/>
    <cellStyle name="20% - Accent3 5 3 2 2" xfId="4150" xr:uid="{00000000-0005-0000-0000-0000AE040000}"/>
    <cellStyle name="20% - Accent3 5 3 2 2 2" xfId="22071" xr:uid="{131F2E01-01B4-416D-84D4-3D90AA9E14C4}"/>
    <cellStyle name="20% - Accent3 5 3 2 2 2 2" xfId="37047" xr:uid="{3D282B33-76AE-4CAA-B1C8-7E12D182AF53}"/>
    <cellStyle name="20% - Accent3 5 3 2 2 3" xfId="29443" xr:uid="{74DD820E-6502-457B-ADCC-1B9D78B95CF4}"/>
    <cellStyle name="20% - Accent3 5 3 2 3" xfId="4149" xr:uid="{00000000-0005-0000-0000-0000AF040000}"/>
    <cellStyle name="20% - Accent3 5 3 2 3 2" xfId="22070" xr:uid="{84C060A3-2416-4AB6-963D-83E870A34920}"/>
    <cellStyle name="20% - Accent3 5 3 2 3 2 2" xfId="37046" xr:uid="{E33316A5-4D77-4597-98D9-C0361574AC01}"/>
    <cellStyle name="20% - Accent3 5 3 2 3 3" xfId="29442" xr:uid="{BF057205-29A9-42BC-B660-8671277C3982}"/>
    <cellStyle name="20% - Accent3 5 3 2 4" xfId="22072" xr:uid="{F5BE14AA-48C3-4BFD-8E2F-000FA22E8140}"/>
    <cellStyle name="20% - Accent3 5 3 2 4 2" xfId="37048" xr:uid="{65F6AA6F-2EE8-4D39-A4B3-E2356266231A}"/>
    <cellStyle name="20% - Accent3 5 3 2 5" xfId="29444" xr:uid="{7485A6E2-C604-42B2-AFB9-D131CE698478}"/>
    <cellStyle name="20% - Accent3 5 3 3" xfId="4148" xr:uid="{00000000-0005-0000-0000-0000B0040000}"/>
    <cellStyle name="20% - Accent3 5 3 3 2" xfId="22069" xr:uid="{346E9F3A-B234-440D-8EF7-B94B1F556E46}"/>
    <cellStyle name="20% - Accent3 5 3 3 2 2" xfId="37045" xr:uid="{56896873-549B-44F1-B2F1-01D6274A984A}"/>
    <cellStyle name="20% - Accent3 5 3 3 3" xfId="29441" xr:uid="{D46EA936-871E-4E77-91C2-85CDBF2C2CD5}"/>
    <cellStyle name="20% - Accent3 5 3 4" xfId="4147" xr:uid="{00000000-0005-0000-0000-0000B1040000}"/>
    <cellStyle name="20% - Accent3 5 3 4 2" xfId="4146" xr:uid="{00000000-0005-0000-0000-0000B2040000}"/>
    <cellStyle name="20% - Accent3 5 3 4 2 2" xfId="22067" xr:uid="{795D27F1-8000-4459-9A17-A9FBC094DE30}"/>
    <cellStyle name="20% - Accent3 5 3 4 2 2 2" xfId="37043" xr:uid="{DC4F596E-0AF6-4CEA-B394-620512E5FD8C}"/>
    <cellStyle name="20% - Accent3 5 3 4 2 3" xfId="29439" xr:uid="{EB023829-F304-4E69-8694-8F37B750C263}"/>
    <cellStyle name="20% - Accent3 5 3 4 3" xfId="22068" xr:uid="{99A1A4AF-BC89-45B5-961A-D5AA410DDB30}"/>
    <cellStyle name="20% - Accent3 5 3 4 3 2" xfId="37044" xr:uid="{9D468FC5-694C-40AB-94D3-BDF2D3614F52}"/>
    <cellStyle name="20% - Accent3 5 3 4 4" xfId="29440" xr:uid="{88720079-241F-4A2F-A05B-59372831B874}"/>
    <cellStyle name="20% - Accent3 5 3 5" xfId="4145" xr:uid="{00000000-0005-0000-0000-0000B3040000}"/>
    <cellStyle name="20% - Accent3 5 3 5 2" xfId="22066" xr:uid="{1A0CAB86-88E7-4E27-A2D3-22A2BD0B3959}"/>
    <cellStyle name="20% - Accent3 5 3 5 2 2" xfId="37042" xr:uid="{59CB0A89-CDD4-41E4-8E1E-F4B2038025C6}"/>
    <cellStyle name="20% - Accent3 5 3 5 3" xfId="29438" xr:uid="{BF2B9E9E-C232-4393-AF65-AB05FDBAF4A3}"/>
    <cellStyle name="20% - Accent3 5 3 6" xfId="22073" xr:uid="{5993D202-D858-488E-B639-8C9C91FBAE18}"/>
    <cellStyle name="20% - Accent3 5 3 6 2" xfId="37049" xr:uid="{5AE3ED44-311A-4658-BE23-7604F0DDA502}"/>
    <cellStyle name="20% - Accent3 5 3 7" xfId="29445" xr:uid="{5DE5AC87-E30F-445D-A591-7D25F4116C36}"/>
    <cellStyle name="20% - Accent3 5 4" xfId="4144" xr:uid="{00000000-0005-0000-0000-0000B4040000}"/>
    <cellStyle name="20% - Accent3 5 4 2" xfId="4143" xr:uid="{00000000-0005-0000-0000-0000B5040000}"/>
    <cellStyle name="20% - Accent3 5 4 2 2" xfId="4142" xr:uid="{00000000-0005-0000-0000-0000B6040000}"/>
    <cellStyle name="20% - Accent3 5 4 2 2 2" xfId="22063" xr:uid="{FE7DC805-138B-44E8-A23E-A5952DA1AFE9}"/>
    <cellStyle name="20% - Accent3 5 4 2 2 2 2" xfId="37039" xr:uid="{58A6CB55-61EF-41B2-A1B7-88096081CC34}"/>
    <cellStyle name="20% - Accent3 5 4 2 2 3" xfId="29435" xr:uid="{BE518549-E97C-44AF-A6F4-DA0266FF92C9}"/>
    <cellStyle name="20% - Accent3 5 4 2 3" xfId="4141" xr:uid="{00000000-0005-0000-0000-0000B7040000}"/>
    <cellStyle name="20% - Accent3 5 4 2 3 2" xfId="22062" xr:uid="{5A057806-A10F-41C8-AC32-5D1E4CF2D14D}"/>
    <cellStyle name="20% - Accent3 5 4 2 3 2 2" xfId="37038" xr:uid="{901FB99A-D0A4-4506-9E29-D0CFF598B685}"/>
    <cellStyle name="20% - Accent3 5 4 2 3 3" xfId="29434" xr:uid="{6D5E329F-1CA7-4064-ACDF-441612E213BE}"/>
    <cellStyle name="20% - Accent3 5 4 2 4" xfId="22064" xr:uid="{311E2C43-E43E-4EF2-92E0-6045E1C36184}"/>
    <cellStyle name="20% - Accent3 5 4 2 4 2" xfId="37040" xr:uid="{7081049A-1456-4EB7-8E5A-42CE2BC11743}"/>
    <cellStyle name="20% - Accent3 5 4 2 5" xfId="29436" xr:uid="{53010182-7CDC-44D7-83D7-E1D7CABA72B4}"/>
    <cellStyle name="20% - Accent3 5 4 3" xfId="4140" xr:uid="{00000000-0005-0000-0000-0000B8040000}"/>
    <cellStyle name="20% - Accent3 5 4 3 2" xfId="4139" xr:uid="{00000000-0005-0000-0000-0000B9040000}"/>
    <cellStyle name="20% - Accent3 5 4 3 2 2" xfId="22060" xr:uid="{8DA676E5-E502-4B88-9238-8CCBC41E24C1}"/>
    <cellStyle name="20% - Accent3 5 4 3 2 2 2" xfId="37036" xr:uid="{5A2983AE-1E7A-4268-BE0D-AFD3F2628512}"/>
    <cellStyle name="20% - Accent3 5 4 3 2 3" xfId="29432" xr:uid="{6DC08329-A351-4D90-AAF2-59C486C070FE}"/>
    <cellStyle name="20% - Accent3 5 4 3 3" xfId="22061" xr:uid="{EF4A5935-CDCB-4FE8-AF8B-037F3EBFC3CC}"/>
    <cellStyle name="20% - Accent3 5 4 3 3 2" xfId="37037" xr:uid="{BA7C22A7-5FB0-4A82-9843-A507548D4DDE}"/>
    <cellStyle name="20% - Accent3 5 4 3 4" xfId="29433" xr:uid="{6F9BCED8-58FE-4736-8D16-D5A2C4F6277A}"/>
    <cellStyle name="20% - Accent3 5 4 4" xfId="4138" xr:uid="{00000000-0005-0000-0000-0000BA040000}"/>
    <cellStyle name="20% - Accent3 5 4 4 2" xfId="22059" xr:uid="{F04D3D02-7A0D-41B9-BE7A-30CAC6E54F2F}"/>
    <cellStyle name="20% - Accent3 5 4 4 2 2" xfId="37035" xr:uid="{31BB7741-6A7F-42B4-826B-BD2CF7E072AC}"/>
    <cellStyle name="20% - Accent3 5 4 4 3" xfId="29431" xr:uid="{DC565432-D46A-4DCB-877C-3FDF083DB568}"/>
    <cellStyle name="20% - Accent3 5 4 5" xfId="22065" xr:uid="{1554A6C4-A4E9-4409-9293-53C1441C7C6B}"/>
    <cellStyle name="20% - Accent3 5 4 5 2" xfId="37041" xr:uid="{4A73BE58-A322-4FE4-9355-36F84F3D24A0}"/>
    <cellStyle name="20% - Accent3 5 4 6" xfId="29437" xr:uid="{D72E8290-A22F-49C8-A43B-8787E715D794}"/>
    <cellStyle name="20% - Accent3 5 5" xfId="4137" xr:uid="{00000000-0005-0000-0000-0000BB040000}"/>
    <cellStyle name="20% - Accent3 5 5 2" xfId="4136" xr:uid="{00000000-0005-0000-0000-0000BC040000}"/>
    <cellStyle name="20% - Accent3 5 5 2 2" xfId="22057" xr:uid="{5861729F-4C7C-4994-B7C1-1351149C98C1}"/>
    <cellStyle name="20% - Accent3 5 5 2 2 2" xfId="37033" xr:uid="{DC10A63A-615A-4F24-B1E2-CA98DFBE82BC}"/>
    <cellStyle name="20% - Accent3 5 5 2 3" xfId="29429" xr:uid="{A7E2C756-EACD-4DEC-935B-D6D317F2B181}"/>
    <cellStyle name="20% - Accent3 5 5 3" xfId="4135" xr:uid="{00000000-0005-0000-0000-0000BD040000}"/>
    <cellStyle name="20% - Accent3 5 5 3 2" xfId="22056" xr:uid="{3F9D0CB1-7914-42A7-B7B1-AF3522548B73}"/>
    <cellStyle name="20% - Accent3 5 5 3 2 2" xfId="37032" xr:uid="{CB1C514B-6C60-477C-8764-3C7B5EE5AF93}"/>
    <cellStyle name="20% - Accent3 5 5 3 3" xfId="29428" xr:uid="{6F50DDA5-9D15-4D96-B436-AD25505C61CD}"/>
    <cellStyle name="20% - Accent3 5 5 4" xfId="22058" xr:uid="{01E29BD6-7D02-4351-A60A-6AC443710712}"/>
    <cellStyle name="20% - Accent3 5 5 4 2" xfId="37034" xr:uid="{4CCE3420-FFB2-4EC7-A9F1-F49FDA645CBF}"/>
    <cellStyle name="20% - Accent3 5 5 5" xfId="29430" xr:uid="{66B522BF-E095-49E4-BD32-963C4E37BD7E}"/>
    <cellStyle name="20% - Accent3 5 6" xfId="4134" xr:uid="{00000000-0005-0000-0000-0000BE040000}"/>
    <cellStyle name="20% - Accent3 5 6 2" xfId="22055" xr:uid="{A1C8D791-F37B-47A1-8695-6162320BE240}"/>
    <cellStyle name="20% - Accent3 5 6 2 2" xfId="37031" xr:uid="{B3C68DD3-882E-48BB-81B6-894DE8061A1C}"/>
    <cellStyle name="20% - Accent3 5 6 3" xfId="29427" xr:uid="{41BB1724-2DAE-48BD-B5BA-0875657F6DC7}"/>
    <cellStyle name="20% - Accent3 5 7" xfId="4133" xr:uid="{00000000-0005-0000-0000-0000BF040000}"/>
    <cellStyle name="20% - Accent3 5 7 2" xfId="4132" xr:uid="{00000000-0005-0000-0000-0000C0040000}"/>
    <cellStyle name="20% - Accent3 5 7 2 2" xfId="22053" xr:uid="{813BAA87-B618-4C06-82B9-C13249DDB26C}"/>
    <cellStyle name="20% - Accent3 5 7 2 2 2" xfId="37029" xr:uid="{365D6DAB-6ADA-4F58-ABF3-6914A6A24FCB}"/>
    <cellStyle name="20% - Accent3 5 7 2 3" xfId="29425" xr:uid="{9679AD1A-021B-4D83-911D-8380B3DBB86B}"/>
    <cellStyle name="20% - Accent3 5 7 3" xfId="22054" xr:uid="{696650D7-A2E2-4269-887A-A9B9F3482CEA}"/>
    <cellStyle name="20% - Accent3 5 7 3 2" xfId="37030" xr:uid="{B0C18EA7-6DFF-43EC-B3B2-11EE4F19F5E8}"/>
    <cellStyle name="20% - Accent3 5 7 4" xfId="29426" xr:uid="{B88CE8B2-D52D-4C4E-BE40-324A24378EF3}"/>
    <cellStyle name="20% - Accent3 5 8" xfId="4131" xr:uid="{00000000-0005-0000-0000-0000C1040000}"/>
    <cellStyle name="20% - Accent3 5 8 2" xfId="22052" xr:uid="{9A485BD6-0917-491D-A17F-F13DBD314895}"/>
    <cellStyle name="20% - Accent3 5 8 2 2" xfId="37028" xr:uid="{E2F10D23-A5CF-41E3-84F7-9163ACC45BE9}"/>
    <cellStyle name="20% - Accent3 5 8 3" xfId="29424" xr:uid="{ADCFD79C-F010-4FD4-93D5-B06177F835B9}"/>
    <cellStyle name="20% - Accent3 5 9" xfId="4178" xr:uid="{00000000-0005-0000-0000-000092040000}"/>
    <cellStyle name="20% - Accent3 5 9 2" xfId="22097" xr:uid="{2D7AF137-DE7D-4018-86C0-8CA7E9E369B3}"/>
    <cellStyle name="20% - Accent3 5 9 2 2" xfId="37073" xr:uid="{8596FFA9-404A-4C7E-B496-5B821B0312BF}"/>
    <cellStyle name="20% - Accent3 5 9 3" xfId="29469" xr:uid="{679D14D9-9A73-4779-B06D-85D735DD5319}"/>
    <cellStyle name="20% - Accent3 6" xfId="166" xr:uid="{00000000-0005-0000-0000-000027000000}"/>
    <cellStyle name="20% - Accent3 6 2" xfId="4130" xr:uid="{00000000-0005-0000-0000-0000C3040000}"/>
    <cellStyle name="20% - Accent3 6 2 2" xfId="4129" xr:uid="{00000000-0005-0000-0000-0000C4040000}"/>
    <cellStyle name="20% - Accent3 6 2 2 2" xfId="4128" xr:uid="{00000000-0005-0000-0000-0000C5040000}"/>
    <cellStyle name="20% - Accent3 6 2 2 2 2" xfId="4127" xr:uid="{00000000-0005-0000-0000-0000C6040000}"/>
    <cellStyle name="20% - Accent3 6 2 2 2 2 2" xfId="22048" xr:uid="{3A53ADCF-F607-4054-A2DC-B7ABD7464C85}"/>
    <cellStyle name="20% - Accent3 6 2 2 2 2 2 2" xfId="37024" xr:uid="{30AB7C8A-257C-4399-A0E5-C2AFC1CF1D44}"/>
    <cellStyle name="20% - Accent3 6 2 2 2 2 3" xfId="29420" xr:uid="{CF9B2C86-2434-4F6C-9DAC-EEEB89EEE16C}"/>
    <cellStyle name="20% - Accent3 6 2 2 2 3" xfId="4126" xr:uid="{00000000-0005-0000-0000-0000C7040000}"/>
    <cellStyle name="20% - Accent3 6 2 2 2 3 2" xfId="22047" xr:uid="{7590B1B8-1BBD-49CC-BC20-0CC0DEE09F08}"/>
    <cellStyle name="20% - Accent3 6 2 2 2 3 2 2" xfId="37023" xr:uid="{52C11F93-0E6E-4001-9315-C8429EE9F66D}"/>
    <cellStyle name="20% - Accent3 6 2 2 2 3 3" xfId="29419" xr:uid="{F671F553-64B2-4506-8BC9-96672A17F2CA}"/>
    <cellStyle name="20% - Accent3 6 2 2 2 4" xfId="22049" xr:uid="{6232944D-8C74-4285-BD47-75FAD4BBD8B4}"/>
    <cellStyle name="20% - Accent3 6 2 2 2 4 2" xfId="37025" xr:uid="{A8B24065-E93F-4614-882B-94285584A82B}"/>
    <cellStyle name="20% - Accent3 6 2 2 2 5" xfId="29421" xr:uid="{B0BFD866-5291-4C62-A1F0-A5D9B74944D6}"/>
    <cellStyle name="20% - Accent3 6 2 2 3" xfId="4125" xr:uid="{00000000-0005-0000-0000-0000C8040000}"/>
    <cellStyle name="20% - Accent3 6 2 2 3 2" xfId="4124" xr:uid="{00000000-0005-0000-0000-0000C9040000}"/>
    <cellStyle name="20% - Accent3 6 2 2 3 2 2" xfId="22045" xr:uid="{0967BBBE-CC4E-4E30-9DA7-16577B9B8EF7}"/>
    <cellStyle name="20% - Accent3 6 2 2 3 2 2 2" xfId="37021" xr:uid="{B059F3E1-3837-4D42-B13E-4CA57FE09071}"/>
    <cellStyle name="20% - Accent3 6 2 2 3 2 3" xfId="29417" xr:uid="{11C1412F-3CC5-45CC-88BD-21318478014B}"/>
    <cellStyle name="20% - Accent3 6 2 2 3 3" xfId="22046" xr:uid="{30F84C14-45D1-49E7-9211-7FBA6495BA1F}"/>
    <cellStyle name="20% - Accent3 6 2 2 3 3 2" xfId="37022" xr:uid="{13C6D321-6DF7-4A64-83F8-945983DBA925}"/>
    <cellStyle name="20% - Accent3 6 2 2 3 4" xfId="29418" xr:uid="{4CC2048F-B872-498A-8135-F73288444AF5}"/>
    <cellStyle name="20% - Accent3 6 2 2 4" xfId="4123" xr:uid="{00000000-0005-0000-0000-0000CA040000}"/>
    <cellStyle name="20% - Accent3 6 2 2 4 2" xfId="22044" xr:uid="{8DD5D642-DE56-4D2E-BC80-758842EC73A3}"/>
    <cellStyle name="20% - Accent3 6 2 2 4 2 2" xfId="37020" xr:uid="{BEB74924-B2C7-4B5C-ACCA-3CB63AB4CD09}"/>
    <cellStyle name="20% - Accent3 6 2 2 4 3" xfId="29416" xr:uid="{1BEB3D4A-4865-49E9-B2A7-14284AB2F2C4}"/>
    <cellStyle name="20% - Accent3 6 2 2 5" xfId="22050" xr:uid="{1A7A6374-42A0-474D-909F-A86C754431FD}"/>
    <cellStyle name="20% - Accent3 6 2 2 5 2" xfId="37026" xr:uid="{BD6D1B96-4766-4CE7-90E5-8DB85DFD2F49}"/>
    <cellStyle name="20% - Accent3 6 2 2 6" xfId="29422" xr:uid="{987DE34F-3440-42A8-87D5-1B52C115F2DD}"/>
    <cellStyle name="20% - Accent3 6 2 3" xfId="4122" xr:uid="{00000000-0005-0000-0000-0000CB040000}"/>
    <cellStyle name="20% - Accent3 6 2 3 2" xfId="4121" xr:uid="{00000000-0005-0000-0000-0000CC040000}"/>
    <cellStyle name="20% - Accent3 6 2 3 2 2" xfId="22042" xr:uid="{3D613A92-893E-4355-BCAA-99F43F374F57}"/>
    <cellStyle name="20% - Accent3 6 2 3 2 2 2" xfId="37018" xr:uid="{26FCD5A6-EAA4-4D9E-809C-70677EA7634F}"/>
    <cellStyle name="20% - Accent3 6 2 3 2 3" xfId="29414" xr:uid="{F72D84AE-AC00-4E7C-BDBF-3E08022CCE85}"/>
    <cellStyle name="20% - Accent3 6 2 3 3" xfId="4120" xr:uid="{00000000-0005-0000-0000-0000CD040000}"/>
    <cellStyle name="20% - Accent3 6 2 3 3 2" xfId="22041" xr:uid="{F37F6C02-1E64-4358-966A-389DEA26E76E}"/>
    <cellStyle name="20% - Accent3 6 2 3 3 2 2" xfId="37017" xr:uid="{37B7CD0A-5568-40CE-A15A-BCBF5DD555AC}"/>
    <cellStyle name="20% - Accent3 6 2 3 3 3" xfId="29413" xr:uid="{44D51142-EB0E-457A-97E3-EC63F64DFA0F}"/>
    <cellStyle name="20% - Accent3 6 2 3 4" xfId="22043" xr:uid="{51B681AC-C39B-4964-B0A4-B09095DC5DDB}"/>
    <cellStyle name="20% - Accent3 6 2 3 4 2" xfId="37019" xr:uid="{ACD239E6-B784-4EB9-ACCD-CD1C95747B7B}"/>
    <cellStyle name="20% - Accent3 6 2 3 5" xfId="29415" xr:uid="{77277CD3-DB7C-482E-92B0-E7E9DA01464A}"/>
    <cellStyle name="20% - Accent3 6 2 4" xfId="4119" xr:uid="{00000000-0005-0000-0000-0000CE040000}"/>
    <cellStyle name="20% - Accent3 6 2 4 2" xfId="22040" xr:uid="{2A08AC10-9F9E-4575-96C4-EA5C3EED4C50}"/>
    <cellStyle name="20% - Accent3 6 2 4 2 2" xfId="37016" xr:uid="{7245E814-F06B-460A-8809-36FF291E7B99}"/>
    <cellStyle name="20% - Accent3 6 2 4 3" xfId="29412" xr:uid="{C53DB69C-3A59-4E7A-BFDD-C8C8F31FD19D}"/>
    <cellStyle name="20% - Accent3 6 2 5" xfId="4118" xr:uid="{00000000-0005-0000-0000-0000CF040000}"/>
    <cellStyle name="20% - Accent3 6 2 5 2" xfId="4117" xr:uid="{00000000-0005-0000-0000-0000D0040000}"/>
    <cellStyle name="20% - Accent3 6 2 5 2 2" xfId="22038" xr:uid="{F770C718-523B-49EE-955A-1A63AF946654}"/>
    <cellStyle name="20% - Accent3 6 2 5 2 2 2" xfId="37014" xr:uid="{69C9661F-3BDB-4FAA-82B0-73377E084C61}"/>
    <cellStyle name="20% - Accent3 6 2 5 2 3" xfId="29410" xr:uid="{F6577EFB-58C8-4210-AB27-8DDC65FC887F}"/>
    <cellStyle name="20% - Accent3 6 2 5 3" xfId="22039" xr:uid="{75B19E95-A7A5-4536-A935-A0DCFE862797}"/>
    <cellStyle name="20% - Accent3 6 2 5 3 2" xfId="37015" xr:uid="{AD4DB657-54CA-4AC1-89F4-D94721B6FD18}"/>
    <cellStyle name="20% - Accent3 6 2 5 4" xfId="29411" xr:uid="{DE95283B-AA15-4235-83AE-2CE115DDB84A}"/>
    <cellStyle name="20% - Accent3 6 2 6" xfId="4116" xr:uid="{00000000-0005-0000-0000-0000D1040000}"/>
    <cellStyle name="20% - Accent3 6 2 6 2" xfId="22037" xr:uid="{606D285A-B2FE-4C2C-93B7-B795CF9286C1}"/>
    <cellStyle name="20% - Accent3 6 2 6 2 2" xfId="37013" xr:uid="{6CD8E933-E6AA-4DF1-A014-120C8B3227D6}"/>
    <cellStyle name="20% - Accent3 6 2 6 3" xfId="29409" xr:uid="{F2019573-8D14-4E0A-864F-CD09CC7387DC}"/>
    <cellStyle name="20% - Accent3 6 2 7" xfId="22051" xr:uid="{E7E310EF-CF7B-44A6-9832-D15D488EF7F4}"/>
    <cellStyle name="20% - Accent3 6 2 7 2" xfId="37027" xr:uid="{60544325-1C7B-4662-8774-9966FCD52357}"/>
    <cellStyle name="20% - Accent3 6 2 8" xfId="29423" xr:uid="{90C29972-F00E-47CF-B007-7F21AF902CE2}"/>
    <cellStyle name="20% - Accent3 6 3" xfId="4115" xr:uid="{00000000-0005-0000-0000-0000D2040000}"/>
    <cellStyle name="20% - Accent3 6 3 2" xfId="4114" xr:uid="{00000000-0005-0000-0000-0000D3040000}"/>
    <cellStyle name="20% - Accent3 6 3 2 2" xfId="4113" xr:uid="{00000000-0005-0000-0000-0000D4040000}"/>
    <cellStyle name="20% - Accent3 6 3 2 2 2" xfId="22034" xr:uid="{5AEC9620-D97C-4463-BB10-3F3A32208955}"/>
    <cellStyle name="20% - Accent3 6 3 2 2 2 2" xfId="37010" xr:uid="{67A17C66-61DB-40DF-84E8-80AA2DA5B615}"/>
    <cellStyle name="20% - Accent3 6 3 2 2 3" xfId="29406" xr:uid="{F05219A2-8681-4425-A8F7-C6770DFE7898}"/>
    <cellStyle name="20% - Accent3 6 3 2 3" xfId="4112" xr:uid="{00000000-0005-0000-0000-0000D5040000}"/>
    <cellStyle name="20% - Accent3 6 3 2 3 2" xfId="22033" xr:uid="{FE574482-0A32-4E2A-9F02-33FC077E5928}"/>
    <cellStyle name="20% - Accent3 6 3 2 3 2 2" xfId="37009" xr:uid="{805DB45E-9BD1-43F8-BE7F-5E48FC428D4E}"/>
    <cellStyle name="20% - Accent3 6 3 2 3 3" xfId="29405" xr:uid="{502823C7-27CC-4BD2-B1A3-FFB062B862BE}"/>
    <cellStyle name="20% - Accent3 6 3 2 4" xfId="22035" xr:uid="{EEB27399-5876-44AC-996C-61CDCFC30548}"/>
    <cellStyle name="20% - Accent3 6 3 2 4 2" xfId="37011" xr:uid="{3F79A5C3-5E19-4DE4-A135-B4C4D5F66CBC}"/>
    <cellStyle name="20% - Accent3 6 3 2 5" xfId="29407" xr:uid="{E6A93184-7B2F-4496-90EF-B260F8D12DB3}"/>
    <cellStyle name="20% - Accent3 6 3 3" xfId="4111" xr:uid="{00000000-0005-0000-0000-0000D6040000}"/>
    <cellStyle name="20% - Accent3 6 3 3 2" xfId="4110" xr:uid="{00000000-0005-0000-0000-0000D7040000}"/>
    <cellStyle name="20% - Accent3 6 3 3 2 2" xfId="22031" xr:uid="{D5C8E335-CB83-405F-BCAC-8CDCB8563B80}"/>
    <cellStyle name="20% - Accent3 6 3 3 2 2 2" xfId="37007" xr:uid="{68F04F66-0D66-488C-8B3B-DECC3B567649}"/>
    <cellStyle name="20% - Accent3 6 3 3 2 3" xfId="29403" xr:uid="{9CC48C29-97CB-4236-A2D9-FA587F03AAB2}"/>
    <cellStyle name="20% - Accent3 6 3 3 3" xfId="22032" xr:uid="{5A270277-24E1-4130-8AAF-CDED89851981}"/>
    <cellStyle name="20% - Accent3 6 3 3 3 2" xfId="37008" xr:uid="{D45EBB2F-2AC0-4A0C-816F-013D6A403FCE}"/>
    <cellStyle name="20% - Accent3 6 3 3 4" xfId="29404" xr:uid="{61CD86F9-2936-44B8-ABA8-DC56992B0740}"/>
    <cellStyle name="20% - Accent3 6 3 4" xfId="4109" xr:uid="{00000000-0005-0000-0000-0000D8040000}"/>
    <cellStyle name="20% - Accent3 6 3 4 2" xfId="22030" xr:uid="{38A0FB90-DBA0-4586-A4DA-13D0DC7F5F5C}"/>
    <cellStyle name="20% - Accent3 6 3 4 2 2" xfId="37006" xr:uid="{450295F3-27EF-4BC0-8273-AEBAF82715CA}"/>
    <cellStyle name="20% - Accent3 6 3 4 3" xfId="29402" xr:uid="{28E414B1-D7BF-444F-8033-39352ADD30AE}"/>
    <cellStyle name="20% - Accent3 6 3 5" xfId="22036" xr:uid="{ABE19911-18F5-4E63-92AA-4174028D0D44}"/>
    <cellStyle name="20% - Accent3 6 3 5 2" xfId="37012" xr:uid="{EE24D5B1-321C-4779-999E-1B19A9391B8C}"/>
    <cellStyle name="20% - Accent3 6 3 6" xfId="29408" xr:uid="{59824516-9869-4047-B16F-AEB6C3136149}"/>
    <cellStyle name="20% - Accent3 6 4" xfId="4108" xr:uid="{00000000-0005-0000-0000-0000D9040000}"/>
    <cellStyle name="20% - Accent3 6 5" xfId="4107" xr:uid="{00000000-0005-0000-0000-0000DA040000}"/>
    <cellStyle name="20% - Accent3 6 5 2" xfId="22029" xr:uid="{599234CD-16D7-4BB9-9EF3-A473E7C91CAC}"/>
    <cellStyle name="20% - Accent3 6 5 2 2" xfId="37005" xr:uid="{3E6CC9CA-8337-4DC4-B893-EC5B889AB650}"/>
    <cellStyle name="20% - Accent3 6 5 3" xfId="29401" xr:uid="{A250CE65-90B2-4CEE-A9C3-27894E577E43}"/>
    <cellStyle name="20% - Accent3 7" xfId="178" xr:uid="{00000000-0005-0000-0000-000028000000}"/>
    <cellStyle name="20% - Accent3 7 2" xfId="4106" xr:uid="{00000000-0005-0000-0000-0000DC040000}"/>
    <cellStyle name="20% - Accent3 7 2 2" xfId="22028" xr:uid="{CD899FAD-D6ED-4EF8-BDC5-8D84460587EE}"/>
    <cellStyle name="20% - Accent3 7 2 2 2" xfId="37004" xr:uid="{CC6C51C2-D093-4B1E-AFE6-862709E63D28}"/>
    <cellStyle name="20% - Accent3 7 2 3" xfId="29400" xr:uid="{EC30984C-2469-418C-9B72-1D76081C4B78}"/>
    <cellStyle name="20% - Accent3 7 3" xfId="4105" xr:uid="{00000000-0005-0000-0000-0000DD040000}"/>
    <cellStyle name="20% - Accent3 7 4" xfId="4104" xr:uid="{00000000-0005-0000-0000-0000DE040000}"/>
    <cellStyle name="20% - Accent3 7 4 2" xfId="22027" xr:uid="{8D7AE392-CC06-4880-AF81-FA23F17D742D}"/>
    <cellStyle name="20% - Accent3 7 4 2 2" xfId="37003" xr:uid="{72215D5B-1591-4380-924A-89223C2EB408}"/>
    <cellStyle name="20% - Accent3 7 4 3" xfId="29399" xr:uid="{80213C61-7B67-450C-8D0F-8170A31BA4B3}"/>
    <cellStyle name="20% - Accent3 8" xfId="4103" xr:uid="{00000000-0005-0000-0000-0000DF040000}"/>
    <cellStyle name="20% - Accent3 8 2" xfId="4102" xr:uid="{00000000-0005-0000-0000-0000E0040000}"/>
    <cellStyle name="20% - Accent3 8 2 2" xfId="4101" xr:uid="{00000000-0005-0000-0000-0000E1040000}"/>
    <cellStyle name="20% - Accent3 8 2 2 2" xfId="22024" xr:uid="{D1BDBA6E-4E10-49A4-BC5C-98A499D41B88}"/>
    <cellStyle name="20% - Accent3 8 2 2 2 2" xfId="37000" xr:uid="{F3ACD402-97D2-4F6D-91EF-2DC87F28E429}"/>
    <cellStyle name="20% - Accent3 8 2 2 3" xfId="29396" xr:uid="{366B4EBA-B9C1-4D5A-8F24-0EE937FD107C}"/>
    <cellStyle name="20% - Accent3 8 2 3" xfId="4100" xr:uid="{00000000-0005-0000-0000-0000E2040000}"/>
    <cellStyle name="20% - Accent3 8 2 3 2" xfId="4099" xr:uid="{00000000-0005-0000-0000-0000E3040000}"/>
    <cellStyle name="20% - Accent3 8 2 3 2 2" xfId="22022" xr:uid="{13B7A907-9C15-491F-B0D2-2655F341CB4D}"/>
    <cellStyle name="20% - Accent3 8 2 3 2 2 2" xfId="36998" xr:uid="{566F29CB-88FF-419F-BA53-1BE618FC1D2E}"/>
    <cellStyle name="20% - Accent3 8 2 3 2 3" xfId="29394" xr:uid="{06E34F81-BDDC-4638-8C0D-3A3A12717827}"/>
    <cellStyle name="20% - Accent3 8 2 3 3" xfId="22023" xr:uid="{3D6314EC-5858-48C1-AE1C-B8828F256533}"/>
    <cellStyle name="20% - Accent3 8 2 3 3 2" xfId="36999" xr:uid="{EC16F173-8BEF-440E-912D-9AA75F31AC5C}"/>
    <cellStyle name="20% - Accent3 8 2 3 4" xfId="29395" xr:uid="{97212524-E4CF-4695-94E1-0EA43922E713}"/>
    <cellStyle name="20% - Accent3 8 2 4" xfId="22025" xr:uid="{71554320-E163-4416-8234-4AD400FA7183}"/>
    <cellStyle name="20% - Accent3 8 2 4 2" xfId="37001" xr:uid="{17A5FAC6-08B4-4B90-A130-E6D50BBE37B2}"/>
    <cellStyle name="20% - Accent3 8 2 5" xfId="29397" xr:uid="{44BECEC8-0339-4EED-BECF-F9608774A4BF}"/>
    <cellStyle name="20% - Accent3 8 3" xfId="4098" xr:uid="{00000000-0005-0000-0000-0000E4040000}"/>
    <cellStyle name="20% - Accent3 8 3 2" xfId="22021" xr:uid="{EB3D75E3-F028-4A29-BDFC-B1BB04236476}"/>
    <cellStyle name="20% - Accent3 8 3 2 2" xfId="36997" xr:uid="{965416DD-E27B-42FE-BF58-C06FA831D9E1}"/>
    <cellStyle name="20% - Accent3 8 3 3" xfId="29393" xr:uid="{6081181A-43C3-480E-9F0E-B32EAC4A95A0}"/>
    <cellStyle name="20% - Accent3 8 4" xfId="4097" xr:uid="{00000000-0005-0000-0000-0000E5040000}"/>
    <cellStyle name="20% - Accent3 8 4 2" xfId="4096" xr:uid="{00000000-0005-0000-0000-0000E6040000}"/>
    <cellStyle name="20% - Accent3 8 4 2 2" xfId="22019" xr:uid="{B3306977-8F5E-44C6-AB26-B132114BB7D0}"/>
    <cellStyle name="20% - Accent3 8 4 2 2 2" xfId="36995" xr:uid="{256A9389-07C9-4FFA-A10F-A15C794335A8}"/>
    <cellStyle name="20% - Accent3 8 4 2 3" xfId="29391" xr:uid="{203FBD71-2568-498E-9D97-990AFE46F52C}"/>
    <cellStyle name="20% - Accent3 8 4 3" xfId="22020" xr:uid="{887C698D-4003-45EF-BFD6-9402D6D18803}"/>
    <cellStyle name="20% - Accent3 8 4 3 2" xfId="36996" xr:uid="{172D5C3E-C5E8-4F93-9A44-1C22D7203887}"/>
    <cellStyle name="20% - Accent3 8 4 4" xfId="29392" xr:uid="{6C472D08-30BF-4E8A-B9D5-4CB442D0FBDA}"/>
    <cellStyle name="20% - Accent3 8 5" xfId="4095" xr:uid="{00000000-0005-0000-0000-0000E7040000}"/>
    <cellStyle name="20% - Accent3 8 5 2" xfId="22018" xr:uid="{37B80710-7A01-43CF-BCDF-8BFB3F08836B}"/>
    <cellStyle name="20% - Accent3 8 5 2 2" xfId="36994" xr:uid="{9700E579-D007-49B0-8E84-586226AD4A14}"/>
    <cellStyle name="20% - Accent3 8 5 3" xfId="29390" xr:uid="{3E5BD64D-5EFF-488A-9873-98F34741458E}"/>
    <cellStyle name="20% - Accent3 8 6" xfId="22026" xr:uid="{45F1BD7E-CFD3-407E-842D-653F5B406603}"/>
    <cellStyle name="20% - Accent3 8 6 2" xfId="37002" xr:uid="{CF76970B-28C7-4E66-9A1C-068516FC9B79}"/>
    <cellStyle name="20% - Accent3 8 7" xfId="29398" xr:uid="{462349E4-6CF9-41A9-962C-F7D23113767E}"/>
    <cellStyle name="20% - Accent3 9" xfId="4094" xr:uid="{00000000-0005-0000-0000-0000E8040000}"/>
    <cellStyle name="20% - Accent3 9 2" xfId="4093" xr:uid="{00000000-0005-0000-0000-0000E9040000}"/>
    <cellStyle name="20% - Accent3 9 2 2" xfId="4092" xr:uid="{00000000-0005-0000-0000-0000EA040000}"/>
    <cellStyle name="20% - Accent3 9 2 2 2" xfId="22015" xr:uid="{044F75CB-0046-4D86-A4BC-B5290435A1C3}"/>
    <cellStyle name="20% - Accent3 9 2 2 2 2" xfId="36991" xr:uid="{7955C1FA-47B1-4533-AE2E-A27B0382BAB3}"/>
    <cellStyle name="20% - Accent3 9 2 2 3" xfId="29387" xr:uid="{0A810548-5165-4207-B0FC-78435B258961}"/>
    <cellStyle name="20% - Accent3 9 2 3" xfId="4091" xr:uid="{00000000-0005-0000-0000-0000EB040000}"/>
    <cellStyle name="20% - Accent3 9 2 3 2" xfId="22014" xr:uid="{B4F573E8-7BEE-469F-B26E-F29CA7557867}"/>
    <cellStyle name="20% - Accent3 9 2 3 2 2" xfId="36990" xr:uid="{EA9864DC-46D3-4055-810D-493CABE71107}"/>
    <cellStyle name="20% - Accent3 9 2 3 3" xfId="29386" xr:uid="{8D4103EC-110C-4E9B-B1F5-9E72088212F3}"/>
    <cellStyle name="20% - Accent3 9 2 4" xfId="22016" xr:uid="{3825E59C-6A50-44CE-A027-4A21A457151E}"/>
    <cellStyle name="20% - Accent3 9 2 4 2" xfId="36992" xr:uid="{FAD326C0-4B4F-42AA-B103-9030138B3C4F}"/>
    <cellStyle name="20% - Accent3 9 2 5" xfId="29388" xr:uid="{250F2CA7-318F-43B7-A451-8481C02388D3}"/>
    <cellStyle name="20% - Accent3 9 3" xfId="4090" xr:uid="{00000000-0005-0000-0000-0000EC040000}"/>
    <cellStyle name="20% - Accent3 9 3 2" xfId="22013" xr:uid="{558B6FA2-B0F6-491E-B008-820A812F3577}"/>
    <cellStyle name="20% - Accent3 9 3 2 2" xfId="36989" xr:uid="{749C1B03-A1E7-4AFF-ABB5-AD0C98652709}"/>
    <cellStyle name="20% - Accent3 9 3 3" xfId="29385" xr:uid="{103C3579-17C7-406B-A013-75E23319EEDA}"/>
    <cellStyle name="20% - Accent3 9 4" xfId="4089" xr:uid="{00000000-0005-0000-0000-0000ED040000}"/>
    <cellStyle name="20% - Accent3 9 4 2" xfId="4088" xr:uid="{00000000-0005-0000-0000-0000EE040000}"/>
    <cellStyle name="20% - Accent3 9 4 2 2" xfId="22011" xr:uid="{40D6FF3F-BDBD-465B-91DF-B76542572E55}"/>
    <cellStyle name="20% - Accent3 9 4 2 2 2" xfId="36987" xr:uid="{62FD2CA4-410D-4DA3-B044-D72A5C39C5DF}"/>
    <cellStyle name="20% - Accent3 9 4 2 3" xfId="29383" xr:uid="{013DDB4A-AF00-45D6-B220-3D0ADFA5F291}"/>
    <cellStyle name="20% - Accent3 9 4 3" xfId="22012" xr:uid="{AA0A81C0-69F1-4C9F-AE15-8C53F73B96C3}"/>
    <cellStyle name="20% - Accent3 9 4 3 2" xfId="36988" xr:uid="{77791008-31B9-49FB-ACF0-29D90E0F9336}"/>
    <cellStyle name="20% - Accent3 9 4 4" xfId="29384" xr:uid="{A09F5054-E4E9-4C06-83ED-2DEBCE996A3C}"/>
    <cellStyle name="20% - Accent3 9 5" xfId="4087" xr:uid="{00000000-0005-0000-0000-0000EF040000}"/>
    <cellStyle name="20% - Accent3 9 5 2" xfId="22010" xr:uid="{47D57422-DDC6-44E5-A37D-82A00CCC896B}"/>
    <cellStyle name="20% - Accent3 9 5 2 2" xfId="36986" xr:uid="{4A2BA782-00C2-4FCE-8C89-CB5C31172985}"/>
    <cellStyle name="20% - Accent3 9 5 3" xfId="29382" xr:uid="{D2C82408-59A1-4593-B3D1-D702E2E9688A}"/>
    <cellStyle name="20% - Accent3 9 6" xfId="22017" xr:uid="{9F8F5306-F517-4A0A-96BA-FA7935115159}"/>
    <cellStyle name="20% - Accent3 9 6 2" xfId="36993" xr:uid="{F393FAF5-1437-4CE3-B00D-6E7395986DA0}"/>
    <cellStyle name="20% - Accent3 9 7" xfId="29389" xr:uid="{7ED60CE4-4AC6-4E89-994F-6B22813563B1}"/>
    <cellStyle name="20% - Accent4" xfId="94" builtinId="42" customBuiltin="1"/>
    <cellStyle name="20% - Accent4 10" xfId="4086" xr:uid="{00000000-0005-0000-0000-0000F0040000}"/>
    <cellStyle name="20% - Accent4 10 2" xfId="4085" xr:uid="{00000000-0005-0000-0000-0000F1040000}"/>
    <cellStyle name="20% - Accent4 10 2 2" xfId="4084" xr:uid="{00000000-0005-0000-0000-0000F2040000}"/>
    <cellStyle name="20% - Accent4 10 2 2 2" xfId="22007" xr:uid="{FFCAD8CA-A9FB-4746-B39C-46908A89B0E5}"/>
    <cellStyle name="20% - Accent4 10 2 2 2 2" xfId="36983" xr:uid="{FF9E368C-1917-478F-8FE1-0C2A9CB495BE}"/>
    <cellStyle name="20% - Accent4 10 2 2 3" xfId="29379" xr:uid="{1661DF9A-6A85-432D-AB2B-55BC0A2BC3E3}"/>
    <cellStyle name="20% - Accent4 10 2 3" xfId="4083" xr:uid="{00000000-0005-0000-0000-0000F3040000}"/>
    <cellStyle name="20% - Accent4 10 2 3 2" xfId="22006" xr:uid="{1B08699D-6A03-4E5F-8449-9B95DC946BFF}"/>
    <cellStyle name="20% - Accent4 10 2 3 2 2" xfId="36982" xr:uid="{B8A1AA32-F672-4FB7-B4D9-9CA0D4764FF5}"/>
    <cellStyle name="20% - Accent4 10 2 3 3" xfId="29378" xr:uid="{8DB06A9F-C2CA-494D-94B4-2698C00A01D7}"/>
    <cellStyle name="20% - Accent4 10 2 4" xfId="22008" xr:uid="{4EEDD940-9A6D-4E15-A412-910B98799E21}"/>
    <cellStyle name="20% - Accent4 10 2 4 2" xfId="36984" xr:uid="{E6659770-221F-4553-9C71-6E1713855C45}"/>
    <cellStyle name="20% - Accent4 10 2 5" xfId="29380" xr:uid="{95369777-3B53-47C8-813D-489027C0E439}"/>
    <cellStyle name="20% - Accent4 10 3" xfId="4082" xr:uid="{00000000-0005-0000-0000-0000F4040000}"/>
    <cellStyle name="20% - Accent4 10 3 2" xfId="22005" xr:uid="{B1654F19-FF08-4E5B-8F0F-A627766C293A}"/>
    <cellStyle name="20% - Accent4 10 3 2 2" xfId="36981" xr:uid="{CFA306D6-2C42-4438-9635-0B0E1D975B6E}"/>
    <cellStyle name="20% - Accent4 10 3 3" xfId="29377" xr:uid="{6D59BF1A-E320-4694-9142-D2E63A25D28A}"/>
    <cellStyle name="20% - Accent4 10 4" xfId="4081" xr:uid="{00000000-0005-0000-0000-0000F5040000}"/>
    <cellStyle name="20% - Accent4 10 4 2" xfId="4080" xr:uid="{00000000-0005-0000-0000-0000F6040000}"/>
    <cellStyle name="20% - Accent4 10 4 2 2" xfId="22003" xr:uid="{F0B79E9B-2D6F-4594-8AD2-95BCC15BADF9}"/>
    <cellStyle name="20% - Accent4 10 4 2 2 2" xfId="36979" xr:uid="{693052B2-DED4-4264-8FD9-E442933CEB6F}"/>
    <cellStyle name="20% - Accent4 10 4 2 3" xfId="29375" xr:uid="{D061CD35-77C5-486F-8F5F-558640BA3BFF}"/>
    <cellStyle name="20% - Accent4 10 4 3" xfId="22004" xr:uid="{FF370086-5382-4AB4-B87F-6AEA6140C952}"/>
    <cellStyle name="20% - Accent4 10 4 3 2" xfId="36980" xr:uid="{12130DE0-5CA3-4F4F-B372-67ECC0B90FE1}"/>
    <cellStyle name="20% - Accent4 10 4 4" xfId="29376" xr:uid="{2187981F-5E16-472D-9260-587801F02184}"/>
    <cellStyle name="20% - Accent4 10 5" xfId="4079" xr:uid="{00000000-0005-0000-0000-0000F7040000}"/>
    <cellStyle name="20% - Accent4 10 5 2" xfId="22002" xr:uid="{FCA8FBE1-7362-45A5-94E6-0F0E71E02DC9}"/>
    <cellStyle name="20% - Accent4 10 5 2 2" xfId="36978" xr:uid="{0BF43CE8-C3BE-4990-8AB4-ED8AEFFE2850}"/>
    <cellStyle name="20% - Accent4 10 5 3" xfId="29374" xr:uid="{A49F1429-BAA7-44CF-B58E-32C7424EAA4E}"/>
    <cellStyle name="20% - Accent4 10 6" xfId="22009" xr:uid="{82DFB2F1-49D9-4810-A567-7E0EF6055722}"/>
    <cellStyle name="20% - Accent4 10 6 2" xfId="36985" xr:uid="{CCDF1213-F248-4E50-916F-E2089EBC5737}"/>
    <cellStyle name="20% - Accent4 10 7" xfId="29381" xr:uid="{0F7AD902-2D36-4F58-BFB4-5612B69BD8BC}"/>
    <cellStyle name="20% - Accent4 11" xfId="4078" xr:uid="{00000000-0005-0000-0000-0000F8040000}"/>
    <cellStyle name="20% - Accent4 11 2" xfId="4077" xr:uid="{00000000-0005-0000-0000-0000F9040000}"/>
    <cellStyle name="20% - Accent4 11 2 2" xfId="22000" xr:uid="{64DEF881-AE49-43B9-B4CF-8D122BE09987}"/>
    <cellStyle name="20% - Accent4 11 2 2 2" xfId="36976" xr:uid="{561D0BC2-CC7B-4467-A44B-6DFBB5BBBA79}"/>
    <cellStyle name="20% - Accent4 11 2 3" xfId="29372" xr:uid="{2AB1616A-8882-4920-B680-367E9BA0A271}"/>
    <cellStyle name="20% - Accent4 11 3" xfId="4076" xr:uid="{00000000-0005-0000-0000-0000FA040000}"/>
    <cellStyle name="20% - Accent4 11 3 2" xfId="4075" xr:uid="{00000000-0005-0000-0000-0000FB040000}"/>
    <cellStyle name="20% - Accent4 11 3 2 2" xfId="21998" xr:uid="{7647732F-1172-456C-9422-B8D4E66B4781}"/>
    <cellStyle name="20% - Accent4 11 3 2 2 2" xfId="36974" xr:uid="{83F45AA0-4FF9-4160-8A14-1E4AC96F4344}"/>
    <cellStyle name="20% - Accent4 11 3 2 3" xfId="29370" xr:uid="{6276137F-E84D-4324-BA29-9CE27AE12D51}"/>
    <cellStyle name="20% - Accent4 11 3 3" xfId="21999" xr:uid="{4B237CAD-58DE-455D-8317-54D4E11C82A4}"/>
    <cellStyle name="20% - Accent4 11 3 3 2" xfId="36975" xr:uid="{560CCDAE-F4DB-414A-A986-80B25AD913B9}"/>
    <cellStyle name="20% - Accent4 11 3 4" xfId="29371" xr:uid="{11154D9B-2155-41AB-87A1-8415F0112D44}"/>
    <cellStyle name="20% - Accent4 11 4" xfId="22001" xr:uid="{21049D01-AD84-45A0-8B37-2B9D06462E21}"/>
    <cellStyle name="20% - Accent4 11 4 2" xfId="36977" xr:uid="{26C5AD63-1E0D-40A9-9285-3EDDFBAB606B}"/>
    <cellStyle name="20% - Accent4 11 5" xfId="29373" xr:uid="{BF2BC7D5-6D94-4743-8B56-FCAF4EBA9DC4}"/>
    <cellStyle name="20% - Accent4 12" xfId="4074" xr:uid="{00000000-0005-0000-0000-0000FC040000}"/>
    <cellStyle name="20% - Accent4 12 2" xfId="4073" xr:uid="{00000000-0005-0000-0000-0000FD040000}"/>
    <cellStyle name="20% - Accent4 12 2 2" xfId="21996" xr:uid="{427E9D2D-9B17-40D5-88C0-54E05C2DAFE2}"/>
    <cellStyle name="20% - Accent4 12 2 2 2" xfId="36972" xr:uid="{71BAC3EC-7E63-417F-8EC4-A2F4E1251FB6}"/>
    <cellStyle name="20% - Accent4 12 2 3" xfId="29368" xr:uid="{49700F69-C05A-42E9-8427-1332E9CEF726}"/>
    <cellStyle name="20% - Accent4 12 3" xfId="4072" xr:uid="{00000000-0005-0000-0000-0000FE040000}"/>
    <cellStyle name="20% - Accent4 12 3 2" xfId="21995" xr:uid="{C394CFC7-94BA-4918-B22A-D682BBB423B7}"/>
    <cellStyle name="20% - Accent4 12 3 2 2" xfId="36971" xr:uid="{57F9870D-C8DC-4F18-9653-CC689CF33771}"/>
    <cellStyle name="20% - Accent4 12 3 3" xfId="29367" xr:uid="{10227089-CBE8-45EA-9C18-E2980465D1F4}"/>
    <cellStyle name="20% - Accent4 12 4" xfId="21997" xr:uid="{4267BFE9-2576-43B5-8DEF-BAEC449378CA}"/>
    <cellStyle name="20% - Accent4 12 4 2" xfId="36973" xr:uid="{F9D1BB30-5D84-4983-8A08-B9BFEC545E4E}"/>
    <cellStyle name="20% - Accent4 12 5" xfId="29369" xr:uid="{E63EAFA3-FC25-4DE7-A348-48CE0EBEC776}"/>
    <cellStyle name="20% - Accent4 13" xfId="4071" xr:uid="{00000000-0005-0000-0000-0000FF040000}"/>
    <cellStyle name="20% - Accent4 13 2" xfId="4070" xr:uid="{00000000-0005-0000-0000-000000050000}"/>
    <cellStyle name="20% - Accent4 13 2 2" xfId="21993" xr:uid="{2E10F4C7-490E-4F91-A7BC-91E47682B9D0}"/>
    <cellStyle name="20% - Accent4 13 2 2 2" xfId="36969" xr:uid="{BD3327A9-9D40-4BC4-B3A7-80FE8678C55F}"/>
    <cellStyle name="20% - Accent4 13 2 3" xfId="29365" xr:uid="{B3328A43-D732-4FA0-88BD-23DE749A0A79}"/>
    <cellStyle name="20% - Accent4 13 3" xfId="4069" xr:uid="{00000000-0005-0000-0000-000001050000}"/>
    <cellStyle name="20% - Accent4 13 3 2" xfId="21992" xr:uid="{768E5A5C-AF21-4C2B-824C-955426B16C00}"/>
    <cellStyle name="20% - Accent4 13 3 2 2" xfId="36968" xr:uid="{CAD927D3-5E87-40DE-B051-8817521131FB}"/>
    <cellStyle name="20% - Accent4 13 3 3" xfId="29364" xr:uid="{956A2C43-1405-46F1-A732-EB6D28017211}"/>
    <cellStyle name="20% - Accent4 13 4" xfId="21994" xr:uid="{31EC5F4F-E8C4-4C08-ACD3-A42E5D0B06D5}"/>
    <cellStyle name="20% - Accent4 13 4 2" xfId="36970" xr:uid="{07604A1B-6DAD-423A-BF8F-B02042998D58}"/>
    <cellStyle name="20% - Accent4 13 5" xfId="29366" xr:uid="{B52BD11D-50BC-4068-A70C-BBEBC4F9D3D5}"/>
    <cellStyle name="20% - Accent4 14" xfId="4068" xr:uid="{00000000-0005-0000-0000-000002050000}"/>
    <cellStyle name="20% - Accent4 14 2" xfId="4067" xr:uid="{00000000-0005-0000-0000-000003050000}"/>
    <cellStyle name="20% - Accent4 14 2 2" xfId="21991" xr:uid="{12035F14-8CE0-4F76-AE4A-2DE8E4FC8213}"/>
    <cellStyle name="20% - Accent4 14 2 2 2" xfId="36967" xr:uid="{1E6B85C7-3AA4-4C7D-908F-AAECE22225F7}"/>
    <cellStyle name="20% - Accent4 14 2 3" xfId="29363" xr:uid="{7A42A352-66EB-49A7-A1B7-635C999C5A5E}"/>
    <cellStyle name="20% - Accent4 15" xfId="4066" xr:uid="{00000000-0005-0000-0000-000004050000}"/>
    <cellStyle name="20% - Accent4 15 2" xfId="21990" xr:uid="{24B5A6DA-A059-4C56-8A18-D6815FC033CC}"/>
    <cellStyle name="20% - Accent4 15 2 2" xfId="36966" xr:uid="{941C38CD-5E16-4557-BE4E-A744921C4E67}"/>
    <cellStyle name="20% - Accent4 15 3" xfId="29362" xr:uid="{9F2D4BC8-A496-4F3B-A60F-BB4F9A9941A0}"/>
    <cellStyle name="20% - Accent4 16" xfId="4065" xr:uid="{00000000-0005-0000-0000-000005050000}"/>
    <cellStyle name="20% - Accent4 17" xfId="20651" xr:uid="{DD0F1EEF-CD1F-45BB-88D1-62480B45912B}"/>
    <cellStyle name="20% - Accent4 17 2" xfId="35652" xr:uid="{23F06A26-D084-4D65-9FD3-87CA299521CB}"/>
    <cellStyle name="20% - Accent4 18" xfId="27955" xr:uid="{66175BA5-9C68-4638-9594-A7EEEC74B791}"/>
    <cellStyle name="20% - Accent4 2" xfId="113" xr:uid="{00000000-0005-0000-0000-000029000000}"/>
    <cellStyle name="20% - Accent4 2 2" xfId="4064" xr:uid="{00000000-0005-0000-0000-000007050000}"/>
    <cellStyle name="20% - Accent4 2 3" xfId="4063" xr:uid="{00000000-0005-0000-0000-000008050000}"/>
    <cellStyle name="20% - Accent4 2 3 10" xfId="29361" xr:uid="{63C36AEB-BC00-4553-AF3E-18143D8FE16F}"/>
    <cellStyle name="20% - Accent4 2 3 2" xfId="4062" xr:uid="{00000000-0005-0000-0000-000009050000}"/>
    <cellStyle name="20% - Accent4 2 3 2 2" xfId="4061" xr:uid="{00000000-0005-0000-0000-00000A050000}"/>
    <cellStyle name="20% - Accent4 2 3 2 2 2" xfId="4060" xr:uid="{00000000-0005-0000-0000-00000B050000}"/>
    <cellStyle name="20% - Accent4 2 3 2 2 2 2" xfId="4059" xr:uid="{00000000-0005-0000-0000-00000C050000}"/>
    <cellStyle name="20% - Accent4 2 3 2 2 2 2 2" xfId="21985" xr:uid="{D4570653-2DC0-4282-9B44-3430EAAF022A}"/>
    <cellStyle name="20% - Accent4 2 3 2 2 2 2 2 2" xfId="36961" xr:uid="{B693B179-34DA-48A6-B3AB-42781F7C703C}"/>
    <cellStyle name="20% - Accent4 2 3 2 2 2 2 3" xfId="29357" xr:uid="{5FAE1B6F-F5F3-4ECD-B06D-D0863FE7D3F9}"/>
    <cellStyle name="20% - Accent4 2 3 2 2 2 3" xfId="4058" xr:uid="{00000000-0005-0000-0000-00000D050000}"/>
    <cellStyle name="20% - Accent4 2 3 2 2 2 3 2" xfId="21984" xr:uid="{AF72A4C5-9A49-4F4E-A7C8-1013162DB819}"/>
    <cellStyle name="20% - Accent4 2 3 2 2 2 3 2 2" xfId="36960" xr:uid="{1B26EE51-13C0-4BCA-A985-65D3459E9079}"/>
    <cellStyle name="20% - Accent4 2 3 2 2 2 3 3" xfId="29356" xr:uid="{84DDCB86-0618-4DA2-AAAF-4C04D16F41B6}"/>
    <cellStyle name="20% - Accent4 2 3 2 2 2 4" xfId="21986" xr:uid="{F7648C30-7568-44BE-AA77-F01E115845E6}"/>
    <cellStyle name="20% - Accent4 2 3 2 2 2 4 2" xfId="36962" xr:uid="{42025E86-C20D-4246-9786-4379AB95C361}"/>
    <cellStyle name="20% - Accent4 2 3 2 2 2 5" xfId="29358" xr:uid="{43F1486C-966C-41EA-8AEE-071CC1B1E967}"/>
    <cellStyle name="20% - Accent4 2 3 2 2 3" xfId="4057" xr:uid="{00000000-0005-0000-0000-00000E050000}"/>
    <cellStyle name="20% - Accent4 2 3 2 2 3 2" xfId="4056" xr:uid="{00000000-0005-0000-0000-00000F050000}"/>
    <cellStyle name="20% - Accent4 2 3 2 2 3 2 2" xfId="21982" xr:uid="{50C549D5-5BA6-4B61-ACC3-1B02A442EA49}"/>
    <cellStyle name="20% - Accent4 2 3 2 2 3 2 2 2" xfId="36958" xr:uid="{EC2F2A16-EC26-4DAD-B3A2-DABA3C0D5CDE}"/>
    <cellStyle name="20% - Accent4 2 3 2 2 3 2 3" xfId="29354" xr:uid="{8E90F6B6-F267-43CB-815B-C08E0B768998}"/>
    <cellStyle name="20% - Accent4 2 3 2 2 3 3" xfId="21983" xr:uid="{CFCD9525-C645-4660-8333-6D00E1DC3392}"/>
    <cellStyle name="20% - Accent4 2 3 2 2 3 3 2" xfId="36959" xr:uid="{2A7A3AC8-D00B-49F2-902E-E963946F6A74}"/>
    <cellStyle name="20% - Accent4 2 3 2 2 3 4" xfId="29355" xr:uid="{BAD8339D-5009-4E75-A907-D45708103A22}"/>
    <cellStyle name="20% - Accent4 2 3 2 2 4" xfId="4055" xr:uid="{00000000-0005-0000-0000-000010050000}"/>
    <cellStyle name="20% - Accent4 2 3 2 2 4 2" xfId="21981" xr:uid="{8460F272-8194-4F1C-BF2F-FEF2E98DA541}"/>
    <cellStyle name="20% - Accent4 2 3 2 2 4 2 2" xfId="36957" xr:uid="{E6AFBED0-DB72-4CFC-8DD0-3B0CB5436850}"/>
    <cellStyle name="20% - Accent4 2 3 2 2 4 3" xfId="29353" xr:uid="{7771BCD7-C3DF-4E49-BE55-BD56616B4C33}"/>
    <cellStyle name="20% - Accent4 2 3 2 2 5" xfId="21987" xr:uid="{5156A808-D69E-4936-8F1A-F7A74793D15A}"/>
    <cellStyle name="20% - Accent4 2 3 2 2 5 2" xfId="36963" xr:uid="{6672729A-080D-42F2-9F4C-0662C145A139}"/>
    <cellStyle name="20% - Accent4 2 3 2 2 6" xfId="29359" xr:uid="{AB70AB5A-99E7-4300-A160-D0315B48153B}"/>
    <cellStyle name="20% - Accent4 2 3 2 3" xfId="4054" xr:uid="{00000000-0005-0000-0000-000011050000}"/>
    <cellStyle name="20% - Accent4 2 3 2 3 2" xfId="4053" xr:uid="{00000000-0005-0000-0000-000012050000}"/>
    <cellStyle name="20% - Accent4 2 3 2 3 2 2" xfId="4052" xr:uid="{00000000-0005-0000-0000-000013050000}"/>
    <cellStyle name="20% - Accent4 2 3 2 3 2 2 2" xfId="21978" xr:uid="{8ADF6733-5BF7-4356-98F9-2E2A8412C7F1}"/>
    <cellStyle name="20% - Accent4 2 3 2 3 2 2 2 2" xfId="36954" xr:uid="{0AA28A79-A005-4F8A-86CC-FE16743C2D2E}"/>
    <cellStyle name="20% - Accent4 2 3 2 3 2 2 3" xfId="29350" xr:uid="{DAC145E3-C268-4273-94D1-873BF22B57B8}"/>
    <cellStyle name="20% - Accent4 2 3 2 3 2 3" xfId="4051" xr:uid="{00000000-0005-0000-0000-000014050000}"/>
    <cellStyle name="20% - Accent4 2 3 2 3 2 3 2" xfId="21977" xr:uid="{89AE7483-C8C5-4862-9888-17821921281B}"/>
    <cellStyle name="20% - Accent4 2 3 2 3 2 3 2 2" xfId="36953" xr:uid="{4498AD3F-3352-43C1-88EC-6DCDE0327AD5}"/>
    <cellStyle name="20% - Accent4 2 3 2 3 2 3 3" xfId="29349" xr:uid="{A21FDBC3-97C7-4AC6-B42C-FF2EFF52B396}"/>
    <cellStyle name="20% - Accent4 2 3 2 3 2 4" xfId="21979" xr:uid="{BD89EA31-7044-4D20-AEC7-124776F44E58}"/>
    <cellStyle name="20% - Accent4 2 3 2 3 2 4 2" xfId="36955" xr:uid="{DBED4878-0A1D-4B9A-AB75-02AAC0EF0CCB}"/>
    <cellStyle name="20% - Accent4 2 3 2 3 2 5" xfId="29351" xr:uid="{642C2412-A270-4622-9B70-2A534BC74B10}"/>
    <cellStyle name="20% - Accent4 2 3 2 3 3" xfId="4050" xr:uid="{00000000-0005-0000-0000-000015050000}"/>
    <cellStyle name="20% - Accent4 2 3 2 3 3 2" xfId="4049" xr:uid="{00000000-0005-0000-0000-000016050000}"/>
    <cellStyle name="20% - Accent4 2 3 2 3 3 2 2" xfId="21975" xr:uid="{82B4D160-7967-4FBB-BEBC-474E58F6A120}"/>
    <cellStyle name="20% - Accent4 2 3 2 3 3 2 2 2" xfId="36951" xr:uid="{BFAC6612-1255-4A2B-8060-31F10E164E65}"/>
    <cellStyle name="20% - Accent4 2 3 2 3 3 2 3" xfId="29347" xr:uid="{648CA54E-3940-44BB-A8C9-038C3D9AF127}"/>
    <cellStyle name="20% - Accent4 2 3 2 3 3 3" xfId="21976" xr:uid="{CA0B3E71-2160-437E-9312-7F23C0C63738}"/>
    <cellStyle name="20% - Accent4 2 3 2 3 3 3 2" xfId="36952" xr:uid="{483373A0-9E70-4A39-9599-8365137F69AD}"/>
    <cellStyle name="20% - Accent4 2 3 2 3 3 4" xfId="29348" xr:uid="{89261776-B51D-4CD5-96DD-1F650B91D603}"/>
    <cellStyle name="20% - Accent4 2 3 2 3 4" xfId="4048" xr:uid="{00000000-0005-0000-0000-000017050000}"/>
    <cellStyle name="20% - Accent4 2 3 2 3 4 2" xfId="21974" xr:uid="{8AF206BA-5F2C-45B4-913F-08901AD5A5F2}"/>
    <cellStyle name="20% - Accent4 2 3 2 3 4 2 2" xfId="36950" xr:uid="{C31E2B8A-6960-41AD-BE92-A6E0E4BDCE7A}"/>
    <cellStyle name="20% - Accent4 2 3 2 3 4 3" xfId="29346" xr:uid="{3A069D1A-FB09-42A7-B132-7E52B9931600}"/>
    <cellStyle name="20% - Accent4 2 3 2 3 5" xfId="21980" xr:uid="{F55283D2-1CD1-4B32-8EB6-84DE6837A48B}"/>
    <cellStyle name="20% - Accent4 2 3 2 3 5 2" xfId="36956" xr:uid="{978C2F9F-8CAD-48F5-8DDC-2BF60B61C6C4}"/>
    <cellStyle name="20% - Accent4 2 3 2 3 6" xfId="29352" xr:uid="{661C5C15-0385-4F60-90AB-547886C7CFC9}"/>
    <cellStyle name="20% - Accent4 2 3 2 4" xfId="4047" xr:uid="{00000000-0005-0000-0000-000018050000}"/>
    <cellStyle name="20% - Accent4 2 3 2 4 2" xfId="4046" xr:uid="{00000000-0005-0000-0000-000019050000}"/>
    <cellStyle name="20% - Accent4 2 3 2 4 2 2" xfId="21972" xr:uid="{3D8C4D50-6BF8-4A96-BB65-4010ABBD1E60}"/>
    <cellStyle name="20% - Accent4 2 3 2 4 2 2 2" xfId="36948" xr:uid="{6F8F8A72-BCE4-49F8-BECA-FCADD5ECD62C}"/>
    <cellStyle name="20% - Accent4 2 3 2 4 2 3" xfId="29344" xr:uid="{6A613D5B-A97C-4FF2-9AEE-43AC775BDE40}"/>
    <cellStyle name="20% - Accent4 2 3 2 4 3" xfId="4045" xr:uid="{00000000-0005-0000-0000-00001A050000}"/>
    <cellStyle name="20% - Accent4 2 3 2 4 3 2" xfId="21971" xr:uid="{940835FB-DB3E-4E46-9D85-2883C0F1AF51}"/>
    <cellStyle name="20% - Accent4 2 3 2 4 3 2 2" xfId="36947" xr:uid="{A304537C-36CD-4E32-8A1E-235BBC482B57}"/>
    <cellStyle name="20% - Accent4 2 3 2 4 3 3" xfId="29343" xr:uid="{423DCF01-D578-45FE-B3AD-3037D52F1287}"/>
    <cellStyle name="20% - Accent4 2 3 2 4 4" xfId="21973" xr:uid="{DB4C7866-073E-4585-B41E-9EC0C5712402}"/>
    <cellStyle name="20% - Accent4 2 3 2 4 4 2" xfId="36949" xr:uid="{AAA49C5F-8E0F-4BD9-B06B-11FB44906985}"/>
    <cellStyle name="20% - Accent4 2 3 2 4 5" xfId="29345" xr:uid="{CF94A0A0-AC40-4F73-BEAF-1BEDE3167029}"/>
    <cellStyle name="20% - Accent4 2 3 2 5" xfId="4044" xr:uid="{00000000-0005-0000-0000-00001B050000}"/>
    <cellStyle name="20% - Accent4 2 3 2 5 2" xfId="21970" xr:uid="{B598EB73-13C1-4F3B-8FFF-2273553C5DBF}"/>
    <cellStyle name="20% - Accent4 2 3 2 5 2 2" xfId="36946" xr:uid="{4D8034B0-DB35-48D3-AB5F-A26C0D7F640B}"/>
    <cellStyle name="20% - Accent4 2 3 2 5 3" xfId="29342" xr:uid="{135048E8-6550-4CB6-89B6-3C0AD7EFDD82}"/>
    <cellStyle name="20% - Accent4 2 3 2 6" xfId="4043" xr:uid="{00000000-0005-0000-0000-00001C050000}"/>
    <cellStyle name="20% - Accent4 2 3 2 6 2" xfId="4042" xr:uid="{00000000-0005-0000-0000-00001D050000}"/>
    <cellStyle name="20% - Accent4 2 3 2 6 2 2" xfId="21968" xr:uid="{CF17842B-0BA1-4F37-B98B-567EBA1BD99D}"/>
    <cellStyle name="20% - Accent4 2 3 2 6 2 2 2" xfId="36944" xr:uid="{0D5C202C-B89A-4783-8716-E38FF4E04D5B}"/>
    <cellStyle name="20% - Accent4 2 3 2 6 2 3" xfId="29340" xr:uid="{052CA9DD-8DC5-4A97-B834-E08337C983CA}"/>
    <cellStyle name="20% - Accent4 2 3 2 6 3" xfId="21969" xr:uid="{640DD996-D58F-45F5-9F74-5B90C6349F10}"/>
    <cellStyle name="20% - Accent4 2 3 2 6 3 2" xfId="36945" xr:uid="{9E77CC00-BF37-4908-9FD5-B08FAA782DD4}"/>
    <cellStyle name="20% - Accent4 2 3 2 6 4" xfId="29341" xr:uid="{075036A4-E4D6-43E1-A726-EBD4D47D0083}"/>
    <cellStyle name="20% - Accent4 2 3 2 7" xfId="4041" xr:uid="{00000000-0005-0000-0000-00001E050000}"/>
    <cellStyle name="20% - Accent4 2 3 2 7 2" xfId="21967" xr:uid="{5E3C8846-BF5F-4394-89E0-E003D73593A1}"/>
    <cellStyle name="20% - Accent4 2 3 2 7 2 2" xfId="36943" xr:uid="{003D5DCA-1C7B-475F-814B-87ED432354E7}"/>
    <cellStyle name="20% - Accent4 2 3 2 7 3" xfId="29339" xr:uid="{4CD27050-7FA8-4187-92E0-2354EBD20118}"/>
    <cellStyle name="20% - Accent4 2 3 2 8" xfId="21988" xr:uid="{C1EF49FC-CAE8-45E1-82D3-0DCCEEC13427}"/>
    <cellStyle name="20% - Accent4 2 3 2 8 2" xfId="36964" xr:uid="{ADA97832-A376-4641-8FCC-1FBF890B2334}"/>
    <cellStyle name="20% - Accent4 2 3 2 9" xfId="29360" xr:uid="{5FF08E61-DD9D-4B68-9AD1-3FE0C962C358}"/>
    <cellStyle name="20% - Accent4 2 3 3" xfId="4040" xr:uid="{00000000-0005-0000-0000-00001F050000}"/>
    <cellStyle name="20% - Accent4 2 3 3 2" xfId="4039" xr:uid="{00000000-0005-0000-0000-000020050000}"/>
    <cellStyle name="20% - Accent4 2 3 3 2 2" xfId="4038" xr:uid="{00000000-0005-0000-0000-000021050000}"/>
    <cellStyle name="20% - Accent4 2 3 3 2 2 2" xfId="21964" xr:uid="{CFA6849E-EBAE-4725-B619-F93A37685B99}"/>
    <cellStyle name="20% - Accent4 2 3 3 2 2 2 2" xfId="36940" xr:uid="{244BB776-3936-4786-8F18-34FAEC225F5D}"/>
    <cellStyle name="20% - Accent4 2 3 3 2 2 3" xfId="29336" xr:uid="{2B0039B4-7D3D-443E-AE28-C2FC0BEC843B}"/>
    <cellStyle name="20% - Accent4 2 3 3 2 3" xfId="4037" xr:uid="{00000000-0005-0000-0000-000022050000}"/>
    <cellStyle name="20% - Accent4 2 3 3 2 3 2" xfId="21963" xr:uid="{75CC34CC-4184-46E8-876A-47BD60808E65}"/>
    <cellStyle name="20% - Accent4 2 3 3 2 3 2 2" xfId="36939" xr:uid="{B3ACF51F-1AE9-43C2-8012-7A562CD89CD8}"/>
    <cellStyle name="20% - Accent4 2 3 3 2 3 3" xfId="29335" xr:uid="{E72F85C2-F00E-4683-9B2D-282469195748}"/>
    <cellStyle name="20% - Accent4 2 3 3 2 4" xfId="21965" xr:uid="{6E44E635-7E13-4210-9C55-A63A528DDA9E}"/>
    <cellStyle name="20% - Accent4 2 3 3 2 4 2" xfId="36941" xr:uid="{E5DF9F71-9A04-455D-8F5A-3033980CA0E8}"/>
    <cellStyle name="20% - Accent4 2 3 3 2 5" xfId="29337" xr:uid="{37E1AC3D-DF45-48B4-906C-1D7E7A897C3E}"/>
    <cellStyle name="20% - Accent4 2 3 3 3" xfId="4036" xr:uid="{00000000-0005-0000-0000-000023050000}"/>
    <cellStyle name="20% - Accent4 2 3 3 3 2" xfId="4035" xr:uid="{00000000-0005-0000-0000-000024050000}"/>
    <cellStyle name="20% - Accent4 2 3 3 3 2 2" xfId="21961" xr:uid="{A7FEEA8C-1B6C-479F-A829-0A26C3B0CE64}"/>
    <cellStyle name="20% - Accent4 2 3 3 3 2 2 2" xfId="36937" xr:uid="{079479AD-1C92-452E-A7FA-3CDF16560110}"/>
    <cellStyle name="20% - Accent4 2 3 3 3 2 3" xfId="29333" xr:uid="{8A156C02-898A-4D74-8DDE-5CFD27D0BE62}"/>
    <cellStyle name="20% - Accent4 2 3 3 3 3" xfId="21962" xr:uid="{FC5D43A1-A924-42AB-AA3A-2157D36B3DB1}"/>
    <cellStyle name="20% - Accent4 2 3 3 3 3 2" xfId="36938" xr:uid="{77BC5F0E-6489-4AC2-A74C-0F28A3F47431}"/>
    <cellStyle name="20% - Accent4 2 3 3 3 4" xfId="29334" xr:uid="{2FF09A59-525E-43C3-8878-9E2BB265AD13}"/>
    <cellStyle name="20% - Accent4 2 3 3 4" xfId="4034" xr:uid="{00000000-0005-0000-0000-000025050000}"/>
    <cellStyle name="20% - Accent4 2 3 3 4 2" xfId="21960" xr:uid="{18613B02-BFEC-40E7-80C4-9A372CFD5A16}"/>
    <cellStyle name="20% - Accent4 2 3 3 4 2 2" xfId="36936" xr:uid="{1105A7F8-71D4-4974-A2A2-AFF6743D2DA6}"/>
    <cellStyle name="20% - Accent4 2 3 3 4 3" xfId="29332" xr:uid="{DD083FDD-4BF0-44DD-9097-A1C5DECB8A57}"/>
    <cellStyle name="20% - Accent4 2 3 3 5" xfId="21966" xr:uid="{F36266D1-6289-4CBF-857E-BD96DE914CF4}"/>
    <cellStyle name="20% - Accent4 2 3 3 5 2" xfId="36942" xr:uid="{9FEAD60D-BB4A-4543-B737-A772E264E534}"/>
    <cellStyle name="20% - Accent4 2 3 3 6" xfId="29338" xr:uid="{DDFC5F8E-C015-4D0A-937D-F24CFF3420A3}"/>
    <cellStyle name="20% - Accent4 2 3 4" xfId="4033" xr:uid="{00000000-0005-0000-0000-000026050000}"/>
    <cellStyle name="20% - Accent4 2 3 4 2" xfId="4032" xr:uid="{00000000-0005-0000-0000-000027050000}"/>
    <cellStyle name="20% - Accent4 2 3 4 2 2" xfId="4031" xr:uid="{00000000-0005-0000-0000-000028050000}"/>
    <cellStyle name="20% - Accent4 2 3 4 2 2 2" xfId="21957" xr:uid="{9AC2422D-0177-476B-B817-CF950A7115F3}"/>
    <cellStyle name="20% - Accent4 2 3 4 2 2 2 2" xfId="36933" xr:uid="{6BAD1E5B-F9DA-44C8-B830-9EE613DD2BD4}"/>
    <cellStyle name="20% - Accent4 2 3 4 2 2 3" xfId="29329" xr:uid="{491D5F26-D940-440A-B2FC-D61B2E704547}"/>
    <cellStyle name="20% - Accent4 2 3 4 2 3" xfId="4030" xr:uid="{00000000-0005-0000-0000-000029050000}"/>
    <cellStyle name="20% - Accent4 2 3 4 2 3 2" xfId="21956" xr:uid="{9DF40404-A120-469F-B1F7-458A096D6640}"/>
    <cellStyle name="20% - Accent4 2 3 4 2 3 2 2" xfId="36932" xr:uid="{34A48400-CA5D-45A4-899A-305727A0631D}"/>
    <cellStyle name="20% - Accent4 2 3 4 2 3 3" xfId="29328" xr:uid="{F65479A4-3D0F-45E2-B1F6-6E62D9FF5587}"/>
    <cellStyle name="20% - Accent4 2 3 4 2 4" xfId="21958" xr:uid="{F92ADE33-7CFA-4589-A893-A6F5813D29FE}"/>
    <cellStyle name="20% - Accent4 2 3 4 2 4 2" xfId="36934" xr:uid="{68126F8B-E1D7-4E20-AE9E-482AF4793FD3}"/>
    <cellStyle name="20% - Accent4 2 3 4 2 5" xfId="29330" xr:uid="{BC6941D7-8855-47BF-8ADF-905C711FFFF4}"/>
    <cellStyle name="20% - Accent4 2 3 4 3" xfId="4029" xr:uid="{00000000-0005-0000-0000-00002A050000}"/>
    <cellStyle name="20% - Accent4 2 3 4 3 2" xfId="4028" xr:uid="{00000000-0005-0000-0000-00002B050000}"/>
    <cellStyle name="20% - Accent4 2 3 4 3 2 2" xfId="21954" xr:uid="{9F405BA4-AA87-4064-9F01-9DF572B2884F}"/>
    <cellStyle name="20% - Accent4 2 3 4 3 2 2 2" xfId="36930" xr:uid="{28F258A0-8D82-4B51-B489-2B7339ADB2CA}"/>
    <cellStyle name="20% - Accent4 2 3 4 3 2 3" xfId="29326" xr:uid="{77A646BE-8235-43FF-A817-E2891542EF25}"/>
    <cellStyle name="20% - Accent4 2 3 4 3 3" xfId="21955" xr:uid="{1B20E162-4579-42D5-888A-F1852A0CC4B6}"/>
    <cellStyle name="20% - Accent4 2 3 4 3 3 2" xfId="36931" xr:uid="{81D5BCB5-70CE-4C66-B9D3-54F7E0E1B8E8}"/>
    <cellStyle name="20% - Accent4 2 3 4 3 4" xfId="29327" xr:uid="{0D360040-BCD3-43F3-82D0-BEA5CEBC3D9A}"/>
    <cellStyle name="20% - Accent4 2 3 4 4" xfId="4027" xr:uid="{00000000-0005-0000-0000-00002C050000}"/>
    <cellStyle name="20% - Accent4 2 3 4 4 2" xfId="21953" xr:uid="{3CA8E197-6566-4A8F-8A89-164AD5F46E57}"/>
    <cellStyle name="20% - Accent4 2 3 4 4 2 2" xfId="36929" xr:uid="{A963DC78-0EE4-429D-BE2E-991C6C806509}"/>
    <cellStyle name="20% - Accent4 2 3 4 4 3" xfId="29325" xr:uid="{A8B86A29-D839-4C7E-B1AA-7A6016FBAF05}"/>
    <cellStyle name="20% - Accent4 2 3 4 5" xfId="21959" xr:uid="{D56DEA32-AD10-4923-9DCF-2B53EC4C74AE}"/>
    <cellStyle name="20% - Accent4 2 3 4 5 2" xfId="36935" xr:uid="{6229F62A-640D-4C30-A59A-6ECA9229A61C}"/>
    <cellStyle name="20% - Accent4 2 3 4 6" xfId="29331" xr:uid="{D05F176F-43F9-4E49-8B1F-3CF3B72ABEC8}"/>
    <cellStyle name="20% - Accent4 2 3 5" xfId="4026" xr:uid="{00000000-0005-0000-0000-00002D050000}"/>
    <cellStyle name="20% - Accent4 2 3 5 2" xfId="4025" xr:uid="{00000000-0005-0000-0000-00002E050000}"/>
    <cellStyle name="20% - Accent4 2 3 5 2 2" xfId="21951" xr:uid="{A921335C-59D4-4E2E-85C4-7949BDAD021B}"/>
    <cellStyle name="20% - Accent4 2 3 5 2 2 2" xfId="36927" xr:uid="{8A3E8A99-CEF9-4416-BBCC-68E47B5ADCB4}"/>
    <cellStyle name="20% - Accent4 2 3 5 2 3" xfId="29323" xr:uid="{9E1F6403-A7A9-45BC-A545-E427BEA40B2F}"/>
    <cellStyle name="20% - Accent4 2 3 5 3" xfId="4024" xr:uid="{00000000-0005-0000-0000-00002F050000}"/>
    <cellStyle name="20% - Accent4 2 3 5 3 2" xfId="21950" xr:uid="{73FC3CC8-0567-49F5-A6FD-8605696A02C3}"/>
    <cellStyle name="20% - Accent4 2 3 5 3 2 2" xfId="36926" xr:uid="{4E8C4E7C-4552-47B7-920F-56A7B2AD0F65}"/>
    <cellStyle name="20% - Accent4 2 3 5 3 3" xfId="29322" xr:uid="{34D929C0-19A9-4A5D-8A90-267AF6156340}"/>
    <cellStyle name="20% - Accent4 2 3 5 4" xfId="21952" xr:uid="{8A409EFA-CE7F-48AB-8F7B-A8EDDA8C43D7}"/>
    <cellStyle name="20% - Accent4 2 3 5 4 2" xfId="36928" xr:uid="{BE066142-24ED-467D-BB20-43E9076F81FD}"/>
    <cellStyle name="20% - Accent4 2 3 5 5" xfId="29324" xr:uid="{18A8C6B1-8863-4728-B1EC-F8607249C6C5}"/>
    <cellStyle name="20% - Accent4 2 3 6" xfId="4023" xr:uid="{00000000-0005-0000-0000-000030050000}"/>
    <cellStyle name="20% - Accent4 2 3 6 2" xfId="21949" xr:uid="{F86239A4-805A-4B5C-A14A-74C30C5543E3}"/>
    <cellStyle name="20% - Accent4 2 3 6 2 2" xfId="36925" xr:uid="{4DD46B75-52D3-42DB-832C-40E773CC2F1D}"/>
    <cellStyle name="20% - Accent4 2 3 6 3" xfId="29321" xr:uid="{90C251EF-C0E6-4836-9F12-7F36D32F97BF}"/>
    <cellStyle name="20% - Accent4 2 3 7" xfId="4022" xr:uid="{00000000-0005-0000-0000-000031050000}"/>
    <cellStyle name="20% - Accent4 2 3 7 2" xfId="4021" xr:uid="{00000000-0005-0000-0000-000032050000}"/>
    <cellStyle name="20% - Accent4 2 3 7 2 2" xfId="21947" xr:uid="{A19904FD-9F24-4A9F-BE1A-209FD1C7B830}"/>
    <cellStyle name="20% - Accent4 2 3 7 2 2 2" xfId="36923" xr:uid="{E0A1182B-4E8A-4C59-AB2F-332D1CD7E317}"/>
    <cellStyle name="20% - Accent4 2 3 7 2 3" xfId="29319" xr:uid="{763FF4BB-70D2-450D-B44E-3C7EC4EEE192}"/>
    <cellStyle name="20% - Accent4 2 3 7 3" xfId="21948" xr:uid="{06F98ABE-225A-4784-9ABD-5F4887738F1A}"/>
    <cellStyle name="20% - Accent4 2 3 7 3 2" xfId="36924" xr:uid="{C93A2DD5-B17F-4C1E-9836-F8161B33B973}"/>
    <cellStyle name="20% - Accent4 2 3 7 4" xfId="29320" xr:uid="{4A0DB469-93B8-4A2F-86F5-C17FAA58EE0A}"/>
    <cellStyle name="20% - Accent4 2 3 8" xfId="4020" xr:uid="{00000000-0005-0000-0000-000033050000}"/>
    <cellStyle name="20% - Accent4 2 3 8 2" xfId="21946" xr:uid="{6BF05F83-4EF3-4705-9A44-E7BACCBBB2AB}"/>
    <cellStyle name="20% - Accent4 2 3 8 2 2" xfId="36922" xr:uid="{24BBAE47-D7BF-408A-ABA3-67F2A5FEA62F}"/>
    <cellStyle name="20% - Accent4 2 3 8 3" xfId="29318" xr:uid="{E4C4D3D3-EE42-404E-9D73-9FB7BAF8190C}"/>
    <cellStyle name="20% - Accent4 2 3 9" xfId="21989" xr:uid="{1606B8FC-EA67-4A9A-B4A5-40EB4BD51EDD}"/>
    <cellStyle name="20% - Accent4 2 3 9 2" xfId="36965" xr:uid="{C2FAFD40-FE37-4DFF-98E3-1FDC197E3624}"/>
    <cellStyle name="20% - Accent4 2 4" xfId="4019" xr:uid="{00000000-0005-0000-0000-000034050000}"/>
    <cellStyle name="20% - Accent4 2 4 10" xfId="29317" xr:uid="{6AD9D1BB-36FE-448D-BFCA-5B81FCDA0B76}"/>
    <cellStyle name="20% - Accent4 2 4 2" xfId="4018" xr:uid="{00000000-0005-0000-0000-000035050000}"/>
    <cellStyle name="20% - Accent4 2 4 2 2" xfId="4017" xr:uid="{00000000-0005-0000-0000-000036050000}"/>
    <cellStyle name="20% - Accent4 2 4 2 2 2" xfId="4016" xr:uid="{00000000-0005-0000-0000-000037050000}"/>
    <cellStyle name="20% - Accent4 2 4 2 2 2 2" xfId="4015" xr:uid="{00000000-0005-0000-0000-000038050000}"/>
    <cellStyle name="20% - Accent4 2 4 2 2 2 2 2" xfId="21941" xr:uid="{E8CE2702-CEDD-4CDF-BA6B-F2010DC18E84}"/>
    <cellStyle name="20% - Accent4 2 4 2 2 2 2 2 2" xfId="36917" xr:uid="{3F17C602-CDF5-4F40-AFDF-08D3D76D438F}"/>
    <cellStyle name="20% - Accent4 2 4 2 2 2 2 3" xfId="29313" xr:uid="{6D51A1B2-5A7C-4132-A67F-C5C98A828AEB}"/>
    <cellStyle name="20% - Accent4 2 4 2 2 2 3" xfId="4014" xr:uid="{00000000-0005-0000-0000-000039050000}"/>
    <cellStyle name="20% - Accent4 2 4 2 2 2 3 2" xfId="21940" xr:uid="{AD2232A2-49BA-4FE5-B65E-76860DC7E6F7}"/>
    <cellStyle name="20% - Accent4 2 4 2 2 2 3 2 2" xfId="36916" xr:uid="{2F080173-5704-4D32-A909-9804EC549077}"/>
    <cellStyle name="20% - Accent4 2 4 2 2 2 3 3" xfId="29312" xr:uid="{197FBCE4-F804-4A5C-A308-ABE8C96DD42A}"/>
    <cellStyle name="20% - Accent4 2 4 2 2 2 4" xfId="21942" xr:uid="{11E38ABF-7F52-42EE-BFDD-4106FDDD0C24}"/>
    <cellStyle name="20% - Accent4 2 4 2 2 2 4 2" xfId="36918" xr:uid="{010D3BD2-D7F3-4AFF-93E8-BF512F2E8A27}"/>
    <cellStyle name="20% - Accent4 2 4 2 2 2 5" xfId="29314" xr:uid="{78CCD32F-33E7-4B8D-A676-7F3DF0319FF0}"/>
    <cellStyle name="20% - Accent4 2 4 2 2 3" xfId="4013" xr:uid="{00000000-0005-0000-0000-00003A050000}"/>
    <cellStyle name="20% - Accent4 2 4 2 2 3 2" xfId="4012" xr:uid="{00000000-0005-0000-0000-00003B050000}"/>
    <cellStyle name="20% - Accent4 2 4 2 2 3 2 2" xfId="21938" xr:uid="{3AEAC64C-AF01-4764-BAD1-EA10965A7FC0}"/>
    <cellStyle name="20% - Accent4 2 4 2 2 3 2 2 2" xfId="36914" xr:uid="{30AC8F7C-DFF9-4BEF-9F21-525774528BFD}"/>
    <cellStyle name="20% - Accent4 2 4 2 2 3 2 3" xfId="29310" xr:uid="{544484C3-724A-490B-B586-BF354F8A4555}"/>
    <cellStyle name="20% - Accent4 2 4 2 2 3 3" xfId="21939" xr:uid="{5E44CE0B-BCE6-4864-B3CC-4767959B885F}"/>
    <cellStyle name="20% - Accent4 2 4 2 2 3 3 2" xfId="36915" xr:uid="{EA1FCB1D-892D-4D63-A020-95D88CB2C727}"/>
    <cellStyle name="20% - Accent4 2 4 2 2 3 4" xfId="29311" xr:uid="{D129DAB4-0C7B-4597-9F6C-534E14323E2C}"/>
    <cellStyle name="20% - Accent4 2 4 2 2 4" xfId="4011" xr:uid="{00000000-0005-0000-0000-00003C050000}"/>
    <cellStyle name="20% - Accent4 2 4 2 2 4 2" xfId="21937" xr:uid="{BDA5E3BD-4C92-404A-A152-D4E39DB092A6}"/>
    <cellStyle name="20% - Accent4 2 4 2 2 4 2 2" xfId="36913" xr:uid="{65CFF764-28C6-43E4-B093-A64CD418FE33}"/>
    <cellStyle name="20% - Accent4 2 4 2 2 4 3" xfId="29309" xr:uid="{76FA402B-0D89-4FC0-BE81-BD06EE908B2B}"/>
    <cellStyle name="20% - Accent4 2 4 2 2 5" xfId="21943" xr:uid="{FB5EB01A-769D-4AE0-AAE8-D4FE1DA0A79F}"/>
    <cellStyle name="20% - Accent4 2 4 2 2 5 2" xfId="36919" xr:uid="{5455A6DC-E0F0-48A7-8966-3B195DE6C331}"/>
    <cellStyle name="20% - Accent4 2 4 2 2 6" xfId="29315" xr:uid="{7DED68E7-047B-42E4-AA2A-BC23A52C2727}"/>
    <cellStyle name="20% - Accent4 2 4 2 3" xfId="4010" xr:uid="{00000000-0005-0000-0000-00003D050000}"/>
    <cellStyle name="20% - Accent4 2 4 2 3 2" xfId="4009" xr:uid="{00000000-0005-0000-0000-00003E050000}"/>
    <cellStyle name="20% - Accent4 2 4 2 3 2 2" xfId="4008" xr:uid="{00000000-0005-0000-0000-00003F050000}"/>
    <cellStyle name="20% - Accent4 2 4 2 3 2 2 2" xfId="21934" xr:uid="{F1343DD2-6273-4109-B9DC-B916E57520D9}"/>
    <cellStyle name="20% - Accent4 2 4 2 3 2 2 2 2" xfId="36910" xr:uid="{99D8AD34-184A-4E00-A6C6-548A328FAD6A}"/>
    <cellStyle name="20% - Accent4 2 4 2 3 2 2 3" xfId="29306" xr:uid="{147247B2-4329-4973-AE48-CF03CB044419}"/>
    <cellStyle name="20% - Accent4 2 4 2 3 2 3" xfId="4007" xr:uid="{00000000-0005-0000-0000-000040050000}"/>
    <cellStyle name="20% - Accent4 2 4 2 3 2 3 2" xfId="21933" xr:uid="{7F9A98F0-5AA8-48D3-A226-E82F9D503A6F}"/>
    <cellStyle name="20% - Accent4 2 4 2 3 2 3 2 2" xfId="36909" xr:uid="{8FEF2DDE-F61F-4F59-B877-998D2B444923}"/>
    <cellStyle name="20% - Accent4 2 4 2 3 2 3 3" xfId="29305" xr:uid="{3166CC8B-54F8-4510-83E2-E43DE59C8646}"/>
    <cellStyle name="20% - Accent4 2 4 2 3 2 4" xfId="21935" xr:uid="{C05B29C1-FF09-4503-8094-F26EC1B83941}"/>
    <cellStyle name="20% - Accent4 2 4 2 3 2 4 2" xfId="36911" xr:uid="{1BD9A108-1FD3-4428-B324-D058F2D232C6}"/>
    <cellStyle name="20% - Accent4 2 4 2 3 2 5" xfId="29307" xr:uid="{B3D69396-80EF-4308-A209-EAA7281A6E1E}"/>
    <cellStyle name="20% - Accent4 2 4 2 3 3" xfId="4006" xr:uid="{00000000-0005-0000-0000-000041050000}"/>
    <cellStyle name="20% - Accent4 2 4 2 3 3 2" xfId="4005" xr:uid="{00000000-0005-0000-0000-000042050000}"/>
    <cellStyle name="20% - Accent4 2 4 2 3 3 2 2" xfId="21931" xr:uid="{B4CF9933-0F4D-474E-A5B1-BA67934EAD81}"/>
    <cellStyle name="20% - Accent4 2 4 2 3 3 2 2 2" xfId="36907" xr:uid="{15DD2C46-9127-47C0-B31C-DA168EC5135A}"/>
    <cellStyle name="20% - Accent4 2 4 2 3 3 2 3" xfId="29303" xr:uid="{66B907E5-66A7-4B8C-BA17-5EF8A700F79F}"/>
    <cellStyle name="20% - Accent4 2 4 2 3 3 3" xfId="21932" xr:uid="{6BD8BDA1-2624-4BE8-9F0D-69D79F58AEB1}"/>
    <cellStyle name="20% - Accent4 2 4 2 3 3 3 2" xfId="36908" xr:uid="{552289EB-87B3-44DF-AC71-BCEB7E5FF505}"/>
    <cellStyle name="20% - Accent4 2 4 2 3 3 4" xfId="29304" xr:uid="{AD56D786-B9B7-4AB1-89F3-B19BF1EDBFF1}"/>
    <cellStyle name="20% - Accent4 2 4 2 3 4" xfId="4004" xr:uid="{00000000-0005-0000-0000-000043050000}"/>
    <cellStyle name="20% - Accent4 2 4 2 3 4 2" xfId="21930" xr:uid="{8A27328A-84C4-4142-BA5F-E8105044C3A0}"/>
    <cellStyle name="20% - Accent4 2 4 2 3 4 2 2" xfId="36906" xr:uid="{953D29CF-4E87-459A-822E-3AAA66317E3F}"/>
    <cellStyle name="20% - Accent4 2 4 2 3 4 3" xfId="29302" xr:uid="{961A06AC-77CC-45B6-80FF-C2F52540B14A}"/>
    <cellStyle name="20% - Accent4 2 4 2 3 5" xfId="21936" xr:uid="{6A2DE109-7A53-4A65-9B96-FB6F7E5B4A04}"/>
    <cellStyle name="20% - Accent4 2 4 2 3 5 2" xfId="36912" xr:uid="{B4EA57AA-1645-4BF1-95F1-2DA25D46B8C2}"/>
    <cellStyle name="20% - Accent4 2 4 2 3 6" xfId="29308" xr:uid="{78EB11BC-AA66-4020-BCB0-E3667AC07695}"/>
    <cellStyle name="20% - Accent4 2 4 2 4" xfId="4003" xr:uid="{00000000-0005-0000-0000-000044050000}"/>
    <cellStyle name="20% - Accent4 2 4 2 4 2" xfId="4002" xr:uid="{00000000-0005-0000-0000-000045050000}"/>
    <cellStyle name="20% - Accent4 2 4 2 4 2 2" xfId="21928" xr:uid="{C2973E81-7583-4669-BE20-6206187FECF8}"/>
    <cellStyle name="20% - Accent4 2 4 2 4 2 2 2" xfId="36904" xr:uid="{0E895ABC-8949-490C-8C1D-E1CD2BD74256}"/>
    <cellStyle name="20% - Accent4 2 4 2 4 2 3" xfId="29300" xr:uid="{7AC237E4-25A4-43E4-97DA-8C5077E01134}"/>
    <cellStyle name="20% - Accent4 2 4 2 4 3" xfId="4001" xr:uid="{00000000-0005-0000-0000-000046050000}"/>
    <cellStyle name="20% - Accent4 2 4 2 4 3 2" xfId="21927" xr:uid="{54958563-DA0C-4A7F-A007-147247B6D27B}"/>
    <cellStyle name="20% - Accent4 2 4 2 4 3 2 2" xfId="36903" xr:uid="{23A87162-CEE6-4AA6-90BD-B39ACA823BC5}"/>
    <cellStyle name="20% - Accent4 2 4 2 4 3 3" xfId="29299" xr:uid="{6D4773E4-9F1F-469D-A47F-C770E1699D44}"/>
    <cellStyle name="20% - Accent4 2 4 2 4 4" xfId="21929" xr:uid="{5B9D3DC9-B799-41A5-B88D-49B973D45339}"/>
    <cellStyle name="20% - Accent4 2 4 2 4 4 2" xfId="36905" xr:uid="{F178702C-1A7E-49A0-928E-C2BC31579F21}"/>
    <cellStyle name="20% - Accent4 2 4 2 4 5" xfId="29301" xr:uid="{9D15FB7A-D209-49BE-AC41-BADBEFD4B093}"/>
    <cellStyle name="20% - Accent4 2 4 2 5" xfId="4000" xr:uid="{00000000-0005-0000-0000-000047050000}"/>
    <cellStyle name="20% - Accent4 2 4 2 5 2" xfId="21926" xr:uid="{E1BA8617-2C30-49C0-A721-227F67843BEC}"/>
    <cellStyle name="20% - Accent4 2 4 2 5 2 2" xfId="36902" xr:uid="{EE2447BC-1245-4326-850C-640EA80F5A66}"/>
    <cellStyle name="20% - Accent4 2 4 2 5 3" xfId="29298" xr:uid="{9F2D8AD7-934D-4D2E-8BCC-869F3B8C8CA0}"/>
    <cellStyle name="20% - Accent4 2 4 2 6" xfId="3999" xr:uid="{00000000-0005-0000-0000-000048050000}"/>
    <cellStyle name="20% - Accent4 2 4 2 6 2" xfId="3998" xr:uid="{00000000-0005-0000-0000-000049050000}"/>
    <cellStyle name="20% - Accent4 2 4 2 6 2 2" xfId="21924" xr:uid="{53790FEE-5300-4FA6-A3D6-6ACEB990057D}"/>
    <cellStyle name="20% - Accent4 2 4 2 6 2 2 2" xfId="36900" xr:uid="{C82629F5-0FC0-450D-92F7-E4249CBD23F1}"/>
    <cellStyle name="20% - Accent4 2 4 2 6 2 3" xfId="29296" xr:uid="{DD3AF67E-4DA9-44A1-87AB-44A1952A0991}"/>
    <cellStyle name="20% - Accent4 2 4 2 6 3" xfId="21925" xr:uid="{7F90CC2A-C344-4DD5-B251-A2D8C41AA89C}"/>
    <cellStyle name="20% - Accent4 2 4 2 6 3 2" xfId="36901" xr:uid="{AC06B345-DE0C-4997-BAD1-AEA40828796D}"/>
    <cellStyle name="20% - Accent4 2 4 2 6 4" xfId="29297" xr:uid="{8F937F6D-E4BB-4845-91F6-CB7B77A2C930}"/>
    <cellStyle name="20% - Accent4 2 4 2 7" xfId="3997" xr:uid="{00000000-0005-0000-0000-00004A050000}"/>
    <cellStyle name="20% - Accent4 2 4 2 7 2" xfId="21923" xr:uid="{04F0192E-8445-4708-BBB2-3CA80C4041B7}"/>
    <cellStyle name="20% - Accent4 2 4 2 7 2 2" xfId="36899" xr:uid="{AD8CF11D-57DD-4FDC-9539-30147772B35E}"/>
    <cellStyle name="20% - Accent4 2 4 2 7 3" xfId="29295" xr:uid="{9DA26AC8-5BD3-4DA9-86E1-9703E37C2191}"/>
    <cellStyle name="20% - Accent4 2 4 2 8" xfId="21944" xr:uid="{C1B1D382-C458-46C0-9826-5C83580416DD}"/>
    <cellStyle name="20% - Accent4 2 4 2 8 2" xfId="36920" xr:uid="{B8D0AA9B-D55D-42E1-9C09-0F29EE29C6E8}"/>
    <cellStyle name="20% - Accent4 2 4 2 9" xfId="29316" xr:uid="{3871115F-376B-48A0-8452-631012D4CEC1}"/>
    <cellStyle name="20% - Accent4 2 4 3" xfId="3996" xr:uid="{00000000-0005-0000-0000-00004B050000}"/>
    <cellStyle name="20% - Accent4 2 4 3 2" xfId="3995" xr:uid="{00000000-0005-0000-0000-00004C050000}"/>
    <cellStyle name="20% - Accent4 2 4 3 2 2" xfId="3994" xr:uid="{00000000-0005-0000-0000-00004D050000}"/>
    <cellStyle name="20% - Accent4 2 4 3 2 2 2" xfId="21920" xr:uid="{BF37D38B-17E6-453A-986F-E5D22013DFCC}"/>
    <cellStyle name="20% - Accent4 2 4 3 2 2 2 2" xfId="36896" xr:uid="{23A44C16-C29F-4101-9A33-4DC54D51B726}"/>
    <cellStyle name="20% - Accent4 2 4 3 2 2 3" xfId="29292" xr:uid="{F8E59C24-3378-4489-A85C-F6C1366CCF5E}"/>
    <cellStyle name="20% - Accent4 2 4 3 2 3" xfId="3993" xr:uid="{00000000-0005-0000-0000-00004E050000}"/>
    <cellStyle name="20% - Accent4 2 4 3 2 3 2" xfId="21919" xr:uid="{1730EA70-AA92-4223-9EE8-64F7F6B02FDB}"/>
    <cellStyle name="20% - Accent4 2 4 3 2 3 2 2" xfId="36895" xr:uid="{67F5B49C-A9C5-4DC5-99FF-9C102169FBCF}"/>
    <cellStyle name="20% - Accent4 2 4 3 2 3 3" xfId="29291" xr:uid="{73FFE773-D102-4D86-B7CD-59707927A5A6}"/>
    <cellStyle name="20% - Accent4 2 4 3 2 4" xfId="21921" xr:uid="{0927C1F2-314C-4F8C-82BE-289897472C5E}"/>
    <cellStyle name="20% - Accent4 2 4 3 2 4 2" xfId="36897" xr:uid="{1AA00809-D41D-4F09-8596-B6BBC2EE6B7F}"/>
    <cellStyle name="20% - Accent4 2 4 3 2 5" xfId="29293" xr:uid="{AE64D233-E293-47A2-B9B6-7EB3CBDF719E}"/>
    <cellStyle name="20% - Accent4 2 4 3 3" xfId="3992" xr:uid="{00000000-0005-0000-0000-00004F050000}"/>
    <cellStyle name="20% - Accent4 2 4 3 3 2" xfId="3991" xr:uid="{00000000-0005-0000-0000-000050050000}"/>
    <cellStyle name="20% - Accent4 2 4 3 3 2 2" xfId="21917" xr:uid="{70056A79-DE30-4296-844C-A2F5770BD4B0}"/>
    <cellStyle name="20% - Accent4 2 4 3 3 2 2 2" xfId="36893" xr:uid="{5255A46F-5075-4B29-94B4-CA9E8F763389}"/>
    <cellStyle name="20% - Accent4 2 4 3 3 2 3" xfId="29289" xr:uid="{3E073E0B-80B4-458D-8B11-970755F32560}"/>
    <cellStyle name="20% - Accent4 2 4 3 3 3" xfId="21918" xr:uid="{D0254270-36FC-44A3-BF2C-0FEBB5C847EA}"/>
    <cellStyle name="20% - Accent4 2 4 3 3 3 2" xfId="36894" xr:uid="{43F1DCFF-37E8-46F2-8356-E5FF8CBFB85A}"/>
    <cellStyle name="20% - Accent4 2 4 3 3 4" xfId="29290" xr:uid="{10145056-E485-4311-B31C-A21CA84E87B6}"/>
    <cellStyle name="20% - Accent4 2 4 3 4" xfId="3990" xr:uid="{00000000-0005-0000-0000-000051050000}"/>
    <cellStyle name="20% - Accent4 2 4 3 4 2" xfId="21916" xr:uid="{282B9E1B-0EAF-427D-8FC7-9374583A65E2}"/>
    <cellStyle name="20% - Accent4 2 4 3 4 2 2" xfId="36892" xr:uid="{57D301E4-C9F9-4C59-A832-D05CD99E6548}"/>
    <cellStyle name="20% - Accent4 2 4 3 4 3" xfId="29288" xr:uid="{BD012876-E355-4880-853A-BA2522D1A657}"/>
    <cellStyle name="20% - Accent4 2 4 3 5" xfId="21922" xr:uid="{1FB1BE65-1041-4026-9ED0-B627D2FF2537}"/>
    <cellStyle name="20% - Accent4 2 4 3 5 2" xfId="36898" xr:uid="{0B6CE9F5-05EE-439A-940C-590EFE0FE369}"/>
    <cellStyle name="20% - Accent4 2 4 3 6" xfId="29294" xr:uid="{63EE65F9-96DF-4DD2-BB0F-3160D42368C9}"/>
    <cellStyle name="20% - Accent4 2 4 4" xfId="3989" xr:uid="{00000000-0005-0000-0000-000052050000}"/>
    <cellStyle name="20% - Accent4 2 4 4 2" xfId="3988" xr:uid="{00000000-0005-0000-0000-000053050000}"/>
    <cellStyle name="20% - Accent4 2 4 4 2 2" xfId="3987" xr:uid="{00000000-0005-0000-0000-000054050000}"/>
    <cellStyle name="20% - Accent4 2 4 4 2 2 2" xfId="21913" xr:uid="{086B4534-2288-4F1E-978F-BBA1FCAC89A6}"/>
    <cellStyle name="20% - Accent4 2 4 4 2 2 2 2" xfId="36889" xr:uid="{CF5F2B5D-4F67-42DA-AB66-44BD6B982BAA}"/>
    <cellStyle name="20% - Accent4 2 4 4 2 2 3" xfId="29285" xr:uid="{FCFBE863-A517-4D15-A14D-CB231D9D10A1}"/>
    <cellStyle name="20% - Accent4 2 4 4 2 3" xfId="3986" xr:uid="{00000000-0005-0000-0000-000055050000}"/>
    <cellStyle name="20% - Accent4 2 4 4 2 3 2" xfId="21912" xr:uid="{6A07689A-3355-4BF0-9FD5-D86F09179CEE}"/>
    <cellStyle name="20% - Accent4 2 4 4 2 3 2 2" xfId="36888" xr:uid="{980BE15B-3A64-4016-A0CC-898252D6989C}"/>
    <cellStyle name="20% - Accent4 2 4 4 2 3 3" xfId="29284" xr:uid="{17579BFF-B6BD-4CF3-B40B-393EB8865CDF}"/>
    <cellStyle name="20% - Accent4 2 4 4 2 4" xfId="21914" xr:uid="{211E6F89-86F0-4D47-A704-FD296A3D4AA7}"/>
    <cellStyle name="20% - Accent4 2 4 4 2 4 2" xfId="36890" xr:uid="{7F6C3032-7C8B-426C-A644-DE89EFC37CD8}"/>
    <cellStyle name="20% - Accent4 2 4 4 2 5" xfId="29286" xr:uid="{F7B42613-8735-4E19-A657-5FC24DD41CE0}"/>
    <cellStyle name="20% - Accent4 2 4 4 3" xfId="3985" xr:uid="{00000000-0005-0000-0000-000056050000}"/>
    <cellStyle name="20% - Accent4 2 4 4 3 2" xfId="3984" xr:uid="{00000000-0005-0000-0000-000057050000}"/>
    <cellStyle name="20% - Accent4 2 4 4 3 2 2" xfId="21910" xr:uid="{261F7B6C-70FF-4618-B0B2-ABBCFCCFA426}"/>
    <cellStyle name="20% - Accent4 2 4 4 3 2 2 2" xfId="36886" xr:uid="{C43E531A-9D65-4D74-885E-C00CA5FCEE49}"/>
    <cellStyle name="20% - Accent4 2 4 4 3 2 3" xfId="29282" xr:uid="{248F998E-CA2C-4A01-80FD-FB02F8C0AB05}"/>
    <cellStyle name="20% - Accent4 2 4 4 3 3" xfId="21911" xr:uid="{4687DC51-05CF-4A0F-B692-2912A9D2821B}"/>
    <cellStyle name="20% - Accent4 2 4 4 3 3 2" xfId="36887" xr:uid="{89828F4B-344A-48D6-8666-E1F7ADE60E30}"/>
    <cellStyle name="20% - Accent4 2 4 4 3 4" xfId="29283" xr:uid="{0E351BEF-AF8B-4C3A-B5CD-F024E3716D4C}"/>
    <cellStyle name="20% - Accent4 2 4 4 4" xfId="3983" xr:uid="{00000000-0005-0000-0000-000058050000}"/>
    <cellStyle name="20% - Accent4 2 4 4 4 2" xfId="21909" xr:uid="{DBDB919E-D086-47B1-A4CF-7256BE39A3B6}"/>
    <cellStyle name="20% - Accent4 2 4 4 4 2 2" xfId="36885" xr:uid="{A587D50C-692F-4387-A818-4D399DB99C21}"/>
    <cellStyle name="20% - Accent4 2 4 4 4 3" xfId="29281" xr:uid="{F7FE15F0-D816-4B0E-ABFE-3AFD15BAD49A}"/>
    <cellStyle name="20% - Accent4 2 4 4 5" xfId="21915" xr:uid="{6603D15F-9D66-4ADE-A48C-61BE67F72F10}"/>
    <cellStyle name="20% - Accent4 2 4 4 5 2" xfId="36891" xr:uid="{66A58C5E-D518-4969-B8A1-C92E13353AB2}"/>
    <cellStyle name="20% - Accent4 2 4 4 6" xfId="29287" xr:uid="{97ABFF4A-294F-4436-A9E0-3AE1EFE2800D}"/>
    <cellStyle name="20% - Accent4 2 4 5" xfId="3982" xr:uid="{00000000-0005-0000-0000-000059050000}"/>
    <cellStyle name="20% - Accent4 2 4 5 2" xfId="3981" xr:uid="{00000000-0005-0000-0000-00005A050000}"/>
    <cellStyle name="20% - Accent4 2 4 5 2 2" xfId="21907" xr:uid="{78FB540D-6943-42E3-85C5-E921CC064E68}"/>
    <cellStyle name="20% - Accent4 2 4 5 2 2 2" xfId="36883" xr:uid="{C94DEAF6-DC94-4E16-B0E8-1E9066452B4B}"/>
    <cellStyle name="20% - Accent4 2 4 5 2 3" xfId="29279" xr:uid="{4DCC7B7A-B2C9-4F7C-8FF2-F1294E392029}"/>
    <cellStyle name="20% - Accent4 2 4 5 3" xfId="3980" xr:uid="{00000000-0005-0000-0000-00005B050000}"/>
    <cellStyle name="20% - Accent4 2 4 5 3 2" xfId="21906" xr:uid="{E18FE44C-80D0-462E-A7F2-CDACB59F52DC}"/>
    <cellStyle name="20% - Accent4 2 4 5 3 2 2" xfId="36882" xr:uid="{2188E06F-153C-45F0-9C53-8BCD6D4B4D76}"/>
    <cellStyle name="20% - Accent4 2 4 5 3 3" xfId="29278" xr:uid="{983D0699-3935-458B-9AC7-67389FA76736}"/>
    <cellStyle name="20% - Accent4 2 4 5 4" xfId="21908" xr:uid="{A1FBDFA0-0A3E-40D3-98D2-2B74F2E90A73}"/>
    <cellStyle name="20% - Accent4 2 4 5 4 2" xfId="36884" xr:uid="{A202D1EA-9D9C-4474-80AB-6D9110C4071E}"/>
    <cellStyle name="20% - Accent4 2 4 5 5" xfId="29280" xr:uid="{38C55DCD-2CCA-4CC9-9B19-A0B3F9912C77}"/>
    <cellStyle name="20% - Accent4 2 4 6" xfId="3979" xr:uid="{00000000-0005-0000-0000-00005C050000}"/>
    <cellStyle name="20% - Accent4 2 4 6 2" xfId="21905" xr:uid="{EFFB01CC-6EEF-4737-9196-11AA1AFF2264}"/>
    <cellStyle name="20% - Accent4 2 4 6 2 2" xfId="36881" xr:uid="{9B7C48E3-96DE-4485-BAB3-C127EC82AFF2}"/>
    <cellStyle name="20% - Accent4 2 4 6 3" xfId="29277" xr:uid="{65617BD3-8303-44C6-B813-DBCD1A00CD12}"/>
    <cellStyle name="20% - Accent4 2 4 7" xfId="3978" xr:uid="{00000000-0005-0000-0000-00005D050000}"/>
    <cellStyle name="20% - Accent4 2 4 7 2" xfId="3977" xr:uid="{00000000-0005-0000-0000-00005E050000}"/>
    <cellStyle name="20% - Accent4 2 4 7 2 2" xfId="21903" xr:uid="{B2D76EBE-7031-4FC0-ADE4-3EAE566E68E7}"/>
    <cellStyle name="20% - Accent4 2 4 7 2 2 2" xfId="36879" xr:uid="{238EFF66-6E5D-4EEF-8613-52B251DA274A}"/>
    <cellStyle name="20% - Accent4 2 4 7 2 3" xfId="29275" xr:uid="{16466DDF-E0CA-466A-AF7B-D245588CE0F5}"/>
    <cellStyle name="20% - Accent4 2 4 7 3" xfId="21904" xr:uid="{F67091F3-723B-4E59-AB8D-9B7BE6CB6202}"/>
    <cellStyle name="20% - Accent4 2 4 7 3 2" xfId="36880" xr:uid="{F33F08F6-85B7-46CE-8406-71CFBF657B14}"/>
    <cellStyle name="20% - Accent4 2 4 7 4" xfId="29276" xr:uid="{D473FA7C-5437-4236-878E-BF1D1DE33EA7}"/>
    <cellStyle name="20% - Accent4 2 4 8" xfId="3976" xr:uid="{00000000-0005-0000-0000-00005F050000}"/>
    <cellStyle name="20% - Accent4 2 4 8 2" xfId="21902" xr:uid="{9E23675C-AF32-43A5-BC6F-A932CAAC9161}"/>
    <cellStyle name="20% - Accent4 2 4 8 2 2" xfId="36878" xr:uid="{4B69ADD4-333C-4599-9662-713F29F8EDD5}"/>
    <cellStyle name="20% - Accent4 2 4 8 3" xfId="29274" xr:uid="{9CF8190A-0615-4EDE-B9AC-2D2813EB2E60}"/>
    <cellStyle name="20% - Accent4 2 4 9" xfId="21945" xr:uid="{8406D82D-E603-4F33-9A8F-56066286CB1C}"/>
    <cellStyle name="20% - Accent4 2 4 9 2" xfId="36921" xr:uid="{541E653F-A12D-4705-89B6-001CE0F64BF0}"/>
    <cellStyle name="20% - Accent4 2 5" xfId="3975" xr:uid="{00000000-0005-0000-0000-000060050000}"/>
    <cellStyle name="20% - Accent4 2 5 10" xfId="29273" xr:uid="{A520E2E9-E4AB-45EF-A6FE-685C4380E4C0}"/>
    <cellStyle name="20% - Accent4 2 5 2" xfId="3974" xr:uid="{00000000-0005-0000-0000-000061050000}"/>
    <cellStyle name="20% - Accent4 2 5 2 2" xfId="3973" xr:uid="{00000000-0005-0000-0000-000062050000}"/>
    <cellStyle name="20% - Accent4 2 5 2 2 2" xfId="3972" xr:uid="{00000000-0005-0000-0000-000063050000}"/>
    <cellStyle name="20% - Accent4 2 5 2 2 2 2" xfId="3971" xr:uid="{00000000-0005-0000-0000-000064050000}"/>
    <cellStyle name="20% - Accent4 2 5 2 2 2 2 2" xfId="21897" xr:uid="{551DA701-09D5-44BC-B062-471DCFE79B0B}"/>
    <cellStyle name="20% - Accent4 2 5 2 2 2 2 2 2" xfId="36873" xr:uid="{8C7E677F-ECC0-4A4C-A4E6-5D04D1464FCC}"/>
    <cellStyle name="20% - Accent4 2 5 2 2 2 2 3" xfId="29269" xr:uid="{C3175C4A-BDD9-43A7-AD7E-31E077213D58}"/>
    <cellStyle name="20% - Accent4 2 5 2 2 2 3" xfId="3970" xr:uid="{00000000-0005-0000-0000-000065050000}"/>
    <cellStyle name="20% - Accent4 2 5 2 2 2 3 2" xfId="21896" xr:uid="{9B3AF500-882C-4405-97C0-43C921E8567B}"/>
    <cellStyle name="20% - Accent4 2 5 2 2 2 3 2 2" xfId="36872" xr:uid="{C02E1FA6-A6AF-4250-B782-3AFEB0F194BF}"/>
    <cellStyle name="20% - Accent4 2 5 2 2 2 3 3" xfId="29268" xr:uid="{804BE0CB-7D22-4A93-8AD8-E7EA56995549}"/>
    <cellStyle name="20% - Accent4 2 5 2 2 2 4" xfId="21898" xr:uid="{40FCDD69-58F4-463C-94F5-9ED739D8FB29}"/>
    <cellStyle name="20% - Accent4 2 5 2 2 2 4 2" xfId="36874" xr:uid="{7603EF97-C831-4FAF-884F-814E24BF8223}"/>
    <cellStyle name="20% - Accent4 2 5 2 2 2 5" xfId="29270" xr:uid="{83FE7BFD-695A-48D6-B043-ED85C88BC770}"/>
    <cellStyle name="20% - Accent4 2 5 2 2 3" xfId="3969" xr:uid="{00000000-0005-0000-0000-000066050000}"/>
    <cellStyle name="20% - Accent4 2 5 2 2 3 2" xfId="3968" xr:uid="{00000000-0005-0000-0000-000067050000}"/>
    <cellStyle name="20% - Accent4 2 5 2 2 3 2 2" xfId="21894" xr:uid="{F8C1FEFA-3BDE-4BC7-A527-8CC1183735C9}"/>
    <cellStyle name="20% - Accent4 2 5 2 2 3 2 2 2" xfId="36870" xr:uid="{1486DD80-B2E3-4494-8725-15FA3F5689F1}"/>
    <cellStyle name="20% - Accent4 2 5 2 2 3 2 3" xfId="29266" xr:uid="{405080E3-DFF0-4A38-9D8F-FE2E332A62DC}"/>
    <cellStyle name="20% - Accent4 2 5 2 2 3 3" xfId="21895" xr:uid="{FD474832-1FF1-494F-A5B4-18E4D4FC6DC6}"/>
    <cellStyle name="20% - Accent4 2 5 2 2 3 3 2" xfId="36871" xr:uid="{FFF0BAAB-6CDC-416F-B259-34E07FF0CB8C}"/>
    <cellStyle name="20% - Accent4 2 5 2 2 3 4" xfId="29267" xr:uid="{C50B4D2D-DCC0-449E-9C13-BD8744BBB1E8}"/>
    <cellStyle name="20% - Accent4 2 5 2 2 4" xfId="3967" xr:uid="{00000000-0005-0000-0000-000068050000}"/>
    <cellStyle name="20% - Accent4 2 5 2 2 4 2" xfId="21893" xr:uid="{8145AE1B-A6FF-4BD6-B4E0-F5F701FD1657}"/>
    <cellStyle name="20% - Accent4 2 5 2 2 4 2 2" xfId="36869" xr:uid="{6D2213DD-8507-4C62-AFDB-772A5DAD8D46}"/>
    <cellStyle name="20% - Accent4 2 5 2 2 4 3" xfId="29265" xr:uid="{A82C2545-0677-455C-A6A6-FECEB31994CC}"/>
    <cellStyle name="20% - Accent4 2 5 2 2 5" xfId="21899" xr:uid="{B59B8F98-00F4-43F9-B4EE-447A03FAD2B8}"/>
    <cellStyle name="20% - Accent4 2 5 2 2 5 2" xfId="36875" xr:uid="{888B013B-9B00-419C-AE5D-2FC3105338D0}"/>
    <cellStyle name="20% - Accent4 2 5 2 2 6" xfId="29271" xr:uid="{06382E5A-62C9-445F-9FA8-D2FB842AB39E}"/>
    <cellStyle name="20% - Accent4 2 5 2 3" xfId="3966" xr:uid="{00000000-0005-0000-0000-000069050000}"/>
    <cellStyle name="20% - Accent4 2 5 2 3 2" xfId="3965" xr:uid="{00000000-0005-0000-0000-00006A050000}"/>
    <cellStyle name="20% - Accent4 2 5 2 3 2 2" xfId="3964" xr:uid="{00000000-0005-0000-0000-00006B050000}"/>
    <cellStyle name="20% - Accent4 2 5 2 3 2 2 2" xfId="21890" xr:uid="{6F8A03B8-B82D-4264-9666-B5A25FD84993}"/>
    <cellStyle name="20% - Accent4 2 5 2 3 2 2 2 2" xfId="36866" xr:uid="{BBCA1793-1B44-4CD0-A931-99D4E82FE687}"/>
    <cellStyle name="20% - Accent4 2 5 2 3 2 2 3" xfId="29262" xr:uid="{B0BDAC9B-1301-4BFF-92C6-1ECF8F995BB9}"/>
    <cellStyle name="20% - Accent4 2 5 2 3 2 3" xfId="3963" xr:uid="{00000000-0005-0000-0000-00006C050000}"/>
    <cellStyle name="20% - Accent4 2 5 2 3 2 3 2" xfId="21889" xr:uid="{14A05559-6073-4420-8466-0F45CFA5C123}"/>
    <cellStyle name="20% - Accent4 2 5 2 3 2 3 2 2" xfId="36865" xr:uid="{5A59217B-0A95-43C0-B740-DBF7EFE1A7B8}"/>
    <cellStyle name="20% - Accent4 2 5 2 3 2 3 3" xfId="29261" xr:uid="{574D9937-949C-4F0A-94E3-83C9928DDCD4}"/>
    <cellStyle name="20% - Accent4 2 5 2 3 2 4" xfId="21891" xr:uid="{16338E45-7B3B-4047-9A92-1FC433448995}"/>
    <cellStyle name="20% - Accent4 2 5 2 3 2 4 2" xfId="36867" xr:uid="{1A22585D-CC4B-453E-A30F-66D907CB8F1D}"/>
    <cellStyle name="20% - Accent4 2 5 2 3 2 5" xfId="29263" xr:uid="{D86592D0-5FC8-4149-B541-6ACC66D52037}"/>
    <cellStyle name="20% - Accent4 2 5 2 3 3" xfId="3962" xr:uid="{00000000-0005-0000-0000-00006D050000}"/>
    <cellStyle name="20% - Accent4 2 5 2 3 3 2" xfId="3961" xr:uid="{00000000-0005-0000-0000-00006E050000}"/>
    <cellStyle name="20% - Accent4 2 5 2 3 3 2 2" xfId="21887" xr:uid="{6C58B0D7-422B-4844-A58A-C3194DDC8DA8}"/>
    <cellStyle name="20% - Accent4 2 5 2 3 3 2 2 2" xfId="36863" xr:uid="{DE87C724-EC95-4DB1-8707-CB95E38F5E4A}"/>
    <cellStyle name="20% - Accent4 2 5 2 3 3 2 3" xfId="29259" xr:uid="{7B599FED-5C1D-4C83-9550-D4EC2908F464}"/>
    <cellStyle name="20% - Accent4 2 5 2 3 3 3" xfId="21888" xr:uid="{908372F3-E55C-4CFF-8B3D-CFEBBC0410E9}"/>
    <cellStyle name="20% - Accent4 2 5 2 3 3 3 2" xfId="36864" xr:uid="{455C9321-6A83-4255-A868-7858F089D591}"/>
    <cellStyle name="20% - Accent4 2 5 2 3 3 4" xfId="29260" xr:uid="{FFF22AF4-D138-4327-9CAE-0232083607ED}"/>
    <cellStyle name="20% - Accent4 2 5 2 3 4" xfId="3960" xr:uid="{00000000-0005-0000-0000-00006F050000}"/>
    <cellStyle name="20% - Accent4 2 5 2 3 4 2" xfId="21886" xr:uid="{DC429540-D149-4335-9960-0868C6EF57FA}"/>
    <cellStyle name="20% - Accent4 2 5 2 3 4 2 2" xfId="36862" xr:uid="{6C45E9FC-DF5E-41B2-949A-5591715A3255}"/>
    <cellStyle name="20% - Accent4 2 5 2 3 4 3" xfId="29258" xr:uid="{3C02ACB7-1330-4905-85A1-1F12AE005269}"/>
    <cellStyle name="20% - Accent4 2 5 2 3 5" xfId="21892" xr:uid="{D5DAE033-B34C-4018-A835-FEB740A6C6BA}"/>
    <cellStyle name="20% - Accent4 2 5 2 3 5 2" xfId="36868" xr:uid="{24E80F42-1848-4AC8-8BB1-4DC193B83B16}"/>
    <cellStyle name="20% - Accent4 2 5 2 3 6" xfId="29264" xr:uid="{90D97846-E302-4505-B4CE-D02821D64C46}"/>
    <cellStyle name="20% - Accent4 2 5 2 4" xfId="3959" xr:uid="{00000000-0005-0000-0000-000070050000}"/>
    <cellStyle name="20% - Accent4 2 5 2 4 2" xfId="3958" xr:uid="{00000000-0005-0000-0000-000071050000}"/>
    <cellStyle name="20% - Accent4 2 5 2 4 2 2" xfId="21884" xr:uid="{D4B600A2-1497-45A8-9BAA-721106FB5F2F}"/>
    <cellStyle name="20% - Accent4 2 5 2 4 2 2 2" xfId="36860" xr:uid="{507D9331-EC03-4685-AF49-6C005A7DD176}"/>
    <cellStyle name="20% - Accent4 2 5 2 4 2 3" xfId="29256" xr:uid="{99B8D497-45D6-4E84-83E1-861C1F768461}"/>
    <cellStyle name="20% - Accent4 2 5 2 4 3" xfId="3957" xr:uid="{00000000-0005-0000-0000-000072050000}"/>
    <cellStyle name="20% - Accent4 2 5 2 4 3 2" xfId="21883" xr:uid="{7EFCE0AB-22A0-42E5-AF93-EECDAAADF159}"/>
    <cellStyle name="20% - Accent4 2 5 2 4 3 2 2" xfId="36859" xr:uid="{51973AE6-AB2C-42E3-A7E8-A570ED1CDD3E}"/>
    <cellStyle name="20% - Accent4 2 5 2 4 3 3" xfId="29255" xr:uid="{D4CC0477-52EA-4DE4-9672-15EF57FD6BDB}"/>
    <cellStyle name="20% - Accent4 2 5 2 4 4" xfId="21885" xr:uid="{D86C2DD7-F388-40F8-811F-DF4CCEE14A89}"/>
    <cellStyle name="20% - Accent4 2 5 2 4 4 2" xfId="36861" xr:uid="{7ED75CBC-35D4-4DB8-B24E-64AF43B2EBC8}"/>
    <cellStyle name="20% - Accent4 2 5 2 4 5" xfId="29257" xr:uid="{8D500C51-345E-44A3-AE2F-060C4514955E}"/>
    <cellStyle name="20% - Accent4 2 5 2 5" xfId="3956" xr:uid="{00000000-0005-0000-0000-000073050000}"/>
    <cellStyle name="20% - Accent4 2 5 2 5 2" xfId="21882" xr:uid="{10748660-A8D4-483F-B600-615E738922D6}"/>
    <cellStyle name="20% - Accent4 2 5 2 5 2 2" xfId="36858" xr:uid="{83F2EEB0-E469-4514-8340-C87AA20FF1E9}"/>
    <cellStyle name="20% - Accent4 2 5 2 5 3" xfId="29254" xr:uid="{AC2EB70C-82D8-4C85-9159-4D942C72EFED}"/>
    <cellStyle name="20% - Accent4 2 5 2 6" xfId="3955" xr:uid="{00000000-0005-0000-0000-000074050000}"/>
    <cellStyle name="20% - Accent4 2 5 2 6 2" xfId="3954" xr:uid="{00000000-0005-0000-0000-000075050000}"/>
    <cellStyle name="20% - Accent4 2 5 2 6 2 2" xfId="21880" xr:uid="{56A28984-8F89-4257-ABAE-4E5915D26307}"/>
    <cellStyle name="20% - Accent4 2 5 2 6 2 2 2" xfId="36856" xr:uid="{D37152D1-3C4A-467C-B2FA-916C94ED3C41}"/>
    <cellStyle name="20% - Accent4 2 5 2 6 2 3" xfId="29252" xr:uid="{80F5F019-E3CD-4692-B0A4-74F000F34B13}"/>
    <cellStyle name="20% - Accent4 2 5 2 6 3" xfId="21881" xr:uid="{77CCABED-7A5A-4B68-AE92-6AD9B1172DAF}"/>
    <cellStyle name="20% - Accent4 2 5 2 6 3 2" xfId="36857" xr:uid="{666250A5-A0E4-4D2C-9A83-3805992877A9}"/>
    <cellStyle name="20% - Accent4 2 5 2 6 4" xfId="29253" xr:uid="{78A7C570-E437-46CF-A479-5CA1EF86EA37}"/>
    <cellStyle name="20% - Accent4 2 5 2 7" xfId="3953" xr:uid="{00000000-0005-0000-0000-000076050000}"/>
    <cellStyle name="20% - Accent4 2 5 2 7 2" xfId="21879" xr:uid="{04AE0A39-A769-4B0F-9A7E-506082E78AC4}"/>
    <cellStyle name="20% - Accent4 2 5 2 7 2 2" xfId="36855" xr:uid="{E3E6B857-4915-4BE1-A4B4-5D86040D5AEA}"/>
    <cellStyle name="20% - Accent4 2 5 2 7 3" xfId="29251" xr:uid="{482198F7-1047-43DE-9F66-DF15A8ADB07D}"/>
    <cellStyle name="20% - Accent4 2 5 2 8" xfId="21900" xr:uid="{8124AC1D-B5BC-4E79-8135-56D05692E309}"/>
    <cellStyle name="20% - Accent4 2 5 2 8 2" xfId="36876" xr:uid="{1DA68889-F6DB-42B9-8982-3962037511B5}"/>
    <cellStyle name="20% - Accent4 2 5 2 9" xfId="29272" xr:uid="{0E6624DF-5772-4FFD-9F67-EF973F894CCA}"/>
    <cellStyle name="20% - Accent4 2 5 3" xfId="3952" xr:uid="{00000000-0005-0000-0000-000077050000}"/>
    <cellStyle name="20% - Accent4 2 5 3 2" xfId="3951" xr:uid="{00000000-0005-0000-0000-000078050000}"/>
    <cellStyle name="20% - Accent4 2 5 3 2 2" xfId="3950" xr:uid="{00000000-0005-0000-0000-000079050000}"/>
    <cellStyle name="20% - Accent4 2 5 3 2 2 2" xfId="21876" xr:uid="{495A7007-B4A6-4F93-934B-293F74B67AB5}"/>
    <cellStyle name="20% - Accent4 2 5 3 2 2 2 2" xfId="36852" xr:uid="{0A05EE0E-5049-400C-A420-A96BFB45C843}"/>
    <cellStyle name="20% - Accent4 2 5 3 2 2 3" xfId="29248" xr:uid="{FF86F0B4-A725-4E2E-972E-E3B23601C756}"/>
    <cellStyle name="20% - Accent4 2 5 3 2 3" xfId="3949" xr:uid="{00000000-0005-0000-0000-00007A050000}"/>
    <cellStyle name="20% - Accent4 2 5 3 2 3 2" xfId="21875" xr:uid="{B67C7522-AF78-4005-B05F-A85E4754F8F4}"/>
    <cellStyle name="20% - Accent4 2 5 3 2 3 2 2" xfId="36851" xr:uid="{21BC53C4-8030-4D35-A04B-89D00B7043B1}"/>
    <cellStyle name="20% - Accent4 2 5 3 2 3 3" xfId="29247" xr:uid="{BCA3A1BD-6DBD-456A-A5A5-86F8BE216BAA}"/>
    <cellStyle name="20% - Accent4 2 5 3 2 4" xfId="21877" xr:uid="{24C9AA59-29D8-420D-BCDF-7A20833C2D8C}"/>
    <cellStyle name="20% - Accent4 2 5 3 2 4 2" xfId="36853" xr:uid="{C7603C4A-80C4-44F7-9D71-009F69EC6650}"/>
    <cellStyle name="20% - Accent4 2 5 3 2 5" xfId="29249" xr:uid="{7D68084F-0E40-4970-B329-68BE89746D47}"/>
    <cellStyle name="20% - Accent4 2 5 3 3" xfId="3948" xr:uid="{00000000-0005-0000-0000-00007B050000}"/>
    <cellStyle name="20% - Accent4 2 5 3 3 2" xfId="3947" xr:uid="{00000000-0005-0000-0000-00007C050000}"/>
    <cellStyle name="20% - Accent4 2 5 3 3 2 2" xfId="21873" xr:uid="{398F312A-A8DB-4C94-ABCE-D3858E44C0A4}"/>
    <cellStyle name="20% - Accent4 2 5 3 3 2 2 2" xfId="36849" xr:uid="{CEBB1E12-A2DD-4CDC-8705-7EC42AA8A640}"/>
    <cellStyle name="20% - Accent4 2 5 3 3 2 3" xfId="29245" xr:uid="{4CCD3AB5-8EC4-4A36-AF3A-F010D026E511}"/>
    <cellStyle name="20% - Accent4 2 5 3 3 3" xfId="21874" xr:uid="{D25F3428-913E-4F45-BA21-9DEE094A01D5}"/>
    <cellStyle name="20% - Accent4 2 5 3 3 3 2" xfId="36850" xr:uid="{2B715521-25EF-44A7-AA34-304109B79B54}"/>
    <cellStyle name="20% - Accent4 2 5 3 3 4" xfId="29246" xr:uid="{2D93B17C-AC26-4F66-9DF7-912BEDA25B4A}"/>
    <cellStyle name="20% - Accent4 2 5 3 4" xfId="3946" xr:uid="{00000000-0005-0000-0000-00007D050000}"/>
    <cellStyle name="20% - Accent4 2 5 3 4 2" xfId="21872" xr:uid="{D801EBD5-6AC6-41B3-B585-A1CFDA53D83C}"/>
    <cellStyle name="20% - Accent4 2 5 3 4 2 2" xfId="36848" xr:uid="{B7497EE5-26C3-4218-B89B-B58E84FF81CD}"/>
    <cellStyle name="20% - Accent4 2 5 3 4 3" xfId="29244" xr:uid="{CF44848E-8E81-4388-BA1F-40BAAD3C5963}"/>
    <cellStyle name="20% - Accent4 2 5 3 5" xfId="21878" xr:uid="{84C55F3E-5B81-490F-9DF1-6C01FF293B7F}"/>
    <cellStyle name="20% - Accent4 2 5 3 5 2" xfId="36854" xr:uid="{B7DBB7EF-7F38-47D7-A043-3F6A5152372E}"/>
    <cellStyle name="20% - Accent4 2 5 3 6" xfId="29250" xr:uid="{F685BE65-AE6A-4EF6-9F9C-8D2C7A5CB5D0}"/>
    <cellStyle name="20% - Accent4 2 5 4" xfId="3945" xr:uid="{00000000-0005-0000-0000-00007E050000}"/>
    <cellStyle name="20% - Accent4 2 5 4 2" xfId="3944" xr:uid="{00000000-0005-0000-0000-00007F050000}"/>
    <cellStyle name="20% - Accent4 2 5 4 2 2" xfId="3943" xr:uid="{00000000-0005-0000-0000-000080050000}"/>
    <cellStyle name="20% - Accent4 2 5 4 2 2 2" xfId="21869" xr:uid="{6F0870ED-3AE1-48DE-806F-B5EDB1823140}"/>
    <cellStyle name="20% - Accent4 2 5 4 2 2 2 2" xfId="36845" xr:uid="{8CAA3DA9-7BB8-4647-BC61-841683D71BD6}"/>
    <cellStyle name="20% - Accent4 2 5 4 2 2 3" xfId="29241" xr:uid="{4583CE2D-7EDA-4919-9032-6660A0700D79}"/>
    <cellStyle name="20% - Accent4 2 5 4 2 3" xfId="3942" xr:uid="{00000000-0005-0000-0000-000081050000}"/>
    <cellStyle name="20% - Accent4 2 5 4 2 3 2" xfId="21868" xr:uid="{8100F55C-2A3A-4C19-8689-F859F3944053}"/>
    <cellStyle name="20% - Accent4 2 5 4 2 3 2 2" xfId="36844" xr:uid="{637892E3-7BDD-4336-BD2D-339CEF9C32DE}"/>
    <cellStyle name="20% - Accent4 2 5 4 2 3 3" xfId="29240" xr:uid="{A06B7DF0-1EE6-4E6D-A0ED-43FEC9A9BC99}"/>
    <cellStyle name="20% - Accent4 2 5 4 2 4" xfId="21870" xr:uid="{48D241C8-2EBC-492D-82D2-4D8120FD574D}"/>
    <cellStyle name="20% - Accent4 2 5 4 2 4 2" xfId="36846" xr:uid="{87EC5854-4936-45F8-BC5B-A8BC80360D4E}"/>
    <cellStyle name="20% - Accent4 2 5 4 2 5" xfId="29242" xr:uid="{5AC45A2E-4DEF-4529-98D4-F269407D5EB8}"/>
    <cellStyle name="20% - Accent4 2 5 4 3" xfId="3941" xr:uid="{00000000-0005-0000-0000-000082050000}"/>
    <cellStyle name="20% - Accent4 2 5 4 3 2" xfId="3940" xr:uid="{00000000-0005-0000-0000-000083050000}"/>
    <cellStyle name="20% - Accent4 2 5 4 3 2 2" xfId="21866" xr:uid="{77C6C6F5-DDBE-4345-A724-78AEADFD47F7}"/>
    <cellStyle name="20% - Accent4 2 5 4 3 2 2 2" xfId="36842" xr:uid="{62A45173-58DF-422A-B10C-7A8731B35B71}"/>
    <cellStyle name="20% - Accent4 2 5 4 3 2 3" xfId="29238" xr:uid="{144927F4-C174-451E-AF44-710149040458}"/>
    <cellStyle name="20% - Accent4 2 5 4 3 3" xfId="21867" xr:uid="{CB12A176-068F-4D7A-A863-C33414748575}"/>
    <cellStyle name="20% - Accent4 2 5 4 3 3 2" xfId="36843" xr:uid="{17321139-B69E-4256-9844-9C2F01057E23}"/>
    <cellStyle name="20% - Accent4 2 5 4 3 4" xfId="29239" xr:uid="{0B2F591E-129E-4098-A9EB-63BD92E322B7}"/>
    <cellStyle name="20% - Accent4 2 5 4 4" xfId="3939" xr:uid="{00000000-0005-0000-0000-000084050000}"/>
    <cellStyle name="20% - Accent4 2 5 4 4 2" xfId="21865" xr:uid="{E9DF4082-E115-458F-B344-BE8C6CB8778E}"/>
    <cellStyle name="20% - Accent4 2 5 4 4 2 2" xfId="36841" xr:uid="{64D99848-6501-4FFD-BAFF-8534FC705FCC}"/>
    <cellStyle name="20% - Accent4 2 5 4 4 3" xfId="29237" xr:uid="{60F9FD10-1B63-4B7E-A2F1-2DF5AF98C5A9}"/>
    <cellStyle name="20% - Accent4 2 5 4 5" xfId="21871" xr:uid="{38AD9106-BCB6-4AF0-80FD-95662CFA64A7}"/>
    <cellStyle name="20% - Accent4 2 5 4 5 2" xfId="36847" xr:uid="{1F9D4220-B81C-4320-BBB2-5F6298331619}"/>
    <cellStyle name="20% - Accent4 2 5 4 6" xfId="29243" xr:uid="{92D4D9B0-2FFA-4FB3-B12C-CC4C5730BF8F}"/>
    <cellStyle name="20% - Accent4 2 5 5" xfId="3938" xr:uid="{00000000-0005-0000-0000-000085050000}"/>
    <cellStyle name="20% - Accent4 2 5 5 2" xfId="3937" xr:uid="{00000000-0005-0000-0000-000086050000}"/>
    <cellStyle name="20% - Accent4 2 5 5 2 2" xfId="21863" xr:uid="{4F474289-07E8-4395-8F60-36EF8746AADB}"/>
    <cellStyle name="20% - Accent4 2 5 5 2 2 2" xfId="36839" xr:uid="{52A7A42B-3FDE-423F-9014-ED4D59DFCF5E}"/>
    <cellStyle name="20% - Accent4 2 5 5 2 3" xfId="29235" xr:uid="{B4A74323-3F20-417F-A44B-D8A816C743CC}"/>
    <cellStyle name="20% - Accent4 2 5 5 3" xfId="3936" xr:uid="{00000000-0005-0000-0000-000087050000}"/>
    <cellStyle name="20% - Accent4 2 5 5 3 2" xfId="21862" xr:uid="{502E822E-E03E-4D87-BDDB-6ED0E6ABC8E8}"/>
    <cellStyle name="20% - Accent4 2 5 5 3 2 2" xfId="36838" xr:uid="{2D6AB843-131D-4975-883B-2EA5EDF91B25}"/>
    <cellStyle name="20% - Accent4 2 5 5 3 3" xfId="29234" xr:uid="{C3B66ACD-E38C-44D8-9C37-F8173FA325A2}"/>
    <cellStyle name="20% - Accent4 2 5 5 4" xfId="21864" xr:uid="{56FA8681-EE4C-46C4-90B8-D1E11C922372}"/>
    <cellStyle name="20% - Accent4 2 5 5 4 2" xfId="36840" xr:uid="{7B6537A8-9612-4860-B427-B9DDB7A7A6CE}"/>
    <cellStyle name="20% - Accent4 2 5 5 5" xfId="29236" xr:uid="{2F9286E9-DAC1-42DB-B4A3-F640BD666959}"/>
    <cellStyle name="20% - Accent4 2 5 6" xfId="3935" xr:uid="{00000000-0005-0000-0000-000088050000}"/>
    <cellStyle name="20% - Accent4 2 5 6 2" xfId="21861" xr:uid="{0FF03A7C-BE74-4027-A888-F0F336744C4F}"/>
    <cellStyle name="20% - Accent4 2 5 6 2 2" xfId="36837" xr:uid="{F7B916DB-9151-477A-82F2-1D9832143A0D}"/>
    <cellStyle name="20% - Accent4 2 5 6 3" xfId="29233" xr:uid="{4F7FA5B5-92CE-4DC6-99A8-8C01D6CB4707}"/>
    <cellStyle name="20% - Accent4 2 5 7" xfId="3934" xr:uid="{00000000-0005-0000-0000-000089050000}"/>
    <cellStyle name="20% - Accent4 2 5 7 2" xfId="3933" xr:uid="{00000000-0005-0000-0000-00008A050000}"/>
    <cellStyle name="20% - Accent4 2 5 7 2 2" xfId="21859" xr:uid="{59255FA9-ACD1-465C-B21C-1550719AC463}"/>
    <cellStyle name="20% - Accent4 2 5 7 2 2 2" xfId="36835" xr:uid="{873EF097-320A-4983-9EFC-C547B5870F16}"/>
    <cellStyle name="20% - Accent4 2 5 7 2 3" xfId="29231" xr:uid="{7DF3CE89-4B6E-4787-A921-99354EB8B5AC}"/>
    <cellStyle name="20% - Accent4 2 5 7 3" xfId="21860" xr:uid="{EDE471F8-4567-4433-97D6-7E259FDE3DB2}"/>
    <cellStyle name="20% - Accent4 2 5 7 3 2" xfId="36836" xr:uid="{1E8BF75C-2C89-4785-9705-FF4590788E29}"/>
    <cellStyle name="20% - Accent4 2 5 7 4" xfId="29232" xr:uid="{5EB8155A-AF9D-474A-BB8A-2BEE500D7B68}"/>
    <cellStyle name="20% - Accent4 2 5 8" xfId="3932" xr:uid="{00000000-0005-0000-0000-00008B050000}"/>
    <cellStyle name="20% - Accent4 2 5 8 2" xfId="21858" xr:uid="{33A7270A-6842-401C-93D1-E63F094ABF42}"/>
    <cellStyle name="20% - Accent4 2 5 8 2 2" xfId="36834" xr:uid="{988E841E-641C-4125-9FB0-B61E608EC71D}"/>
    <cellStyle name="20% - Accent4 2 5 8 3" xfId="29230" xr:uid="{993FD0C6-7038-44EE-9B5C-259106B47F78}"/>
    <cellStyle name="20% - Accent4 2 5 9" xfId="21901" xr:uid="{280BB519-1CC9-4B1E-8704-F72EBDB37309}"/>
    <cellStyle name="20% - Accent4 2 5 9 2" xfId="36877" xr:uid="{214142EA-ACAC-4458-BE3E-BC7B46EED0C7}"/>
    <cellStyle name="20% - Accent4 2 6" xfId="3931" xr:uid="{00000000-0005-0000-0000-00008C050000}"/>
    <cellStyle name="20% - Accent4 2 6 10" xfId="29229" xr:uid="{C7FA53C6-48F5-4D38-B73F-99A695240BEB}"/>
    <cellStyle name="20% - Accent4 2 6 2" xfId="3930" xr:uid="{00000000-0005-0000-0000-00008D050000}"/>
    <cellStyle name="20% - Accent4 2 6 2 2" xfId="3929" xr:uid="{00000000-0005-0000-0000-00008E050000}"/>
    <cellStyle name="20% - Accent4 2 6 2 2 2" xfId="3928" xr:uid="{00000000-0005-0000-0000-00008F050000}"/>
    <cellStyle name="20% - Accent4 2 6 2 2 2 2" xfId="3927" xr:uid="{00000000-0005-0000-0000-000090050000}"/>
    <cellStyle name="20% - Accent4 2 6 2 2 2 2 2" xfId="21853" xr:uid="{DA890B72-276A-40AB-8D0A-E8E41350E196}"/>
    <cellStyle name="20% - Accent4 2 6 2 2 2 2 2 2" xfId="36829" xr:uid="{C14F75CF-69BF-48C2-BDAD-9C2C69682ED2}"/>
    <cellStyle name="20% - Accent4 2 6 2 2 2 2 3" xfId="29225" xr:uid="{8CAF3AA6-B222-4BDA-93CB-18B049B5DC04}"/>
    <cellStyle name="20% - Accent4 2 6 2 2 2 3" xfId="3926" xr:uid="{00000000-0005-0000-0000-000091050000}"/>
    <cellStyle name="20% - Accent4 2 6 2 2 2 3 2" xfId="21852" xr:uid="{156C17D2-A018-4F48-88F1-0E49C5592EF7}"/>
    <cellStyle name="20% - Accent4 2 6 2 2 2 3 2 2" xfId="36828" xr:uid="{BE1CF281-C926-46EB-AFEA-5032D8928EF9}"/>
    <cellStyle name="20% - Accent4 2 6 2 2 2 3 3" xfId="29224" xr:uid="{3CFCADD5-44EE-4632-B499-F01C9CF88010}"/>
    <cellStyle name="20% - Accent4 2 6 2 2 2 4" xfId="21854" xr:uid="{AC396071-FB4E-4F53-9EC7-616D3FA0D3CD}"/>
    <cellStyle name="20% - Accent4 2 6 2 2 2 4 2" xfId="36830" xr:uid="{C738D5F8-7D06-44DF-B2A5-B0E239C93229}"/>
    <cellStyle name="20% - Accent4 2 6 2 2 2 5" xfId="29226" xr:uid="{F13981E7-8034-49C5-A882-9A1599C4C015}"/>
    <cellStyle name="20% - Accent4 2 6 2 2 3" xfId="3925" xr:uid="{00000000-0005-0000-0000-000092050000}"/>
    <cellStyle name="20% - Accent4 2 6 2 2 3 2" xfId="3924" xr:uid="{00000000-0005-0000-0000-000093050000}"/>
    <cellStyle name="20% - Accent4 2 6 2 2 3 2 2" xfId="21850" xr:uid="{10F0600F-DED1-4F30-9930-9EB783BBCF33}"/>
    <cellStyle name="20% - Accent4 2 6 2 2 3 2 2 2" xfId="36826" xr:uid="{85C6A629-DB94-4EF0-AF9B-95C0C1D182E5}"/>
    <cellStyle name="20% - Accent4 2 6 2 2 3 2 3" xfId="29222" xr:uid="{55C81872-E759-4458-8CF3-64A9D6C943D6}"/>
    <cellStyle name="20% - Accent4 2 6 2 2 3 3" xfId="21851" xr:uid="{E7200B26-BEBA-484F-9C39-E602974935EF}"/>
    <cellStyle name="20% - Accent4 2 6 2 2 3 3 2" xfId="36827" xr:uid="{5788C6DA-CBC8-4269-A1AE-CCC41C62D70E}"/>
    <cellStyle name="20% - Accent4 2 6 2 2 3 4" xfId="29223" xr:uid="{3B5E163E-59A5-4908-BCE2-D6C01AC43084}"/>
    <cellStyle name="20% - Accent4 2 6 2 2 4" xfId="3923" xr:uid="{00000000-0005-0000-0000-000094050000}"/>
    <cellStyle name="20% - Accent4 2 6 2 2 4 2" xfId="21849" xr:uid="{4C617C36-BE0F-4C37-B51B-19202852184A}"/>
    <cellStyle name="20% - Accent4 2 6 2 2 4 2 2" xfId="36825" xr:uid="{E3681EF9-FBEB-4EB4-B06B-82ADA0740ABA}"/>
    <cellStyle name="20% - Accent4 2 6 2 2 4 3" xfId="29221" xr:uid="{6C8499CD-31F7-4B2A-BD12-982521C645A0}"/>
    <cellStyle name="20% - Accent4 2 6 2 2 5" xfId="21855" xr:uid="{73785890-4418-4D3B-B34B-9DFB07233FFF}"/>
    <cellStyle name="20% - Accent4 2 6 2 2 5 2" xfId="36831" xr:uid="{F5D78E6A-4843-4629-BEFD-09B2B7C9DD60}"/>
    <cellStyle name="20% - Accent4 2 6 2 2 6" xfId="29227" xr:uid="{ECB222D3-AB93-4EF0-94B8-65229A943D83}"/>
    <cellStyle name="20% - Accent4 2 6 2 3" xfId="3922" xr:uid="{00000000-0005-0000-0000-000095050000}"/>
    <cellStyle name="20% - Accent4 2 6 2 3 2" xfId="3921" xr:uid="{00000000-0005-0000-0000-000096050000}"/>
    <cellStyle name="20% - Accent4 2 6 2 3 2 2" xfId="3920" xr:uid="{00000000-0005-0000-0000-000097050000}"/>
    <cellStyle name="20% - Accent4 2 6 2 3 2 2 2" xfId="21846" xr:uid="{3AEE7190-CC43-45E5-94A5-9ABDFA16A4C4}"/>
    <cellStyle name="20% - Accent4 2 6 2 3 2 2 2 2" xfId="36822" xr:uid="{9929FB3F-22CA-41DC-8BD0-78A6E23164F5}"/>
    <cellStyle name="20% - Accent4 2 6 2 3 2 2 3" xfId="29218" xr:uid="{27E10238-3080-43B9-BCDB-8AAB2641AD28}"/>
    <cellStyle name="20% - Accent4 2 6 2 3 2 3" xfId="3919" xr:uid="{00000000-0005-0000-0000-000098050000}"/>
    <cellStyle name="20% - Accent4 2 6 2 3 2 3 2" xfId="21845" xr:uid="{3B6888ED-C23D-4E66-BB31-FCF7F8B0A140}"/>
    <cellStyle name="20% - Accent4 2 6 2 3 2 3 2 2" xfId="36821" xr:uid="{F778CD02-A980-456C-9407-30DA338D0BB8}"/>
    <cellStyle name="20% - Accent4 2 6 2 3 2 3 3" xfId="29217" xr:uid="{0FAADEDE-1D70-4EDC-B318-19B233EFCC04}"/>
    <cellStyle name="20% - Accent4 2 6 2 3 2 4" xfId="21847" xr:uid="{4E3449A4-6E31-40C2-98EE-7E92C0FAC38A}"/>
    <cellStyle name="20% - Accent4 2 6 2 3 2 4 2" xfId="36823" xr:uid="{BE5818C3-0966-4BC1-A819-AD078AC130BF}"/>
    <cellStyle name="20% - Accent4 2 6 2 3 2 5" xfId="29219" xr:uid="{9B7B8A6B-45AC-4B8C-A938-44704C027E06}"/>
    <cellStyle name="20% - Accent4 2 6 2 3 3" xfId="3918" xr:uid="{00000000-0005-0000-0000-000099050000}"/>
    <cellStyle name="20% - Accent4 2 6 2 3 3 2" xfId="3917" xr:uid="{00000000-0005-0000-0000-00009A050000}"/>
    <cellStyle name="20% - Accent4 2 6 2 3 3 2 2" xfId="21843" xr:uid="{DD9AE4D3-1F09-47FD-A57F-A2AF42635594}"/>
    <cellStyle name="20% - Accent4 2 6 2 3 3 2 2 2" xfId="36819" xr:uid="{A649EF6C-FB66-4860-9BA0-7B2EEBBB267D}"/>
    <cellStyle name="20% - Accent4 2 6 2 3 3 2 3" xfId="29215" xr:uid="{25161619-5D3E-44B1-9674-5F7588151F80}"/>
    <cellStyle name="20% - Accent4 2 6 2 3 3 3" xfId="21844" xr:uid="{19092D96-365B-4A45-975D-8895ED3834BA}"/>
    <cellStyle name="20% - Accent4 2 6 2 3 3 3 2" xfId="36820" xr:uid="{35C750D4-4529-4B2D-AA5C-1AC1DCF275C1}"/>
    <cellStyle name="20% - Accent4 2 6 2 3 3 4" xfId="29216" xr:uid="{F650A29D-DBA0-4E17-9F05-E76D1965B61F}"/>
    <cellStyle name="20% - Accent4 2 6 2 3 4" xfId="3916" xr:uid="{00000000-0005-0000-0000-00009B050000}"/>
    <cellStyle name="20% - Accent4 2 6 2 3 4 2" xfId="21842" xr:uid="{35C58469-A7B1-425F-8893-E58480D4469D}"/>
    <cellStyle name="20% - Accent4 2 6 2 3 4 2 2" xfId="36818" xr:uid="{CEDAA7AA-C405-4B93-BB72-2623A20EB69F}"/>
    <cellStyle name="20% - Accent4 2 6 2 3 4 3" xfId="29214" xr:uid="{B487F580-BFC7-4F81-A77C-5A00A7788802}"/>
    <cellStyle name="20% - Accent4 2 6 2 3 5" xfId="21848" xr:uid="{0426E5C2-1A95-48AF-AD36-86F3BFFCA854}"/>
    <cellStyle name="20% - Accent4 2 6 2 3 5 2" xfId="36824" xr:uid="{4599E6A5-E915-458D-8461-7F2942A5D587}"/>
    <cellStyle name="20% - Accent4 2 6 2 3 6" xfId="29220" xr:uid="{DCDB45F3-2A1E-4593-8824-DE2115D69F18}"/>
    <cellStyle name="20% - Accent4 2 6 2 4" xfId="3915" xr:uid="{00000000-0005-0000-0000-00009C050000}"/>
    <cellStyle name="20% - Accent4 2 6 2 4 2" xfId="3914" xr:uid="{00000000-0005-0000-0000-00009D050000}"/>
    <cellStyle name="20% - Accent4 2 6 2 4 2 2" xfId="21840" xr:uid="{0BFA32E3-E235-4C40-8290-D49BC742E1D8}"/>
    <cellStyle name="20% - Accent4 2 6 2 4 2 2 2" xfId="36816" xr:uid="{150595BB-A8D2-42E6-86A7-69BBB749F564}"/>
    <cellStyle name="20% - Accent4 2 6 2 4 2 3" xfId="29212" xr:uid="{4E89FBE0-3839-4E3A-8E27-32415B0AEFE6}"/>
    <cellStyle name="20% - Accent4 2 6 2 4 3" xfId="3913" xr:uid="{00000000-0005-0000-0000-00009E050000}"/>
    <cellStyle name="20% - Accent4 2 6 2 4 3 2" xfId="21839" xr:uid="{52730EB6-6EA2-4F18-A7EA-88D308A5F989}"/>
    <cellStyle name="20% - Accent4 2 6 2 4 3 2 2" xfId="36815" xr:uid="{F4FF6308-DE67-4249-818A-CD2E4E3FF691}"/>
    <cellStyle name="20% - Accent4 2 6 2 4 3 3" xfId="29211" xr:uid="{49F0D6D0-D5ED-4B7F-B8F3-8DBD2508A027}"/>
    <cellStyle name="20% - Accent4 2 6 2 4 4" xfId="21841" xr:uid="{A320E62E-8503-4FA2-84E5-4B3F13C944ED}"/>
    <cellStyle name="20% - Accent4 2 6 2 4 4 2" xfId="36817" xr:uid="{D549AFAA-7035-48FB-A43B-379C0D36101E}"/>
    <cellStyle name="20% - Accent4 2 6 2 4 5" xfId="29213" xr:uid="{62F65A9F-B251-48CD-A50D-C3843EF95C75}"/>
    <cellStyle name="20% - Accent4 2 6 2 5" xfId="3912" xr:uid="{00000000-0005-0000-0000-00009F050000}"/>
    <cellStyle name="20% - Accent4 2 6 2 5 2" xfId="21838" xr:uid="{B3E08BCB-3D64-4725-AF0E-38923390EFA3}"/>
    <cellStyle name="20% - Accent4 2 6 2 5 2 2" xfId="36814" xr:uid="{5463078B-09AE-4D70-BF8A-36E59139B77C}"/>
    <cellStyle name="20% - Accent4 2 6 2 5 3" xfId="29210" xr:uid="{B435D0EE-460E-4B71-AD31-325FA050B4AF}"/>
    <cellStyle name="20% - Accent4 2 6 2 6" xfId="3911" xr:uid="{00000000-0005-0000-0000-0000A0050000}"/>
    <cellStyle name="20% - Accent4 2 6 2 6 2" xfId="3910" xr:uid="{00000000-0005-0000-0000-0000A1050000}"/>
    <cellStyle name="20% - Accent4 2 6 2 6 2 2" xfId="21836" xr:uid="{E90A6AB1-CC56-4229-8263-BE4540287F04}"/>
    <cellStyle name="20% - Accent4 2 6 2 6 2 2 2" xfId="36812" xr:uid="{C5AFCEF2-ADDE-4DB3-8750-A93E87DAD9D9}"/>
    <cellStyle name="20% - Accent4 2 6 2 6 2 3" xfId="29208" xr:uid="{950FCEE2-C8A1-4529-AFB9-890EB7BE4139}"/>
    <cellStyle name="20% - Accent4 2 6 2 6 3" xfId="21837" xr:uid="{CC45835B-299F-4450-9BD7-38FE6B4CF622}"/>
    <cellStyle name="20% - Accent4 2 6 2 6 3 2" xfId="36813" xr:uid="{15B76FA5-B485-4960-A13A-3926E015B9F4}"/>
    <cellStyle name="20% - Accent4 2 6 2 6 4" xfId="29209" xr:uid="{6E946D09-0A60-4E81-8902-88D006228D2C}"/>
    <cellStyle name="20% - Accent4 2 6 2 7" xfId="3909" xr:uid="{00000000-0005-0000-0000-0000A2050000}"/>
    <cellStyle name="20% - Accent4 2 6 2 7 2" xfId="21835" xr:uid="{85B9BDF4-C3F9-4F8D-8063-33B88600579D}"/>
    <cellStyle name="20% - Accent4 2 6 2 7 2 2" xfId="36811" xr:uid="{8BE188E2-B859-4395-9852-93C6D65FD225}"/>
    <cellStyle name="20% - Accent4 2 6 2 7 3" xfId="29207" xr:uid="{D28904ED-FEF3-49D3-8343-72B808CF93DC}"/>
    <cellStyle name="20% - Accent4 2 6 2 8" xfId="21856" xr:uid="{A89F45B1-12D3-474E-B1A9-B46F550D92A8}"/>
    <cellStyle name="20% - Accent4 2 6 2 8 2" xfId="36832" xr:uid="{F03C5068-7B3D-428A-BF89-505A659DC92E}"/>
    <cellStyle name="20% - Accent4 2 6 2 9" xfId="29228" xr:uid="{96FE9049-CB10-4FFE-AE82-E3CF3C2B1A4C}"/>
    <cellStyle name="20% - Accent4 2 6 3" xfId="3908" xr:uid="{00000000-0005-0000-0000-0000A3050000}"/>
    <cellStyle name="20% - Accent4 2 6 3 2" xfId="3907" xr:uid="{00000000-0005-0000-0000-0000A4050000}"/>
    <cellStyle name="20% - Accent4 2 6 3 2 2" xfId="3906" xr:uid="{00000000-0005-0000-0000-0000A5050000}"/>
    <cellStyle name="20% - Accent4 2 6 3 2 2 2" xfId="21832" xr:uid="{03B8CEC6-5165-43CC-9E6D-D2045FD8048C}"/>
    <cellStyle name="20% - Accent4 2 6 3 2 2 2 2" xfId="36808" xr:uid="{ADEABB43-C25F-4BFF-A19D-63E22672FE83}"/>
    <cellStyle name="20% - Accent4 2 6 3 2 2 3" xfId="29204" xr:uid="{5B67138F-AF62-4DB2-B1E2-248B590E2512}"/>
    <cellStyle name="20% - Accent4 2 6 3 2 3" xfId="3905" xr:uid="{00000000-0005-0000-0000-0000A6050000}"/>
    <cellStyle name="20% - Accent4 2 6 3 2 3 2" xfId="21831" xr:uid="{945163D3-2EFB-4F56-8E81-34CF9C2CFE93}"/>
    <cellStyle name="20% - Accent4 2 6 3 2 3 2 2" xfId="36807" xr:uid="{EA97F828-509D-46C6-83E8-8FD00118DCE7}"/>
    <cellStyle name="20% - Accent4 2 6 3 2 3 3" xfId="29203" xr:uid="{B63B9FEB-1B45-459C-A55C-462C1FDBE17C}"/>
    <cellStyle name="20% - Accent4 2 6 3 2 4" xfId="21833" xr:uid="{5D00F624-8BD4-4095-AA81-3495C29CE101}"/>
    <cellStyle name="20% - Accent4 2 6 3 2 4 2" xfId="36809" xr:uid="{919F16D1-22A6-43F8-B05E-64A7A3B7CEBF}"/>
    <cellStyle name="20% - Accent4 2 6 3 2 5" xfId="29205" xr:uid="{33A8E6A5-F4FF-40E5-9DC6-0CFEA25FEDCD}"/>
    <cellStyle name="20% - Accent4 2 6 3 3" xfId="3904" xr:uid="{00000000-0005-0000-0000-0000A7050000}"/>
    <cellStyle name="20% - Accent4 2 6 3 3 2" xfId="3903" xr:uid="{00000000-0005-0000-0000-0000A8050000}"/>
    <cellStyle name="20% - Accent4 2 6 3 3 2 2" xfId="21829" xr:uid="{5836FE76-50B2-4F34-9C77-BBCBFA1724DA}"/>
    <cellStyle name="20% - Accent4 2 6 3 3 2 2 2" xfId="36805" xr:uid="{C585DA40-516C-45C4-B274-D060D38B9853}"/>
    <cellStyle name="20% - Accent4 2 6 3 3 2 3" xfId="29201" xr:uid="{91302552-6B47-44BF-A9DB-F0DED489759A}"/>
    <cellStyle name="20% - Accent4 2 6 3 3 3" xfId="21830" xr:uid="{0FFE3570-E171-4A5A-8FF3-745E3EFA9DE8}"/>
    <cellStyle name="20% - Accent4 2 6 3 3 3 2" xfId="36806" xr:uid="{2C549BC3-BF63-4245-91CA-EF3B57B5F013}"/>
    <cellStyle name="20% - Accent4 2 6 3 3 4" xfId="29202" xr:uid="{9AED1C48-4439-4955-BB4F-EC99C311C896}"/>
    <cellStyle name="20% - Accent4 2 6 3 4" xfId="3902" xr:uid="{00000000-0005-0000-0000-0000A9050000}"/>
    <cellStyle name="20% - Accent4 2 6 3 4 2" xfId="21828" xr:uid="{62F88F6B-A3DB-4D6D-8420-FF0ECDA5CCCC}"/>
    <cellStyle name="20% - Accent4 2 6 3 4 2 2" xfId="36804" xr:uid="{6F37EABD-B0F0-4383-B45E-D1CAA1EE63BB}"/>
    <cellStyle name="20% - Accent4 2 6 3 4 3" xfId="29200" xr:uid="{EF384FA9-6042-468A-857B-2FC27B625B20}"/>
    <cellStyle name="20% - Accent4 2 6 3 5" xfId="21834" xr:uid="{E1BB381B-06E1-4B30-BE6E-B4FDCD3B1941}"/>
    <cellStyle name="20% - Accent4 2 6 3 5 2" xfId="36810" xr:uid="{BA32A352-770F-4107-906F-8EBEA85A7D4E}"/>
    <cellStyle name="20% - Accent4 2 6 3 6" xfId="29206" xr:uid="{8A821BE1-CA25-46A8-83D4-D77241D158E8}"/>
    <cellStyle name="20% - Accent4 2 6 4" xfId="3901" xr:uid="{00000000-0005-0000-0000-0000AA050000}"/>
    <cellStyle name="20% - Accent4 2 6 4 2" xfId="3900" xr:uid="{00000000-0005-0000-0000-0000AB050000}"/>
    <cellStyle name="20% - Accent4 2 6 4 2 2" xfId="3899" xr:uid="{00000000-0005-0000-0000-0000AC050000}"/>
    <cellStyle name="20% - Accent4 2 6 4 2 2 2" xfId="21825" xr:uid="{090D20BE-43FA-41D2-BC37-E1F4E80C9211}"/>
    <cellStyle name="20% - Accent4 2 6 4 2 2 2 2" xfId="36801" xr:uid="{17B9C99F-23BC-4D75-B895-330DBEA212C4}"/>
    <cellStyle name="20% - Accent4 2 6 4 2 2 3" xfId="29197" xr:uid="{34032000-858D-4C91-9644-258A7A1AC246}"/>
    <cellStyle name="20% - Accent4 2 6 4 2 3" xfId="3898" xr:uid="{00000000-0005-0000-0000-0000AD050000}"/>
    <cellStyle name="20% - Accent4 2 6 4 2 3 2" xfId="21824" xr:uid="{B0A081BD-A2CF-495C-ADA4-894234D7E4B3}"/>
    <cellStyle name="20% - Accent4 2 6 4 2 3 2 2" xfId="36800" xr:uid="{623C503A-98D3-4060-B0A3-775FB2058028}"/>
    <cellStyle name="20% - Accent4 2 6 4 2 3 3" xfId="29196" xr:uid="{0AB7FD1B-23C4-4BF4-898E-E58FB01C28A6}"/>
    <cellStyle name="20% - Accent4 2 6 4 2 4" xfId="21826" xr:uid="{A906A115-52F8-45A3-A877-8E1742040522}"/>
    <cellStyle name="20% - Accent4 2 6 4 2 4 2" xfId="36802" xr:uid="{95671852-248A-4383-9F7A-945054A1CCBA}"/>
    <cellStyle name="20% - Accent4 2 6 4 2 5" xfId="29198" xr:uid="{B623A57A-1C81-4CEB-88FE-3D2AB0BD5082}"/>
    <cellStyle name="20% - Accent4 2 6 4 3" xfId="3897" xr:uid="{00000000-0005-0000-0000-0000AE050000}"/>
    <cellStyle name="20% - Accent4 2 6 4 3 2" xfId="3896" xr:uid="{00000000-0005-0000-0000-0000AF050000}"/>
    <cellStyle name="20% - Accent4 2 6 4 3 2 2" xfId="21822" xr:uid="{6DD0C91E-EB99-493E-8DD3-690D765F79B7}"/>
    <cellStyle name="20% - Accent4 2 6 4 3 2 2 2" xfId="36798" xr:uid="{104FB533-58A0-47B7-861D-A4522B385535}"/>
    <cellStyle name="20% - Accent4 2 6 4 3 2 3" xfId="29194" xr:uid="{CCF6A659-1695-4BF1-A063-AD09D1E885FA}"/>
    <cellStyle name="20% - Accent4 2 6 4 3 3" xfId="21823" xr:uid="{384065C3-0CD3-4050-BC56-9FA14CD043E3}"/>
    <cellStyle name="20% - Accent4 2 6 4 3 3 2" xfId="36799" xr:uid="{6E713A90-1ADA-44E4-B946-B8AFF50E795A}"/>
    <cellStyle name="20% - Accent4 2 6 4 3 4" xfId="29195" xr:uid="{D65BD784-0DC4-4600-8A9C-15AC2C1F5E59}"/>
    <cellStyle name="20% - Accent4 2 6 4 4" xfId="3895" xr:uid="{00000000-0005-0000-0000-0000B0050000}"/>
    <cellStyle name="20% - Accent4 2 6 4 4 2" xfId="21821" xr:uid="{AC10DA3B-9AB0-4A5E-A32B-189702BCBBE8}"/>
    <cellStyle name="20% - Accent4 2 6 4 4 2 2" xfId="36797" xr:uid="{39DC21E1-A9F6-444A-9B9F-31A77301B754}"/>
    <cellStyle name="20% - Accent4 2 6 4 4 3" xfId="29193" xr:uid="{3FB7B6C0-FD36-4041-B84E-84ED3EE73A63}"/>
    <cellStyle name="20% - Accent4 2 6 4 5" xfId="21827" xr:uid="{97CDAEED-7651-40AE-B1D9-0F8C706684E2}"/>
    <cellStyle name="20% - Accent4 2 6 4 5 2" xfId="36803" xr:uid="{6327B0FE-13F1-4C8F-B685-F57E95000656}"/>
    <cellStyle name="20% - Accent4 2 6 4 6" xfId="29199" xr:uid="{1EE4F0A6-8B4F-4F0B-ADA4-5D4D9C08A7D9}"/>
    <cellStyle name="20% - Accent4 2 6 5" xfId="3894" xr:uid="{00000000-0005-0000-0000-0000B1050000}"/>
    <cellStyle name="20% - Accent4 2 6 5 2" xfId="3893" xr:uid="{00000000-0005-0000-0000-0000B2050000}"/>
    <cellStyle name="20% - Accent4 2 6 5 2 2" xfId="21819" xr:uid="{BD8757D2-A57B-4FA3-820E-2966003EEE3C}"/>
    <cellStyle name="20% - Accent4 2 6 5 2 2 2" xfId="36795" xr:uid="{BDA69694-B30B-4B98-B820-36322BF72D6F}"/>
    <cellStyle name="20% - Accent4 2 6 5 2 3" xfId="29191" xr:uid="{5642074F-53C5-494E-9144-7C4DF6D69628}"/>
    <cellStyle name="20% - Accent4 2 6 5 3" xfId="3892" xr:uid="{00000000-0005-0000-0000-0000B3050000}"/>
    <cellStyle name="20% - Accent4 2 6 5 3 2" xfId="21818" xr:uid="{3C68610D-F3AC-4EBC-BE44-A9197BA44455}"/>
    <cellStyle name="20% - Accent4 2 6 5 3 2 2" xfId="36794" xr:uid="{76CF3CE1-E6D4-410B-9536-7BA510A8ABB5}"/>
    <cellStyle name="20% - Accent4 2 6 5 3 3" xfId="29190" xr:uid="{72571A79-C14E-40C5-A295-E5F3EB3E9091}"/>
    <cellStyle name="20% - Accent4 2 6 5 4" xfId="21820" xr:uid="{63489BB3-4039-41A4-BBEE-662A585615F4}"/>
    <cellStyle name="20% - Accent4 2 6 5 4 2" xfId="36796" xr:uid="{669E3774-5881-48D1-B03B-222389013D1F}"/>
    <cellStyle name="20% - Accent4 2 6 5 5" xfId="29192" xr:uid="{0B4A46FD-7728-4A34-97A0-E2042CC05679}"/>
    <cellStyle name="20% - Accent4 2 6 6" xfId="3891" xr:uid="{00000000-0005-0000-0000-0000B4050000}"/>
    <cellStyle name="20% - Accent4 2 6 6 2" xfId="21817" xr:uid="{C417C033-0E7D-4B1B-BCF3-21F3BDFC63D6}"/>
    <cellStyle name="20% - Accent4 2 6 6 2 2" xfId="36793" xr:uid="{0FB56386-FD41-4DD5-A565-3D4E593314DD}"/>
    <cellStyle name="20% - Accent4 2 6 6 3" xfId="29189" xr:uid="{12F72D03-5959-49AC-915E-5050667C629A}"/>
    <cellStyle name="20% - Accent4 2 6 7" xfId="3890" xr:uid="{00000000-0005-0000-0000-0000B5050000}"/>
    <cellStyle name="20% - Accent4 2 6 7 2" xfId="3889" xr:uid="{00000000-0005-0000-0000-0000B6050000}"/>
    <cellStyle name="20% - Accent4 2 6 7 2 2" xfId="21815" xr:uid="{2F38648E-4174-4D37-8B7F-5504B89381E6}"/>
    <cellStyle name="20% - Accent4 2 6 7 2 2 2" xfId="36791" xr:uid="{10A9CF16-84E4-452D-8D30-ACC381C63E23}"/>
    <cellStyle name="20% - Accent4 2 6 7 2 3" xfId="29187" xr:uid="{A33A5F98-061B-468D-AE24-C03FA63E1560}"/>
    <cellStyle name="20% - Accent4 2 6 7 3" xfId="21816" xr:uid="{F0C5EA9D-6426-4708-8FD1-DAC4B1FD33A6}"/>
    <cellStyle name="20% - Accent4 2 6 7 3 2" xfId="36792" xr:uid="{B443726B-3F14-4476-9DB8-C09ADFFAB6BB}"/>
    <cellStyle name="20% - Accent4 2 6 7 4" xfId="29188" xr:uid="{5C7EA24E-71D8-4697-87AF-77120C268007}"/>
    <cellStyle name="20% - Accent4 2 6 8" xfId="3888" xr:uid="{00000000-0005-0000-0000-0000B7050000}"/>
    <cellStyle name="20% - Accent4 2 6 8 2" xfId="21814" xr:uid="{A2C70144-473B-47D4-A129-4211EAE62770}"/>
    <cellStyle name="20% - Accent4 2 6 8 2 2" xfId="36790" xr:uid="{663EEE9C-CA96-4FD1-9D18-8B3985612CCD}"/>
    <cellStyle name="20% - Accent4 2 6 8 3" xfId="29186" xr:uid="{5ED38C4D-C15A-4A0B-B7FD-D28E63693A06}"/>
    <cellStyle name="20% - Accent4 2 6 9" xfId="21857" xr:uid="{6E3188B8-0F69-431E-9E4C-D0BFC8264803}"/>
    <cellStyle name="20% - Accent4 2 6 9 2" xfId="36833" xr:uid="{F1B51535-7B64-4F15-A6A5-DC8B5C93F89A}"/>
    <cellStyle name="20% - Accent4 2 7" xfId="3887" xr:uid="{00000000-0005-0000-0000-0000B8050000}"/>
    <cellStyle name="20% - Accent4 2 7 2" xfId="3886" xr:uid="{00000000-0005-0000-0000-0000B9050000}"/>
    <cellStyle name="20% - Accent4 2 7 2 2" xfId="3885" xr:uid="{00000000-0005-0000-0000-0000BA050000}"/>
    <cellStyle name="20% - Accent4 2 7 2 2 2" xfId="21811" xr:uid="{F912468E-5DA9-482E-9655-17A9C6F2BCB0}"/>
    <cellStyle name="20% - Accent4 2 7 2 2 2 2" xfId="36787" xr:uid="{0968246A-06F6-4DBD-A97B-3D936A310D24}"/>
    <cellStyle name="20% - Accent4 2 7 2 2 3" xfId="29183" xr:uid="{EC8AF9D9-7DEC-4261-A4D0-DABC71F76470}"/>
    <cellStyle name="20% - Accent4 2 7 2 3" xfId="3884" xr:uid="{00000000-0005-0000-0000-0000BB050000}"/>
    <cellStyle name="20% - Accent4 2 7 2 3 2" xfId="21810" xr:uid="{A1D6151F-AD92-4287-B2CB-8931E5AA4CB7}"/>
    <cellStyle name="20% - Accent4 2 7 2 3 2 2" xfId="36786" xr:uid="{CDA3560A-0C76-4A0D-88B1-754E4E49EFE9}"/>
    <cellStyle name="20% - Accent4 2 7 2 3 3" xfId="29182" xr:uid="{1B82DC22-F303-4CEB-941A-A85A304FACFA}"/>
    <cellStyle name="20% - Accent4 2 7 2 4" xfId="21812" xr:uid="{E3BD3307-CAA1-49F9-8D40-F5E5082F6098}"/>
    <cellStyle name="20% - Accent4 2 7 2 4 2" xfId="36788" xr:uid="{46826E74-3202-48A5-B5F6-E19DE7349AC2}"/>
    <cellStyle name="20% - Accent4 2 7 2 5" xfId="29184" xr:uid="{1E9CA01B-B645-492C-8B5D-300D8FCD17F7}"/>
    <cellStyle name="20% - Accent4 2 7 3" xfId="3883" xr:uid="{00000000-0005-0000-0000-0000BC050000}"/>
    <cellStyle name="20% - Accent4 2 7 3 2" xfId="3882" xr:uid="{00000000-0005-0000-0000-0000BD050000}"/>
    <cellStyle name="20% - Accent4 2 7 3 2 2" xfId="21808" xr:uid="{FA75CC29-767B-4118-8D0A-B3DEEE8BC5E7}"/>
    <cellStyle name="20% - Accent4 2 7 3 2 2 2" xfId="36784" xr:uid="{BD3C54FB-5013-42ED-9128-3A1BA5AA14CC}"/>
    <cellStyle name="20% - Accent4 2 7 3 2 3" xfId="29180" xr:uid="{F0BBEC2C-B0F7-4B09-992A-6AFFE658DD47}"/>
    <cellStyle name="20% - Accent4 2 7 3 3" xfId="21809" xr:uid="{9C01C13D-CCE2-453D-B1FA-9581B1CB4F64}"/>
    <cellStyle name="20% - Accent4 2 7 3 3 2" xfId="36785" xr:uid="{B9DA9A4D-F579-4214-B307-28E3F22E06E2}"/>
    <cellStyle name="20% - Accent4 2 7 3 4" xfId="29181" xr:uid="{45152335-8A50-4B00-928D-37378E4D48D7}"/>
    <cellStyle name="20% - Accent4 2 7 4" xfId="3881" xr:uid="{00000000-0005-0000-0000-0000BE050000}"/>
    <cellStyle name="20% - Accent4 2 7 4 2" xfId="21807" xr:uid="{53B28374-ADFF-4FFF-A3B4-4F16A21DF4E1}"/>
    <cellStyle name="20% - Accent4 2 7 4 2 2" xfId="36783" xr:uid="{AB1BABBF-F44B-4F78-AEDF-3AD860565C36}"/>
    <cellStyle name="20% - Accent4 2 7 4 3" xfId="29179" xr:uid="{DB71AE48-E560-47D3-9C1A-9B3F6E3183A4}"/>
    <cellStyle name="20% - Accent4 2 7 5" xfId="21813" xr:uid="{99ACEC44-E3BC-4628-A4D4-8FF395D053DF}"/>
    <cellStyle name="20% - Accent4 2 7 5 2" xfId="36789" xr:uid="{1B86FA4D-6292-4FE7-AF8B-835BA63C5F97}"/>
    <cellStyle name="20% - Accent4 2 7 6" xfId="29185" xr:uid="{BC6EBEEE-D748-40EA-AD00-9A8A6BC1DD94}"/>
    <cellStyle name="20% - Accent4 3" xfId="107" xr:uid="{00000000-0005-0000-0000-00002A000000}"/>
    <cellStyle name="20% - Accent4 3 10" xfId="3880" xr:uid="{00000000-0005-0000-0000-0000BF050000}"/>
    <cellStyle name="20% - Accent4 3 10 2" xfId="21806" xr:uid="{C594B2FD-7CB7-462F-9819-1BD10FEB7E24}"/>
    <cellStyle name="20% - Accent4 3 10 2 2" xfId="36782" xr:uid="{FDD87787-AFC0-44A3-97C5-CBFA8C2068C3}"/>
    <cellStyle name="20% - Accent4 3 10 3" xfId="29178" xr:uid="{4F9455D9-2EC2-4724-8230-2503D57C7791}"/>
    <cellStyle name="20% - Accent4 3 2" xfId="3879" xr:uid="{00000000-0005-0000-0000-0000C0050000}"/>
    <cellStyle name="20% - Accent4 3 2 2" xfId="3878" xr:uid="{00000000-0005-0000-0000-0000C1050000}"/>
    <cellStyle name="20% - Accent4 3 2 2 2" xfId="3877" xr:uid="{00000000-0005-0000-0000-0000C2050000}"/>
    <cellStyle name="20% - Accent4 3 2 2 2 2" xfId="3876" xr:uid="{00000000-0005-0000-0000-0000C3050000}"/>
    <cellStyle name="20% - Accent4 3 2 2 2 2 2" xfId="3875" xr:uid="{00000000-0005-0000-0000-0000C4050000}"/>
    <cellStyle name="20% - Accent4 3 2 2 2 2 2 2" xfId="21802" xr:uid="{85AD9B3A-9DF1-4C50-8CB0-84ED52D0135F}"/>
    <cellStyle name="20% - Accent4 3 2 2 2 2 2 2 2" xfId="36778" xr:uid="{990B2D3E-3166-4729-859D-06607677B02C}"/>
    <cellStyle name="20% - Accent4 3 2 2 2 2 2 3" xfId="29174" xr:uid="{3771AB28-2743-4252-ACC8-0B4ED672803D}"/>
    <cellStyle name="20% - Accent4 3 2 2 2 2 3" xfId="3874" xr:uid="{00000000-0005-0000-0000-0000C5050000}"/>
    <cellStyle name="20% - Accent4 3 2 2 2 2 3 2" xfId="21801" xr:uid="{859CD874-3BC1-4A1C-89E8-0610BFC727D8}"/>
    <cellStyle name="20% - Accent4 3 2 2 2 2 3 2 2" xfId="36777" xr:uid="{D6C6176E-48B7-4559-B2B2-59130FDC36EF}"/>
    <cellStyle name="20% - Accent4 3 2 2 2 2 3 3" xfId="29173" xr:uid="{37EA3B49-00AB-4482-93B9-D8A4AFA621A0}"/>
    <cellStyle name="20% - Accent4 3 2 2 2 2 4" xfId="21803" xr:uid="{4B11A39F-BEB0-4A43-8081-1FB633905EAF}"/>
    <cellStyle name="20% - Accent4 3 2 2 2 2 4 2" xfId="36779" xr:uid="{C354E939-3D4C-4D8D-AA50-D24FE455C15E}"/>
    <cellStyle name="20% - Accent4 3 2 2 2 2 5" xfId="29175" xr:uid="{9DD64B2E-287B-46DA-B7FE-E86177D508CD}"/>
    <cellStyle name="20% - Accent4 3 2 2 2 3" xfId="3873" xr:uid="{00000000-0005-0000-0000-0000C6050000}"/>
    <cellStyle name="20% - Accent4 3 2 2 2 3 2" xfId="3872" xr:uid="{00000000-0005-0000-0000-0000C7050000}"/>
    <cellStyle name="20% - Accent4 3 2 2 2 3 2 2" xfId="21799" xr:uid="{E17E50F9-4E51-4B08-B520-D302FCB79835}"/>
    <cellStyle name="20% - Accent4 3 2 2 2 3 2 2 2" xfId="36775" xr:uid="{472BC90C-16AF-48BD-A4C7-B1C6302B6137}"/>
    <cellStyle name="20% - Accent4 3 2 2 2 3 2 3" xfId="29171" xr:uid="{6E2276CA-C65E-472A-B2FD-D44E0A1A8B54}"/>
    <cellStyle name="20% - Accent4 3 2 2 2 3 3" xfId="21800" xr:uid="{1407AA11-831A-4A99-8F53-C3DAEA8E5258}"/>
    <cellStyle name="20% - Accent4 3 2 2 2 3 3 2" xfId="36776" xr:uid="{546C75EE-B8FF-427B-9CFF-DAFA7BCE8034}"/>
    <cellStyle name="20% - Accent4 3 2 2 2 3 4" xfId="29172" xr:uid="{83798525-A869-41D7-ADF6-A91808AD9541}"/>
    <cellStyle name="20% - Accent4 3 2 2 2 4" xfId="3871" xr:uid="{00000000-0005-0000-0000-0000C8050000}"/>
    <cellStyle name="20% - Accent4 3 2 2 2 4 2" xfId="21798" xr:uid="{977F41FF-15F3-4CB7-9A0D-F5C4EECA18AC}"/>
    <cellStyle name="20% - Accent4 3 2 2 2 4 2 2" xfId="36774" xr:uid="{1B1B2006-04C4-425A-9B8C-C16D75C6BBE9}"/>
    <cellStyle name="20% - Accent4 3 2 2 2 4 3" xfId="29170" xr:uid="{DF0202A8-34C2-4F14-9714-A07DF6BD55CF}"/>
    <cellStyle name="20% - Accent4 3 2 2 2 5" xfId="21804" xr:uid="{5DB5B2E6-0EB7-448E-B809-078F91DF97E0}"/>
    <cellStyle name="20% - Accent4 3 2 2 2 5 2" xfId="36780" xr:uid="{D9398099-2B54-4D14-9B93-3E121011435C}"/>
    <cellStyle name="20% - Accent4 3 2 2 2 6" xfId="29176" xr:uid="{4AC39989-E946-4833-8FF2-559703055106}"/>
    <cellStyle name="20% - Accent4 3 2 2 3" xfId="3870" xr:uid="{00000000-0005-0000-0000-0000C9050000}"/>
    <cellStyle name="20% - Accent4 3 2 2 3 2" xfId="3869" xr:uid="{00000000-0005-0000-0000-0000CA050000}"/>
    <cellStyle name="20% - Accent4 3 2 2 3 2 2" xfId="21796" xr:uid="{50617D97-DD50-42D0-A707-084F89826945}"/>
    <cellStyle name="20% - Accent4 3 2 2 3 2 2 2" xfId="36772" xr:uid="{49191CFC-49AD-447E-B0F9-971F031FEF02}"/>
    <cellStyle name="20% - Accent4 3 2 2 3 2 3" xfId="29168" xr:uid="{04A6028A-E950-4EEA-A190-BA82B41F5D36}"/>
    <cellStyle name="20% - Accent4 3 2 2 3 3" xfId="3868" xr:uid="{00000000-0005-0000-0000-0000CB050000}"/>
    <cellStyle name="20% - Accent4 3 2 2 3 3 2" xfId="21795" xr:uid="{5EB0360A-0C2D-4746-B15B-587C76855571}"/>
    <cellStyle name="20% - Accent4 3 2 2 3 3 2 2" xfId="36771" xr:uid="{262FA4C0-1910-48EE-9637-53F6075592C8}"/>
    <cellStyle name="20% - Accent4 3 2 2 3 3 3" xfId="29167" xr:uid="{AE4DCCC2-12F5-438F-A794-AA2BD0A602FA}"/>
    <cellStyle name="20% - Accent4 3 2 2 3 4" xfId="21797" xr:uid="{D3279FCF-BEAE-4B03-A5AB-AE1CA1CE0435}"/>
    <cellStyle name="20% - Accent4 3 2 2 3 4 2" xfId="36773" xr:uid="{85CA558D-4DBE-4251-BF89-CC8DF796C2C4}"/>
    <cellStyle name="20% - Accent4 3 2 2 3 5" xfId="29169" xr:uid="{94218C39-FCC6-4484-8391-D943A1BBF0CD}"/>
    <cellStyle name="20% - Accent4 3 2 2 4" xfId="3867" xr:uid="{00000000-0005-0000-0000-0000CC050000}"/>
    <cellStyle name="20% - Accent4 3 2 2 4 2" xfId="21794" xr:uid="{AF250CAE-8B83-4028-A441-1D3C2F6EDA62}"/>
    <cellStyle name="20% - Accent4 3 2 2 4 2 2" xfId="36770" xr:uid="{AA579E34-A656-4913-BD90-D3F792D3CE77}"/>
    <cellStyle name="20% - Accent4 3 2 2 4 3" xfId="29166" xr:uid="{84949253-5A94-4F7C-892F-E68FC5032FD3}"/>
    <cellStyle name="20% - Accent4 3 2 2 5" xfId="3866" xr:uid="{00000000-0005-0000-0000-0000CD050000}"/>
    <cellStyle name="20% - Accent4 3 2 2 5 2" xfId="3865" xr:uid="{00000000-0005-0000-0000-0000CE050000}"/>
    <cellStyle name="20% - Accent4 3 2 2 5 2 2" xfId="21792" xr:uid="{3C8927A6-40E3-486D-856F-437484049885}"/>
    <cellStyle name="20% - Accent4 3 2 2 5 2 2 2" xfId="36768" xr:uid="{0F22C226-E8E0-426E-BB49-086D1E2D6425}"/>
    <cellStyle name="20% - Accent4 3 2 2 5 2 3" xfId="29164" xr:uid="{BE1ED203-DFC4-4E77-9C79-5F7582094D9D}"/>
    <cellStyle name="20% - Accent4 3 2 2 5 3" xfId="21793" xr:uid="{9A5BAEC7-1CB5-4D0F-A218-5A3C36E64F64}"/>
    <cellStyle name="20% - Accent4 3 2 2 5 3 2" xfId="36769" xr:uid="{16583749-0B1F-4AAB-A6CA-804B63C38B62}"/>
    <cellStyle name="20% - Accent4 3 2 2 5 4" xfId="29165" xr:uid="{E43AA3AE-59C1-4D09-99BF-27FDAD051383}"/>
    <cellStyle name="20% - Accent4 3 2 2 6" xfId="3864" xr:uid="{00000000-0005-0000-0000-0000CF050000}"/>
    <cellStyle name="20% - Accent4 3 2 2 6 2" xfId="21791" xr:uid="{51965662-E6C1-4523-A0BC-A4046C68CE7F}"/>
    <cellStyle name="20% - Accent4 3 2 2 6 2 2" xfId="36767" xr:uid="{C76D4A3C-BDAD-446A-85EF-AA8237E059DB}"/>
    <cellStyle name="20% - Accent4 3 2 2 6 3" xfId="29163" xr:uid="{CDF42FE2-8F95-433E-9BEC-09BE7B48D10F}"/>
    <cellStyle name="20% - Accent4 3 2 2 7" xfId="21805" xr:uid="{540D3CD2-9100-44F6-BB70-419EA6058A81}"/>
    <cellStyle name="20% - Accent4 3 2 2 7 2" xfId="36781" xr:uid="{ACC9B3D9-5FB2-40C1-A58D-A02F3CD8BCAF}"/>
    <cellStyle name="20% - Accent4 3 2 2 8" xfId="29177" xr:uid="{1DE1D7F2-7316-40EB-84DB-7D85E8711FFD}"/>
    <cellStyle name="20% - Accent4 3 2 3" xfId="3863" xr:uid="{00000000-0005-0000-0000-0000D0050000}"/>
    <cellStyle name="20% - Accent4 3 2 3 2" xfId="3862" xr:uid="{00000000-0005-0000-0000-0000D1050000}"/>
    <cellStyle name="20% - Accent4 3 2 3 2 2" xfId="3861" xr:uid="{00000000-0005-0000-0000-0000D2050000}"/>
    <cellStyle name="20% - Accent4 3 2 3 2 2 2" xfId="21788" xr:uid="{B0824D62-432C-4340-B8D4-5F86C2386DAB}"/>
    <cellStyle name="20% - Accent4 3 2 3 2 2 2 2" xfId="36764" xr:uid="{2C608972-B978-431E-B610-C1B26A1B8E79}"/>
    <cellStyle name="20% - Accent4 3 2 3 2 2 3" xfId="29160" xr:uid="{CFF9F515-59A0-454B-BCF3-455B021ED665}"/>
    <cellStyle name="20% - Accent4 3 2 3 2 3" xfId="3860" xr:uid="{00000000-0005-0000-0000-0000D3050000}"/>
    <cellStyle name="20% - Accent4 3 2 3 2 3 2" xfId="21787" xr:uid="{9AC3D9D0-4D1A-4515-86AA-CD4C6593EA92}"/>
    <cellStyle name="20% - Accent4 3 2 3 2 3 2 2" xfId="36763" xr:uid="{6E626EB8-8652-4871-B8C9-643AA483D68A}"/>
    <cellStyle name="20% - Accent4 3 2 3 2 3 3" xfId="29159" xr:uid="{7B1D72FF-FCAE-4ECF-8630-BE9A225D9473}"/>
    <cellStyle name="20% - Accent4 3 2 3 2 4" xfId="21789" xr:uid="{C9E85641-0667-4B22-BB0D-5F68C138BD1C}"/>
    <cellStyle name="20% - Accent4 3 2 3 2 4 2" xfId="36765" xr:uid="{290A7863-9F27-432A-836B-92199B31CAE7}"/>
    <cellStyle name="20% - Accent4 3 2 3 2 5" xfId="29161" xr:uid="{887E5323-48DA-41F7-BF4D-26678E2D38C1}"/>
    <cellStyle name="20% - Accent4 3 2 3 3" xfId="3859" xr:uid="{00000000-0005-0000-0000-0000D4050000}"/>
    <cellStyle name="20% - Accent4 3 2 3 3 2" xfId="3858" xr:uid="{00000000-0005-0000-0000-0000D5050000}"/>
    <cellStyle name="20% - Accent4 3 2 3 3 2 2" xfId="21785" xr:uid="{20022220-A1BB-4C20-ADC9-13E69C887788}"/>
    <cellStyle name="20% - Accent4 3 2 3 3 2 2 2" xfId="36761" xr:uid="{BEC14DD8-C68B-43CF-997F-B207F9078CCF}"/>
    <cellStyle name="20% - Accent4 3 2 3 3 2 3" xfId="29157" xr:uid="{91FE0A54-B88A-4075-8A84-A82CD7CB7753}"/>
    <cellStyle name="20% - Accent4 3 2 3 3 3" xfId="21786" xr:uid="{26CAD059-CCF9-4968-8315-27736EF58161}"/>
    <cellStyle name="20% - Accent4 3 2 3 3 3 2" xfId="36762" xr:uid="{33D97A59-2670-41F1-B6A6-AEBBAD98E6D2}"/>
    <cellStyle name="20% - Accent4 3 2 3 3 4" xfId="29158" xr:uid="{5F2E441B-1CA1-4AD1-80BE-68042BF2787A}"/>
    <cellStyle name="20% - Accent4 3 2 3 4" xfId="3857" xr:uid="{00000000-0005-0000-0000-0000D6050000}"/>
    <cellStyle name="20% - Accent4 3 2 3 4 2" xfId="21784" xr:uid="{52D2FFE9-3C5B-40F0-82FE-368EB76B1D42}"/>
    <cellStyle name="20% - Accent4 3 2 3 4 2 2" xfId="36760" xr:uid="{16B52B6C-DBF3-4FFE-9C9B-44541B6E76A0}"/>
    <cellStyle name="20% - Accent4 3 2 3 4 3" xfId="29156" xr:uid="{C387EC8C-0BD1-463E-A6FC-704138CBF933}"/>
    <cellStyle name="20% - Accent4 3 2 3 5" xfId="21790" xr:uid="{958CFCF2-11C3-48C6-99D3-33A422F5EAFF}"/>
    <cellStyle name="20% - Accent4 3 2 3 5 2" xfId="36766" xr:uid="{F8EEF93D-A78C-4203-965C-FC2268D91182}"/>
    <cellStyle name="20% - Accent4 3 2 3 6" xfId="29162" xr:uid="{DCD6FEC0-57B4-4CE8-80C7-C1A60620DCE7}"/>
    <cellStyle name="20% - Accent4 3 2 4" xfId="3856" xr:uid="{00000000-0005-0000-0000-0000D7050000}"/>
    <cellStyle name="20% - Accent4 3 2 5" xfId="3855" xr:uid="{00000000-0005-0000-0000-0000D8050000}"/>
    <cellStyle name="20% - Accent4 3 2 5 2" xfId="21783" xr:uid="{1B327F11-D87E-41FD-80B1-D3B7DB4B07F5}"/>
    <cellStyle name="20% - Accent4 3 2 5 2 2" xfId="36759" xr:uid="{F580BF60-A55E-4085-A52B-02BC0DD5B32B}"/>
    <cellStyle name="20% - Accent4 3 2 5 3" xfId="29155" xr:uid="{57186A78-6C86-465A-994A-E746146E0599}"/>
    <cellStyle name="20% - Accent4 3 3" xfId="3854" xr:uid="{00000000-0005-0000-0000-0000D9050000}"/>
    <cellStyle name="20% - Accent4 3 3 2" xfId="3853" xr:uid="{00000000-0005-0000-0000-0000DA050000}"/>
    <cellStyle name="20% - Accent4 3 3 2 2" xfId="3852" xr:uid="{00000000-0005-0000-0000-0000DB050000}"/>
    <cellStyle name="20% - Accent4 3 3 2 2 2" xfId="21780" xr:uid="{D5178E65-6558-4C7B-B482-33643B49CC0A}"/>
    <cellStyle name="20% - Accent4 3 3 2 2 2 2" xfId="36756" xr:uid="{0462D3A8-8538-471B-A938-621C7247384D}"/>
    <cellStyle name="20% - Accent4 3 3 2 2 3" xfId="29152" xr:uid="{F9ACDFB8-FD75-4474-A8B1-AE2095B219EB}"/>
    <cellStyle name="20% - Accent4 3 3 2 3" xfId="3851" xr:uid="{00000000-0005-0000-0000-0000DC050000}"/>
    <cellStyle name="20% - Accent4 3 3 2 3 2" xfId="3850" xr:uid="{00000000-0005-0000-0000-0000DD050000}"/>
    <cellStyle name="20% - Accent4 3 3 2 3 2 2" xfId="21778" xr:uid="{8324F416-2453-4950-85CA-19100271D8BA}"/>
    <cellStyle name="20% - Accent4 3 3 2 3 2 2 2" xfId="36754" xr:uid="{B56684FD-F213-4D9B-A053-33A192C4C4EC}"/>
    <cellStyle name="20% - Accent4 3 3 2 3 2 3" xfId="29150" xr:uid="{1B7AFD00-EABE-4E77-9711-DCCBC3030D4A}"/>
    <cellStyle name="20% - Accent4 3 3 2 3 3" xfId="21779" xr:uid="{C08BBB41-6B04-4744-BEC6-570C378D602A}"/>
    <cellStyle name="20% - Accent4 3 3 2 3 3 2" xfId="36755" xr:uid="{15B97905-6D88-4E34-B350-86C35DCF4BE9}"/>
    <cellStyle name="20% - Accent4 3 3 2 3 4" xfId="29151" xr:uid="{1C40D95B-2821-4D5F-AFE3-F9FAEF16C8D2}"/>
    <cellStyle name="20% - Accent4 3 3 2 4" xfId="21781" xr:uid="{A9B1D059-448F-40F5-BB6C-6D8D08FFF7EC}"/>
    <cellStyle name="20% - Accent4 3 3 2 4 2" xfId="36757" xr:uid="{823FB2DE-743B-406E-87B9-226E991BE0A7}"/>
    <cellStyle name="20% - Accent4 3 3 2 5" xfId="29153" xr:uid="{CD6DFA0E-826D-4B01-89D2-3C29DC43ECDD}"/>
    <cellStyle name="20% - Accent4 3 3 3" xfId="3849" xr:uid="{00000000-0005-0000-0000-0000DE050000}"/>
    <cellStyle name="20% - Accent4 3 3 3 2" xfId="21777" xr:uid="{BB10A708-D800-4A94-99FB-EC1AF60656FE}"/>
    <cellStyle name="20% - Accent4 3 3 3 2 2" xfId="36753" xr:uid="{16066189-8619-4BFD-84ED-777FF334EC5F}"/>
    <cellStyle name="20% - Accent4 3 3 3 3" xfId="29149" xr:uid="{F40E343B-0E3C-4EAE-BDEF-25F688F597D8}"/>
    <cellStyle name="20% - Accent4 3 3 4" xfId="3848" xr:uid="{00000000-0005-0000-0000-0000DF050000}"/>
    <cellStyle name="20% - Accent4 3 3 4 2" xfId="3847" xr:uid="{00000000-0005-0000-0000-0000E0050000}"/>
    <cellStyle name="20% - Accent4 3 3 4 2 2" xfId="21775" xr:uid="{3A3D9E9C-D7CC-46E0-8F3E-5755B768CF83}"/>
    <cellStyle name="20% - Accent4 3 3 4 2 2 2" xfId="36751" xr:uid="{AAEDB9EE-AC0A-4306-924F-CF0422EF3EC8}"/>
    <cellStyle name="20% - Accent4 3 3 4 2 3" xfId="29147" xr:uid="{0AD8FD51-4CEC-4C94-882F-98C0922A65CB}"/>
    <cellStyle name="20% - Accent4 3 3 4 3" xfId="21776" xr:uid="{3401052A-A60E-40D2-B91F-BB53FBB4F3B2}"/>
    <cellStyle name="20% - Accent4 3 3 4 3 2" xfId="36752" xr:uid="{4E2C0CE2-7FDC-44F1-9C56-7AF2A4609A00}"/>
    <cellStyle name="20% - Accent4 3 3 4 4" xfId="29148" xr:uid="{967F1D12-0755-4419-85C0-DEE676BB60D7}"/>
    <cellStyle name="20% - Accent4 3 3 5" xfId="3846" xr:uid="{00000000-0005-0000-0000-0000E1050000}"/>
    <cellStyle name="20% - Accent4 3 3 5 2" xfId="21774" xr:uid="{FC60862F-7B32-4A1A-9FC8-90E1124E737F}"/>
    <cellStyle name="20% - Accent4 3 3 5 2 2" xfId="36750" xr:uid="{BE5A5360-15FA-474C-A051-D532F6BB1599}"/>
    <cellStyle name="20% - Accent4 3 3 5 3" xfId="29146" xr:uid="{A3B15467-5AC1-4680-9A20-87E8ABC9AEA5}"/>
    <cellStyle name="20% - Accent4 3 3 6" xfId="21782" xr:uid="{AD9CF1DA-DEC0-45B4-A1D0-9ED065FD59EC}"/>
    <cellStyle name="20% - Accent4 3 3 6 2" xfId="36758" xr:uid="{70DF7D6F-8855-442A-B859-079BC56000DB}"/>
    <cellStyle name="20% - Accent4 3 3 7" xfId="29154" xr:uid="{001D4D76-09E2-459E-AD56-2A1108B7DC20}"/>
    <cellStyle name="20% - Accent4 3 4" xfId="3845" xr:uid="{00000000-0005-0000-0000-0000E2050000}"/>
    <cellStyle name="20% - Accent4 3 4 2" xfId="3844" xr:uid="{00000000-0005-0000-0000-0000E3050000}"/>
    <cellStyle name="20% - Accent4 3 4 2 2" xfId="3843" xr:uid="{00000000-0005-0000-0000-0000E4050000}"/>
    <cellStyle name="20% - Accent4 3 4 2 2 2" xfId="21771" xr:uid="{2C419017-6B59-49C9-A54E-2E5FD0B9A394}"/>
    <cellStyle name="20% - Accent4 3 4 2 2 2 2" xfId="36747" xr:uid="{02A0AEFD-791B-4AC3-BAAF-BDB52C7DB6B2}"/>
    <cellStyle name="20% - Accent4 3 4 2 2 3" xfId="29143" xr:uid="{2F6EBB63-8C04-4670-B09E-5062C9185AA8}"/>
    <cellStyle name="20% - Accent4 3 4 2 3" xfId="3842" xr:uid="{00000000-0005-0000-0000-0000E5050000}"/>
    <cellStyle name="20% - Accent4 3 4 2 3 2" xfId="21770" xr:uid="{6268F806-D3A1-4AE2-8364-CE86E5D7668E}"/>
    <cellStyle name="20% - Accent4 3 4 2 3 2 2" xfId="36746" xr:uid="{8A7EEA36-FF81-4120-A3BB-2EEC605C08F0}"/>
    <cellStyle name="20% - Accent4 3 4 2 3 3" xfId="29142" xr:uid="{C54ED72C-D827-47E0-BF03-915749C78A4F}"/>
    <cellStyle name="20% - Accent4 3 4 2 4" xfId="21772" xr:uid="{31C78223-CD04-4AD3-A347-5BBCCB57EF6B}"/>
    <cellStyle name="20% - Accent4 3 4 2 4 2" xfId="36748" xr:uid="{43334076-1399-4C82-942A-DF4A3C9C825C}"/>
    <cellStyle name="20% - Accent4 3 4 2 5" xfId="29144" xr:uid="{1084FC5D-DF8D-4A50-A1E8-D3852B12DD66}"/>
    <cellStyle name="20% - Accent4 3 4 3" xfId="3841" xr:uid="{00000000-0005-0000-0000-0000E6050000}"/>
    <cellStyle name="20% - Accent4 3 4 3 2" xfId="21769" xr:uid="{E3CE83D3-EB52-4A5B-AFC7-AD6318D1860F}"/>
    <cellStyle name="20% - Accent4 3 4 3 2 2" xfId="36745" xr:uid="{76C89A94-4729-4246-ACE2-E18D72ED525F}"/>
    <cellStyle name="20% - Accent4 3 4 3 3" xfId="29141" xr:uid="{CC3C5279-25E1-4F87-B3DC-0995076F246B}"/>
    <cellStyle name="20% - Accent4 3 4 4" xfId="3840" xr:uid="{00000000-0005-0000-0000-0000E7050000}"/>
    <cellStyle name="20% - Accent4 3 4 4 2" xfId="3839" xr:uid="{00000000-0005-0000-0000-0000E8050000}"/>
    <cellStyle name="20% - Accent4 3 4 4 2 2" xfId="21767" xr:uid="{7CB5651F-9161-47BD-82CA-281DE71DF66F}"/>
    <cellStyle name="20% - Accent4 3 4 4 2 2 2" xfId="36743" xr:uid="{A29D0F65-C7B9-4FE8-9EE9-59BEE9DD7BB1}"/>
    <cellStyle name="20% - Accent4 3 4 4 2 3" xfId="29139" xr:uid="{E2508B06-7189-41A4-A7E5-C6D3DCDAF5EC}"/>
    <cellStyle name="20% - Accent4 3 4 4 3" xfId="21768" xr:uid="{C6FC3EC5-ED6D-439B-9EE4-BF524BE8A0AF}"/>
    <cellStyle name="20% - Accent4 3 4 4 3 2" xfId="36744" xr:uid="{BFC053B4-02A8-49A6-BB86-81E88591569E}"/>
    <cellStyle name="20% - Accent4 3 4 4 4" xfId="29140" xr:uid="{7A4B4DE0-7383-4CA4-8702-0287F431DF98}"/>
    <cellStyle name="20% - Accent4 3 4 5" xfId="3838" xr:uid="{00000000-0005-0000-0000-0000E9050000}"/>
    <cellStyle name="20% - Accent4 3 4 5 2" xfId="21766" xr:uid="{BC9FA652-69B8-4223-AE6E-8F88531BFE1C}"/>
    <cellStyle name="20% - Accent4 3 4 5 2 2" xfId="36742" xr:uid="{4994868B-15EE-4C56-B69F-6CDFCE3DE36F}"/>
    <cellStyle name="20% - Accent4 3 4 5 3" xfId="29138" xr:uid="{7ED743CC-F87D-4848-98F8-260238890B15}"/>
    <cellStyle name="20% - Accent4 3 4 6" xfId="21773" xr:uid="{D6A09016-AFB4-4B3B-8BC7-61D8FE71F95F}"/>
    <cellStyle name="20% - Accent4 3 4 6 2" xfId="36749" xr:uid="{DCD1A269-7BEA-45CC-B2A0-54B3B0492B70}"/>
    <cellStyle name="20% - Accent4 3 4 7" xfId="29145" xr:uid="{900DB7E9-CDC5-4B71-9E60-FAEAFCDE06F6}"/>
    <cellStyle name="20% - Accent4 3 5" xfId="3837" xr:uid="{00000000-0005-0000-0000-0000EA050000}"/>
    <cellStyle name="20% - Accent4 3 5 2" xfId="3836" xr:uid="{00000000-0005-0000-0000-0000EB050000}"/>
    <cellStyle name="20% - Accent4 3 5 2 2" xfId="3835" xr:uid="{00000000-0005-0000-0000-0000EC050000}"/>
    <cellStyle name="20% - Accent4 3 5 2 2 2" xfId="21763" xr:uid="{D6C6CA0C-BC3A-421A-85C3-19BC0CA8828A}"/>
    <cellStyle name="20% - Accent4 3 5 2 2 2 2" xfId="36739" xr:uid="{9E88B11A-2AFA-4A1E-B4E2-0A3E8340E146}"/>
    <cellStyle name="20% - Accent4 3 5 2 2 3" xfId="29135" xr:uid="{81654564-01DA-4508-88F4-6A0598C5744E}"/>
    <cellStyle name="20% - Accent4 3 5 2 3" xfId="3834" xr:uid="{00000000-0005-0000-0000-0000ED050000}"/>
    <cellStyle name="20% - Accent4 3 5 2 3 2" xfId="21762" xr:uid="{8FDCEA61-AA00-4925-93BB-34FB2F1CD795}"/>
    <cellStyle name="20% - Accent4 3 5 2 3 2 2" xfId="36738" xr:uid="{D88A299E-8E7A-4625-81E7-B6F3E8C6A1C5}"/>
    <cellStyle name="20% - Accent4 3 5 2 3 3" xfId="29134" xr:uid="{B31D5F88-4089-4D83-9DBC-992277344857}"/>
    <cellStyle name="20% - Accent4 3 5 2 4" xfId="21764" xr:uid="{B6A1DDBF-74F1-4D74-A577-02F3C1A4E31E}"/>
    <cellStyle name="20% - Accent4 3 5 2 4 2" xfId="36740" xr:uid="{88D1FA1F-113C-4C6D-B441-F0842A89501F}"/>
    <cellStyle name="20% - Accent4 3 5 2 5" xfId="29136" xr:uid="{00BD4404-FC75-485C-BE0B-D08DD6B7CDA1}"/>
    <cellStyle name="20% - Accent4 3 5 3" xfId="3833" xr:uid="{00000000-0005-0000-0000-0000EE050000}"/>
    <cellStyle name="20% - Accent4 3 5 3 2" xfId="3832" xr:uid="{00000000-0005-0000-0000-0000EF050000}"/>
    <cellStyle name="20% - Accent4 3 5 3 2 2" xfId="21760" xr:uid="{C56D40AA-6919-442A-8CC5-F7C7BB48455B}"/>
    <cellStyle name="20% - Accent4 3 5 3 2 2 2" xfId="36736" xr:uid="{54CDF65E-41D1-47DA-AC23-0E90C6D3B410}"/>
    <cellStyle name="20% - Accent4 3 5 3 2 3" xfId="29132" xr:uid="{C76F28DE-4880-4EB2-9503-D0AEDBD25F1C}"/>
    <cellStyle name="20% - Accent4 3 5 3 3" xfId="21761" xr:uid="{02B1A99C-0EA7-479F-BC7C-2E50463E27B1}"/>
    <cellStyle name="20% - Accent4 3 5 3 3 2" xfId="36737" xr:uid="{A102E209-24AB-4740-A76A-831C0F286483}"/>
    <cellStyle name="20% - Accent4 3 5 3 4" xfId="29133" xr:uid="{631FCFBE-12B3-4075-80A3-570C2C69ACB2}"/>
    <cellStyle name="20% - Accent4 3 5 4" xfId="3831" xr:uid="{00000000-0005-0000-0000-0000F0050000}"/>
    <cellStyle name="20% - Accent4 3 5 4 2" xfId="21759" xr:uid="{D0A6EA90-F35A-4408-959C-1058E24326B5}"/>
    <cellStyle name="20% - Accent4 3 5 4 2 2" xfId="36735" xr:uid="{6D73A2F8-99D9-45EE-BBF4-67D3FD5295B6}"/>
    <cellStyle name="20% - Accent4 3 5 4 3" xfId="29131" xr:uid="{2FBAEE6A-5C68-4B5E-9E07-C612E0B2EB9A}"/>
    <cellStyle name="20% - Accent4 3 5 5" xfId="21765" xr:uid="{5755F325-1806-444B-919C-C111EDBEFF92}"/>
    <cellStyle name="20% - Accent4 3 5 5 2" xfId="36741" xr:uid="{A8A7E734-F75E-40F4-9804-F6CE2B945536}"/>
    <cellStyle name="20% - Accent4 3 5 6" xfId="29137" xr:uid="{45253F35-2A05-4452-96B0-5610C0EB1629}"/>
    <cellStyle name="20% - Accent4 3 6" xfId="3830" xr:uid="{00000000-0005-0000-0000-0000F1050000}"/>
    <cellStyle name="20% - Accent4 3 6 2" xfId="3829" xr:uid="{00000000-0005-0000-0000-0000F2050000}"/>
    <cellStyle name="20% - Accent4 3 6 2 2" xfId="21757" xr:uid="{DDAADE83-BD2B-4EF9-A6EC-CD24917EB251}"/>
    <cellStyle name="20% - Accent4 3 6 2 2 2" xfId="36733" xr:uid="{21A3944D-9BEB-475A-8AD2-A8623802228A}"/>
    <cellStyle name="20% - Accent4 3 6 2 3" xfId="29129" xr:uid="{AB101E44-0A14-4F7A-92F6-568EF18E4239}"/>
    <cellStyle name="20% - Accent4 3 6 3" xfId="3828" xr:uid="{00000000-0005-0000-0000-0000F3050000}"/>
    <cellStyle name="20% - Accent4 3 6 3 2" xfId="21756" xr:uid="{B99DDA39-0CE0-4B25-806B-3DAC72613C86}"/>
    <cellStyle name="20% - Accent4 3 6 3 2 2" xfId="36732" xr:uid="{38D3FF31-035E-424D-8301-0BBF483E3F0D}"/>
    <cellStyle name="20% - Accent4 3 6 3 3" xfId="29128" xr:uid="{42952635-F9E2-4B8F-86BB-2472D5A0FFA7}"/>
    <cellStyle name="20% - Accent4 3 6 4" xfId="21758" xr:uid="{8D04FF05-DC28-4361-80F3-30B6DBA858B1}"/>
    <cellStyle name="20% - Accent4 3 6 4 2" xfId="36734" xr:uid="{A7FAD7A9-CD56-4782-AB68-99C9A5162071}"/>
    <cellStyle name="20% - Accent4 3 6 5" xfId="29130" xr:uid="{2ED7D8F8-816E-4BA9-ACC4-D46D7F4AEEBA}"/>
    <cellStyle name="20% - Accent4 3 7" xfId="3827" xr:uid="{00000000-0005-0000-0000-0000F4050000}"/>
    <cellStyle name="20% - Accent4 3 7 2" xfId="21755" xr:uid="{80F9EEBD-8A82-4691-88F5-9C3F69D74FDE}"/>
    <cellStyle name="20% - Accent4 3 7 2 2" xfId="36731" xr:uid="{CE64EE7F-1D14-419D-ABFC-AEBE2DC47F38}"/>
    <cellStyle name="20% - Accent4 3 7 3" xfId="29127" xr:uid="{B2D2A153-496A-49DC-A320-90AE97F6FE86}"/>
    <cellStyle name="20% - Accent4 3 8" xfId="3826" xr:uid="{00000000-0005-0000-0000-0000F5050000}"/>
    <cellStyle name="20% - Accent4 3 8 2" xfId="3825" xr:uid="{00000000-0005-0000-0000-0000F6050000}"/>
    <cellStyle name="20% - Accent4 3 8 2 2" xfId="21753" xr:uid="{59EBDC3B-0CDA-4B9D-9A18-2F559D6F516D}"/>
    <cellStyle name="20% - Accent4 3 8 2 2 2" xfId="36729" xr:uid="{3AC4BC3A-62F1-4E3F-A905-44F529B72C1C}"/>
    <cellStyle name="20% - Accent4 3 8 2 3" xfId="29125" xr:uid="{DE16FA3E-0170-470B-BC5C-B33158B414B7}"/>
    <cellStyle name="20% - Accent4 3 8 3" xfId="21754" xr:uid="{F561E3C7-2FCA-41D9-860A-FA11B5DD9D91}"/>
    <cellStyle name="20% - Accent4 3 8 3 2" xfId="36730" xr:uid="{C4BD6326-C72B-4AA8-B4C1-6BA213062B0C}"/>
    <cellStyle name="20% - Accent4 3 8 4" xfId="29126" xr:uid="{BF20F856-8E91-4221-9666-FCCEAE97C1C8}"/>
    <cellStyle name="20% - Accent4 3 9" xfId="3824" xr:uid="{00000000-0005-0000-0000-0000F7050000}"/>
    <cellStyle name="20% - Accent4 3 9 2" xfId="21752" xr:uid="{A67383B1-4DE9-468C-B231-02CD6B716DD2}"/>
    <cellStyle name="20% - Accent4 3 9 2 2" xfId="36728" xr:uid="{C017E290-90F4-4FE8-A9DD-D0DBA61CD7E2}"/>
    <cellStyle name="20% - Accent4 3 9 3" xfId="29124" xr:uid="{45CC6093-F196-4043-ADFF-0B4FC82BAA09}"/>
    <cellStyle name="20% - Accent4 4" xfId="189" xr:uid="{00000000-0005-0000-0000-00002B000000}"/>
    <cellStyle name="20% - Accent4 4 10" xfId="3823" xr:uid="{00000000-0005-0000-0000-0000F8050000}"/>
    <cellStyle name="20% - Accent4 4 10 2" xfId="21751" xr:uid="{A11B7A2C-4157-4DE6-B5A4-4547BAB2A8A0}"/>
    <cellStyle name="20% - Accent4 4 10 2 2" xfId="36727" xr:uid="{B6A933FF-0A6F-4E5B-BAAB-532DE11F0165}"/>
    <cellStyle name="20% - Accent4 4 10 3" xfId="29123" xr:uid="{A811939F-73D9-4734-8510-4F377FD788B7}"/>
    <cellStyle name="20% - Accent4 4 2" xfId="3822" xr:uid="{00000000-0005-0000-0000-0000F9050000}"/>
    <cellStyle name="20% - Accent4 4 2 2" xfId="3821" xr:uid="{00000000-0005-0000-0000-0000FA050000}"/>
    <cellStyle name="20% - Accent4 4 2 2 2" xfId="3820" xr:uid="{00000000-0005-0000-0000-0000FB050000}"/>
    <cellStyle name="20% - Accent4 4 2 2 2 2" xfId="3819" xr:uid="{00000000-0005-0000-0000-0000FC050000}"/>
    <cellStyle name="20% - Accent4 4 2 2 2 2 2" xfId="3818" xr:uid="{00000000-0005-0000-0000-0000FD050000}"/>
    <cellStyle name="20% - Accent4 4 2 2 2 2 2 2" xfId="21747" xr:uid="{FCC73E45-8E6F-4F48-A582-6524465EEB32}"/>
    <cellStyle name="20% - Accent4 4 2 2 2 2 2 2 2" xfId="36723" xr:uid="{8849BF45-5006-460E-AF0D-68DD227497C1}"/>
    <cellStyle name="20% - Accent4 4 2 2 2 2 2 3" xfId="29119" xr:uid="{B0F6D674-4BB5-421E-B49C-F449D910F73E}"/>
    <cellStyle name="20% - Accent4 4 2 2 2 2 3" xfId="3817" xr:uid="{00000000-0005-0000-0000-0000FE050000}"/>
    <cellStyle name="20% - Accent4 4 2 2 2 2 3 2" xfId="21746" xr:uid="{3403DE2E-3D3A-43A2-A67B-1B4F5B6F22E0}"/>
    <cellStyle name="20% - Accent4 4 2 2 2 2 3 2 2" xfId="36722" xr:uid="{F6BE68A2-147D-4BBF-AB29-AEC6F2E2D38A}"/>
    <cellStyle name="20% - Accent4 4 2 2 2 2 3 3" xfId="29118" xr:uid="{9FBA3501-0C6A-4C35-8F85-0742F9B6E5A4}"/>
    <cellStyle name="20% - Accent4 4 2 2 2 2 4" xfId="21748" xr:uid="{F7DFD15A-87E9-4EAB-B3D4-F13A3B40C471}"/>
    <cellStyle name="20% - Accent4 4 2 2 2 2 4 2" xfId="36724" xr:uid="{A2AEF5F5-C877-4292-9952-BC4D55392F3D}"/>
    <cellStyle name="20% - Accent4 4 2 2 2 2 5" xfId="29120" xr:uid="{1B4E6B1D-F12F-4A1E-9F0A-36DE2031FDCA}"/>
    <cellStyle name="20% - Accent4 4 2 2 2 3" xfId="3816" xr:uid="{00000000-0005-0000-0000-0000FF050000}"/>
    <cellStyle name="20% - Accent4 4 2 2 2 3 2" xfId="3815" xr:uid="{00000000-0005-0000-0000-000000060000}"/>
    <cellStyle name="20% - Accent4 4 2 2 2 3 2 2" xfId="21744" xr:uid="{55A4EF73-74A2-44DB-A2DC-FAC2710CD3BD}"/>
    <cellStyle name="20% - Accent4 4 2 2 2 3 2 2 2" xfId="36720" xr:uid="{B19DE767-28BA-47B7-A259-ABBBF2046642}"/>
    <cellStyle name="20% - Accent4 4 2 2 2 3 2 3" xfId="29116" xr:uid="{54308A16-87E8-470E-A1AF-C96D0EBF7332}"/>
    <cellStyle name="20% - Accent4 4 2 2 2 3 3" xfId="21745" xr:uid="{238F3391-3EFE-4DA8-8E46-C152AFF89925}"/>
    <cellStyle name="20% - Accent4 4 2 2 2 3 3 2" xfId="36721" xr:uid="{2E7874F6-33CF-4FA9-A954-B85246BFFBD9}"/>
    <cellStyle name="20% - Accent4 4 2 2 2 3 4" xfId="29117" xr:uid="{755DF4EA-72AB-42DE-B4DC-5A17AC483324}"/>
    <cellStyle name="20% - Accent4 4 2 2 2 4" xfId="3814" xr:uid="{00000000-0005-0000-0000-000001060000}"/>
    <cellStyle name="20% - Accent4 4 2 2 2 4 2" xfId="21743" xr:uid="{C0984FB6-0BF7-484C-9F74-292DF870ABAB}"/>
    <cellStyle name="20% - Accent4 4 2 2 2 4 2 2" xfId="36719" xr:uid="{3F052BB8-642C-4AF9-9469-5E14D2057331}"/>
    <cellStyle name="20% - Accent4 4 2 2 2 4 3" xfId="29115" xr:uid="{5F98597C-7BAD-4617-B4EA-D00C0228BE51}"/>
    <cellStyle name="20% - Accent4 4 2 2 2 5" xfId="21749" xr:uid="{3565372B-D788-4B7F-B567-1A85C8B53136}"/>
    <cellStyle name="20% - Accent4 4 2 2 2 5 2" xfId="36725" xr:uid="{2D5AB788-E112-49FD-856D-E6F15C9E3C93}"/>
    <cellStyle name="20% - Accent4 4 2 2 2 6" xfId="29121" xr:uid="{11B28D64-05FD-40DF-B49F-C84B52C2C0BD}"/>
    <cellStyle name="20% - Accent4 4 2 2 3" xfId="3813" xr:uid="{00000000-0005-0000-0000-000002060000}"/>
    <cellStyle name="20% - Accent4 4 2 2 3 2" xfId="3812" xr:uid="{00000000-0005-0000-0000-000003060000}"/>
    <cellStyle name="20% - Accent4 4 2 2 3 2 2" xfId="21741" xr:uid="{EF31BFFD-B84B-44EC-A3DF-A442BB90938F}"/>
    <cellStyle name="20% - Accent4 4 2 2 3 2 2 2" xfId="36717" xr:uid="{6046ACB9-4F87-4DD1-91CA-117AC7797595}"/>
    <cellStyle name="20% - Accent4 4 2 2 3 2 3" xfId="29113" xr:uid="{797D7174-474D-4FAF-AE85-DF8B1F23FE31}"/>
    <cellStyle name="20% - Accent4 4 2 2 3 3" xfId="3811" xr:uid="{00000000-0005-0000-0000-000004060000}"/>
    <cellStyle name="20% - Accent4 4 2 2 3 3 2" xfId="21740" xr:uid="{26FACE47-D71F-4E2F-ABC4-D093B353F209}"/>
    <cellStyle name="20% - Accent4 4 2 2 3 3 2 2" xfId="36716" xr:uid="{1ADBDFE8-A858-49BC-B092-BBC086980686}"/>
    <cellStyle name="20% - Accent4 4 2 2 3 3 3" xfId="29112" xr:uid="{F07BBAF5-1A53-4DE2-8AC1-D979F5DF554D}"/>
    <cellStyle name="20% - Accent4 4 2 2 3 4" xfId="21742" xr:uid="{701666ED-71BC-46C4-8516-F9BD555A90CA}"/>
    <cellStyle name="20% - Accent4 4 2 2 3 4 2" xfId="36718" xr:uid="{84106A80-3684-405B-BF90-9E30D7D05F80}"/>
    <cellStyle name="20% - Accent4 4 2 2 3 5" xfId="29114" xr:uid="{1D594F37-2B06-4C43-B912-A11583068DFB}"/>
    <cellStyle name="20% - Accent4 4 2 2 4" xfId="3810" xr:uid="{00000000-0005-0000-0000-000005060000}"/>
    <cellStyle name="20% - Accent4 4 2 2 4 2" xfId="21739" xr:uid="{2A5BBF76-5819-4158-971B-4D89EB377334}"/>
    <cellStyle name="20% - Accent4 4 2 2 4 2 2" xfId="36715" xr:uid="{E70A219D-4CE8-4CA3-B16C-DBC30B6F71B4}"/>
    <cellStyle name="20% - Accent4 4 2 2 4 3" xfId="29111" xr:uid="{7FDA53E9-2BB4-4C24-9ED5-5E9D3998D051}"/>
    <cellStyle name="20% - Accent4 4 2 2 5" xfId="3809" xr:uid="{00000000-0005-0000-0000-000006060000}"/>
    <cellStyle name="20% - Accent4 4 2 2 5 2" xfId="3808" xr:uid="{00000000-0005-0000-0000-000007060000}"/>
    <cellStyle name="20% - Accent4 4 2 2 5 2 2" xfId="21737" xr:uid="{B4E82C6D-FCA9-4F98-A53B-694990EDE024}"/>
    <cellStyle name="20% - Accent4 4 2 2 5 2 2 2" xfId="36713" xr:uid="{9860C238-A4FC-4636-ADEE-37C71D139BEB}"/>
    <cellStyle name="20% - Accent4 4 2 2 5 2 3" xfId="29109" xr:uid="{1B9A6B58-845B-4CC1-9822-4D80A0F649AC}"/>
    <cellStyle name="20% - Accent4 4 2 2 5 3" xfId="21738" xr:uid="{75E4561A-1DD5-49E6-B659-0FEB31ED8F9C}"/>
    <cellStyle name="20% - Accent4 4 2 2 5 3 2" xfId="36714" xr:uid="{CD5C5DE4-F15C-4344-8B67-75329AFC08C8}"/>
    <cellStyle name="20% - Accent4 4 2 2 5 4" xfId="29110" xr:uid="{2C167E08-7C2B-42C6-A4F0-38838A543B84}"/>
    <cellStyle name="20% - Accent4 4 2 2 6" xfId="3807" xr:uid="{00000000-0005-0000-0000-000008060000}"/>
    <cellStyle name="20% - Accent4 4 2 2 6 2" xfId="21736" xr:uid="{F12621AB-FC9E-4C29-8504-E0F03BDFEB77}"/>
    <cellStyle name="20% - Accent4 4 2 2 6 2 2" xfId="36712" xr:uid="{AE44755F-58ED-4A1F-8BEB-588EC99980EC}"/>
    <cellStyle name="20% - Accent4 4 2 2 6 3" xfId="29108" xr:uid="{476A026A-2B48-44CD-B52F-66D09EE583EC}"/>
    <cellStyle name="20% - Accent4 4 2 2 7" xfId="21750" xr:uid="{548F4878-59DF-493C-AEF7-74E0ACC98326}"/>
    <cellStyle name="20% - Accent4 4 2 2 7 2" xfId="36726" xr:uid="{2DC0828A-AACD-4ADA-B841-E98A2CEE42C3}"/>
    <cellStyle name="20% - Accent4 4 2 2 8" xfId="29122" xr:uid="{D7FBCDEB-34DF-4D9A-883E-888AE5729388}"/>
    <cellStyle name="20% - Accent4 4 2 3" xfId="3806" xr:uid="{00000000-0005-0000-0000-000009060000}"/>
    <cellStyle name="20% - Accent4 4 2 3 2" xfId="3805" xr:uid="{00000000-0005-0000-0000-00000A060000}"/>
    <cellStyle name="20% - Accent4 4 2 3 2 2" xfId="3804" xr:uid="{00000000-0005-0000-0000-00000B060000}"/>
    <cellStyle name="20% - Accent4 4 2 3 2 2 2" xfId="21733" xr:uid="{04A866F3-8059-4C96-B4CF-BE95051AA164}"/>
    <cellStyle name="20% - Accent4 4 2 3 2 2 2 2" xfId="36709" xr:uid="{75B266EC-469F-4A6C-840D-93C0DF333FBD}"/>
    <cellStyle name="20% - Accent4 4 2 3 2 2 3" xfId="29105" xr:uid="{E456156D-CEEB-44B8-B2D8-3A61CD7F9FFE}"/>
    <cellStyle name="20% - Accent4 4 2 3 2 3" xfId="3803" xr:uid="{00000000-0005-0000-0000-00000C060000}"/>
    <cellStyle name="20% - Accent4 4 2 3 2 3 2" xfId="21732" xr:uid="{840D18FB-95E2-47B0-A98A-0142A3EA7AEE}"/>
    <cellStyle name="20% - Accent4 4 2 3 2 3 2 2" xfId="36708" xr:uid="{2C44F488-A39C-43D5-86D9-AC2371BE72E4}"/>
    <cellStyle name="20% - Accent4 4 2 3 2 3 3" xfId="29104" xr:uid="{3E2F2972-9363-4EC2-A7AF-EDB9563880BB}"/>
    <cellStyle name="20% - Accent4 4 2 3 2 4" xfId="21734" xr:uid="{FC8CE9DD-C6C5-429D-873B-A6ED17B97D98}"/>
    <cellStyle name="20% - Accent4 4 2 3 2 4 2" xfId="36710" xr:uid="{1EBC97C4-C710-4134-95D3-95862A4399B5}"/>
    <cellStyle name="20% - Accent4 4 2 3 2 5" xfId="29106" xr:uid="{2BA23321-A6CA-4CBA-A17A-B906B9909D74}"/>
    <cellStyle name="20% - Accent4 4 2 3 3" xfId="3802" xr:uid="{00000000-0005-0000-0000-00000D060000}"/>
    <cellStyle name="20% - Accent4 4 2 3 3 2" xfId="3801" xr:uid="{00000000-0005-0000-0000-00000E060000}"/>
    <cellStyle name="20% - Accent4 4 2 3 3 2 2" xfId="21730" xr:uid="{929D2871-1E00-4885-B082-0242F3D76251}"/>
    <cellStyle name="20% - Accent4 4 2 3 3 2 2 2" xfId="36706" xr:uid="{F4A02D36-13F2-4C14-8871-D471716A76FA}"/>
    <cellStyle name="20% - Accent4 4 2 3 3 2 3" xfId="29102" xr:uid="{3F7B4D74-4DDD-43B6-9951-414A023F1E17}"/>
    <cellStyle name="20% - Accent4 4 2 3 3 3" xfId="21731" xr:uid="{C7198C2B-54AB-4E1A-9A95-B7F11F662F54}"/>
    <cellStyle name="20% - Accent4 4 2 3 3 3 2" xfId="36707" xr:uid="{89DF911A-ABAF-45B3-8E15-4BED1267196E}"/>
    <cellStyle name="20% - Accent4 4 2 3 3 4" xfId="29103" xr:uid="{44FB327B-A771-4D49-A58D-8C075D887F23}"/>
    <cellStyle name="20% - Accent4 4 2 3 4" xfId="3800" xr:uid="{00000000-0005-0000-0000-00000F060000}"/>
    <cellStyle name="20% - Accent4 4 2 3 4 2" xfId="21729" xr:uid="{546077F4-0B3A-416C-A4FE-758BA0735FDB}"/>
    <cellStyle name="20% - Accent4 4 2 3 4 2 2" xfId="36705" xr:uid="{BFA1299C-1115-40AF-9721-F44A1AC83CB2}"/>
    <cellStyle name="20% - Accent4 4 2 3 4 3" xfId="29101" xr:uid="{37A3B1FF-111A-4390-9C94-B2C51679246B}"/>
    <cellStyle name="20% - Accent4 4 2 3 5" xfId="21735" xr:uid="{DA020D72-1466-4786-AE2C-DE0A7ACC1E83}"/>
    <cellStyle name="20% - Accent4 4 2 3 5 2" xfId="36711" xr:uid="{634F714E-0733-4794-8B81-43DB7CCD4743}"/>
    <cellStyle name="20% - Accent4 4 2 3 6" xfId="29107" xr:uid="{5ABFADEC-8592-4D79-A577-CA0E4D69095A}"/>
    <cellStyle name="20% - Accent4 4 2 4" xfId="3799" xr:uid="{00000000-0005-0000-0000-000010060000}"/>
    <cellStyle name="20% - Accent4 4 2 5" xfId="3798" xr:uid="{00000000-0005-0000-0000-000011060000}"/>
    <cellStyle name="20% - Accent4 4 2 5 2" xfId="21728" xr:uid="{8B2C1F10-EDD3-4C81-B5EB-270A9C2E2D15}"/>
    <cellStyle name="20% - Accent4 4 2 5 2 2" xfId="36704" xr:uid="{158D3A76-F26B-485D-9D6D-B45042ECC7FC}"/>
    <cellStyle name="20% - Accent4 4 2 5 3" xfId="29100" xr:uid="{F973AF8F-5EBE-4816-BF13-4536B1025615}"/>
    <cellStyle name="20% - Accent4 4 3" xfId="3797" xr:uid="{00000000-0005-0000-0000-000012060000}"/>
    <cellStyle name="20% - Accent4 4 3 2" xfId="3796" xr:uid="{00000000-0005-0000-0000-000013060000}"/>
    <cellStyle name="20% - Accent4 4 3 2 2" xfId="3795" xr:uid="{00000000-0005-0000-0000-000014060000}"/>
    <cellStyle name="20% - Accent4 4 3 2 2 2" xfId="21725" xr:uid="{565FE61B-1B4A-49D2-9378-F3D188F26BCC}"/>
    <cellStyle name="20% - Accent4 4 3 2 2 2 2" xfId="36701" xr:uid="{D36718CA-DE26-41F6-A205-B854407C8515}"/>
    <cellStyle name="20% - Accent4 4 3 2 2 3" xfId="29097" xr:uid="{F4107B37-AA8C-4062-A659-86BF75958E77}"/>
    <cellStyle name="20% - Accent4 4 3 2 3" xfId="3794" xr:uid="{00000000-0005-0000-0000-000015060000}"/>
    <cellStyle name="20% - Accent4 4 3 2 3 2" xfId="21724" xr:uid="{2D848F67-FB3E-40CE-95A5-C74DAB2E52EA}"/>
    <cellStyle name="20% - Accent4 4 3 2 3 2 2" xfId="36700" xr:uid="{A5E6B547-E69C-4403-A5B9-6C5949D022D1}"/>
    <cellStyle name="20% - Accent4 4 3 2 3 3" xfId="29096" xr:uid="{609285E5-C53E-47C2-912A-A7855BE5DB63}"/>
    <cellStyle name="20% - Accent4 4 3 2 4" xfId="21726" xr:uid="{15908986-4545-4090-A266-588B0B4E1517}"/>
    <cellStyle name="20% - Accent4 4 3 2 4 2" xfId="36702" xr:uid="{C6C4584E-019A-4FE6-BB61-67A8FD14BEE6}"/>
    <cellStyle name="20% - Accent4 4 3 2 5" xfId="29098" xr:uid="{7557525D-4873-4F62-A05B-6F7F05870AD0}"/>
    <cellStyle name="20% - Accent4 4 3 3" xfId="3793" xr:uid="{00000000-0005-0000-0000-000016060000}"/>
    <cellStyle name="20% - Accent4 4 3 3 2" xfId="21723" xr:uid="{FBAD454E-195A-4C5F-AED3-9A07B5803672}"/>
    <cellStyle name="20% - Accent4 4 3 3 2 2" xfId="36699" xr:uid="{58FD26EA-250F-4ED7-85FD-71D7D195BE4C}"/>
    <cellStyle name="20% - Accent4 4 3 3 3" xfId="29095" xr:uid="{E9ABF41D-D72F-4CAE-9F4E-806C5B7BC392}"/>
    <cellStyle name="20% - Accent4 4 3 4" xfId="3792" xr:uid="{00000000-0005-0000-0000-000017060000}"/>
    <cellStyle name="20% - Accent4 4 3 4 2" xfId="3791" xr:uid="{00000000-0005-0000-0000-000018060000}"/>
    <cellStyle name="20% - Accent4 4 3 4 2 2" xfId="21721" xr:uid="{C8371BE2-575F-4D5E-8894-D199BB0206D1}"/>
    <cellStyle name="20% - Accent4 4 3 4 2 2 2" xfId="36697" xr:uid="{76247A65-204E-491F-BB5F-126D0706143D}"/>
    <cellStyle name="20% - Accent4 4 3 4 2 3" xfId="29093" xr:uid="{E6E79D9E-A651-44BE-94F2-F484412DC5FB}"/>
    <cellStyle name="20% - Accent4 4 3 4 3" xfId="21722" xr:uid="{41093FC4-B6E3-43C4-9C39-BCE66B2BFB4C}"/>
    <cellStyle name="20% - Accent4 4 3 4 3 2" xfId="36698" xr:uid="{1E2BDA6F-E2D9-4C2B-96CA-B12E95B511A3}"/>
    <cellStyle name="20% - Accent4 4 3 4 4" xfId="29094" xr:uid="{7BA7C7D3-924F-4375-8067-554049B6AFE7}"/>
    <cellStyle name="20% - Accent4 4 3 5" xfId="3790" xr:uid="{00000000-0005-0000-0000-000019060000}"/>
    <cellStyle name="20% - Accent4 4 3 5 2" xfId="21720" xr:uid="{01DCD0A8-A6D8-4E80-A352-4FB05F8F535D}"/>
    <cellStyle name="20% - Accent4 4 3 5 2 2" xfId="36696" xr:uid="{20650F28-C109-450D-BD4B-E121E9FA4CA0}"/>
    <cellStyle name="20% - Accent4 4 3 5 3" xfId="29092" xr:uid="{47D783E6-020B-4A2D-A1B6-D1DD402DAFC9}"/>
    <cellStyle name="20% - Accent4 4 3 6" xfId="21727" xr:uid="{F1F5441C-2102-430B-AA2C-4DEA1DB7B861}"/>
    <cellStyle name="20% - Accent4 4 3 6 2" xfId="36703" xr:uid="{599CD896-E87C-46B8-8829-60938BA7686B}"/>
    <cellStyle name="20% - Accent4 4 3 7" xfId="29099" xr:uid="{51131789-9684-49D8-9D10-D0BF7B0F64DA}"/>
    <cellStyle name="20% - Accent4 4 4" xfId="3789" xr:uid="{00000000-0005-0000-0000-00001A060000}"/>
    <cellStyle name="20% - Accent4 4 4 2" xfId="3788" xr:uid="{00000000-0005-0000-0000-00001B060000}"/>
    <cellStyle name="20% - Accent4 4 4 2 2" xfId="3787" xr:uid="{00000000-0005-0000-0000-00001C060000}"/>
    <cellStyle name="20% - Accent4 4 4 2 2 2" xfId="21717" xr:uid="{142AF947-67B9-415D-8AFA-7EAFD24A5EB3}"/>
    <cellStyle name="20% - Accent4 4 4 2 2 2 2" xfId="36693" xr:uid="{BA7B3631-DBAB-42A5-900F-9953FDC005CB}"/>
    <cellStyle name="20% - Accent4 4 4 2 2 3" xfId="29089" xr:uid="{555CEF12-AD23-4C60-A53E-CA890F2AAB4A}"/>
    <cellStyle name="20% - Accent4 4 4 2 3" xfId="3786" xr:uid="{00000000-0005-0000-0000-00001D060000}"/>
    <cellStyle name="20% - Accent4 4 4 2 3 2" xfId="21716" xr:uid="{B0A3144C-9143-4145-BCE0-5D9E7D86E010}"/>
    <cellStyle name="20% - Accent4 4 4 2 3 2 2" xfId="36692" xr:uid="{CBDDC55F-5446-45BD-81E8-F84338FB6D21}"/>
    <cellStyle name="20% - Accent4 4 4 2 3 3" xfId="29088" xr:uid="{DB6AB834-9DF8-47C1-B9D0-F45F4CF39CDB}"/>
    <cellStyle name="20% - Accent4 4 4 2 4" xfId="21718" xr:uid="{53508F39-BEA3-4877-A157-F7B3D89508CD}"/>
    <cellStyle name="20% - Accent4 4 4 2 4 2" xfId="36694" xr:uid="{D5BEB9C0-11CB-455C-8E30-B697ED4EE258}"/>
    <cellStyle name="20% - Accent4 4 4 2 5" xfId="29090" xr:uid="{73634B99-70E2-47DF-887F-51559737774F}"/>
    <cellStyle name="20% - Accent4 4 4 3" xfId="3785" xr:uid="{00000000-0005-0000-0000-00001E060000}"/>
    <cellStyle name="20% - Accent4 4 4 3 2" xfId="3784" xr:uid="{00000000-0005-0000-0000-00001F060000}"/>
    <cellStyle name="20% - Accent4 4 4 3 2 2" xfId="21714" xr:uid="{20AEC776-2404-4496-BE89-B18F65575BC3}"/>
    <cellStyle name="20% - Accent4 4 4 3 2 2 2" xfId="36690" xr:uid="{FD811997-3A20-4029-959E-9D4B5475E5F3}"/>
    <cellStyle name="20% - Accent4 4 4 3 2 3" xfId="29086" xr:uid="{1F3F0EED-A6EB-45CA-B3F1-38323BA8870D}"/>
    <cellStyle name="20% - Accent4 4 4 3 3" xfId="21715" xr:uid="{2BD30A4F-A192-4C93-AE40-1A24251465E3}"/>
    <cellStyle name="20% - Accent4 4 4 3 3 2" xfId="36691" xr:uid="{3F9C8FDC-BC5C-487C-8EF3-0D3E9345E711}"/>
    <cellStyle name="20% - Accent4 4 4 3 4" xfId="29087" xr:uid="{582E11F4-A826-4620-8A05-4A931D70B02D}"/>
    <cellStyle name="20% - Accent4 4 4 4" xfId="3783" xr:uid="{00000000-0005-0000-0000-000020060000}"/>
    <cellStyle name="20% - Accent4 4 4 4 2" xfId="21713" xr:uid="{051E3A0C-E85F-4C7A-8426-37916E7DF564}"/>
    <cellStyle name="20% - Accent4 4 4 4 2 2" xfId="36689" xr:uid="{69CAC19D-E897-47E5-A273-C8F827D02C7A}"/>
    <cellStyle name="20% - Accent4 4 4 4 3" xfId="29085" xr:uid="{AA0BD968-FC8C-4615-B325-9CED00D4646F}"/>
    <cellStyle name="20% - Accent4 4 4 5" xfId="21719" xr:uid="{54B27DD7-F412-4FDC-B4CC-B4F9FB830828}"/>
    <cellStyle name="20% - Accent4 4 4 5 2" xfId="36695" xr:uid="{B983873E-C8E7-417B-928B-ACDD2075E6F3}"/>
    <cellStyle name="20% - Accent4 4 4 6" xfId="29091" xr:uid="{5DD35D3D-6490-4CD7-82D0-90EEE2F4DF1A}"/>
    <cellStyle name="20% - Accent4 4 5" xfId="3782" xr:uid="{00000000-0005-0000-0000-000021060000}"/>
    <cellStyle name="20% - Accent4 4 5 2" xfId="3781" xr:uid="{00000000-0005-0000-0000-000022060000}"/>
    <cellStyle name="20% - Accent4 4 5 2 2" xfId="3780" xr:uid="{00000000-0005-0000-0000-000023060000}"/>
    <cellStyle name="20% - Accent4 4 5 2 2 2" xfId="21710" xr:uid="{245974FE-2562-4624-8A5D-17885539A289}"/>
    <cellStyle name="20% - Accent4 4 5 2 2 2 2" xfId="36686" xr:uid="{6AAAE3CF-8C83-47C6-A172-07B2972C1FE3}"/>
    <cellStyle name="20% - Accent4 4 5 2 2 3" xfId="29082" xr:uid="{19976CF6-78DD-4134-BF2C-4EA826EF5DCA}"/>
    <cellStyle name="20% - Accent4 4 5 2 3" xfId="3779" xr:uid="{00000000-0005-0000-0000-000024060000}"/>
    <cellStyle name="20% - Accent4 4 5 2 3 2" xfId="21709" xr:uid="{E22DEAA1-6D2E-4A60-A09E-485E94A2B401}"/>
    <cellStyle name="20% - Accent4 4 5 2 3 2 2" xfId="36685" xr:uid="{8340C8D0-C99A-4273-B97D-886A3BF70B4F}"/>
    <cellStyle name="20% - Accent4 4 5 2 3 3" xfId="29081" xr:uid="{893D3825-E710-4096-ABB3-F76B35C76ADE}"/>
    <cellStyle name="20% - Accent4 4 5 2 4" xfId="21711" xr:uid="{5373B471-9E0E-4E06-9A3E-BC873C3FFDB2}"/>
    <cellStyle name="20% - Accent4 4 5 2 4 2" xfId="36687" xr:uid="{FE389B1E-60E1-402B-969C-FB492450D6ED}"/>
    <cellStyle name="20% - Accent4 4 5 2 5" xfId="29083" xr:uid="{2D0A1E87-4197-4E8B-8DD1-C7D433FC54C8}"/>
    <cellStyle name="20% - Accent4 4 5 3" xfId="3778" xr:uid="{00000000-0005-0000-0000-000025060000}"/>
    <cellStyle name="20% - Accent4 4 5 3 2" xfId="3777" xr:uid="{00000000-0005-0000-0000-000026060000}"/>
    <cellStyle name="20% - Accent4 4 5 3 2 2" xfId="21707" xr:uid="{D8D9E4E3-44DA-4D32-985B-9EF18D1B0869}"/>
    <cellStyle name="20% - Accent4 4 5 3 2 2 2" xfId="36683" xr:uid="{E50A36A0-DDD5-43BF-B0CB-642D82B9097A}"/>
    <cellStyle name="20% - Accent4 4 5 3 2 3" xfId="29079" xr:uid="{C0C6DF7A-DE63-4D42-81B0-C1991EBF6202}"/>
    <cellStyle name="20% - Accent4 4 5 3 3" xfId="21708" xr:uid="{EFD36271-9C11-48B3-A35E-4626E44E0794}"/>
    <cellStyle name="20% - Accent4 4 5 3 3 2" xfId="36684" xr:uid="{FCF5873C-8F2A-4BAE-AD4F-049FAD3998AB}"/>
    <cellStyle name="20% - Accent4 4 5 3 4" xfId="29080" xr:uid="{773CEAC9-07A8-4AF9-9914-CC74E1B01D82}"/>
    <cellStyle name="20% - Accent4 4 5 4" xfId="3776" xr:uid="{00000000-0005-0000-0000-000027060000}"/>
    <cellStyle name="20% - Accent4 4 5 4 2" xfId="21706" xr:uid="{CC1D8FFC-3D38-491A-8248-A5B2FDFF1405}"/>
    <cellStyle name="20% - Accent4 4 5 4 2 2" xfId="36682" xr:uid="{772CAE0A-80C8-4408-A0FE-CDD52DF1AE21}"/>
    <cellStyle name="20% - Accent4 4 5 4 3" xfId="29078" xr:uid="{FDC01ABC-7724-44AF-9040-F2049496EC21}"/>
    <cellStyle name="20% - Accent4 4 5 5" xfId="21712" xr:uid="{0FEAA1ED-6819-42BC-8019-D4DDEE6A0FBC}"/>
    <cellStyle name="20% - Accent4 4 5 5 2" xfId="36688" xr:uid="{F0489328-194E-4461-B144-05C8F27C6EFA}"/>
    <cellStyle name="20% - Accent4 4 5 6" xfId="29084" xr:uid="{F663764C-87EC-4B45-968C-907E6F540652}"/>
    <cellStyle name="20% - Accent4 4 6" xfId="3775" xr:uid="{00000000-0005-0000-0000-000028060000}"/>
    <cellStyle name="20% - Accent4 4 6 2" xfId="3774" xr:uid="{00000000-0005-0000-0000-000029060000}"/>
    <cellStyle name="20% - Accent4 4 6 2 2" xfId="21704" xr:uid="{38971774-C4E6-4030-927F-B12F45BE2943}"/>
    <cellStyle name="20% - Accent4 4 6 2 2 2" xfId="36680" xr:uid="{D35AF930-9241-46B1-A003-12F24283E8A8}"/>
    <cellStyle name="20% - Accent4 4 6 2 3" xfId="29076" xr:uid="{4280D6A6-DE23-466E-A977-F2DC63AE60ED}"/>
    <cellStyle name="20% - Accent4 4 6 3" xfId="3773" xr:uid="{00000000-0005-0000-0000-00002A060000}"/>
    <cellStyle name="20% - Accent4 4 6 3 2" xfId="21703" xr:uid="{73F0A6A5-55DC-4B01-AAF0-174EE276DA26}"/>
    <cellStyle name="20% - Accent4 4 6 3 2 2" xfId="36679" xr:uid="{EE008CBA-F439-4254-959E-209A4684A2EB}"/>
    <cellStyle name="20% - Accent4 4 6 3 3" xfId="29075" xr:uid="{DFA86BE3-0AF2-442D-B0AC-25111E83B4A2}"/>
    <cellStyle name="20% - Accent4 4 6 4" xfId="21705" xr:uid="{D847E5D1-936C-43B6-8261-91D2223FAD77}"/>
    <cellStyle name="20% - Accent4 4 6 4 2" xfId="36681" xr:uid="{3CB40AD0-70BB-48C4-92A4-B3AD7F50F522}"/>
    <cellStyle name="20% - Accent4 4 6 5" xfId="29077" xr:uid="{E2C359E2-BACF-40EC-9CE9-63CF1A72759F}"/>
    <cellStyle name="20% - Accent4 4 7" xfId="3772" xr:uid="{00000000-0005-0000-0000-00002B060000}"/>
    <cellStyle name="20% - Accent4 4 7 2" xfId="21702" xr:uid="{1EC72FAB-BC7C-440B-AFE8-4C9874F91E03}"/>
    <cellStyle name="20% - Accent4 4 7 2 2" xfId="36678" xr:uid="{47C531AF-6E56-4024-9554-332819FDD209}"/>
    <cellStyle name="20% - Accent4 4 7 3" xfId="29074" xr:uid="{AC679CBA-95C1-4EC0-A52F-FB549D5C77DC}"/>
    <cellStyle name="20% - Accent4 4 8" xfId="3771" xr:uid="{00000000-0005-0000-0000-00002C060000}"/>
    <cellStyle name="20% - Accent4 4 8 2" xfId="3770" xr:uid="{00000000-0005-0000-0000-00002D060000}"/>
    <cellStyle name="20% - Accent4 4 8 2 2" xfId="21700" xr:uid="{4462AC94-1115-4EAB-BC80-58935C6E61C0}"/>
    <cellStyle name="20% - Accent4 4 8 2 2 2" xfId="36676" xr:uid="{9CB482E8-9677-4793-85BF-210259DC7279}"/>
    <cellStyle name="20% - Accent4 4 8 2 3" xfId="29072" xr:uid="{61AC056F-CD85-4BC7-AF8F-5A421C1A50AE}"/>
    <cellStyle name="20% - Accent4 4 8 3" xfId="21701" xr:uid="{B4A5F5CC-EE29-41F2-9B41-A7F2DF5EB0A1}"/>
    <cellStyle name="20% - Accent4 4 8 3 2" xfId="36677" xr:uid="{4A124F9C-02A3-4B41-A030-5C88493560AF}"/>
    <cellStyle name="20% - Accent4 4 8 4" xfId="29073" xr:uid="{AE05E229-0B71-4915-B4E2-17B0B1988729}"/>
    <cellStyle name="20% - Accent4 4 9" xfId="3769" xr:uid="{00000000-0005-0000-0000-00002E060000}"/>
    <cellStyle name="20% - Accent4 4 9 2" xfId="21699" xr:uid="{5C5040BB-C360-4EA5-9CFE-AA93F6C78E30}"/>
    <cellStyle name="20% - Accent4 4 9 2 2" xfId="36675" xr:uid="{901B7283-A60F-431D-AF82-320CEFC4B01B}"/>
    <cellStyle name="20% - Accent4 4 9 3" xfId="29071" xr:uid="{9CF44DBF-F4AA-49F1-B92D-2245D8C55C87}"/>
    <cellStyle name="20% - Accent4 5" xfId="205" xr:uid="{00000000-0005-0000-0000-00002C000000}"/>
    <cellStyle name="20% - Accent4 5 2" xfId="3767" xr:uid="{00000000-0005-0000-0000-000030060000}"/>
    <cellStyle name="20% - Accent4 5 2 2" xfId="3766" xr:uid="{00000000-0005-0000-0000-000031060000}"/>
    <cellStyle name="20% - Accent4 5 2 2 2" xfId="3765" xr:uid="{00000000-0005-0000-0000-000032060000}"/>
    <cellStyle name="20% - Accent4 5 2 2 2 2" xfId="3764" xr:uid="{00000000-0005-0000-0000-000033060000}"/>
    <cellStyle name="20% - Accent4 5 2 2 2 2 2" xfId="3763" xr:uid="{00000000-0005-0000-0000-000034060000}"/>
    <cellStyle name="20% - Accent4 5 2 2 2 2 2 2" xfId="21694" xr:uid="{518E0F15-5281-4750-AB25-3B4F50FCACE0}"/>
    <cellStyle name="20% - Accent4 5 2 2 2 2 2 2 2" xfId="36670" xr:uid="{87888485-7E7E-4C13-9878-EAE8088729DB}"/>
    <cellStyle name="20% - Accent4 5 2 2 2 2 2 3" xfId="29066" xr:uid="{58EAA290-6A56-4C40-9EB4-CA895EE47012}"/>
    <cellStyle name="20% - Accent4 5 2 2 2 2 3" xfId="3762" xr:uid="{00000000-0005-0000-0000-000035060000}"/>
    <cellStyle name="20% - Accent4 5 2 2 2 2 3 2" xfId="21693" xr:uid="{89F4DE7B-C36A-42F7-8B90-6F6177077E0D}"/>
    <cellStyle name="20% - Accent4 5 2 2 2 2 3 2 2" xfId="36669" xr:uid="{A24707B6-8DC5-4C92-AA7A-FF71B2B3D4F5}"/>
    <cellStyle name="20% - Accent4 5 2 2 2 2 3 3" xfId="29065" xr:uid="{199CACA0-523F-407B-B7D4-7BE414549569}"/>
    <cellStyle name="20% - Accent4 5 2 2 2 2 4" xfId="21695" xr:uid="{C05CD9F9-82B8-41ED-94BF-A9CE07BF33FA}"/>
    <cellStyle name="20% - Accent4 5 2 2 2 2 4 2" xfId="36671" xr:uid="{ACCEEFF5-C322-4ADA-9AC9-1A97F90A3BD7}"/>
    <cellStyle name="20% - Accent4 5 2 2 2 2 5" xfId="29067" xr:uid="{76032B04-8FE0-41A8-A5E9-38B9EA2968C5}"/>
    <cellStyle name="20% - Accent4 5 2 2 2 3" xfId="3761" xr:uid="{00000000-0005-0000-0000-000036060000}"/>
    <cellStyle name="20% - Accent4 5 2 2 2 3 2" xfId="3760" xr:uid="{00000000-0005-0000-0000-000037060000}"/>
    <cellStyle name="20% - Accent4 5 2 2 2 3 2 2" xfId="21691" xr:uid="{FA4F30E5-AD3D-4AB8-A9F3-4190434F8D82}"/>
    <cellStyle name="20% - Accent4 5 2 2 2 3 2 2 2" xfId="36667" xr:uid="{D32CDD11-0839-4782-90BF-BE7C9A274605}"/>
    <cellStyle name="20% - Accent4 5 2 2 2 3 2 3" xfId="29063" xr:uid="{D9EB2478-A2D4-4C91-A234-B90790A603E9}"/>
    <cellStyle name="20% - Accent4 5 2 2 2 3 3" xfId="21692" xr:uid="{BD0C11BE-1533-42A7-B84A-5FA361971482}"/>
    <cellStyle name="20% - Accent4 5 2 2 2 3 3 2" xfId="36668" xr:uid="{DE336957-16C5-43C4-8552-053E6EC42D55}"/>
    <cellStyle name="20% - Accent4 5 2 2 2 3 4" xfId="29064" xr:uid="{7838ED51-A6D2-4E32-A342-42E37BAAC4C6}"/>
    <cellStyle name="20% - Accent4 5 2 2 2 4" xfId="3759" xr:uid="{00000000-0005-0000-0000-000038060000}"/>
    <cellStyle name="20% - Accent4 5 2 2 2 4 2" xfId="21690" xr:uid="{F39BD30B-F8B7-45F7-8B94-2364A8284B65}"/>
    <cellStyle name="20% - Accent4 5 2 2 2 4 2 2" xfId="36666" xr:uid="{43182E9C-B3B2-43B0-BB2A-CA943EC7FC20}"/>
    <cellStyle name="20% - Accent4 5 2 2 2 4 3" xfId="29062" xr:uid="{6CC25A3D-8856-4F78-840F-6B959124F703}"/>
    <cellStyle name="20% - Accent4 5 2 2 2 5" xfId="21696" xr:uid="{08E4AFCD-B991-415C-8C50-C596D59633EE}"/>
    <cellStyle name="20% - Accent4 5 2 2 2 5 2" xfId="36672" xr:uid="{8049EEDC-128D-45F0-9F17-4BC73D27B517}"/>
    <cellStyle name="20% - Accent4 5 2 2 2 6" xfId="29068" xr:uid="{634E0889-832E-45D0-8CA9-EDE17C9EDE34}"/>
    <cellStyle name="20% - Accent4 5 2 2 3" xfId="3758" xr:uid="{00000000-0005-0000-0000-000039060000}"/>
    <cellStyle name="20% - Accent4 5 2 2 3 2" xfId="3757" xr:uid="{00000000-0005-0000-0000-00003A060000}"/>
    <cellStyle name="20% - Accent4 5 2 2 3 2 2" xfId="21688" xr:uid="{DAB54CAA-9068-4D4D-BD74-C5EAEEA0458F}"/>
    <cellStyle name="20% - Accent4 5 2 2 3 2 2 2" xfId="36664" xr:uid="{D5B3B7AF-4A9A-46A0-89DE-04294F016C00}"/>
    <cellStyle name="20% - Accent4 5 2 2 3 2 3" xfId="29060" xr:uid="{BA5B3549-211B-4E72-A43F-23B132B2F40A}"/>
    <cellStyle name="20% - Accent4 5 2 2 3 3" xfId="3756" xr:uid="{00000000-0005-0000-0000-00003B060000}"/>
    <cellStyle name="20% - Accent4 5 2 2 3 3 2" xfId="21687" xr:uid="{F29DE295-257F-4C57-AE98-BAE00D340FB0}"/>
    <cellStyle name="20% - Accent4 5 2 2 3 3 2 2" xfId="36663" xr:uid="{52E2914A-63F3-451F-A694-36F91D32DE13}"/>
    <cellStyle name="20% - Accent4 5 2 2 3 3 3" xfId="29059" xr:uid="{5AF19951-9FE4-45D3-9BC1-FFCCC481ED9C}"/>
    <cellStyle name="20% - Accent4 5 2 2 3 4" xfId="21689" xr:uid="{860DD506-E741-4529-88C8-EA2A5EBFFACA}"/>
    <cellStyle name="20% - Accent4 5 2 2 3 4 2" xfId="36665" xr:uid="{0C2977AF-0A85-4B1B-BEA7-DA8D5F16152B}"/>
    <cellStyle name="20% - Accent4 5 2 2 3 5" xfId="29061" xr:uid="{C7FDF3FA-A3E4-47C3-83B8-DD1355830EDF}"/>
    <cellStyle name="20% - Accent4 5 2 2 4" xfId="3755" xr:uid="{00000000-0005-0000-0000-00003C060000}"/>
    <cellStyle name="20% - Accent4 5 2 2 4 2" xfId="21686" xr:uid="{DA2A4EED-18E5-4B7B-B56C-56350683B150}"/>
    <cellStyle name="20% - Accent4 5 2 2 4 2 2" xfId="36662" xr:uid="{01F9E0EE-1977-4081-80C8-B4E189BA4E3A}"/>
    <cellStyle name="20% - Accent4 5 2 2 4 3" xfId="29058" xr:uid="{680BD679-5514-4937-8CBD-AD6E98A0D030}"/>
    <cellStyle name="20% - Accent4 5 2 2 5" xfId="3754" xr:uid="{00000000-0005-0000-0000-00003D060000}"/>
    <cellStyle name="20% - Accent4 5 2 2 5 2" xfId="3753" xr:uid="{00000000-0005-0000-0000-00003E060000}"/>
    <cellStyle name="20% - Accent4 5 2 2 5 2 2" xfId="21684" xr:uid="{FCED8B89-E068-4804-A202-B96BFB854680}"/>
    <cellStyle name="20% - Accent4 5 2 2 5 2 2 2" xfId="36660" xr:uid="{E469B18E-F0DD-4A19-BF59-1ECFE1CBE382}"/>
    <cellStyle name="20% - Accent4 5 2 2 5 2 3" xfId="29056" xr:uid="{84EE36C7-276E-47FB-B588-CC3234BBEA0F}"/>
    <cellStyle name="20% - Accent4 5 2 2 5 3" xfId="21685" xr:uid="{87C0D870-EC56-486F-8579-4C8637E93AF5}"/>
    <cellStyle name="20% - Accent4 5 2 2 5 3 2" xfId="36661" xr:uid="{A7F6375C-09F3-45B3-873E-E204577F6183}"/>
    <cellStyle name="20% - Accent4 5 2 2 5 4" xfId="29057" xr:uid="{8EA60E30-989C-447B-8D55-48625689E0C6}"/>
    <cellStyle name="20% - Accent4 5 2 2 6" xfId="3752" xr:uid="{00000000-0005-0000-0000-00003F060000}"/>
    <cellStyle name="20% - Accent4 5 2 2 6 2" xfId="21683" xr:uid="{29F4D422-EFC7-49A8-96FA-FBC7BC4E26B7}"/>
    <cellStyle name="20% - Accent4 5 2 2 6 2 2" xfId="36659" xr:uid="{6A9C706C-CBA4-442D-96A1-76F018A821E6}"/>
    <cellStyle name="20% - Accent4 5 2 2 6 3" xfId="29055" xr:uid="{30FA5B36-1210-4136-BB03-A490337FF4CB}"/>
    <cellStyle name="20% - Accent4 5 2 2 7" xfId="21697" xr:uid="{6576B7A6-29AC-47E6-B69D-100B8B34A961}"/>
    <cellStyle name="20% - Accent4 5 2 2 7 2" xfId="36673" xr:uid="{429B72B4-98BE-486D-AA6D-8E3BD6F1A62A}"/>
    <cellStyle name="20% - Accent4 5 2 2 8" xfId="29069" xr:uid="{7878FD21-B247-42B1-B189-C484D77D14A7}"/>
    <cellStyle name="20% - Accent4 5 2 3" xfId="3751" xr:uid="{00000000-0005-0000-0000-000040060000}"/>
    <cellStyle name="20% - Accent4 5 2 3 2" xfId="3750" xr:uid="{00000000-0005-0000-0000-000041060000}"/>
    <cellStyle name="20% - Accent4 5 2 3 2 2" xfId="3749" xr:uid="{00000000-0005-0000-0000-000042060000}"/>
    <cellStyle name="20% - Accent4 5 2 3 2 2 2" xfId="21680" xr:uid="{EA698929-CF91-4A63-9740-8DF7A6745A16}"/>
    <cellStyle name="20% - Accent4 5 2 3 2 2 2 2" xfId="36656" xr:uid="{658E01B8-15B8-443B-9A64-951076E1F228}"/>
    <cellStyle name="20% - Accent4 5 2 3 2 2 3" xfId="29052" xr:uid="{F683EF69-2DA2-44E9-B197-DF13421B630A}"/>
    <cellStyle name="20% - Accent4 5 2 3 2 3" xfId="3748" xr:uid="{00000000-0005-0000-0000-000043060000}"/>
    <cellStyle name="20% - Accent4 5 2 3 2 3 2" xfId="21679" xr:uid="{FB0CA247-ECD1-4BF9-AAD3-4BC1959F53AE}"/>
    <cellStyle name="20% - Accent4 5 2 3 2 3 2 2" xfId="36655" xr:uid="{3940E376-1DB5-4D73-9963-91951E9C34A2}"/>
    <cellStyle name="20% - Accent4 5 2 3 2 3 3" xfId="29051" xr:uid="{32BF9200-4187-4367-BDF2-F576C01E4D51}"/>
    <cellStyle name="20% - Accent4 5 2 3 2 4" xfId="21681" xr:uid="{A19AA575-69D9-4F24-9A5A-5B4C2C530EBF}"/>
    <cellStyle name="20% - Accent4 5 2 3 2 4 2" xfId="36657" xr:uid="{EF3EC203-74BB-4839-9201-B595FF027B51}"/>
    <cellStyle name="20% - Accent4 5 2 3 2 5" xfId="29053" xr:uid="{23BA6E83-1B44-47A1-951F-E62C2C948138}"/>
    <cellStyle name="20% - Accent4 5 2 3 3" xfId="3747" xr:uid="{00000000-0005-0000-0000-000044060000}"/>
    <cellStyle name="20% - Accent4 5 2 3 3 2" xfId="3746" xr:uid="{00000000-0005-0000-0000-000045060000}"/>
    <cellStyle name="20% - Accent4 5 2 3 3 2 2" xfId="21677" xr:uid="{8154B51F-EAEE-4783-9DFC-FFEF11F2E967}"/>
    <cellStyle name="20% - Accent4 5 2 3 3 2 2 2" xfId="36653" xr:uid="{B8036CD6-FE90-49AB-A17E-B9E8224D501F}"/>
    <cellStyle name="20% - Accent4 5 2 3 3 2 3" xfId="29049" xr:uid="{A52E94E7-CD90-46CB-A522-745CB0899121}"/>
    <cellStyle name="20% - Accent4 5 2 3 3 3" xfId="21678" xr:uid="{1BFAA29A-BAF3-4469-9EF5-97E3BED211A9}"/>
    <cellStyle name="20% - Accent4 5 2 3 3 3 2" xfId="36654" xr:uid="{D20689A0-D35C-46D6-9593-41898751D679}"/>
    <cellStyle name="20% - Accent4 5 2 3 3 4" xfId="29050" xr:uid="{C49A4392-F87E-40A8-BD1B-CBBFBEAE58A3}"/>
    <cellStyle name="20% - Accent4 5 2 3 4" xfId="3745" xr:uid="{00000000-0005-0000-0000-000046060000}"/>
    <cellStyle name="20% - Accent4 5 2 3 4 2" xfId="21676" xr:uid="{9897F870-1628-4DC2-8482-4C26FC1085B3}"/>
    <cellStyle name="20% - Accent4 5 2 3 4 2 2" xfId="36652" xr:uid="{10975D53-648B-4884-8606-D3AF85ABAB0B}"/>
    <cellStyle name="20% - Accent4 5 2 3 4 3" xfId="29048" xr:uid="{2DA77002-034C-492B-AA75-AD6BDEA829E7}"/>
    <cellStyle name="20% - Accent4 5 2 3 5" xfId="21682" xr:uid="{469A677C-C3B6-476B-A386-09B012A9BBC5}"/>
    <cellStyle name="20% - Accent4 5 2 3 5 2" xfId="36658" xr:uid="{1C0C212C-77AB-4444-B391-B199C761E28C}"/>
    <cellStyle name="20% - Accent4 5 2 3 6" xfId="29054" xr:uid="{4F0011F5-3481-4C70-B485-55C16384D5B0}"/>
    <cellStyle name="20% - Accent4 5 2 4" xfId="3744" xr:uid="{00000000-0005-0000-0000-000047060000}"/>
    <cellStyle name="20% - Accent4 5 2 5" xfId="3743" xr:uid="{00000000-0005-0000-0000-000048060000}"/>
    <cellStyle name="20% - Accent4 5 2 5 2" xfId="21675" xr:uid="{00C8F400-DD4D-4299-A385-70DD457A9B35}"/>
    <cellStyle name="20% - Accent4 5 2 5 2 2" xfId="36651" xr:uid="{6BE013FE-A6CB-4932-8BA5-E9C3F74320A6}"/>
    <cellStyle name="20% - Accent4 5 2 5 3" xfId="29047" xr:uid="{84EA9883-A603-4C13-8887-E3D69A1A7D6C}"/>
    <cellStyle name="20% - Accent4 5 3" xfId="3742" xr:uid="{00000000-0005-0000-0000-000049060000}"/>
    <cellStyle name="20% - Accent4 5 3 2" xfId="3741" xr:uid="{00000000-0005-0000-0000-00004A060000}"/>
    <cellStyle name="20% - Accent4 5 3 2 2" xfId="3740" xr:uid="{00000000-0005-0000-0000-00004B060000}"/>
    <cellStyle name="20% - Accent4 5 3 2 2 2" xfId="21672" xr:uid="{24FAAEB2-DFCF-40FF-A150-DB6BF99EF053}"/>
    <cellStyle name="20% - Accent4 5 3 2 2 2 2" xfId="36648" xr:uid="{085477D9-F9A0-4BB4-A70E-B98498AA2835}"/>
    <cellStyle name="20% - Accent4 5 3 2 2 3" xfId="29044" xr:uid="{8BC3D137-64C0-4F2A-BCC2-97ABC5FFCEDD}"/>
    <cellStyle name="20% - Accent4 5 3 2 3" xfId="3739" xr:uid="{00000000-0005-0000-0000-00004C060000}"/>
    <cellStyle name="20% - Accent4 5 3 2 3 2" xfId="21671" xr:uid="{28E5CFBC-1536-4DC2-B3DB-C696E6D2E3C5}"/>
    <cellStyle name="20% - Accent4 5 3 2 3 2 2" xfId="36647" xr:uid="{44E95245-86FD-49DD-89B4-00793256779D}"/>
    <cellStyle name="20% - Accent4 5 3 2 3 3" xfId="29043" xr:uid="{6C58AD48-670A-4729-9BA7-E1A8A5CCC0FC}"/>
    <cellStyle name="20% - Accent4 5 3 2 4" xfId="21673" xr:uid="{D3700A8C-9A9B-4AFD-9F2A-DF5DE5377831}"/>
    <cellStyle name="20% - Accent4 5 3 2 4 2" xfId="36649" xr:uid="{94F98BE5-0BD2-4A6F-8784-B8963B3D7E5D}"/>
    <cellStyle name="20% - Accent4 5 3 2 5" xfId="29045" xr:uid="{B09E6228-CCDD-4C3F-899A-EFF674C8DBE3}"/>
    <cellStyle name="20% - Accent4 5 3 3" xfId="3738" xr:uid="{00000000-0005-0000-0000-00004D060000}"/>
    <cellStyle name="20% - Accent4 5 3 3 2" xfId="21670" xr:uid="{533B9C86-2924-4BD9-B3AE-C8B98850506A}"/>
    <cellStyle name="20% - Accent4 5 3 3 2 2" xfId="36646" xr:uid="{B8D96851-E597-4676-9070-2F3C704C65E4}"/>
    <cellStyle name="20% - Accent4 5 3 3 3" xfId="29042" xr:uid="{AA5E5303-7B67-429E-B57F-310BC35D23E2}"/>
    <cellStyle name="20% - Accent4 5 3 4" xfId="3737" xr:uid="{00000000-0005-0000-0000-00004E060000}"/>
    <cellStyle name="20% - Accent4 5 3 4 2" xfId="3736" xr:uid="{00000000-0005-0000-0000-00004F060000}"/>
    <cellStyle name="20% - Accent4 5 3 4 2 2" xfId="21668" xr:uid="{CC265DAB-4960-4BF2-BB0A-DC102F232470}"/>
    <cellStyle name="20% - Accent4 5 3 4 2 2 2" xfId="36644" xr:uid="{BC60DCDA-A86A-4257-A434-6FF86AD941A3}"/>
    <cellStyle name="20% - Accent4 5 3 4 2 3" xfId="29040" xr:uid="{7A31C431-0E94-4E54-9300-9D7F6EED476E}"/>
    <cellStyle name="20% - Accent4 5 3 4 3" xfId="21669" xr:uid="{81201B3D-2E6E-4E36-B50E-E5F1934330B6}"/>
    <cellStyle name="20% - Accent4 5 3 4 3 2" xfId="36645" xr:uid="{9C7F2FE0-5C75-48D0-83CF-DA1A4AECA62E}"/>
    <cellStyle name="20% - Accent4 5 3 4 4" xfId="29041" xr:uid="{9178C9BB-E515-471B-995D-6D5CA5AD4B15}"/>
    <cellStyle name="20% - Accent4 5 3 5" xfId="3735" xr:uid="{00000000-0005-0000-0000-000050060000}"/>
    <cellStyle name="20% - Accent4 5 3 5 2" xfId="21667" xr:uid="{688F4FC8-A766-4D49-BF4A-90C767A90D27}"/>
    <cellStyle name="20% - Accent4 5 3 5 2 2" xfId="36643" xr:uid="{FE955F61-EA32-4BE2-952B-8EA2164C3768}"/>
    <cellStyle name="20% - Accent4 5 3 5 3" xfId="29039" xr:uid="{6AAF0E1D-0BDA-407A-8BF1-5FF08FDF0954}"/>
    <cellStyle name="20% - Accent4 5 3 6" xfId="21674" xr:uid="{FB344459-69FB-4A3F-AD26-D267F12CD77B}"/>
    <cellStyle name="20% - Accent4 5 3 6 2" xfId="36650" xr:uid="{C68670CF-B4BC-4BD8-BBFE-6642E9E56D08}"/>
    <cellStyle name="20% - Accent4 5 3 7" xfId="29046" xr:uid="{C1FFE009-8840-40A2-A341-E032DB4CFED3}"/>
    <cellStyle name="20% - Accent4 5 4" xfId="3734" xr:uid="{00000000-0005-0000-0000-000051060000}"/>
    <cellStyle name="20% - Accent4 5 4 2" xfId="3733" xr:uid="{00000000-0005-0000-0000-000052060000}"/>
    <cellStyle name="20% - Accent4 5 4 2 2" xfId="3732" xr:uid="{00000000-0005-0000-0000-000053060000}"/>
    <cellStyle name="20% - Accent4 5 4 2 2 2" xfId="21664" xr:uid="{A1EF8B4D-4BD5-4E8A-B440-C938B3D19432}"/>
    <cellStyle name="20% - Accent4 5 4 2 2 2 2" xfId="36640" xr:uid="{DAD4F2FC-3981-4FFF-A8AD-E3CFB435B029}"/>
    <cellStyle name="20% - Accent4 5 4 2 2 3" xfId="29036" xr:uid="{60CF7827-EF4E-476F-BDF7-D554D801FE88}"/>
    <cellStyle name="20% - Accent4 5 4 2 3" xfId="3731" xr:uid="{00000000-0005-0000-0000-000054060000}"/>
    <cellStyle name="20% - Accent4 5 4 2 3 2" xfId="21663" xr:uid="{B83C4377-E521-4C7F-A11D-472BA8DEF2C8}"/>
    <cellStyle name="20% - Accent4 5 4 2 3 2 2" xfId="36639" xr:uid="{1A583970-939A-4CDB-B428-43C532D2038D}"/>
    <cellStyle name="20% - Accent4 5 4 2 3 3" xfId="29035" xr:uid="{FDA6E204-572E-4792-89A7-3DEC000DE77C}"/>
    <cellStyle name="20% - Accent4 5 4 2 4" xfId="21665" xr:uid="{3F44BA9C-F684-43D2-B753-8149C2A32259}"/>
    <cellStyle name="20% - Accent4 5 4 2 4 2" xfId="36641" xr:uid="{0C56B081-45E6-41FA-B194-AC69540814BD}"/>
    <cellStyle name="20% - Accent4 5 4 2 5" xfId="29037" xr:uid="{D6AF1494-3CF0-4FD2-A3BB-D50F4B5FDA1C}"/>
    <cellStyle name="20% - Accent4 5 4 3" xfId="3730" xr:uid="{00000000-0005-0000-0000-000055060000}"/>
    <cellStyle name="20% - Accent4 5 4 3 2" xfId="3729" xr:uid="{00000000-0005-0000-0000-000056060000}"/>
    <cellStyle name="20% - Accent4 5 4 3 2 2" xfId="21661" xr:uid="{9C02B4AA-5DB2-4EC4-873A-0AEDC0FA799C}"/>
    <cellStyle name="20% - Accent4 5 4 3 2 2 2" xfId="36637" xr:uid="{C97A3E29-A702-4761-8215-A5BCB2922F37}"/>
    <cellStyle name="20% - Accent4 5 4 3 2 3" xfId="29033" xr:uid="{C20BFE6F-D292-4512-A7D1-E37D1EC77F4C}"/>
    <cellStyle name="20% - Accent4 5 4 3 3" xfId="21662" xr:uid="{35E33E54-C27D-4CC3-A919-AD8152D58AD9}"/>
    <cellStyle name="20% - Accent4 5 4 3 3 2" xfId="36638" xr:uid="{5D898C8D-A0F7-4DF4-ACB4-6604AFAA8D66}"/>
    <cellStyle name="20% - Accent4 5 4 3 4" xfId="29034" xr:uid="{471F673E-706C-4B1F-A6B2-63E85F6AF413}"/>
    <cellStyle name="20% - Accent4 5 4 4" xfId="3728" xr:uid="{00000000-0005-0000-0000-000057060000}"/>
    <cellStyle name="20% - Accent4 5 4 4 2" xfId="21660" xr:uid="{13A794B4-DF35-4E76-830D-337A56307104}"/>
    <cellStyle name="20% - Accent4 5 4 4 2 2" xfId="36636" xr:uid="{E962AE1E-AE76-41DC-BE6C-02AF34AD48A6}"/>
    <cellStyle name="20% - Accent4 5 4 4 3" xfId="29032" xr:uid="{803DF19B-2581-4B10-A744-0463451D2945}"/>
    <cellStyle name="20% - Accent4 5 4 5" xfId="21666" xr:uid="{27A7693F-8B8E-478C-A92D-F2957CBE2B06}"/>
    <cellStyle name="20% - Accent4 5 4 5 2" xfId="36642" xr:uid="{0F49FF51-A152-4721-84F8-62747ABA8814}"/>
    <cellStyle name="20% - Accent4 5 4 6" xfId="29038" xr:uid="{B18E3539-1326-43FB-A611-8EE9B67D869D}"/>
    <cellStyle name="20% - Accent4 5 5" xfId="3727" xr:uid="{00000000-0005-0000-0000-000058060000}"/>
    <cellStyle name="20% - Accent4 5 5 2" xfId="3726" xr:uid="{00000000-0005-0000-0000-000059060000}"/>
    <cellStyle name="20% - Accent4 5 5 2 2" xfId="21658" xr:uid="{AC55CA0D-20B0-4531-83A9-F04A1660E33E}"/>
    <cellStyle name="20% - Accent4 5 5 2 2 2" xfId="36634" xr:uid="{5EC09F93-C269-4CC6-994F-97813C23AEEF}"/>
    <cellStyle name="20% - Accent4 5 5 2 3" xfId="29030" xr:uid="{D0DE5204-50BC-4756-975B-896B1876566D}"/>
    <cellStyle name="20% - Accent4 5 5 3" xfId="3725" xr:uid="{00000000-0005-0000-0000-00005A060000}"/>
    <cellStyle name="20% - Accent4 5 5 3 2" xfId="21657" xr:uid="{4F92A98C-7736-4AF4-B874-40558B356A8E}"/>
    <cellStyle name="20% - Accent4 5 5 3 2 2" xfId="36633" xr:uid="{4219F1D4-8D31-47E0-8FB8-0782F4678585}"/>
    <cellStyle name="20% - Accent4 5 5 3 3" xfId="29029" xr:uid="{CF01324E-EFEE-4D8D-8636-4C66FB62B988}"/>
    <cellStyle name="20% - Accent4 5 5 4" xfId="21659" xr:uid="{F9DB85E5-8CF2-4BEA-B3D9-2AFB2E9BBD9D}"/>
    <cellStyle name="20% - Accent4 5 5 4 2" xfId="36635" xr:uid="{08C1B2C9-910D-480C-A89C-B88789C0110D}"/>
    <cellStyle name="20% - Accent4 5 5 5" xfId="29031" xr:uid="{53066E66-6C27-4F1F-ADD4-839A2BDF6335}"/>
    <cellStyle name="20% - Accent4 5 6" xfId="3724" xr:uid="{00000000-0005-0000-0000-00005B060000}"/>
    <cellStyle name="20% - Accent4 5 6 2" xfId="21656" xr:uid="{D024C9FA-6C48-4EB3-A0B0-8B356FAC45DD}"/>
    <cellStyle name="20% - Accent4 5 6 2 2" xfId="36632" xr:uid="{C14E9A6E-AF65-4E7A-B25C-FDE10A9BB88A}"/>
    <cellStyle name="20% - Accent4 5 6 3" xfId="29028" xr:uid="{BCAC50AE-C38C-474A-87E1-4164884FD7F1}"/>
    <cellStyle name="20% - Accent4 5 7" xfId="3723" xr:uid="{00000000-0005-0000-0000-00005C060000}"/>
    <cellStyle name="20% - Accent4 5 7 2" xfId="3722" xr:uid="{00000000-0005-0000-0000-00005D060000}"/>
    <cellStyle name="20% - Accent4 5 7 2 2" xfId="21654" xr:uid="{7D0EF5B9-575B-4F5B-AD50-D47A3E08BD49}"/>
    <cellStyle name="20% - Accent4 5 7 2 2 2" xfId="36630" xr:uid="{02DC52DD-D2AC-4EBC-A181-12B56E9E740E}"/>
    <cellStyle name="20% - Accent4 5 7 2 3" xfId="29026" xr:uid="{C1B3BE67-34AF-4D4B-9B9E-061C84732D61}"/>
    <cellStyle name="20% - Accent4 5 7 3" xfId="21655" xr:uid="{B63B0AAD-BDF9-4E78-B418-67F1AE6A912C}"/>
    <cellStyle name="20% - Accent4 5 7 3 2" xfId="36631" xr:uid="{0D892DC4-E16C-4062-B0B8-34C2E5765AA0}"/>
    <cellStyle name="20% - Accent4 5 7 4" xfId="29027" xr:uid="{A67B2F15-2FC1-43C1-AED7-2A180070851A}"/>
    <cellStyle name="20% - Accent4 5 8" xfId="3721" xr:uid="{00000000-0005-0000-0000-00005E060000}"/>
    <cellStyle name="20% - Accent4 5 8 2" xfId="21653" xr:uid="{31448ED5-02FC-4B48-B70A-C3288434B249}"/>
    <cellStyle name="20% - Accent4 5 8 2 2" xfId="36629" xr:uid="{8FB5EA5E-463C-4368-9D09-BBF0BCF2045A}"/>
    <cellStyle name="20% - Accent4 5 8 3" xfId="29025" xr:uid="{F887A951-7D48-43BD-B3E0-9610E28E6F90}"/>
    <cellStyle name="20% - Accent4 5 9" xfId="3768" xr:uid="{00000000-0005-0000-0000-00002F060000}"/>
    <cellStyle name="20% - Accent4 5 9 2" xfId="21698" xr:uid="{5A4A8040-4E53-46AB-92D2-8ADE122116A2}"/>
    <cellStyle name="20% - Accent4 5 9 2 2" xfId="36674" xr:uid="{B748BA61-50CE-4C58-8A73-06D50F003874}"/>
    <cellStyle name="20% - Accent4 5 9 3" xfId="29070" xr:uid="{BB48CB33-F904-42E7-93B3-0AB8107881BC}"/>
    <cellStyle name="20% - Accent4 6" xfId="206" xr:uid="{00000000-0005-0000-0000-00002D000000}"/>
    <cellStyle name="20% - Accent4 6 2" xfId="3720" xr:uid="{00000000-0005-0000-0000-000060060000}"/>
    <cellStyle name="20% - Accent4 6 2 2" xfId="3719" xr:uid="{00000000-0005-0000-0000-000061060000}"/>
    <cellStyle name="20% - Accent4 6 2 2 2" xfId="3718" xr:uid="{00000000-0005-0000-0000-000062060000}"/>
    <cellStyle name="20% - Accent4 6 2 2 2 2" xfId="3717" xr:uid="{00000000-0005-0000-0000-000063060000}"/>
    <cellStyle name="20% - Accent4 6 2 2 2 2 2" xfId="21649" xr:uid="{B51B3D34-DF92-4856-9D39-85312D030EEA}"/>
    <cellStyle name="20% - Accent4 6 2 2 2 2 2 2" xfId="36625" xr:uid="{A45BD2B2-9C63-4E92-BE4C-40DC808C8FF9}"/>
    <cellStyle name="20% - Accent4 6 2 2 2 2 3" xfId="29021" xr:uid="{DCACC783-17C9-4567-A117-4709BEB1C0A2}"/>
    <cellStyle name="20% - Accent4 6 2 2 2 3" xfId="3716" xr:uid="{00000000-0005-0000-0000-000064060000}"/>
    <cellStyle name="20% - Accent4 6 2 2 2 3 2" xfId="21648" xr:uid="{C5208E3F-D685-4A9D-A8E2-ACFB978F23F5}"/>
    <cellStyle name="20% - Accent4 6 2 2 2 3 2 2" xfId="36624" xr:uid="{4C19AC8A-1568-4546-BF48-B4E5AEFD8E87}"/>
    <cellStyle name="20% - Accent4 6 2 2 2 3 3" xfId="29020" xr:uid="{0DBBE638-FA8E-4EBB-A69D-6851225991F0}"/>
    <cellStyle name="20% - Accent4 6 2 2 2 4" xfId="21650" xr:uid="{9B47EB45-8D35-4DAB-9659-C88AA43C7904}"/>
    <cellStyle name="20% - Accent4 6 2 2 2 4 2" xfId="36626" xr:uid="{DB79FB27-1937-4A1F-A61D-BBC65C26D9C5}"/>
    <cellStyle name="20% - Accent4 6 2 2 2 5" xfId="29022" xr:uid="{1BA0C48F-41B1-4A65-B229-218272BA09B0}"/>
    <cellStyle name="20% - Accent4 6 2 2 3" xfId="3715" xr:uid="{00000000-0005-0000-0000-000065060000}"/>
    <cellStyle name="20% - Accent4 6 2 2 3 2" xfId="3714" xr:uid="{00000000-0005-0000-0000-000066060000}"/>
    <cellStyle name="20% - Accent4 6 2 2 3 2 2" xfId="21646" xr:uid="{1AE72BF5-32F1-452A-A9E6-482A2BB8E774}"/>
    <cellStyle name="20% - Accent4 6 2 2 3 2 2 2" xfId="36622" xr:uid="{C88041B9-59B6-4D69-B1E1-EBBCD5D1180E}"/>
    <cellStyle name="20% - Accent4 6 2 2 3 2 3" xfId="29018" xr:uid="{0773CFD5-6DCC-4F0D-8CBC-699DFD142AB9}"/>
    <cellStyle name="20% - Accent4 6 2 2 3 3" xfId="21647" xr:uid="{7378B7F4-C299-4EC8-8EAD-5A23462F0FFE}"/>
    <cellStyle name="20% - Accent4 6 2 2 3 3 2" xfId="36623" xr:uid="{3430C70B-FA0B-4DC9-AB86-2FA3458175E1}"/>
    <cellStyle name="20% - Accent4 6 2 2 3 4" xfId="29019" xr:uid="{F4532FA1-14E3-4B55-8408-553CF2EA517A}"/>
    <cellStyle name="20% - Accent4 6 2 2 4" xfId="3713" xr:uid="{00000000-0005-0000-0000-000067060000}"/>
    <cellStyle name="20% - Accent4 6 2 2 4 2" xfId="21645" xr:uid="{5DE2E205-BAFC-49EC-84A9-4EAB43AAE867}"/>
    <cellStyle name="20% - Accent4 6 2 2 4 2 2" xfId="36621" xr:uid="{8B7BE363-47ED-4F1F-B1B3-E2489DD11682}"/>
    <cellStyle name="20% - Accent4 6 2 2 4 3" xfId="29017" xr:uid="{264F3F8D-D0DA-4DDD-AB61-B687EC428B33}"/>
    <cellStyle name="20% - Accent4 6 2 2 5" xfId="21651" xr:uid="{0C0949DF-61EF-498D-8249-5241610E2F7F}"/>
    <cellStyle name="20% - Accent4 6 2 2 5 2" xfId="36627" xr:uid="{5CED708B-62CE-4439-8EE8-067E9F1EACC1}"/>
    <cellStyle name="20% - Accent4 6 2 2 6" xfId="29023" xr:uid="{B757E393-8D6A-4939-A512-741FC1C0A899}"/>
    <cellStyle name="20% - Accent4 6 2 3" xfId="3712" xr:uid="{00000000-0005-0000-0000-000068060000}"/>
    <cellStyle name="20% - Accent4 6 2 3 2" xfId="3711" xr:uid="{00000000-0005-0000-0000-000069060000}"/>
    <cellStyle name="20% - Accent4 6 2 3 2 2" xfId="21643" xr:uid="{3011E753-F9DB-49DD-A018-77907B9F2F0B}"/>
    <cellStyle name="20% - Accent4 6 2 3 2 2 2" xfId="36619" xr:uid="{14BE9C72-821B-4B9B-A571-C0E7E70A0F45}"/>
    <cellStyle name="20% - Accent4 6 2 3 2 3" xfId="29015" xr:uid="{EB52FE60-6CE3-4862-AA41-82285E6DB165}"/>
    <cellStyle name="20% - Accent4 6 2 3 3" xfId="3710" xr:uid="{00000000-0005-0000-0000-00006A060000}"/>
    <cellStyle name="20% - Accent4 6 2 3 3 2" xfId="21642" xr:uid="{25D3AE94-221C-4B5C-9D1B-FCBB5AF2BFDB}"/>
    <cellStyle name="20% - Accent4 6 2 3 3 2 2" xfId="36618" xr:uid="{63024405-5406-412B-BEF0-C4B0524CA5DB}"/>
    <cellStyle name="20% - Accent4 6 2 3 3 3" xfId="29014" xr:uid="{32977777-9B8D-4FC3-8E82-C164E43C32FC}"/>
    <cellStyle name="20% - Accent4 6 2 3 4" xfId="21644" xr:uid="{2C67225D-59E2-4195-9162-BC939D99D147}"/>
    <cellStyle name="20% - Accent4 6 2 3 4 2" xfId="36620" xr:uid="{F3EFD6F2-450E-4CC6-AB25-B95518F6ECF6}"/>
    <cellStyle name="20% - Accent4 6 2 3 5" xfId="29016" xr:uid="{23DCD938-3D36-4775-9A08-9C2CE230C9B4}"/>
    <cellStyle name="20% - Accent4 6 2 4" xfId="3709" xr:uid="{00000000-0005-0000-0000-00006B060000}"/>
    <cellStyle name="20% - Accent4 6 2 4 2" xfId="21641" xr:uid="{072B7F71-DBEC-44E7-B398-2046DC1D764D}"/>
    <cellStyle name="20% - Accent4 6 2 4 2 2" xfId="36617" xr:uid="{35BE0696-7995-4526-ACB0-217B31854476}"/>
    <cellStyle name="20% - Accent4 6 2 4 3" xfId="29013" xr:uid="{9CA785AE-2BC1-498D-9E03-6BA70D5101CA}"/>
    <cellStyle name="20% - Accent4 6 2 5" xfId="3708" xr:uid="{00000000-0005-0000-0000-00006C060000}"/>
    <cellStyle name="20% - Accent4 6 2 5 2" xfId="3707" xr:uid="{00000000-0005-0000-0000-00006D060000}"/>
    <cellStyle name="20% - Accent4 6 2 5 2 2" xfId="21639" xr:uid="{580C511D-8178-4DE0-BC58-E987D8EEC20E}"/>
    <cellStyle name="20% - Accent4 6 2 5 2 2 2" xfId="36615" xr:uid="{BDC6475B-50EE-4962-93C5-2DD970BB5D2A}"/>
    <cellStyle name="20% - Accent4 6 2 5 2 3" xfId="29011" xr:uid="{B9499EF7-E3E5-4223-ACB3-32B7D539FBD6}"/>
    <cellStyle name="20% - Accent4 6 2 5 3" xfId="21640" xr:uid="{8E8137B0-A32D-4396-B625-3076F78DAD2D}"/>
    <cellStyle name="20% - Accent4 6 2 5 3 2" xfId="36616" xr:uid="{7C289C6B-B3BD-48B6-B8B6-AA6BCBC341E1}"/>
    <cellStyle name="20% - Accent4 6 2 5 4" xfId="29012" xr:uid="{A2ED57B1-FF46-4CD1-91FC-D3CF00CE4108}"/>
    <cellStyle name="20% - Accent4 6 2 6" xfId="3706" xr:uid="{00000000-0005-0000-0000-00006E060000}"/>
    <cellStyle name="20% - Accent4 6 2 6 2" xfId="21638" xr:uid="{547BA44A-C40A-4D66-B4D9-B95817A97A43}"/>
    <cellStyle name="20% - Accent4 6 2 6 2 2" xfId="36614" xr:uid="{139EBF6E-9632-4AE1-B4A5-6A7D02A1D87B}"/>
    <cellStyle name="20% - Accent4 6 2 6 3" xfId="29010" xr:uid="{FBECB79B-5E23-4DDD-8B1B-0E0A6F8A9FE7}"/>
    <cellStyle name="20% - Accent4 6 2 7" xfId="21652" xr:uid="{19FABB1D-9770-4892-AE40-BE4C7505DA31}"/>
    <cellStyle name="20% - Accent4 6 2 7 2" xfId="36628" xr:uid="{5BD610B6-DA46-48A2-A0A4-6A7844EF32CC}"/>
    <cellStyle name="20% - Accent4 6 2 8" xfId="29024" xr:uid="{C8E18D89-96B4-42FD-84B8-2F231D8653ED}"/>
    <cellStyle name="20% - Accent4 6 3" xfId="3705" xr:uid="{00000000-0005-0000-0000-00006F060000}"/>
    <cellStyle name="20% - Accent4 6 3 2" xfId="3704" xr:uid="{00000000-0005-0000-0000-000070060000}"/>
    <cellStyle name="20% - Accent4 6 3 2 2" xfId="3703" xr:uid="{00000000-0005-0000-0000-000071060000}"/>
    <cellStyle name="20% - Accent4 6 3 2 2 2" xfId="21635" xr:uid="{02F437AB-CEE3-4C95-8109-50D09A285AC3}"/>
    <cellStyle name="20% - Accent4 6 3 2 2 2 2" xfId="36611" xr:uid="{26291178-F8EE-4B13-8041-96936FDBD57B}"/>
    <cellStyle name="20% - Accent4 6 3 2 2 3" xfId="29007" xr:uid="{2AD9FFD5-F186-47ED-8915-C1091FE944B3}"/>
    <cellStyle name="20% - Accent4 6 3 2 3" xfId="3702" xr:uid="{00000000-0005-0000-0000-000072060000}"/>
    <cellStyle name="20% - Accent4 6 3 2 3 2" xfId="21634" xr:uid="{22A8193C-F418-468B-B964-A002ABA01E6D}"/>
    <cellStyle name="20% - Accent4 6 3 2 3 2 2" xfId="36610" xr:uid="{1790C918-E043-4E76-84FF-004342A0CD6F}"/>
    <cellStyle name="20% - Accent4 6 3 2 3 3" xfId="29006" xr:uid="{19FD0A09-62AB-41AE-BE91-A70F73C792A1}"/>
    <cellStyle name="20% - Accent4 6 3 2 4" xfId="21636" xr:uid="{A74E2442-B195-430E-A456-134F0E03DD3B}"/>
    <cellStyle name="20% - Accent4 6 3 2 4 2" xfId="36612" xr:uid="{8EFB66C0-3C69-4F73-8E8F-4770A2A591DA}"/>
    <cellStyle name="20% - Accent4 6 3 2 5" xfId="29008" xr:uid="{4886689E-D63E-4442-9C05-B52F7DE678B3}"/>
    <cellStyle name="20% - Accent4 6 3 3" xfId="3701" xr:uid="{00000000-0005-0000-0000-000073060000}"/>
    <cellStyle name="20% - Accent4 6 3 3 2" xfId="3700" xr:uid="{00000000-0005-0000-0000-000074060000}"/>
    <cellStyle name="20% - Accent4 6 3 3 2 2" xfId="21632" xr:uid="{815CA9A0-1824-4E22-9A3B-3744ED7C0B7C}"/>
    <cellStyle name="20% - Accent4 6 3 3 2 2 2" xfId="36608" xr:uid="{A3EB958C-6A1C-4951-845C-3E71D5B09442}"/>
    <cellStyle name="20% - Accent4 6 3 3 2 3" xfId="29004" xr:uid="{C65C8DB2-2424-40F2-B3BC-56FB06DA957C}"/>
    <cellStyle name="20% - Accent4 6 3 3 3" xfId="21633" xr:uid="{3C2DCBE8-357E-4564-AD3A-E235084806D4}"/>
    <cellStyle name="20% - Accent4 6 3 3 3 2" xfId="36609" xr:uid="{F01C22C5-1F8B-48C8-B422-F9411CB34938}"/>
    <cellStyle name="20% - Accent4 6 3 3 4" xfId="29005" xr:uid="{CE6D4128-9398-4787-806C-E868C9D2CA53}"/>
    <cellStyle name="20% - Accent4 6 3 4" xfId="3699" xr:uid="{00000000-0005-0000-0000-000075060000}"/>
    <cellStyle name="20% - Accent4 6 3 4 2" xfId="21631" xr:uid="{448C46DA-E6A4-4225-84BD-B8D8CAFC9951}"/>
    <cellStyle name="20% - Accent4 6 3 4 2 2" xfId="36607" xr:uid="{73D2E4E9-8010-42F5-904E-52B7D190C973}"/>
    <cellStyle name="20% - Accent4 6 3 4 3" xfId="29003" xr:uid="{2B1D54FD-C8E3-4FE2-9813-B5A5FA3DA17C}"/>
    <cellStyle name="20% - Accent4 6 3 5" xfId="21637" xr:uid="{D364BA9B-8CA2-4733-9AFD-71EEC42D0FA2}"/>
    <cellStyle name="20% - Accent4 6 3 5 2" xfId="36613" xr:uid="{FE1E423B-FF2F-4F13-B54D-7CF97C602A07}"/>
    <cellStyle name="20% - Accent4 6 3 6" xfId="29009" xr:uid="{35D7BDA3-A940-4001-ACB1-A69F53810FAF}"/>
    <cellStyle name="20% - Accent4 6 4" xfId="3698" xr:uid="{00000000-0005-0000-0000-000076060000}"/>
    <cellStyle name="20% - Accent4 6 5" xfId="3697" xr:uid="{00000000-0005-0000-0000-000077060000}"/>
    <cellStyle name="20% - Accent4 6 5 2" xfId="21630" xr:uid="{EDDA5A52-2659-4B40-94DB-BE3CF6041466}"/>
    <cellStyle name="20% - Accent4 6 5 2 2" xfId="36606" xr:uid="{78A2ABE6-0FB7-4380-B4F9-9D55F440B01B}"/>
    <cellStyle name="20% - Accent4 6 5 3" xfId="29002" xr:uid="{4C01A7D0-BB5D-4208-9DEB-3D02FA6AF8B3}"/>
    <cellStyle name="20% - Accent4 7" xfId="207" xr:uid="{00000000-0005-0000-0000-00002E000000}"/>
    <cellStyle name="20% - Accent4 7 2" xfId="3696" xr:uid="{00000000-0005-0000-0000-000079060000}"/>
    <cellStyle name="20% - Accent4 7 2 2" xfId="21629" xr:uid="{2B8D74A3-A486-4ED8-9293-0A244703C365}"/>
    <cellStyle name="20% - Accent4 7 2 2 2" xfId="36605" xr:uid="{7CB24E21-A5DF-4EA7-AA23-9BCE3F203E7B}"/>
    <cellStyle name="20% - Accent4 7 2 3" xfId="29001" xr:uid="{F9AFB7FF-D0CF-4DA5-80F8-3EA9932415F6}"/>
    <cellStyle name="20% - Accent4 7 3" xfId="3695" xr:uid="{00000000-0005-0000-0000-00007A060000}"/>
    <cellStyle name="20% - Accent4 7 4" xfId="3694" xr:uid="{00000000-0005-0000-0000-00007B060000}"/>
    <cellStyle name="20% - Accent4 7 4 2" xfId="21628" xr:uid="{F446CD76-3F9C-497E-80ED-4A70DAD8E04C}"/>
    <cellStyle name="20% - Accent4 7 4 2 2" xfId="36604" xr:uid="{219498AF-1EF7-498E-A886-BF70932AFD1F}"/>
    <cellStyle name="20% - Accent4 7 4 3" xfId="29000" xr:uid="{DCDA20CC-C0B5-4021-B6C6-DA1D9901B6CA}"/>
    <cellStyle name="20% - Accent4 8" xfId="3693" xr:uid="{00000000-0005-0000-0000-00007C060000}"/>
    <cellStyle name="20% - Accent4 8 2" xfId="3692" xr:uid="{00000000-0005-0000-0000-00007D060000}"/>
    <cellStyle name="20% - Accent4 8 2 2" xfId="3691" xr:uid="{00000000-0005-0000-0000-00007E060000}"/>
    <cellStyle name="20% - Accent4 8 2 2 2" xfId="21625" xr:uid="{ADEA6DC9-BCA9-4995-B099-5EFDCAEAEB79}"/>
    <cellStyle name="20% - Accent4 8 2 2 2 2" xfId="36601" xr:uid="{C5C17543-FC53-4199-A0A8-61BE07715C83}"/>
    <cellStyle name="20% - Accent4 8 2 2 3" xfId="28997" xr:uid="{F7A75568-764A-4A59-A0F7-E6BA8820F412}"/>
    <cellStyle name="20% - Accent4 8 2 3" xfId="3690" xr:uid="{00000000-0005-0000-0000-00007F060000}"/>
    <cellStyle name="20% - Accent4 8 2 3 2" xfId="3689" xr:uid="{00000000-0005-0000-0000-000080060000}"/>
    <cellStyle name="20% - Accent4 8 2 3 2 2" xfId="21623" xr:uid="{6C15D264-CA9D-443F-ACFA-C3FC95560CFF}"/>
    <cellStyle name="20% - Accent4 8 2 3 2 2 2" xfId="36599" xr:uid="{9EA30611-E635-44B7-B462-7C825F8AB8CE}"/>
    <cellStyle name="20% - Accent4 8 2 3 2 3" xfId="28995" xr:uid="{FF8E955D-7FF1-4AB5-B44E-E5E5413578DC}"/>
    <cellStyle name="20% - Accent4 8 2 3 3" xfId="21624" xr:uid="{94801618-994E-4814-9B34-2F9C019E0BFD}"/>
    <cellStyle name="20% - Accent4 8 2 3 3 2" xfId="36600" xr:uid="{9BC0F4C9-E510-4EA6-9725-D66C4E42440F}"/>
    <cellStyle name="20% - Accent4 8 2 3 4" xfId="28996" xr:uid="{323BB8D0-62FB-480B-B97B-0E68A54CEB72}"/>
    <cellStyle name="20% - Accent4 8 2 4" xfId="21626" xr:uid="{CBD96E60-D1A6-40C1-BD65-107582F44521}"/>
    <cellStyle name="20% - Accent4 8 2 4 2" xfId="36602" xr:uid="{F5EF4B37-2A68-4711-ACA6-8A91BFBA4BF8}"/>
    <cellStyle name="20% - Accent4 8 2 5" xfId="28998" xr:uid="{32D00E5C-D200-4407-AD59-7F32DC06BF77}"/>
    <cellStyle name="20% - Accent4 8 3" xfId="3688" xr:uid="{00000000-0005-0000-0000-000081060000}"/>
    <cellStyle name="20% - Accent4 8 3 2" xfId="21622" xr:uid="{C5498919-8AF4-4A01-928F-8607612E7F43}"/>
    <cellStyle name="20% - Accent4 8 3 2 2" xfId="36598" xr:uid="{248079E5-4AE3-4321-A8C0-D0B1D44E07D7}"/>
    <cellStyle name="20% - Accent4 8 3 3" xfId="28994" xr:uid="{7036CC5C-5D14-4D1B-BD0D-FCB1A704591E}"/>
    <cellStyle name="20% - Accent4 8 4" xfId="3687" xr:uid="{00000000-0005-0000-0000-000082060000}"/>
    <cellStyle name="20% - Accent4 8 4 2" xfId="3686" xr:uid="{00000000-0005-0000-0000-000083060000}"/>
    <cellStyle name="20% - Accent4 8 4 2 2" xfId="21620" xr:uid="{109251BC-E640-4545-BE80-5BD83813A712}"/>
    <cellStyle name="20% - Accent4 8 4 2 2 2" xfId="36596" xr:uid="{8364D040-1AD1-47CD-B51B-250D133434BF}"/>
    <cellStyle name="20% - Accent4 8 4 2 3" xfId="28992" xr:uid="{B5626662-D1A7-48B4-BEA2-7F1E211369AC}"/>
    <cellStyle name="20% - Accent4 8 4 3" xfId="21621" xr:uid="{71820407-0EF3-49EE-882D-8F5C51637E1F}"/>
    <cellStyle name="20% - Accent4 8 4 3 2" xfId="36597" xr:uid="{8F0B0FE1-D848-452E-B8F3-9F974B231FFB}"/>
    <cellStyle name="20% - Accent4 8 4 4" xfId="28993" xr:uid="{5706C0A9-8133-41B2-BAD3-DE423647CB7D}"/>
    <cellStyle name="20% - Accent4 8 5" xfId="3685" xr:uid="{00000000-0005-0000-0000-000084060000}"/>
    <cellStyle name="20% - Accent4 8 5 2" xfId="21619" xr:uid="{F8E6139F-7425-4AC5-B1E2-54CFE3EC3303}"/>
    <cellStyle name="20% - Accent4 8 5 2 2" xfId="36595" xr:uid="{9EB2BD07-0EEB-4EA5-B2A2-B9B05A489A40}"/>
    <cellStyle name="20% - Accent4 8 5 3" xfId="28991" xr:uid="{E096C004-A8C0-4CB8-9466-8B4050AC7106}"/>
    <cellStyle name="20% - Accent4 8 6" xfId="21627" xr:uid="{07CB2297-23B6-4444-AA2A-B10D47EC475F}"/>
    <cellStyle name="20% - Accent4 8 6 2" xfId="36603" xr:uid="{E43C9787-C86F-44F0-8A34-854BAB288EE9}"/>
    <cellStyle name="20% - Accent4 8 7" xfId="28999" xr:uid="{D38C5D18-699A-409D-9596-D85B530EBFB2}"/>
    <cellStyle name="20% - Accent4 9" xfId="3684" xr:uid="{00000000-0005-0000-0000-000085060000}"/>
    <cellStyle name="20% - Accent4 9 2" xfId="3683" xr:uid="{00000000-0005-0000-0000-000086060000}"/>
    <cellStyle name="20% - Accent4 9 2 2" xfId="3682" xr:uid="{00000000-0005-0000-0000-000087060000}"/>
    <cellStyle name="20% - Accent4 9 2 2 2" xfId="21616" xr:uid="{C17432DF-BF56-49B8-998D-A8D0CC7D24FA}"/>
    <cellStyle name="20% - Accent4 9 2 2 2 2" xfId="36592" xr:uid="{2F862B73-AA95-44DF-B819-CF45156D2FB9}"/>
    <cellStyle name="20% - Accent4 9 2 2 3" xfId="28988" xr:uid="{CC1CA874-BFAA-4355-A2C0-9A6CA17F707C}"/>
    <cellStyle name="20% - Accent4 9 2 3" xfId="3681" xr:uid="{00000000-0005-0000-0000-000088060000}"/>
    <cellStyle name="20% - Accent4 9 2 3 2" xfId="21615" xr:uid="{E3AC3FF2-4572-4885-9EA9-95AFE59200DB}"/>
    <cellStyle name="20% - Accent4 9 2 3 2 2" xfId="36591" xr:uid="{70B03FD5-B6E1-4069-AF8C-371D54E9FCE1}"/>
    <cellStyle name="20% - Accent4 9 2 3 3" xfId="28987" xr:uid="{9E0B655A-7347-4817-B982-1310F5435F45}"/>
    <cellStyle name="20% - Accent4 9 2 4" xfId="21617" xr:uid="{17A95297-1DDE-4112-AD09-9461FF488FEC}"/>
    <cellStyle name="20% - Accent4 9 2 4 2" xfId="36593" xr:uid="{64AD0073-3073-4497-BD1B-46078084B389}"/>
    <cellStyle name="20% - Accent4 9 2 5" xfId="28989" xr:uid="{B77F6280-83A6-4F34-8404-C41CEA1FB679}"/>
    <cellStyle name="20% - Accent4 9 3" xfId="3680" xr:uid="{00000000-0005-0000-0000-000089060000}"/>
    <cellStyle name="20% - Accent4 9 3 2" xfId="21614" xr:uid="{90710E15-2318-41DD-9C7A-4CCDCFBB331B}"/>
    <cellStyle name="20% - Accent4 9 3 2 2" xfId="36590" xr:uid="{B895C9AE-EDB0-452F-BABE-2654901EA98D}"/>
    <cellStyle name="20% - Accent4 9 3 3" xfId="28986" xr:uid="{468484C0-110F-4FA0-9EE5-95C59D1A7C2B}"/>
    <cellStyle name="20% - Accent4 9 4" xfId="3679" xr:uid="{00000000-0005-0000-0000-00008A060000}"/>
    <cellStyle name="20% - Accent4 9 4 2" xfId="3678" xr:uid="{00000000-0005-0000-0000-00008B060000}"/>
    <cellStyle name="20% - Accent4 9 4 2 2" xfId="21612" xr:uid="{842F3FF8-8D6F-41A6-ACCC-3FC265E39CD6}"/>
    <cellStyle name="20% - Accent4 9 4 2 2 2" xfId="36588" xr:uid="{BDAC1CA4-EE27-4B68-A63C-4D5450638B0D}"/>
    <cellStyle name="20% - Accent4 9 4 2 3" xfId="28984" xr:uid="{3C4F90BB-4BF7-4A2C-8B55-1FADA61F289B}"/>
    <cellStyle name="20% - Accent4 9 4 3" xfId="21613" xr:uid="{7F1859C1-6D75-4754-B61A-CF3AC9704296}"/>
    <cellStyle name="20% - Accent4 9 4 3 2" xfId="36589" xr:uid="{83721662-0B7C-4E46-8397-BB04DB2919C6}"/>
    <cellStyle name="20% - Accent4 9 4 4" xfId="28985" xr:uid="{B131AE42-364F-436E-AE54-4FA22F1C9EE5}"/>
    <cellStyle name="20% - Accent4 9 5" xfId="3677" xr:uid="{00000000-0005-0000-0000-00008C060000}"/>
    <cellStyle name="20% - Accent4 9 5 2" xfId="21611" xr:uid="{2564193D-8A70-4671-9E83-3211F09853B7}"/>
    <cellStyle name="20% - Accent4 9 5 2 2" xfId="36587" xr:uid="{B823CD77-C912-4406-93DD-48E15D3BFCA6}"/>
    <cellStyle name="20% - Accent4 9 5 3" xfId="28983" xr:uid="{2E2771E5-3EB6-4EB7-891D-1ED51E15970C}"/>
    <cellStyle name="20% - Accent4 9 6" xfId="21618" xr:uid="{5426A6DA-4389-463C-A4CB-8AF76790C972}"/>
    <cellStyle name="20% - Accent4 9 6 2" xfId="36594" xr:uid="{F7D664B7-C4F4-4029-BBE1-3E1D6B811223}"/>
    <cellStyle name="20% - Accent4 9 7" xfId="28990" xr:uid="{38DC1412-A981-4210-8C10-DF1EC3BD1823}"/>
    <cellStyle name="20% - Accent5" xfId="98" builtinId="46" customBuiltin="1"/>
    <cellStyle name="20% - Accent5 10" xfId="3676" xr:uid="{00000000-0005-0000-0000-00008D060000}"/>
    <cellStyle name="20% - Accent5 10 2" xfId="3675" xr:uid="{00000000-0005-0000-0000-00008E060000}"/>
    <cellStyle name="20% - Accent5 10 2 2" xfId="3674" xr:uid="{00000000-0005-0000-0000-00008F060000}"/>
    <cellStyle name="20% - Accent5 10 2 2 2" xfId="21608" xr:uid="{EB058874-55D5-4D7A-9FAE-DAA3759EF0D2}"/>
    <cellStyle name="20% - Accent5 10 2 2 2 2" xfId="36584" xr:uid="{ACCCCF17-E782-42C6-8A05-0C7BFEC1B34C}"/>
    <cellStyle name="20% - Accent5 10 2 2 3" xfId="28980" xr:uid="{32DBCF5A-198D-4934-8842-85F6CA0332AF}"/>
    <cellStyle name="20% - Accent5 10 2 3" xfId="3673" xr:uid="{00000000-0005-0000-0000-000090060000}"/>
    <cellStyle name="20% - Accent5 10 2 3 2" xfId="21607" xr:uid="{22564DAF-EF2A-48D7-9A61-DB49AF2E86AD}"/>
    <cellStyle name="20% - Accent5 10 2 3 2 2" xfId="36583" xr:uid="{FFA95DD8-028C-4795-A105-5330112145B8}"/>
    <cellStyle name="20% - Accent5 10 2 3 3" xfId="28979" xr:uid="{7CFC8B67-26D4-4197-B43D-44632E15DC15}"/>
    <cellStyle name="20% - Accent5 10 2 4" xfId="21609" xr:uid="{80A041C3-407E-415E-99D6-E1F59DEFDAE3}"/>
    <cellStyle name="20% - Accent5 10 2 4 2" xfId="36585" xr:uid="{3890CDDF-1343-47BE-AF4A-9DD36C20D621}"/>
    <cellStyle name="20% - Accent5 10 2 5" xfId="28981" xr:uid="{8EF2F4F4-EB45-4169-9912-052ADCF359E4}"/>
    <cellStyle name="20% - Accent5 10 3" xfId="3672" xr:uid="{00000000-0005-0000-0000-000091060000}"/>
    <cellStyle name="20% - Accent5 10 3 2" xfId="21606" xr:uid="{EF9E5D73-DB2A-42DC-AB33-0D60E659EC45}"/>
    <cellStyle name="20% - Accent5 10 3 2 2" xfId="36582" xr:uid="{E98FAC81-718C-4971-9452-33BEC07FFBCE}"/>
    <cellStyle name="20% - Accent5 10 3 3" xfId="28978" xr:uid="{9E9E9A30-A1C3-44A7-BFD5-716435ABCB00}"/>
    <cellStyle name="20% - Accent5 10 4" xfId="3671" xr:uid="{00000000-0005-0000-0000-000092060000}"/>
    <cellStyle name="20% - Accent5 10 4 2" xfId="21605" xr:uid="{F6F5B9E5-6B5A-4788-A6C3-DD0D7CD1EB84}"/>
    <cellStyle name="20% - Accent5 10 4 2 2" xfId="36581" xr:uid="{7413FA9B-DEE4-4ABF-8387-6BC88F6FEC8F}"/>
    <cellStyle name="20% - Accent5 10 4 3" xfId="28977" xr:uid="{045F83AC-2125-4CAC-BC3D-9C4CAFA0903B}"/>
    <cellStyle name="20% - Accent5 10 5" xfId="21610" xr:uid="{D1BA2F64-757C-4FA6-81E1-60BA7B7B153A}"/>
    <cellStyle name="20% - Accent5 10 5 2" xfId="36586" xr:uid="{731CAE20-7212-4A69-9767-50136DE4E5F2}"/>
    <cellStyle name="20% - Accent5 10 6" xfId="28982" xr:uid="{C418ED93-E231-468D-9EDB-666FA8E06446}"/>
    <cellStyle name="20% - Accent5 11" xfId="3670" xr:uid="{00000000-0005-0000-0000-000093060000}"/>
    <cellStyle name="20% - Accent5 11 2" xfId="3669" xr:uid="{00000000-0005-0000-0000-000094060000}"/>
    <cellStyle name="20% - Accent5 11 2 2" xfId="21603" xr:uid="{4F8F9F03-9CD1-4527-A0F2-FF8DCCDDFA5F}"/>
    <cellStyle name="20% - Accent5 11 2 2 2" xfId="36579" xr:uid="{E490F9DA-8524-4A0D-B5EA-B32C107D2A1D}"/>
    <cellStyle name="20% - Accent5 11 2 3" xfId="28975" xr:uid="{2CF380DA-5D67-4019-9A65-B4C8D68B1628}"/>
    <cellStyle name="20% - Accent5 11 3" xfId="3668" xr:uid="{00000000-0005-0000-0000-000095060000}"/>
    <cellStyle name="20% - Accent5 11 3 2" xfId="21602" xr:uid="{7DF85AB5-5D28-4478-BFF7-91E890C08113}"/>
    <cellStyle name="20% - Accent5 11 3 2 2" xfId="36578" xr:uid="{1703A6B9-7DD4-418C-9A30-1AAD72868664}"/>
    <cellStyle name="20% - Accent5 11 3 3" xfId="28974" xr:uid="{F6181EC4-E672-4E39-8A3C-3CE8D14F6462}"/>
    <cellStyle name="20% - Accent5 11 4" xfId="21604" xr:uid="{EEE62F36-371B-4BFD-BA26-CC4EBF1F2717}"/>
    <cellStyle name="20% - Accent5 11 4 2" xfId="36580" xr:uid="{0597498C-622C-4195-9048-E366B674FAD3}"/>
    <cellStyle name="20% - Accent5 11 5" xfId="28976" xr:uid="{43C26B85-76B2-4335-B4E3-49CDEB42E703}"/>
    <cellStyle name="20% - Accent5 12" xfId="3667" xr:uid="{00000000-0005-0000-0000-000096060000}"/>
    <cellStyle name="20% - Accent5 12 2" xfId="3666" xr:uid="{00000000-0005-0000-0000-000097060000}"/>
    <cellStyle name="20% - Accent5 12 2 2" xfId="21600" xr:uid="{19E7F220-5052-44F2-B0CB-C2826E7BC1AB}"/>
    <cellStyle name="20% - Accent5 12 2 2 2" xfId="36576" xr:uid="{A4EE94B5-0BEE-4E79-9C09-4E35DB0958CD}"/>
    <cellStyle name="20% - Accent5 12 2 3" xfId="28972" xr:uid="{7111BFCE-4730-4E52-9862-97B095960E3B}"/>
    <cellStyle name="20% - Accent5 12 3" xfId="3665" xr:uid="{00000000-0005-0000-0000-000098060000}"/>
    <cellStyle name="20% - Accent5 12 3 2" xfId="21599" xr:uid="{45B918E5-923C-4180-8520-8D101D46ECD7}"/>
    <cellStyle name="20% - Accent5 12 3 2 2" xfId="36575" xr:uid="{855BF80A-1494-4A10-B4F9-E6B5781DC170}"/>
    <cellStyle name="20% - Accent5 12 3 3" xfId="28971" xr:uid="{63EC017C-B240-40C9-8617-AD5A64C9BE05}"/>
    <cellStyle name="20% - Accent5 12 4" xfId="21601" xr:uid="{0D27511C-3435-4411-A5C4-F388BDE2967D}"/>
    <cellStyle name="20% - Accent5 12 4 2" xfId="36577" xr:uid="{AC0F9947-B540-4D7F-95BD-E5CD1279022C}"/>
    <cellStyle name="20% - Accent5 12 5" xfId="28973" xr:uid="{738E0AF7-7F5D-4247-A9AC-CAD719515EED}"/>
    <cellStyle name="20% - Accent5 13" xfId="3664" xr:uid="{00000000-0005-0000-0000-000099060000}"/>
    <cellStyle name="20% - Accent5 13 2" xfId="3663" xr:uid="{00000000-0005-0000-0000-00009A060000}"/>
    <cellStyle name="20% - Accent5 13 2 2" xfId="21597" xr:uid="{39BFFFA6-F3D9-4294-A1DF-EFAEFA6D9335}"/>
    <cellStyle name="20% - Accent5 13 2 2 2" xfId="36573" xr:uid="{AF0206FF-9395-4405-86A0-7102E2785B63}"/>
    <cellStyle name="20% - Accent5 13 2 3" xfId="28969" xr:uid="{C9582882-A205-42E8-B604-7A7A2571F7EC}"/>
    <cellStyle name="20% - Accent5 13 3" xfId="3662" xr:uid="{00000000-0005-0000-0000-00009B060000}"/>
    <cellStyle name="20% - Accent5 13 3 2" xfId="21596" xr:uid="{C8D26FD5-C6F9-4C70-9DE7-F720475F9A7C}"/>
    <cellStyle name="20% - Accent5 13 3 2 2" xfId="36572" xr:uid="{568B7CD9-8365-4427-B3F0-CBC2185D79AF}"/>
    <cellStyle name="20% - Accent5 13 3 3" xfId="28968" xr:uid="{FE4DCDD5-3F6B-4B25-A8CB-0E8CDA772774}"/>
    <cellStyle name="20% - Accent5 13 4" xfId="21598" xr:uid="{81150A8D-9C8A-4ABC-A0AA-C7361306DF69}"/>
    <cellStyle name="20% - Accent5 13 4 2" xfId="36574" xr:uid="{DA3AC4E7-E338-4BD7-BD08-CD357A49DE2B}"/>
    <cellStyle name="20% - Accent5 13 5" xfId="28970" xr:uid="{5B6779AC-DC54-4BEC-B4CF-A4E1BC6ACA8E}"/>
    <cellStyle name="20% - Accent5 14" xfId="3661" xr:uid="{00000000-0005-0000-0000-00009C060000}"/>
    <cellStyle name="20% - Accent5 14 2" xfId="3660" xr:uid="{00000000-0005-0000-0000-00009D060000}"/>
    <cellStyle name="20% - Accent5 14 2 2" xfId="21595" xr:uid="{22950F82-4A9D-4053-8695-B53CB882C9D8}"/>
    <cellStyle name="20% - Accent5 14 2 2 2" xfId="36571" xr:uid="{934CDDF4-69CB-4FC8-89A1-F6EA300E31B2}"/>
    <cellStyle name="20% - Accent5 14 2 3" xfId="28967" xr:uid="{56CAC860-126C-4C55-A2AF-23F788FF2D4A}"/>
    <cellStyle name="20% - Accent5 15" xfId="3659" xr:uid="{00000000-0005-0000-0000-00009E060000}"/>
    <cellStyle name="20% - Accent5 15 2" xfId="21594" xr:uid="{8E4FA169-A990-434A-A671-0E4317A3D3D8}"/>
    <cellStyle name="20% - Accent5 15 2 2" xfId="36570" xr:uid="{6B12EC71-7206-4AB4-8CE0-78D2059FF547}"/>
    <cellStyle name="20% - Accent5 15 3" xfId="28966" xr:uid="{7315EC94-C6F6-473F-8BFF-67B8453D7889}"/>
    <cellStyle name="20% - Accent5 16" xfId="3658" xr:uid="{00000000-0005-0000-0000-00009F060000}"/>
    <cellStyle name="20% - Accent5 17" xfId="20654" xr:uid="{023D2D12-9617-459D-9A64-7AAA128B57DA}"/>
    <cellStyle name="20% - Accent5 17 2" xfId="35655" xr:uid="{012B1184-C517-44C6-B2F5-55B3E0BFEED9}"/>
    <cellStyle name="20% - Accent5 18" xfId="27958" xr:uid="{CFF4706D-6698-4C98-8E1E-CC692CD8BAE2}"/>
    <cellStyle name="20% - Accent5 2" xfId="208" xr:uid="{00000000-0005-0000-0000-00002F000000}"/>
    <cellStyle name="20% - Accent5 2 2" xfId="3657" xr:uid="{00000000-0005-0000-0000-0000A1060000}"/>
    <cellStyle name="20% - Accent5 2 3" xfId="3656" xr:uid="{00000000-0005-0000-0000-0000A2060000}"/>
    <cellStyle name="20% - Accent5 2 3 2" xfId="3655" xr:uid="{00000000-0005-0000-0000-0000A3060000}"/>
    <cellStyle name="20% - Accent5 2 3 2 2" xfId="3654" xr:uid="{00000000-0005-0000-0000-0000A4060000}"/>
    <cellStyle name="20% - Accent5 2 3 2 2 2" xfId="3653" xr:uid="{00000000-0005-0000-0000-0000A5060000}"/>
    <cellStyle name="20% - Accent5 2 3 2 2 2 2" xfId="3652" xr:uid="{00000000-0005-0000-0000-0000A6060000}"/>
    <cellStyle name="20% - Accent5 2 3 2 2 2 2 2" xfId="21589" xr:uid="{8EDF8A02-9861-4B3A-A841-2502B82D9B9E}"/>
    <cellStyle name="20% - Accent5 2 3 2 2 2 2 2 2" xfId="36565" xr:uid="{8AF30849-7E0E-4DF3-9CE7-302D3DC26AF0}"/>
    <cellStyle name="20% - Accent5 2 3 2 2 2 2 3" xfId="28961" xr:uid="{38DED918-B8F2-465A-BEA2-D539FC540B0C}"/>
    <cellStyle name="20% - Accent5 2 3 2 2 2 3" xfId="3651" xr:uid="{00000000-0005-0000-0000-0000A7060000}"/>
    <cellStyle name="20% - Accent5 2 3 2 2 2 3 2" xfId="21588" xr:uid="{3B944661-D5E9-4806-ABB8-4D9EC39D78AA}"/>
    <cellStyle name="20% - Accent5 2 3 2 2 2 3 2 2" xfId="36564" xr:uid="{B79E4F1E-C090-42D0-B387-C5734CBEE95F}"/>
    <cellStyle name="20% - Accent5 2 3 2 2 2 3 3" xfId="28960" xr:uid="{03F1A590-F4F0-4D85-A99B-9DB191B1D541}"/>
    <cellStyle name="20% - Accent5 2 3 2 2 2 4" xfId="21590" xr:uid="{E1AB7ABC-2EA3-4F6C-908F-D5EF311AAB55}"/>
    <cellStyle name="20% - Accent5 2 3 2 2 2 4 2" xfId="36566" xr:uid="{D6BF5E70-4731-476D-A7FA-B8497543A37A}"/>
    <cellStyle name="20% - Accent5 2 3 2 2 2 5" xfId="28962" xr:uid="{A6CF8583-2A95-4623-B6E1-4C059F61BA6E}"/>
    <cellStyle name="20% - Accent5 2 3 2 2 3" xfId="3650" xr:uid="{00000000-0005-0000-0000-0000A8060000}"/>
    <cellStyle name="20% - Accent5 2 3 2 2 3 2" xfId="21587" xr:uid="{699E77C0-AE00-4082-BDD9-BB3703722BA0}"/>
    <cellStyle name="20% - Accent5 2 3 2 2 3 2 2" xfId="36563" xr:uid="{971C84BE-D7C2-4CDF-B126-EDE3F72A72EE}"/>
    <cellStyle name="20% - Accent5 2 3 2 2 3 3" xfId="28959" xr:uid="{548BEE32-BA19-4DC9-8AE1-E7C438DF82A3}"/>
    <cellStyle name="20% - Accent5 2 3 2 2 4" xfId="3649" xr:uid="{00000000-0005-0000-0000-0000A9060000}"/>
    <cellStyle name="20% - Accent5 2 3 2 2 4 2" xfId="21586" xr:uid="{B13CB17C-0EE4-4DD6-8CEF-D80B404DEA92}"/>
    <cellStyle name="20% - Accent5 2 3 2 2 4 2 2" xfId="36562" xr:uid="{D75A01AC-B566-4548-84C9-F60D7FDE3369}"/>
    <cellStyle name="20% - Accent5 2 3 2 2 4 3" xfId="28958" xr:uid="{7B70CDCD-DC80-400E-B708-7F25639E0EEE}"/>
    <cellStyle name="20% - Accent5 2 3 2 2 5" xfId="21591" xr:uid="{6E34F94D-D186-4269-945E-B46332C9309A}"/>
    <cellStyle name="20% - Accent5 2 3 2 2 5 2" xfId="36567" xr:uid="{67CD7AFA-DD38-4D43-B8DD-B628BE11E8A3}"/>
    <cellStyle name="20% - Accent5 2 3 2 2 6" xfId="28963" xr:uid="{62AE5819-254F-4554-B8FD-297FCFD06013}"/>
    <cellStyle name="20% - Accent5 2 3 2 3" xfId="3648" xr:uid="{00000000-0005-0000-0000-0000AA060000}"/>
    <cellStyle name="20% - Accent5 2 3 2 3 2" xfId="3647" xr:uid="{00000000-0005-0000-0000-0000AB060000}"/>
    <cellStyle name="20% - Accent5 2 3 2 3 2 2" xfId="3646" xr:uid="{00000000-0005-0000-0000-0000AC060000}"/>
    <cellStyle name="20% - Accent5 2 3 2 3 2 2 2" xfId="21583" xr:uid="{EB9626D6-A7D8-44E7-B978-AD1F6759E6D1}"/>
    <cellStyle name="20% - Accent5 2 3 2 3 2 2 2 2" xfId="36559" xr:uid="{C11EC669-FA43-4DA3-B5FC-794005683019}"/>
    <cellStyle name="20% - Accent5 2 3 2 3 2 2 3" xfId="28955" xr:uid="{E7F9FB00-94AD-4C29-BD10-13E137479499}"/>
    <cellStyle name="20% - Accent5 2 3 2 3 2 3" xfId="3645" xr:uid="{00000000-0005-0000-0000-0000AD060000}"/>
    <cellStyle name="20% - Accent5 2 3 2 3 2 3 2" xfId="21582" xr:uid="{A384F986-1BFB-45EB-A250-DDDA4B915DAE}"/>
    <cellStyle name="20% - Accent5 2 3 2 3 2 3 2 2" xfId="36558" xr:uid="{67265054-A04F-4673-BCC3-1ACE1873BBB5}"/>
    <cellStyle name="20% - Accent5 2 3 2 3 2 3 3" xfId="28954" xr:uid="{1C66A485-B287-4933-9A3F-E55B17880A6D}"/>
    <cellStyle name="20% - Accent5 2 3 2 3 2 4" xfId="21584" xr:uid="{DB72F92B-E0C1-41E8-99F1-FC3D42A53207}"/>
    <cellStyle name="20% - Accent5 2 3 2 3 2 4 2" xfId="36560" xr:uid="{DCC53194-A9B8-45F2-BF38-43916912298E}"/>
    <cellStyle name="20% - Accent5 2 3 2 3 2 5" xfId="28956" xr:uid="{EFCE7F1E-F4E6-4F95-91C5-0223A1BBC01F}"/>
    <cellStyle name="20% - Accent5 2 3 2 3 3" xfId="3644" xr:uid="{00000000-0005-0000-0000-0000AE060000}"/>
    <cellStyle name="20% - Accent5 2 3 2 3 3 2" xfId="21581" xr:uid="{DE66A25A-55E1-4BEF-AA23-281EB0CD9828}"/>
    <cellStyle name="20% - Accent5 2 3 2 3 3 2 2" xfId="36557" xr:uid="{7483B227-2452-4D59-80BF-B669310493B9}"/>
    <cellStyle name="20% - Accent5 2 3 2 3 3 3" xfId="28953" xr:uid="{8D2AD199-7E3B-4379-A13D-2E823E1ACB47}"/>
    <cellStyle name="20% - Accent5 2 3 2 3 4" xfId="3643" xr:uid="{00000000-0005-0000-0000-0000AF060000}"/>
    <cellStyle name="20% - Accent5 2 3 2 3 4 2" xfId="21580" xr:uid="{FB64B33E-5F46-46D8-9844-3D8F143190EE}"/>
    <cellStyle name="20% - Accent5 2 3 2 3 4 2 2" xfId="36556" xr:uid="{E5FE9A0E-A2EE-4A4F-B44D-11B0D1ECD0DC}"/>
    <cellStyle name="20% - Accent5 2 3 2 3 4 3" xfId="28952" xr:uid="{AF0A799F-9142-4472-9213-C6BA89161321}"/>
    <cellStyle name="20% - Accent5 2 3 2 3 5" xfId="21585" xr:uid="{8AF5FDA1-4753-4FD6-A4ED-3E5C4CD874B4}"/>
    <cellStyle name="20% - Accent5 2 3 2 3 5 2" xfId="36561" xr:uid="{1AD53FBA-4BD3-406D-A5BA-F200F1181482}"/>
    <cellStyle name="20% - Accent5 2 3 2 3 6" xfId="28957" xr:uid="{825224FC-57D0-45D9-BF53-3455BF10C047}"/>
    <cellStyle name="20% - Accent5 2 3 2 4" xfId="3642" xr:uid="{00000000-0005-0000-0000-0000B0060000}"/>
    <cellStyle name="20% - Accent5 2 3 2 4 2" xfId="3641" xr:uid="{00000000-0005-0000-0000-0000B1060000}"/>
    <cellStyle name="20% - Accent5 2 3 2 4 2 2" xfId="21578" xr:uid="{116F0FCE-8167-4A2B-8E43-B8A2BF87CE84}"/>
    <cellStyle name="20% - Accent5 2 3 2 4 2 2 2" xfId="36554" xr:uid="{B121022B-BBD9-482B-AAA0-B3331A94E106}"/>
    <cellStyle name="20% - Accent5 2 3 2 4 2 3" xfId="28950" xr:uid="{C0CE9090-B4C4-48F1-B5C8-8AF6CA844A43}"/>
    <cellStyle name="20% - Accent5 2 3 2 4 3" xfId="3640" xr:uid="{00000000-0005-0000-0000-0000B2060000}"/>
    <cellStyle name="20% - Accent5 2 3 2 4 3 2" xfId="21577" xr:uid="{64B38CDE-D606-4240-B1A9-CDE8744FB3C6}"/>
    <cellStyle name="20% - Accent5 2 3 2 4 3 2 2" xfId="36553" xr:uid="{013253B6-D0CA-45BC-A5CE-EEECE31769F6}"/>
    <cellStyle name="20% - Accent5 2 3 2 4 3 3" xfId="28949" xr:uid="{04841177-BB64-4390-8944-2C80FC0A9A9D}"/>
    <cellStyle name="20% - Accent5 2 3 2 4 4" xfId="21579" xr:uid="{45D8A44D-490A-467C-86B6-C3A8601D362C}"/>
    <cellStyle name="20% - Accent5 2 3 2 4 4 2" xfId="36555" xr:uid="{DB1F2C54-D490-443C-93FF-7BEDC52D91BE}"/>
    <cellStyle name="20% - Accent5 2 3 2 4 5" xfId="28951" xr:uid="{21588618-B163-4FCD-87BB-77FDAB7D32DE}"/>
    <cellStyle name="20% - Accent5 2 3 2 5" xfId="3639" xr:uid="{00000000-0005-0000-0000-0000B3060000}"/>
    <cellStyle name="20% - Accent5 2 3 2 5 2" xfId="21576" xr:uid="{DD9FB861-8DA3-479F-A77E-AC76408BC99A}"/>
    <cellStyle name="20% - Accent5 2 3 2 5 2 2" xfId="36552" xr:uid="{15178633-8BC6-4B12-BD0D-E554FA945D09}"/>
    <cellStyle name="20% - Accent5 2 3 2 5 3" xfId="28948" xr:uid="{B61E172C-0265-4023-B8DB-A35B4F7F0586}"/>
    <cellStyle name="20% - Accent5 2 3 2 6" xfId="3638" xr:uid="{00000000-0005-0000-0000-0000B4060000}"/>
    <cellStyle name="20% - Accent5 2 3 2 6 2" xfId="21575" xr:uid="{9DD851E5-B44C-4128-84C0-B40D55C3D7A0}"/>
    <cellStyle name="20% - Accent5 2 3 2 6 2 2" xfId="36551" xr:uid="{06495BCE-D316-44B0-A77C-8380D1A27673}"/>
    <cellStyle name="20% - Accent5 2 3 2 6 3" xfId="28947" xr:uid="{CCB75481-A03C-46D6-8A98-B1A5563530E9}"/>
    <cellStyle name="20% - Accent5 2 3 2 7" xfId="21592" xr:uid="{C855BD4C-D3D8-479D-A52B-2EE217DD135A}"/>
    <cellStyle name="20% - Accent5 2 3 2 7 2" xfId="36568" xr:uid="{4A6C7FF5-79F4-4C23-A695-585770D378C3}"/>
    <cellStyle name="20% - Accent5 2 3 2 8" xfId="28964" xr:uid="{02DBF673-A4D2-43F6-8F1B-1601FC3BE3DB}"/>
    <cellStyle name="20% - Accent5 2 3 3" xfId="3637" xr:uid="{00000000-0005-0000-0000-0000B5060000}"/>
    <cellStyle name="20% - Accent5 2 3 3 2" xfId="3636" xr:uid="{00000000-0005-0000-0000-0000B6060000}"/>
    <cellStyle name="20% - Accent5 2 3 3 2 2" xfId="3635" xr:uid="{00000000-0005-0000-0000-0000B7060000}"/>
    <cellStyle name="20% - Accent5 2 3 3 2 2 2" xfId="21572" xr:uid="{931FB5FE-0C90-4F07-BD41-261321710EF3}"/>
    <cellStyle name="20% - Accent5 2 3 3 2 2 2 2" xfId="36548" xr:uid="{CB706413-D64F-4D56-9AD9-C2B62802DEEF}"/>
    <cellStyle name="20% - Accent5 2 3 3 2 2 3" xfId="28944" xr:uid="{DDE9603B-132D-42F2-AD0E-4449C01EB187}"/>
    <cellStyle name="20% - Accent5 2 3 3 2 3" xfId="3634" xr:uid="{00000000-0005-0000-0000-0000B8060000}"/>
    <cellStyle name="20% - Accent5 2 3 3 2 3 2" xfId="21571" xr:uid="{573765E8-B6EE-4266-9062-A32AEC5BE64E}"/>
    <cellStyle name="20% - Accent5 2 3 3 2 3 2 2" xfId="36547" xr:uid="{6C08D901-894C-49EF-8CD7-4EA643203648}"/>
    <cellStyle name="20% - Accent5 2 3 3 2 3 3" xfId="28943" xr:uid="{F4083737-B2E8-4636-AB33-EBD8BA4C1586}"/>
    <cellStyle name="20% - Accent5 2 3 3 2 4" xfId="21573" xr:uid="{98BA62F9-553F-48D1-BE2F-C03485B57E13}"/>
    <cellStyle name="20% - Accent5 2 3 3 2 4 2" xfId="36549" xr:uid="{7D4B46EB-EE4F-4A8D-A43B-D9EFB4DE4417}"/>
    <cellStyle name="20% - Accent5 2 3 3 2 5" xfId="28945" xr:uid="{FBE2A78E-D20B-4DA9-91C7-F59287D84BA4}"/>
    <cellStyle name="20% - Accent5 2 3 3 3" xfId="3633" xr:uid="{00000000-0005-0000-0000-0000B9060000}"/>
    <cellStyle name="20% - Accent5 2 3 3 3 2" xfId="21570" xr:uid="{B7F7F12D-77E4-44C6-8E23-6E0DB9E312C0}"/>
    <cellStyle name="20% - Accent5 2 3 3 3 2 2" xfId="36546" xr:uid="{144FBFD5-5125-4D8B-9AF1-A7634CFDD19B}"/>
    <cellStyle name="20% - Accent5 2 3 3 3 3" xfId="28942" xr:uid="{4BD5D8E9-011C-4028-BE81-204BC7F22C5C}"/>
    <cellStyle name="20% - Accent5 2 3 3 4" xfId="3632" xr:uid="{00000000-0005-0000-0000-0000BA060000}"/>
    <cellStyle name="20% - Accent5 2 3 3 4 2" xfId="21569" xr:uid="{CDE0CEFF-7D54-4385-8286-93D953A80CBF}"/>
    <cellStyle name="20% - Accent5 2 3 3 4 2 2" xfId="36545" xr:uid="{EA1B3988-9BBB-478F-B6F8-7D70CA08BDA8}"/>
    <cellStyle name="20% - Accent5 2 3 3 4 3" xfId="28941" xr:uid="{0291DBC5-3BFA-4FDD-8C53-B6045EFFCC4A}"/>
    <cellStyle name="20% - Accent5 2 3 3 5" xfId="21574" xr:uid="{BA275C2F-725B-49BE-8278-49D4CF61EBAD}"/>
    <cellStyle name="20% - Accent5 2 3 3 5 2" xfId="36550" xr:uid="{A2731BED-0284-4163-A0ED-6AC34414365A}"/>
    <cellStyle name="20% - Accent5 2 3 3 6" xfId="28946" xr:uid="{2821C6D5-0E96-449C-9268-7E41966A613D}"/>
    <cellStyle name="20% - Accent5 2 3 4" xfId="3631" xr:uid="{00000000-0005-0000-0000-0000BB060000}"/>
    <cellStyle name="20% - Accent5 2 3 4 2" xfId="3630" xr:uid="{00000000-0005-0000-0000-0000BC060000}"/>
    <cellStyle name="20% - Accent5 2 3 4 2 2" xfId="3629" xr:uid="{00000000-0005-0000-0000-0000BD060000}"/>
    <cellStyle name="20% - Accent5 2 3 4 2 2 2" xfId="21566" xr:uid="{9E7ABEAD-0402-411B-8D82-1DBDA6929D51}"/>
    <cellStyle name="20% - Accent5 2 3 4 2 2 2 2" xfId="36542" xr:uid="{63A2CA50-1737-4D81-B1CF-58E291527475}"/>
    <cellStyle name="20% - Accent5 2 3 4 2 2 3" xfId="28938" xr:uid="{A29579A3-081C-4506-AAA8-C6F37F90817A}"/>
    <cellStyle name="20% - Accent5 2 3 4 2 3" xfId="3628" xr:uid="{00000000-0005-0000-0000-0000BE060000}"/>
    <cellStyle name="20% - Accent5 2 3 4 2 3 2" xfId="21565" xr:uid="{D255680E-FAB4-4BC8-90D3-071E43749592}"/>
    <cellStyle name="20% - Accent5 2 3 4 2 3 2 2" xfId="36541" xr:uid="{A6C21608-8E1F-4A5B-885D-55E25D750AD9}"/>
    <cellStyle name="20% - Accent5 2 3 4 2 3 3" xfId="28937" xr:uid="{8931186D-809A-4C62-9783-28EC9F883C7E}"/>
    <cellStyle name="20% - Accent5 2 3 4 2 4" xfId="21567" xr:uid="{71003C02-EAB7-40A6-ACF5-A32ADE5470E5}"/>
    <cellStyle name="20% - Accent5 2 3 4 2 4 2" xfId="36543" xr:uid="{99F47A9F-9842-4602-885A-86B189D5C3D6}"/>
    <cellStyle name="20% - Accent5 2 3 4 2 5" xfId="28939" xr:uid="{5E58A1B5-D741-448C-9A7B-E8B8888F4317}"/>
    <cellStyle name="20% - Accent5 2 3 4 3" xfId="3627" xr:uid="{00000000-0005-0000-0000-0000BF060000}"/>
    <cellStyle name="20% - Accent5 2 3 4 3 2" xfId="21564" xr:uid="{674282DB-384E-4761-A89B-FACBE6A56B5D}"/>
    <cellStyle name="20% - Accent5 2 3 4 3 2 2" xfId="36540" xr:uid="{83CBFD53-94B4-475F-8627-A0C0A7EF8F7E}"/>
    <cellStyle name="20% - Accent5 2 3 4 3 3" xfId="28936" xr:uid="{08EDBD1D-E99A-4BD4-996B-EA2A4FDE814D}"/>
    <cellStyle name="20% - Accent5 2 3 4 4" xfId="3626" xr:uid="{00000000-0005-0000-0000-0000C0060000}"/>
    <cellStyle name="20% - Accent5 2 3 4 4 2" xfId="21563" xr:uid="{8F394B6C-B908-4220-8F43-E89CC4C87C45}"/>
    <cellStyle name="20% - Accent5 2 3 4 4 2 2" xfId="36539" xr:uid="{854FE5A9-159C-44EE-9D0B-053006881156}"/>
    <cellStyle name="20% - Accent5 2 3 4 4 3" xfId="28935" xr:uid="{47FADF62-84FA-4E50-8E8A-683720913444}"/>
    <cellStyle name="20% - Accent5 2 3 4 5" xfId="21568" xr:uid="{EB5B54D8-9D06-4254-9881-18547245E0C9}"/>
    <cellStyle name="20% - Accent5 2 3 4 5 2" xfId="36544" xr:uid="{B91C75E1-63E7-485C-86A2-6ED4DD4F18DB}"/>
    <cellStyle name="20% - Accent5 2 3 4 6" xfId="28940" xr:uid="{B373C22A-DEEA-4713-920B-6B077FD62844}"/>
    <cellStyle name="20% - Accent5 2 3 5" xfId="3625" xr:uid="{00000000-0005-0000-0000-0000C1060000}"/>
    <cellStyle name="20% - Accent5 2 3 5 2" xfId="3624" xr:uid="{00000000-0005-0000-0000-0000C2060000}"/>
    <cellStyle name="20% - Accent5 2 3 5 2 2" xfId="21561" xr:uid="{F14724B0-308C-4EE5-A790-6A864CB6163A}"/>
    <cellStyle name="20% - Accent5 2 3 5 2 2 2" xfId="36537" xr:uid="{DA190C7C-E4C1-4F02-AD1C-6FF29109AF3F}"/>
    <cellStyle name="20% - Accent5 2 3 5 2 3" xfId="28933" xr:uid="{23F559C0-46E4-4E26-BC1D-666EBE51C9A0}"/>
    <cellStyle name="20% - Accent5 2 3 5 3" xfId="3623" xr:uid="{00000000-0005-0000-0000-0000C3060000}"/>
    <cellStyle name="20% - Accent5 2 3 5 3 2" xfId="21560" xr:uid="{65CE3952-1AED-49D7-984F-DBEB86BC699D}"/>
    <cellStyle name="20% - Accent5 2 3 5 3 2 2" xfId="36536" xr:uid="{BA4F89F5-F8FA-4A13-8D40-35ECCF182943}"/>
    <cellStyle name="20% - Accent5 2 3 5 3 3" xfId="28932" xr:uid="{3490AA5D-621E-468A-A609-7793553C3387}"/>
    <cellStyle name="20% - Accent5 2 3 5 4" xfId="21562" xr:uid="{F6E01C37-FEBA-4C57-89AB-1F89AC0FE710}"/>
    <cellStyle name="20% - Accent5 2 3 5 4 2" xfId="36538" xr:uid="{C62BF3CA-583E-4752-BB8B-DBC58F940BF1}"/>
    <cellStyle name="20% - Accent5 2 3 5 5" xfId="28934" xr:uid="{28EBC8CC-9BEF-49D2-9D00-9BEF980E2821}"/>
    <cellStyle name="20% - Accent5 2 3 6" xfId="3622" xr:uid="{00000000-0005-0000-0000-0000C4060000}"/>
    <cellStyle name="20% - Accent5 2 3 6 2" xfId="21559" xr:uid="{9485D8D3-EBFE-4DFF-8A23-1D6E07A316F0}"/>
    <cellStyle name="20% - Accent5 2 3 6 2 2" xfId="36535" xr:uid="{84B5138E-02DB-450F-BB5E-181DA540674F}"/>
    <cellStyle name="20% - Accent5 2 3 6 3" xfId="28931" xr:uid="{319B4A8B-9C50-4AAD-93B1-2702B8D4F595}"/>
    <cellStyle name="20% - Accent5 2 3 7" xfId="3621" xr:uid="{00000000-0005-0000-0000-0000C5060000}"/>
    <cellStyle name="20% - Accent5 2 3 7 2" xfId="21558" xr:uid="{8E48DECC-B3BD-4660-BB03-F43E8AE0EEF1}"/>
    <cellStyle name="20% - Accent5 2 3 7 2 2" xfId="36534" xr:uid="{CADCCD68-8D02-4954-B1BA-96C753793821}"/>
    <cellStyle name="20% - Accent5 2 3 7 3" xfId="28930" xr:uid="{3AC5C9A1-A176-4798-99EA-6395AC6EBA5A}"/>
    <cellStyle name="20% - Accent5 2 3 8" xfId="21593" xr:uid="{2B28EFB6-0C2F-4F1D-84BF-0E471A629024}"/>
    <cellStyle name="20% - Accent5 2 3 8 2" xfId="36569" xr:uid="{EB06D308-992C-4684-88ED-A27807C86A01}"/>
    <cellStyle name="20% - Accent5 2 3 9" xfId="28965" xr:uid="{01C84DA1-9028-4B7C-9D55-7D871821C5C1}"/>
    <cellStyle name="20% - Accent5 2 4" xfId="3620" xr:uid="{00000000-0005-0000-0000-0000C6060000}"/>
    <cellStyle name="20% - Accent5 2 4 2" xfId="3619" xr:uid="{00000000-0005-0000-0000-0000C7060000}"/>
    <cellStyle name="20% - Accent5 2 4 2 2" xfId="3618" xr:uid="{00000000-0005-0000-0000-0000C8060000}"/>
    <cellStyle name="20% - Accent5 2 4 2 2 2" xfId="3617" xr:uid="{00000000-0005-0000-0000-0000C9060000}"/>
    <cellStyle name="20% - Accent5 2 4 2 2 2 2" xfId="3616" xr:uid="{00000000-0005-0000-0000-0000CA060000}"/>
    <cellStyle name="20% - Accent5 2 4 2 2 2 2 2" xfId="21553" xr:uid="{04E5E28D-DF85-4742-87B3-CA39080EB350}"/>
    <cellStyle name="20% - Accent5 2 4 2 2 2 2 2 2" xfId="36529" xr:uid="{52943DAD-48AF-4BE3-A820-64CD2BF38536}"/>
    <cellStyle name="20% - Accent5 2 4 2 2 2 2 3" xfId="28925" xr:uid="{72D4F76D-644D-4186-8A3F-8FFB059284AB}"/>
    <cellStyle name="20% - Accent5 2 4 2 2 2 3" xfId="3615" xr:uid="{00000000-0005-0000-0000-0000CB060000}"/>
    <cellStyle name="20% - Accent5 2 4 2 2 2 3 2" xfId="21552" xr:uid="{C83295F5-DBC9-49FF-8DB0-6BF115BD256D}"/>
    <cellStyle name="20% - Accent5 2 4 2 2 2 3 2 2" xfId="36528" xr:uid="{C0FB6AD1-8D7D-4B8D-900D-CF491EE55E10}"/>
    <cellStyle name="20% - Accent5 2 4 2 2 2 3 3" xfId="28924" xr:uid="{D9C1EB64-6985-41A3-9A4A-D3D08A1CB4D1}"/>
    <cellStyle name="20% - Accent5 2 4 2 2 2 4" xfId="21554" xr:uid="{9F03BCE7-ED92-410D-A7A1-BAF355B9F8BF}"/>
    <cellStyle name="20% - Accent5 2 4 2 2 2 4 2" xfId="36530" xr:uid="{7AA936DB-7B25-4583-A9E7-0851B4BB2FD2}"/>
    <cellStyle name="20% - Accent5 2 4 2 2 2 5" xfId="28926" xr:uid="{F52144F9-1F05-4FFE-94E4-C45509BA4432}"/>
    <cellStyle name="20% - Accent5 2 4 2 2 3" xfId="3614" xr:uid="{00000000-0005-0000-0000-0000CC060000}"/>
    <cellStyle name="20% - Accent5 2 4 2 2 3 2" xfId="21551" xr:uid="{ADEA4673-9BBD-4BBD-89AE-A2C042D641AE}"/>
    <cellStyle name="20% - Accent5 2 4 2 2 3 2 2" xfId="36527" xr:uid="{0AA68D20-6469-41C4-8350-DD1DA06E0D07}"/>
    <cellStyle name="20% - Accent5 2 4 2 2 3 3" xfId="28923" xr:uid="{4332EDB2-51C8-4F03-98F0-31066A11685F}"/>
    <cellStyle name="20% - Accent5 2 4 2 2 4" xfId="3613" xr:uid="{00000000-0005-0000-0000-0000CD060000}"/>
    <cellStyle name="20% - Accent5 2 4 2 2 4 2" xfId="21550" xr:uid="{FE8B5313-55ED-40F9-8DED-80D22238EEC9}"/>
    <cellStyle name="20% - Accent5 2 4 2 2 4 2 2" xfId="36526" xr:uid="{722D89BA-A57A-45AC-B40E-DDEDC93B08BE}"/>
    <cellStyle name="20% - Accent5 2 4 2 2 4 3" xfId="28922" xr:uid="{30440A76-BBE6-46CF-B98C-B45F23FEA9AE}"/>
    <cellStyle name="20% - Accent5 2 4 2 2 5" xfId="21555" xr:uid="{283CA163-90A3-4387-A5CA-81D3E30DEBE2}"/>
    <cellStyle name="20% - Accent5 2 4 2 2 5 2" xfId="36531" xr:uid="{E91B9656-FEDA-4F7B-9B0B-C6103D721AE5}"/>
    <cellStyle name="20% - Accent5 2 4 2 2 6" xfId="28927" xr:uid="{E27D11A9-1F0A-4872-A693-00096C142651}"/>
    <cellStyle name="20% - Accent5 2 4 2 3" xfId="3612" xr:uid="{00000000-0005-0000-0000-0000CE060000}"/>
    <cellStyle name="20% - Accent5 2 4 2 3 2" xfId="3611" xr:uid="{00000000-0005-0000-0000-0000CF060000}"/>
    <cellStyle name="20% - Accent5 2 4 2 3 2 2" xfId="3610" xr:uid="{00000000-0005-0000-0000-0000D0060000}"/>
    <cellStyle name="20% - Accent5 2 4 2 3 2 2 2" xfId="21547" xr:uid="{5FCD3C53-0994-439A-91F9-A30C42D611ED}"/>
    <cellStyle name="20% - Accent5 2 4 2 3 2 2 2 2" xfId="36523" xr:uid="{3843B66A-2331-4C23-A853-0D7C862AC46D}"/>
    <cellStyle name="20% - Accent5 2 4 2 3 2 2 3" xfId="28919" xr:uid="{ADD7FD5B-4E92-45D1-8D31-5B40270991EB}"/>
    <cellStyle name="20% - Accent5 2 4 2 3 2 3" xfId="3609" xr:uid="{00000000-0005-0000-0000-0000D1060000}"/>
    <cellStyle name="20% - Accent5 2 4 2 3 2 3 2" xfId="21546" xr:uid="{5FCAC723-D5A8-46D0-90C1-1507370B703B}"/>
    <cellStyle name="20% - Accent5 2 4 2 3 2 3 2 2" xfId="36522" xr:uid="{497B80FE-32E6-44BB-8049-BDE3A41D4299}"/>
    <cellStyle name="20% - Accent5 2 4 2 3 2 3 3" xfId="28918" xr:uid="{EDCD3623-1066-4439-B48F-753A7AE16B5D}"/>
    <cellStyle name="20% - Accent5 2 4 2 3 2 4" xfId="21548" xr:uid="{CEC1D255-8B99-4594-A15F-96D4015F09DF}"/>
    <cellStyle name="20% - Accent5 2 4 2 3 2 4 2" xfId="36524" xr:uid="{5E5DD304-03DA-4739-9E59-8F11493A3FEF}"/>
    <cellStyle name="20% - Accent5 2 4 2 3 2 5" xfId="28920" xr:uid="{381C57FB-CA8D-472A-B63B-B3553F21A559}"/>
    <cellStyle name="20% - Accent5 2 4 2 3 3" xfId="3608" xr:uid="{00000000-0005-0000-0000-0000D2060000}"/>
    <cellStyle name="20% - Accent5 2 4 2 3 3 2" xfId="21545" xr:uid="{3FE67AFE-DE0A-4399-BF6B-8AD8AF4A5A10}"/>
    <cellStyle name="20% - Accent5 2 4 2 3 3 2 2" xfId="36521" xr:uid="{94CBA39F-BC1D-46D3-8AFD-83DC58E92B11}"/>
    <cellStyle name="20% - Accent5 2 4 2 3 3 3" xfId="28917" xr:uid="{752499AD-CEAC-4656-A0F0-509E231D7D7A}"/>
    <cellStyle name="20% - Accent5 2 4 2 3 4" xfId="3607" xr:uid="{00000000-0005-0000-0000-0000D3060000}"/>
    <cellStyle name="20% - Accent5 2 4 2 3 4 2" xfId="21544" xr:uid="{2935F690-5E86-4FFD-A062-C98AB37B7399}"/>
    <cellStyle name="20% - Accent5 2 4 2 3 4 2 2" xfId="36520" xr:uid="{8C9F45EE-5937-4F0B-90AD-AA942673C4E6}"/>
    <cellStyle name="20% - Accent5 2 4 2 3 4 3" xfId="28916" xr:uid="{AFAD43FA-C803-4057-9D58-C18C1CFD4AA1}"/>
    <cellStyle name="20% - Accent5 2 4 2 3 5" xfId="21549" xr:uid="{C47EF4E6-79F6-414C-8651-5EBCEDF18312}"/>
    <cellStyle name="20% - Accent5 2 4 2 3 5 2" xfId="36525" xr:uid="{462FA4E9-A2CA-40BA-8AAE-E8C0D2CD6CFE}"/>
    <cellStyle name="20% - Accent5 2 4 2 3 6" xfId="28921" xr:uid="{F55FBCDC-540C-40D6-B1EE-20262EC13F44}"/>
    <cellStyle name="20% - Accent5 2 4 2 4" xfId="3606" xr:uid="{00000000-0005-0000-0000-0000D4060000}"/>
    <cellStyle name="20% - Accent5 2 4 2 4 2" xfId="3605" xr:uid="{00000000-0005-0000-0000-0000D5060000}"/>
    <cellStyle name="20% - Accent5 2 4 2 4 2 2" xfId="21542" xr:uid="{FD8F07CE-B19C-414E-961E-DEDEE1267574}"/>
    <cellStyle name="20% - Accent5 2 4 2 4 2 2 2" xfId="36518" xr:uid="{1A8D108A-601B-4C15-9E31-FC4B56D0370D}"/>
    <cellStyle name="20% - Accent5 2 4 2 4 2 3" xfId="28914" xr:uid="{ABC2628F-E202-4008-A359-582A013C5816}"/>
    <cellStyle name="20% - Accent5 2 4 2 4 3" xfId="3604" xr:uid="{00000000-0005-0000-0000-0000D6060000}"/>
    <cellStyle name="20% - Accent5 2 4 2 4 3 2" xfId="21541" xr:uid="{9B0CFA91-BFDD-4C5D-AA81-A164F7EA953F}"/>
    <cellStyle name="20% - Accent5 2 4 2 4 3 2 2" xfId="36517" xr:uid="{33522344-AC60-4B5B-A4D5-FEA6B845E0CC}"/>
    <cellStyle name="20% - Accent5 2 4 2 4 3 3" xfId="28913" xr:uid="{B1FEE9A2-F789-4272-B753-452E315384FD}"/>
    <cellStyle name="20% - Accent5 2 4 2 4 4" xfId="21543" xr:uid="{0E47B16E-A217-4AC4-97A8-E0DC8DF31B75}"/>
    <cellStyle name="20% - Accent5 2 4 2 4 4 2" xfId="36519" xr:uid="{E1A48DBD-C95F-4B55-8DA4-0B14D3F848D2}"/>
    <cellStyle name="20% - Accent5 2 4 2 4 5" xfId="28915" xr:uid="{3D9CD6C7-4658-4D9C-9DF5-EF77962D71E7}"/>
    <cellStyle name="20% - Accent5 2 4 2 5" xfId="3603" xr:uid="{00000000-0005-0000-0000-0000D7060000}"/>
    <cellStyle name="20% - Accent5 2 4 2 5 2" xfId="21540" xr:uid="{1FFD2419-A2D2-46FC-BB5B-197031B4D1DD}"/>
    <cellStyle name="20% - Accent5 2 4 2 5 2 2" xfId="36516" xr:uid="{827105E3-3DB0-47AB-8BE8-657A0C10070B}"/>
    <cellStyle name="20% - Accent5 2 4 2 5 3" xfId="28912" xr:uid="{FAE6C8F2-456E-47DB-8149-DED0371E2768}"/>
    <cellStyle name="20% - Accent5 2 4 2 6" xfId="3602" xr:uid="{00000000-0005-0000-0000-0000D8060000}"/>
    <cellStyle name="20% - Accent5 2 4 2 6 2" xfId="21539" xr:uid="{2B52DB81-0C23-44B6-AB10-A8D02DEF4823}"/>
    <cellStyle name="20% - Accent5 2 4 2 6 2 2" xfId="36515" xr:uid="{2F713B8C-A37F-492E-8CAE-EF1D12497418}"/>
    <cellStyle name="20% - Accent5 2 4 2 6 3" xfId="28911" xr:uid="{014C6B59-3D94-45A0-9819-B8BC560D8FEC}"/>
    <cellStyle name="20% - Accent5 2 4 2 7" xfId="21556" xr:uid="{66F1F191-045D-4ADD-9566-E6D1FA839040}"/>
    <cellStyle name="20% - Accent5 2 4 2 7 2" xfId="36532" xr:uid="{DE426D3D-1AC5-43D4-8771-E55FACB23481}"/>
    <cellStyle name="20% - Accent5 2 4 2 8" xfId="28928" xr:uid="{9B781E38-DAEE-4D86-89C9-6CED8DF684A0}"/>
    <cellStyle name="20% - Accent5 2 4 3" xfId="3601" xr:uid="{00000000-0005-0000-0000-0000D9060000}"/>
    <cellStyle name="20% - Accent5 2 4 3 2" xfId="3600" xr:uid="{00000000-0005-0000-0000-0000DA060000}"/>
    <cellStyle name="20% - Accent5 2 4 3 2 2" xfId="3599" xr:uid="{00000000-0005-0000-0000-0000DB060000}"/>
    <cellStyle name="20% - Accent5 2 4 3 2 2 2" xfId="21536" xr:uid="{2FD181F0-5726-47D0-B6CB-D952A496C979}"/>
    <cellStyle name="20% - Accent5 2 4 3 2 2 2 2" xfId="36512" xr:uid="{E401EEE5-096D-444A-8C3A-A91B25B0E827}"/>
    <cellStyle name="20% - Accent5 2 4 3 2 2 3" xfId="28908" xr:uid="{086D2F9C-A8B5-452F-BA36-12A28114BF49}"/>
    <cellStyle name="20% - Accent5 2 4 3 2 3" xfId="3598" xr:uid="{00000000-0005-0000-0000-0000DC060000}"/>
    <cellStyle name="20% - Accent5 2 4 3 2 3 2" xfId="21535" xr:uid="{0619CD98-F4E3-4EF2-8F09-11EB89FE0B97}"/>
    <cellStyle name="20% - Accent5 2 4 3 2 3 2 2" xfId="36511" xr:uid="{029B9CA5-081B-44D3-AD7E-094AD611541A}"/>
    <cellStyle name="20% - Accent5 2 4 3 2 3 3" xfId="28907" xr:uid="{21091E0A-E9E5-43B3-84F8-0F3AD0DE51FD}"/>
    <cellStyle name="20% - Accent5 2 4 3 2 4" xfId="21537" xr:uid="{97AC2B2C-E2D0-4D25-822E-B03736EEEBCD}"/>
    <cellStyle name="20% - Accent5 2 4 3 2 4 2" xfId="36513" xr:uid="{F1749523-7ED6-4A14-9304-7A323949C31D}"/>
    <cellStyle name="20% - Accent5 2 4 3 2 5" xfId="28909" xr:uid="{DDD8F6DE-D123-4831-BF1E-F9028D88B644}"/>
    <cellStyle name="20% - Accent5 2 4 3 3" xfId="3597" xr:uid="{00000000-0005-0000-0000-0000DD060000}"/>
    <cellStyle name="20% - Accent5 2 4 3 3 2" xfId="21534" xr:uid="{1B8F7B17-6EF7-4C31-A4D3-4B2D00FE5772}"/>
    <cellStyle name="20% - Accent5 2 4 3 3 2 2" xfId="36510" xr:uid="{55A7C1B4-351A-45BA-AFAE-979707445BC2}"/>
    <cellStyle name="20% - Accent5 2 4 3 3 3" xfId="28906" xr:uid="{800AE125-BF88-4EF9-8EE4-72376C213CE2}"/>
    <cellStyle name="20% - Accent5 2 4 3 4" xfId="3596" xr:uid="{00000000-0005-0000-0000-0000DE060000}"/>
    <cellStyle name="20% - Accent5 2 4 3 4 2" xfId="21533" xr:uid="{7C51FD93-1808-4BE4-8F9F-FB7CF4F2B470}"/>
    <cellStyle name="20% - Accent5 2 4 3 4 2 2" xfId="36509" xr:uid="{FD07CBC7-7D18-4074-9A23-0B7FB9B3C8EC}"/>
    <cellStyle name="20% - Accent5 2 4 3 4 3" xfId="28905" xr:uid="{E8B6A7FA-C04F-4EB3-A376-57633472367F}"/>
    <cellStyle name="20% - Accent5 2 4 3 5" xfId="21538" xr:uid="{0D474045-1145-43F6-A445-3B9CBBCB3AB6}"/>
    <cellStyle name="20% - Accent5 2 4 3 5 2" xfId="36514" xr:uid="{BE9A16CB-6B1F-461C-9D35-815E3D9E470A}"/>
    <cellStyle name="20% - Accent5 2 4 3 6" xfId="28910" xr:uid="{33F0EE72-A513-4BDA-BE4A-F25F9361FFC9}"/>
    <cellStyle name="20% - Accent5 2 4 4" xfId="3595" xr:uid="{00000000-0005-0000-0000-0000DF060000}"/>
    <cellStyle name="20% - Accent5 2 4 4 2" xfId="3594" xr:uid="{00000000-0005-0000-0000-0000E0060000}"/>
    <cellStyle name="20% - Accent5 2 4 4 2 2" xfId="3593" xr:uid="{00000000-0005-0000-0000-0000E1060000}"/>
    <cellStyle name="20% - Accent5 2 4 4 2 2 2" xfId="21530" xr:uid="{516EFF8C-1366-454F-9640-E241A4A94212}"/>
    <cellStyle name="20% - Accent5 2 4 4 2 2 2 2" xfId="36506" xr:uid="{8A3B32EF-A9F5-440E-8F7B-F4EC3897F87E}"/>
    <cellStyle name="20% - Accent5 2 4 4 2 2 3" xfId="28902" xr:uid="{D18240F1-C3B9-408F-A51C-17F8E357AABD}"/>
    <cellStyle name="20% - Accent5 2 4 4 2 3" xfId="3592" xr:uid="{00000000-0005-0000-0000-0000E2060000}"/>
    <cellStyle name="20% - Accent5 2 4 4 2 3 2" xfId="21529" xr:uid="{3FE552D3-ED5A-451C-A1AB-F4528B2EC6C4}"/>
    <cellStyle name="20% - Accent5 2 4 4 2 3 2 2" xfId="36505" xr:uid="{B46A707D-B929-44E6-A1CF-82AF20FB9792}"/>
    <cellStyle name="20% - Accent5 2 4 4 2 3 3" xfId="28901" xr:uid="{DAC902AF-2F5D-488D-A814-270278DA13D9}"/>
    <cellStyle name="20% - Accent5 2 4 4 2 4" xfId="21531" xr:uid="{DA435823-29EC-4C79-BC64-88960D40AE06}"/>
    <cellStyle name="20% - Accent5 2 4 4 2 4 2" xfId="36507" xr:uid="{7B66C1F2-C261-4713-98E0-5BA71BDE3670}"/>
    <cellStyle name="20% - Accent5 2 4 4 2 5" xfId="28903" xr:uid="{D7587B0A-629D-4A60-854D-7F0901CD350C}"/>
    <cellStyle name="20% - Accent5 2 4 4 3" xfId="3591" xr:uid="{00000000-0005-0000-0000-0000E3060000}"/>
    <cellStyle name="20% - Accent5 2 4 4 3 2" xfId="21528" xr:uid="{1440E898-6E47-439E-89FE-BB2F088FA4F9}"/>
    <cellStyle name="20% - Accent5 2 4 4 3 2 2" xfId="36504" xr:uid="{FA1E9862-29C4-4A8D-9AD5-0BFA39F6BD00}"/>
    <cellStyle name="20% - Accent5 2 4 4 3 3" xfId="28900" xr:uid="{09283920-B147-435B-A694-909CFBA66E72}"/>
    <cellStyle name="20% - Accent5 2 4 4 4" xfId="3590" xr:uid="{00000000-0005-0000-0000-0000E4060000}"/>
    <cellStyle name="20% - Accent5 2 4 4 4 2" xfId="21527" xr:uid="{2AADAC22-0CD5-444C-8EF9-C076BED39155}"/>
    <cellStyle name="20% - Accent5 2 4 4 4 2 2" xfId="36503" xr:uid="{855EBB49-E61C-4E2B-925D-BB16FB4D21B5}"/>
    <cellStyle name="20% - Accent5 2 4 4 4 3" xfId="28899" xr:uid="{0428137F-50C8-43FC-8E16-3BC27817B7AF}"/>
    <cellStyle name="20% - Accent5 2 4 4 5" xfId="21532" xr:uid="{8B3534CB-83FA-4677-A907-E4EFC604207E}"/>
    <cellStyle name="20% - Accent5 2 4 4 5 2" xfId="36508" xr:uid="{2356BE7B-99B8-4A03-AF63-E73635888F9F}"/>
    <cellStyle name="20% - Accent5 2 4 4 6" xfId="28904" xr:uid="{91C0A4B9-E10C-47AA-9DB7-3180641EDC5E}"/>
    <cellStyle name="20% - Accent5 2 4 5" xfId="3589" xr:uid="{00000000-0005-0000-0000-0000E5060000}"/>
    <cellStyle name="20% - Accent5 2 4 5 2" xfId="3588" xr:uid="{00000000-0005-0000-0000-0000E6060000}"/>
    <cellStyle name="20% - Accent5 2 4 5 2 2" xfId="21525" xr:uid="{72836180-41D9-4DB3-B90B-F094B6D1780E}"/>
    <cellStyle name="20% - Accent5 2 4 5 2 2 2" xfId="36501" xr:uid="{46D62F94-B47A-4800-BAB1-6D49964CB1D3}"/>
    <cellStyle name="20% - Accent5 2 4 5 2 3" xfId="28897" xr:uid="{8401A53F-2D22-4344-BF6C-26C4463F409B}"/>
    <cellStyle name="20% - Accent5 2 4 5 3" xfId="3587" xr:uid="{00000000-0005-0000-0000-0000E7060000}"/>
    <cellStyle name="20% - Accent5 2 4 5 3 2" xfId="21524" xr:uid="{B8B2D6FC-479E-4D3C-B5DD-8FD1AF5856CA}"/>
    <cellStyle name="20% - Accent5 2 4 5 3 2 2" xfId="36500" xr:uid="{BC817AC7-EE77-42A5-A617-0CCD06B2C480}"/>
    <cellStyle name="20% - Accent5 2 4 5 3 3" xfId="28896" xr:uid="{A1672372-A51B-4664-9545-FCB404806CE5}"/>
    <cellStyle name="20% - Accent5 2 4 5 4" xfId="21526" xr:uid="{325F762D-4B62-4E45-88AF-51F5FC065FD7}"/>
    <cellStyle name="20% - Accent5 2 4 5 4 2" xfId="36502" xr:uid="{43C8E0A0-A763-427F-B27E-D842DA53F61E}"/>
    <cellStyle name="20% - Accent5 2 4 5 5" xfId="28898" xr:uid="{5F04A3AF-C391-4B48-BCE4-27BFB59BAF74}"/>
    <cellStyle name="20% - Accent5 2 4 6" xfId="3586" xr:uid="{00000000-0005-0000-0000-0000E8060000}"/>
    <cellStyle name="20% - Accent5 2 4 6 2" xfId="21523" xr:uid="{DF8B654D-AFE5-4CE0-B1F5-32F4762F8B39}"/>
    <cellStyle name="20% - Accent5 2 4 6 2 2" xfId="36499" xr:uid="{B779CEA6-83E7-41FA-8B70-688A07D9698C}"/>
    <cellStyle name="20% - Accent5 2 4 6 3" xfId="28895" xr:uid="{95CF063C-1368-403D-B5AF-4B018099F21B}"/>
    <cellStyle name="20% - Accent5 2 4 7" xfId="3585" xr:uid="{00000000-0005-0000-0000-0000E9060000}"/>
    <cellStyle name="20% - Accent5 2 4 7 2" xfId="21522" xr:uid="{60957D35-8E67-4812-92C3-4646B29AA97B}"/>
    <cellStyle name="20% - Accent5 2 4 7 2 2" xfId="36498" xr:uid="{71AD7EDF-FC36-4567-A269-5A1BB73E9F92}"/>
    <cellStyle name="20% - Accent5 2 4 7 3" xfId="28894" xr:uid="{25392D7E-5734-4E08-84D7-8B5DDFD28B57}"/>
    <cellStyle name="20% - Accent5 2 4 8" xfId="21557" xr:uid="{D498D2A3-C93E-4082-BFC4-E53B6F046631}"/>
    <cellStyle name="20% - Accent5 2 4 8 2" xfId="36533" xr:uid="{F0B18ABC-D27F-4CDE-8CB4-145426D1C8CA}"/>
    <cellStyle name="20% - Accent5 2 4 9" xfId="28929" xr:uid="{BF2BC0C2-6F27-475A-8802-915026CB33A9}"/>
    <cellStyle name="20% - Accent5 2 5" xfId="3584" xr:uid="{00000000-0005-0000-0000-0000EA060000}"/>
    <cellStyle name="20% - Accent5 2 5 2" xfId="3583" xr:uid="{00000000-0005-0000-0000-0000EB060000}"/>
    <cellStyle name="20% - Accent5 2 5 2 2" xfId="3582" xr:uid="{00000000-0005-0000-0000-0000EC060000}"/>
    <cellStyle name="20% - Accent5 2 5 2 2 2" xfId="3581" xr:uid="{00000000-0005-0000-0000-0000ED060000}"/>
    <cellStyle name="20% - Accent5 2 5 2 2 2 2" xfId="3580" xr:uid="{00000000-0005-0000-0000-0000EE060000}"/>
    <cellStyle name="20% - Accent5 2 5 2 2 2 2 2" xfId="21517" xr:uid="{C2A0F798-CA91-4B0B-A38C-B58FBF133EAD}"/>
    <cellStyle name="20% - Accent5 2 5 2 2 2 2 2 2" xfId="36493" xr:uid="{E8008B85-17BD-4EF8-9F28-A9FC6240808D}"/>
    <cellStyle name="20% - Accent5 2 5 2 2 2 2 3" xfId="28889" xr:uid="{3D31DAF3-2615-4089-B4CD-013BAE72ECCE}"/>
    <cellStyle name="20% - Accent5 2 5 2 2 2 3" xfId="3579" xr:uid="{00000000-0005-0000-0000-0000EF060000}"/>
    <cellStyle name="20% - Accent5 2 5 2 2 2 3 2" xfId="21516" xr:uid="{DAED8671-613C-4D24-A5DF-D549A747FDD3}"/>
    <cellStyle name="20% - Accent5 2 5 2 2 2 3 2 2" xfId="36492" xr:uid="{E48AEA61-F9F7-4831-9E6B-3B9731403204}"/>
    <cellStyle name="20% - Accent5 2 5 2 2 2 3 3" xfId="28888" xr:uid="{71424A1F-C7CA-45D5-82DC-0D5A2C9DA138}"/>
    <cellStyle name="20% - Accent5 2 5 2 2 2 4" xfId="21518" xr:uid="{50D4EAAF-A4AB-4A47-B984-DB44C8092BF7}"/>
    <cellStyle name="20% - Accent5 2 5 2 2 2 4 2" xfId="36494" xr:uid="{283A1936-1D08-48D7-A054-D9D4873C3A89}"/>
    <cellStyle name="20% - Accent5 2 5 2 2 2 5" xfId="28890" xr:uid="{34DCAEA1-B936-483E-9825-9A1B23E45110}"/>
    <cellStyle name="20% - Accent5 2 5 2 2 3" xfId="3578" xr:uid="{00000000-0005-0000-0000-0000F0060000}"/>
    <cellStyle name="20% - Accent5 2 5 2 2 3 2" xfId="21515" xr:uid="{71365697-D51E-4835-B86D-D5BE954E7D2D}"/>
    <cellStyle name="20% - Accent5 2 5 2 2 3 2 2" xfId="36491" xr:uid="{98BA3537-B811-4229-B7E4-535CD333F75E}"/>
    <cellStyle name="20% - Accent5 2 5 2 2 3 3" xfId="28887" xr:uid="{EF54FA74-7031-489A-9E98-F2AC1548B5A2}"/>
    <cellStyle name="20% - Accent5 2 5 2 2 4" xfId="3577" xr:uid="{00000000-0005-0000-0000-0000F1060000}"/>
    <cellStyle name="20% - Accent5 2 5 2 2 4 2" xfId="21514" xr:uid="{ED704AD4-ECE4-48E1-9F34-E58E27C6A705}"/>
    <cellStyle name="20% - Accent5 2 5 2 2 4 2 2" xfId="36490" xr:uid="{C8DBBDA3-EBC2-4E7D-97A3-FD7A75F1A4BB}"/>
    <cellStyle name="20% - Accent5 2 5 2 2 4 3" xfId="28886" xr:uid="{38808641-1433-457C-AD67-CB014276DB33}"/>
    <cellStyle name="20% - Accent5 2 5 2 2 5" xfId="21519" xr:uid="{95D10039-133D-4251-B27C-7F1F4AC64053}"/>
    <cellStyle name="20% - Accent5 2 5 2 2 5 2" xfId="36495" xr:uid="{FCCD94A6-94D7-4A6D-B359-1E437B96BF0B}"/>
    <cellStyle name="20% - Accent5 2 5 2 2 6" xfId="28891" xr:uid="{7066E31F-9B8A-4DA2-81D6-671603A22059}"/>
    <cellStyle name="20% - Accent5 2 5 2 3" xfId="3576" xr:uid="{00000000-0005-0000-0000-0000F2060000}"/>
    <cellStyle name="20% - Accent5 2 5 2 3 2" xfId="3575" xr:uid="{00000000-0005-0000-0000-0000F3060000}"/>
    <cellStyle name="20% - Accent5 2 5 2 3 2 2" xfId="3574" xr:uid="{00000000-0005-0000-0000-0000F4060000}"/>
    <cellStyle name="20% - Accent5 2 5 2 3 2 2 2" xfId="21511" xr:uid="{24E7CA92-CC90-4EAE-B868-DDF821A56E0F}"/>
    <cellStyle name="20% - Accent5 2 5 2 3 2 2 2 2" xfId="36487" xr:uid="{A2EC4183-5C70-46CA-BA9E-C1788F3BDCA5}"/>
    <cellStyle name="20% - Accent5 2 5 2 3 2 2 3" xfId="28883" xr:uid="{94A4D10A-2B4F-46C7-BDCA-C077A99CACF1}"/>
    <cellStyle name="20% - Accent5 2 5 2 3 2 3" xfId="3573" xr:uid="{00000000-0005-0000-0000-0000F5060000}"/>
    <cellStyle name="20% - Accent5 2 5 2 3 2 3 2" xfId="21510" xr:uid="{2C00C615-08DC-4FCC-8D1C-D8F118A6D157}"/>
    <cellStyle name="20% - Accent5 2 5 2 3 2 3 2 2" xfId="36486" xr:uid="{37D15909-539B-4FC7-A4E9-9B7809186E62}"/>
    <cellStyle name="20% - Accent5 2 5 2 3 2 3 3" xfId="28882" xr:uid="{5B29A270-3AFD-4D93-A8BB-51BFFCEA8B31}"/>
    <cellStyle name="20% - Accent5 2 5 2 3 2 4" xfId="21512" xr:uid="{A52B3E8F-3CFD-44BE-9776-314F0CAD404E}"/>
    <cellStyle name="20% - Accent5 2 5 2 3 2 4 2" xfId="36488" xr:uid="{5CC59D9F-BFCA-4AEE-B284-6D98A65EAE85}"/>
    <cellStyle name="20% - Accent5 2 5 2 3 2 5" xfId="28884" xr:uid="{08F25975-1CE7-4174-825E-FBA81C7F3E55}"/>
    <cellStyle name="20% - Accent5 2 5 2 3 3" xfId="3572" xr:uid="{00000000-0005-0000-0000-0000F6060000}"/>
    <cellStyle name="20% - Accent5 2 5 2 3 3 2" xfId="21509" xr:uid="{34D33AE6-46E9-433C-81E4-A547CC0692B8}"/>
    <cellStyle name="20% - Accent5 2 5 2 3 3 2 2" xfId="36485" xr:uid="{7AF3E604-C08E-4FAD-93E4-CC939A15DB2A}"/>
    <cellStyle name="20% - Accent5 2 5 2 3 3 3" xfId="28881" xr:uid="{BE072C04-ADD5-47E2-A6F3-7C85B78C7654}"/>
    <cellStyle name="20% - Accent5 2 5 2 3 4" xfId="3571" xr:uid="{00000000-0005-0000-0000-0000F7060000}"/>
    <cellStyle name="20% - Accent5 2 5 2 3 4 2" xfId="21508" xr:uid="{F17193A0-F78B-4097-B19C-A8B9C1D362DE}"/>
    <cellStyle name="20% - Accent5 2 5 2 3 4 2 2" xfId="36484" xr:uid="{3D5B8539-2D51-4A27-A3D7-982491AD98A1}"/>
    <cellStyle name="20% - Accent5 2 5 2 3 4 3" xfId="28880" xr:uid="{6DBD5FDE-E103-4F6E-8A9A-0DAD322DF2E2}"/>
    <cellStyle name="20% - Accent5 2 5 2 3 5" xfId="21513" xr:uid="{8F60D57A-7F5A-4BB4-8C03-8E1CFAEEAAAE}"/>
    <cellStyle name="20% - Accent5 2 5 2 3 5 2" xfId="36489" xr:uid="{306B4E76-117A-4047-9688-2C197A03CA8E}"/>
    <cellStyle name="20% - Accent5 2 5 2 3 6" xfId="28885" xr:uid="{5CD0C293-5D24-4D1A-8B03-081D5834FED8}"/>
    <cellStyle name="20% - Accent5 2 5 2 4" xfId="3570" xr:uid="{00000000-0005-0000-0000-0000F8060000}"/>
    <cellStyle name="20% - Accent5 2 5 2 4 2" xfId="3569" xr:uid="{00000000-0005-0000-0000-0000F9060000}"/>
    <cellStyle name="20% - Accent5 2 5 2 4 2 2" xfId="21506" xr:uid="{AA6F37CC-001E-41CD-BEF0-1FED9F6B7A8A}"/>
    <cellStyle name="20% - Accent5 2 5 2 4 2 2 2" xfId="36482" xr:uid="{CC1AB1D0-2B10-4AC5-9593-3052032B2529}"/>
    <cellStyle name="20% - Accent5 2 5 2 4 2 3" xfId="28878" xr:uid="{276CF935-881E-4CF3-A348-E4C37CD5C52C}"/>
    <cellStyle name="20% - Accent5 2 5 2 4 3" xfId="3568" xr:uid="{00000000-0005-0000-0000-0000FA060000}"/>
    <cellStyle name="20% - Accent5 2 5 2 4 3 2" xfId="21505" xr:uid="{297137C7-93BB-4AE1-B7B5-D95FA9783809}"/>
    <cellStyle name="20% - Accent5 2 5 2 4 3 2 2" xfId="36481" xr:uid="{10A0D884-9CD3-4051-9453-124BE9B28349}"/>
    <cellStyle name="20% - Accent5 2 5 2 4 3 3" xfId="28877" xr:uid="{01C9ACFB-D8B5-4517-A55B-076F560BA999}"/>
    <cellStyle name="20% - Accent5 2 5 2 4 4" xfId="21507" xr:uid="{75279334-CDBA-42C6-AC70-63CC78584829}"/>
    <cellStyle name="20% - Accent5 2 5 2 4 4 2" xfId="36483" xr:uid="{02E85EDE-5EF7-4513-8245-8125B7DD618A}"/>
    <cellStyle name="20% - Accent5 2 5 2 4 5" xfId="28879" xr:uid="{318D7685-B2D6-4EF4-AB2F-80E71C3A98ED}"/>
    <cellStyle name="20% - Accent5 2 5 2 5" xfId="3567" xr:uid="{00000000-0005-0000-0000-0000FB060000}"/>
    <cellStyle name="20% - Accent5 2 5 2 5 2" xfId="21504" xr:uid="{69ECC3EC-EA0D-4633-914E-A33A2BCCAE27}"/>
    <cellStyle name="20% - Accent5 2 5 2 5 2 2" xfId="36480" xr:uid="{7CB816F3-420B-41ED-9D38-1089687AB140}"/>
    <cellStyle name="20% - Accent5 2 5 2 5 3" xfId="28876" xr:uid="{22B9DAD5-9371-42D1-8DBE-7305B5ACD621}"/>
    <cellStyle name="20% - Accent5 2 5 2 6" xfId="3566" xr:uid="{00000000-0005-0000-0000-0000FC060000}"/>
    <cellStyle name="20% - Accent5 2 5 2 6 2" xfId="21503" xr:uid="{603707B2-A81B-47CD-8691-FCD7826FDBA1}"/>
    <cellStyle name="20% - Accent5 2 5 2 6 2 2" xfId="36479" xr:uid="{C952ED4E-11AD-4934-B7E0-82CCCDADB0AF}"/>
    <cellStyle name="20% - Accent5 2 5 2 6 3" xfId="28875" xr:uid="{E3B95901-F69B-4007-B4FB-79A918E581D6}"/>
    <cellStyle name="20% - Accent5 2 5 2 7" xfId="21520" xr:uid="{2E4D602C-2CEC-4ECF-9C2B-D87C16FB1491}"/>
    <cellStyle name="20% - Accent5 2 5 2 7 2" xfId="36496" xr:uid="{3ECE297D-18F4-424A-9229-130A0FB82BEA}"/>
    <cellStyle name="20% - Accent5 2 5 2 8" xfId="28892" xr:uid="{B41A4CCA-D811-47EE-897F-388C6FFA6A3A}"/>
    <cellStyle name="20% - Accent5 2 5 3" xfId="3565" xr:uid="{00000000-0005-0000-0000-0000FD060000}"/>
    <cellStyle name="20% - Accent5 2 5 3 2" xfId="3564" xr:uid="{00000000-0005-0000-0000-0000FE060000}"/>
    <cellStyle name="20% - Accent5 2 5 3 2 2" xfId="3563" xr:uid="{00000000-0005-0000-0000-0000FF060000}"/>
    <cellStyle name="20% - Accent5 2 5 3 2 2 2" xfId="21500" xr:uid="{482778BB-FCAE-4135-87EE-F114DBD6BB83}"/>
    <cellStyle name="20% - Accent5 2 5 3 2 2 2 2" xfId="36476" xr:uid="{5836D2E4-6F08-4770-B9BC-46DB5C099158}"/>
    <cellStyle name="20% - Accent5 2 5 3 2 2 3" xfId="28872" xr:uid="{20343933-6B60-42DA-A63B-C02EB51B1F58}"/>
    <cellStyle name="20% - Accent5 2 5 3 2 3" xfId="3562" xr:uid="{00000000-0005-0000-0000-000000070000}"/>
    <cellStyle name="20% - Accent5 2 5 3 2 3 2" xfId="21499" xr:uid="{FFA4F1EF-E667-44DE-A246-62E338D46400}"/>
    <cellStyle name="20% - Accent5 2 5 3 2 3 2 2" xfId="36475" xr:uid="{6B587292-F0C2-4840-979B-C305D8455209}"/>
    <cellStyle name="20% - Accent5 2 5 3 2 3 3" xfId="28871" xr:uid="{FC6C62E4-C713-4161-AC74-2A1283FBEAA1}"/>
    <cellStyle name="20% - Accent5 2 5 3 2 4" xfId="21501" xr:uid="{CE3787D3-EC44-4347-8408-B48BD948B478}"/>
    <cellStyle name="20% - Accent5 2 5 3 2 4 2" xfId="36477" xr:uid="{17C38194-FFE6-4855-B492-776C2BC57E35}"/>
    <cellStyle name="20% - Accent5 2 5 3 2 5" xfId="28873" xr:uid="{113CAE0E-5756-41D3-8347-FEA8DE9DE790}"/>
    <cellStyle name="20% - Accent5 2 5 3 3" xfId="3561" xr:uid="{00000000-0005-0000-0000-000001070000}"/>
    <cellStyle name="20% - Accent5 2 5 3 3 2" xfId="21498" xr:uid="{6655F362-AE99-4701-B1E0-D5DDB9D60375}"/>
    <cellStyle name="20% - Accent5 2 5 3 3 2 2" xfId="36474" xr:uid="{B85AEF4E-0D1F-4572-BE09-40DBCD6A20EB}"/>
    <cellStyle name="20% - Accent5 2 5 3 3 3" xfId="28870" xr:uid="{B6227E3D-2E3B-4CD6-8AA6-3F0175EDED72}"/>
    <cellStyle name="20% - Accent5 2 5 3 4" xfId="3560" xr:uid="{00000000-0005-0000-0000-000002070000}"/>
    <cellStyle name="20% - Accent5 2 5 3 4 2" xfId="21497" xr:uid="{05BCBE68-C480-4FC6-BF9C-1FEB7E125978}"/>
    <cellStyle name="20% - Accent5 2 5 3 4 2 2" xfId="36473" xr:uid="{EB8CF164-7679-4B72-A325-2529963FFEA2}"/>
    <cellStyle name="20% - Accent5 2 5 3 4 3" xfId="28869" xr:uid="{63527403-CC9A-4299-941D-C25B4D8AC5DB}"/>
    <cellStyle name="20% - Accent5 2 5 3 5" xfId="21502" xr:uid="{96627DA0-1112-4F5A-80C9-2519ADEC4643}"/>
    <cellStyle name="20% - Accent5 2 5 3 5 2" xfId="36478" xr:uid="{EDCAC69D-FE53-4821-9F05-E2BEAC917D8E}"/>
    <cellStyle name="20% - Accent5 2 5 3 6" xfId="28874" xr:uid="{F0B26C1E-56E1-4FEC-8E7C-A49CDA92B6FD}"/>
    <cellStyle name="20% - Accent5 2 5 4" xfId="3559" xr:uid="{00000000-0005-0000-0000-000003070000}"/>
    <cellStyle name="20% - Accent5 2 5 4 2" xfId="3558" xr:uid="{00000000-0005-0000-0000-000004070000}"/>
    <cellStyle name="20% - Accent5 2 5 4 2 2" xfId="3557" xr:uid="{00000000-0005-0000-0000-000005070000}"/>
    <cellStyle name="20% - Accent5 2 5 4 2 2 2" xfId="21494" xr:uid="{E6F17781-2C4F-437D-98F6-E9257A332649}"/>
    <cellStyle name="20% - Accent5 2 5 4 2 2 2 2" xfId="36470" xr:uid="{3F0A4CA0-0EE8-41AB-AEFE-4E07ED18B391}"/>
    <cellStyle name="20% - Accent5 2 5 4 2 2 3" xfId="28866" xr:uid="{8C4A3AEA-66DC-486B-A4FC-16C41D9056FB}"/>
    <cellStyle name="20% - Accent5 2 5 4 2 3" xfId="3556" xr:uid="{00000000-0005-0000-0000-000006070000}"/>
    <cellStyle name="20% - Accent5 2 5 4 2 3 2" xfId="21493" xr:uid="{40A510BF-8093-44B3-A1CE-D8F4DE0C786E}"/>
    <cellStyle name="20% - Accent5 2 5 4 2 3 2 2" xfId="36469" xr:uid="{EC997025-68EF-426C-87A2-EE08354FCC0B}"/>
    <cellStyle name="20% - Accent5 2 5 4 2 3 3" xfId="28865" xr:uid="{F09E402A-FE3B-4DAC-AC54-CBD6945DA7E2}"/>
    <cellStyle name="20% - Accent5 2 5 4 2 4" xfId="21495" xr:uid="{8270BD70-9494-41F1-8B0E-F251BB18B157}"/>
    <cellStyle name="20% - Accent5 2 5 4 2 4 2" xfId="36471" xr:uid="{A8F744F3-A00B-4F26-A89B-36DBEA9BF57E}"/>
    <cellStyle name="20% - Accent5 2 5 4 2 5" xfId="28867" xr:uid="{4A2AC1B8-9FBD-4B38-A2A5-AEA76AD6C6AB}"/>
    <cellStyle name="20% - Accent5 2 5 4 3" xfId="3555" xr:uid="{00000000-0005-0000-0000-000007070000}"/>
    <cellStyle name="20% - Accent5 2 5 4 3 2" xfId="21492" xr:uid="{CBD20594-162F-4BAE-97D1-188D5EB034AA}"/>
    <cellStyle name="20% - Accent5 2 5 4 3 2 2" xfId="36468" xr:uid="{511A7EB0-977B-4D86-877E-F322AD5EB683}"/>
    <cellStyle name="20% - Accent5 2 5 4 3 3" xfId="28864" xr:uid="{F78DEEF9-AFD0-4179-B87D-B75E20DD085D}"/>
    <cellStyle name="20% - Accent5 2 5 4 4" xfId="3554" xr:uid="{00000000-0005-0000-0000-000008070000}"/>
    <cellStyle name="20% - Accent5 2 5 4 4 2" xfId="21491" xr:uid="{77A049B8-13AE-4DE8-9EDF-86B58FA17EF0}"/>
    <cellStyle name="20% - Accent5 2 5 4 4 2 2" xfId="36467" xr:uid="{2C0A64FE-3CE1-42F5-B03E-621B2BD595DD}"/>
    <cellStyle name="20% - Accent5 2 5 4 4 3" xfId="28863" xr:uid="{3A8E610D-D663-4F8A-8D3A-8C1FC5F11A73}"/>
    <cellStyle name="20% - Accent5 2 5 4 5" xfId="21496" xr:uid="{2F8FCE58-B61E-40E0-9550-B8A3B4AE62F5}"/>
    <cellStyle name="20% - Accent5 2 5 4 5 2" xfId="36472" xr:uid="{0F632A9E-3170-4948-9F07-322EF753FCA8}"/>
    <cellStyle name="20% - Accent5 2 5 4 6" xfId="28868" xr:uid="{5C33FD43-754B-4810-B4B0-C3B1DB8BB981}"/>
    <cellStyle name="20% - Accent5 2 5 5" xfId="3553" xr:uid="{00000000-0005-0000-0000-000009070000}"/>
    <cellStyle name="20% - Accent5 2 5 5 2" xfId="3552" xr:uid="{00000000-0005-0000-0000-00000A070000}"/>
    <cellStyle name="20% - Accent5 2 5 5 2 2" xfId="21489" xr:uid="{9BC0C936-6C57-44A8-AA06-8ABB38EEC7DA}"/>
    <cellStyle name="20% - Accent5 2 5 5 2 2 2" xfId="36465" xr:uid="{BADD9D46-A154-438C-BF87-A4E4CDEF8976}"/>
    <cellStyle name="20% - Accent5 2 5 5 2 3" xfId="28861" xr:uid="{6B93E102-0613-407F-A6AA-34AAB70EBE0F}"/>
    <cellStyle name="20% - Accent5 2 5 5 3" xfId="3551" xr:uid="{00000000-0005-0000-0000-00000B070000}"/>
    <cellStyle name="20% - Accent5 2 5 5 3 2" xfId="21488" xr:uid="{CA24CD6E-86EA-4B4F-8C5F-0D0F90262AC4}"/>
    <cellStyle name="20% - Accent5 2 5 5 3 2 2" xfId="36464" xr:uid="{2FAA1FC9-8E0B-4669-AF0A-4F0D3F058397}"/>
    <cellStyle name="20% - Accent5 2 5 5 3 3" xfId="28860" xr:uid="{A859BF9E-928E-4B94-A394-9C3637D1FADD}"/>
    <cellStyle name="20% - Accent5 2 5 5 4" xfId="21490" xr:uid="{0FAD931D-443E-4C56-9659-AD27891D4C5F}"/>
    <cellStyle name="20% - Accent5 2 5 5 4 2" xfId="36466" xr:uid="{2E75AC92-898C-4E26-AA9E-BE391821A57B}"/>
    <cellStyle name="20% - Accent5 2 5 5 5" xfId="28862" xr:uid="{C6A3FDD0-4111-47C0-8646-34B13B348BB0}"/>
    <cellStyle name="20% - Accent5 2 5 6" xfId="3550" xr:uid="{00000000-0005-0000-0000-00000C070000}"/>
    <cellStyle name="20% - Accent5 2 5 6 2" xfId="21487" xr:uid="{869D8FFE-446D-4714-AFB2-05E9B5800595}"/>
    <cellStyle name="20% - Accent5 2 5 6 2 2" xfId="36463" xr:uid="{88FC1D06-E6CE-42D2-A5CE-BF8CAD7B083E}"/>
    <cellStyle name="20% - Accent5 2 5 6 3" xfId="28859" xr:uid="{84888041-D3F2-4955-A113-15C7D17FC4CC}"/>
    <cellStyle name="20% - Accent5 2 5 7" xfId="3549" xr:uid="{00000000-0005-0000-0000-00000D070000}"/>
    <cellStyle name="20% - Accent5 2 5 7 2" xfId="21486" xr:uid="{9520F50D-3FA2-4889-B6D0-945552113FFD}"/>
    <cellStyle name="20% - Accent5 2 5 7 2 2" xfId="36462" xr:uid="{D1A56D93-D2CF-4FEE-9700-1F7B0BD78410}"/>
    <cellStyle name="20% - Accent5 2 5 7 3" xfId="28858" xr:uid="{29D9A560-AC8F-48D7-BD8C-7477607CAC1B}"/>
    <cellStyle name="20% - Accent5 2 5 8" xfId="21521" xr:uid="{84B69DC5-994D-43E9-824A-EADDE5DBB0C0}"/>
    <cellStyle name="20% - Accent5 2 5 8 2" xfId="36497" xr:uid="{39C6798F-5EA2-487E-8C1E-0167F095CA7C}"/>
    <cellStyle name="20% - Accent5 2 5 9" xfId="28893" xr:uid="{0E1C54CA-B731-4A93-A814-23A88EED8316}"/>
    <cellStyle name="20% - Accent5 2 6" xfId="3548" xr:uid="{00000000-0005-0000-0000-00000E070000}"/>
    <cellStyle name="20% - Accent5 2 6 2" xfId="3547" xr:uid="{00000000-0005-0000-0000-00000F070000}"/>
    <cellStyle name="20% - Accent5 2 6 2 2" xfId="3546" xr:uid="{00000000-0005-0000-0000-000010070000}"/>
    <cellStyle name="20% - Accent5 2 6 2 2 2" xfId="3545" xr:uid="{00000000-0005-0000-0000-000011070000}"/>
    <cellStyle name="20% - Accent5 2 6 2 2 2 2" xfId="3544" xr:uid="{00000000-0005-0000-0000-000012070000}"/>
    <cellStyle name="20% - Accent5 2 6 2 2 2 2 2" xfId="21481" xr:uid="{48F3874D-A994-471C-8C21-9AAC2C6B54BF}"/>
    <cellStyle name="20% - Accent5 2 6 2 2 2 2 2 2" xfId="36457" xr:uid="{D0420D39-0845-400E-875C-CC15B93982E3}"/>
    <cellStyle name="20% - Accent5 2 6 2 2 2 2 3" xfId="28853" xr:uid="{A9C010F9-1EA4-481C-B8A2-10D67FA7F4C5}"/>
    <cellStyle name="20% - Accent5 2 6 2 2 2 3" xfId="3543" xr:uid="{00000000-0005-0000-0000-000013070000}"/>
    <cellStyle name="20% - Accent5 2 6 2 2 2 3 2" xfId="21480" xr:uid="{321305F1-1A57-4439-981B-FC901B0F647E}"/>
    <cellStyle name="20% - Accent5 2 6 2 2 2 3 2 2" xfId="36456" xr:uid="{DFA1D629-9BD8-4EDF-98D6-534D92C86AD9}"/>
    <cellStyle name="20% - Accent5 2 6 2 2 2 3 3" xfId="28852" xr:uid="{E67A66BA-C731-4111-949C-38CF9D80EB8C}"/>
    <cellStyle name="20% - Accent5 2 6 2 2 2 4" xfId="21482" xr:uid="{50295BAE-06B7-4C15-9CE9-65F0D482FA9E}"/>
    <cellStyle name="20% - Accent5 2 6 2 2 2 4 2" xfId="36458" xr:uid="{644D6012-D841-4C49-B303-74850F9FA648}"/>
    <cellStyle name="20% - Accent5 2 6 2 2 2 5" xfId="28854" xr:uid="{F91F43C5-2AF7-4BFB-B727-5900EB9DEACC}"/>
    <cellStyle name="20% - Accent5 2 6 2 2 3" xfId="3542" xr:uid="{00000000-0005-0000-0000-000014070000}"/>
    <cellStyle name="20% - Accent5 2 6 2 2 3 2" xfId="21479" xr:uid="{38ABE3D6-FF59-415E-ADD9-74860634C3FD}"/>
    <cellStyle name="20% - Accent5 2 6 2 2 3 2 2" xfId="36455" xr:uid="{B08A6926-B226-4C7A-BDB8-DEAD59C191E3}"/>
    <cellStyle name="20% - Accent5 2 6 2 2 3 3" xfId="28851" xr:uid="{F78443D7-8A50-4FB9-AA26-89B483EA68B4}"/>
    <cellStyle name="20% - Accent5 2 6 2 2 4" xfId="3541" xr:uid="{00000000-0005-0000-0000-000015070000}"/>
    <cellStyle name="20% - Accent5 2 6 2 2 4 2" xfId="21478" xr:uid="{8EEDC614-AAE0-4372-9302-D33FEBF996A4}"/>
    <cellStyle name="20% - Accent5 2 6 2 2 4 2 2" xfId="36454" xr:uid="{9334B3B7-247B-446B-8A3C-29B01C35686F}"/>
    <cellStyle name="20% - Accent5 2 6 2 2 4 3" xfId="28850" xr:uid="{32ADDF05-4131-4835-A9BA-B6F9C35F688D}"/>
    <cellStyle name="20% - Accent5 2 6 2 2 5" xfId="21483" xr:uid="{931B4C65-02A1-40A8-B903-7D1BD116B289}"/>
    <cellStyle name="20% - Accent5 2 6 2 2 5 2" xfId="36459" xr:uid="{F21F56E5-8268-43EE-A0B3-572A37B3017F}"/>
    <cellStyle name="20% - Accent5 2 6 2 2 6" xfId="28855" xr:uid="{7E0990BF-A8C2-4D29-9745-96F7A6F0A421}"/>
    <cellStyle name="20% - Accent5 2 6 2 3" xfId="3540" xr:uid="{00000000-0005-0000-0000-000016070000}"/>
    <cellStyle name="20% - Accent5 2 6 2 3 2" xfId="3539" xr:uid="{00000000-0005-0000-0000-000017070000}"/>
    <cellStyle name="20% - Accent5 2 6 2 3 2 2" xfId="3538" xr:uid="{00000000-0005-0000-0000-000018070000}"/>
    <cellStyle name="20% - Accent5 2 6 2 3 2 2 2" xfId="21475" xr:uid="{9FA9AA40-165B-43EC-AFF4-7CB6252327C2}"/>
    <cellStyle name="20% - Accent5 2 6 2 3 2 2 2 2" xfId="36451" xr:uid="{78065EAD-5151-4ADF-93A7-D445581F88DA}"/>
    <cellStyle name="20% - Accent5 2 6 2 3 2 2 3" xfId="28847" xr:uid="{20589092-84D4-4948-90CA-A59E585F7745}"/>
    <cellStyle name="20% - Accent5 2 6 2 3 2 3" xfId="3537" xr:uid="{00000000-0005-0000-0000-000019070000}"/>
    <cellStyle name="20% - Accent5 2 6 2 3 2 3 2" xfId="21474" xr:uid="{3125B9AF-F3AB-4DA7-9FCA-CD549394B5C8}"/>
    <cellStyle name="20% - Accent5 2 6 2 3 2 3 2 2" xfId="36450" xr:uid="{A8319418-3BBE-4250-9E9F-D3CE38B84960}"/>
    <cellStyle name="20% - Accent5 2 6 2 3 2 3 3" xfId="28846" xr:uid="{5405E38B-56D9-45B7-8674-D775B5FCD2FC}"/>
    <cellStyle name="20% - Accent5 2 6 2 3 2 4" xfId="21476" xr:uid="{9EB9E175-C376-4190-82AA-55ADD4D311C5}"/>
    <cellStyle name="20% - Accent5 2 6 2 3 2 4 2" xfId="36452" xr:uid="{3A9F1F29-B6CC-4E92-B37C-70B9258F79C6}"/>
    <cellStyle name="20% - Accent5 2 6 2 3 2 5" xfId="28848" xr:uid="{4D0A1545-025A-46B7-95D7-54E9B1528368}"/>
    <cellStyle name="20% - Accent5 2 6 2 3 3" xfId="3536" xr:uid="{00000000-0005-0000-0000-00001A070000}"/>
    <cellStyle name="20% - Accent5 2 6 2 3 3 2" xfId="21473" xr:uid="{805C2A16-7A9C-4EEF-A1AA-B5EAC64301EB}"/>
    <cellStyle name="20% - Accent5 2 6 2 3 3 2 2" xfId="36449" xr:uid="{4B10544B-41E4-4C9E-9A05-964EE15C02AA}"/>
    <cellStyle name="20% - Accent5 2 6 2 3 3 3" xfId="28845" xr:uid="{84F933D0-0DE5-48B6-95EB-6F61445CF3D8}"/>
    <cellStyle name="20% - Accent5 2 6 2 3 4" xfId="3535" xr:uid="{00000000-0005-0000-0000-00001B070000}"/>
    <cellStyle name="20% - Accent5 2 6 2 3 4 2" xfId="21472" xr:uid="{7CAF7296-BDBF-4926-B101-69E4D7897251}"/>
    <cellStyle name="20% - Accent5 2 6 2 3 4 2 2" xfId="36448" xr:uid="{DF531660-42A0-414A-8BE6-D78CA12A0DEF}"/>
    <cellStyle name="20% - Accent5 2 6 2 3 4 3" xfId="28844" xr:uid="{0FED7E67-3CA9-4D39-BBEC-89D57FEC2B56}"/>
    <cellStyle name="20% - Accent5 2 6 2 3 5" xfId="21477" xr:uid="{2AF1386C-898E-400C-9263-0E13FE0EA9DC}"/>
    <cellStyle name="20% - Accent5 2 6 2 3 5 2" xfId="36453" xr:uid="{40F004FF-9FA0-4279-BECF-A1C3B09608D8}"/>
    <cellStyle name="20% - Accent5 2 6 2 3 6" xfId="28849" xr:uid="{82DE091D-4E68-4D5B-99F6-7CA81863F167}"/>
    <cellStyle name="20% - Accent5 2 6 2 4" xfId="3534" xr:uid="{00000000-0005-0000-0000-00001C070000}"/>
    <cellStyle name="20% - Accent5 2 6 2 4 2" xfId="3533" xr:uid="{00000000-0005-0000-0000-00001D070000}"/>
    <cellStyle name="20% - Accent5 2 6 2 4 2 2" xfId="21470" xr:uid="{8E827F26-DC15-4751-B365-F9771869D66C}"/>
    <cellStyle name="20% - Accent5 2 6 2 4 2 2 2" xfId="36446" xr:uid="{026C360E-B110-4468-86C0-941CE70D4E82}"/>
    <cellStyle name="20% - Accent5 2 6 2 4 2 3" xfId="28842" xr:uid="{B00ECA61-A78B-4C9A-96B4-5812DF035FD7}"/>
    <cellStyle name="20% - Accent5 2 6 2 4 3" xfId="3532" xr:uid="{00000000-0005-0000-0000-00001E070000}"/>
    <cellStyle name="20% - Accent5 2 6 2 4 3 2" xfId="21469" xr:uid="{306D7CFB-2A53-474C-BD2F-CEA20C768C4D}"/>
    <cellStyle name="20% - Accent5 2 6 2 4 3 2 2" xfId="36445" xr:uid="{8BAD8D2B-C4A9-4E90-B2F4-B128FA08BF4C}"/>
    <cellStyle name="20% - Accent5 2 6 2 4 3 3" xfId="28841" xr:uid="{60A0A2A6-EF0F-4A1B-9792-763C1FE23732}"/>
    <cellStyle name="20% - Accent5 2 6 2 4 4" xfId="21471" xr:uid="{F250758A-406A-4A01-B566-ABC04729FC49}"/>
    <cellStyle name="20% - Accent5 2 6 2 4 4 2" xfId="36447" xr:uid="{D9EE52C6-6002-4FAA-B627-AB5FE5085D01}"/>
    <cellStyle name="20% - Accent5 2 6 2 4 5" xfId="28843" xr:uid="{F97A02BC-FB84-4AA7-8633-1D53AA75B3CB}"/>
    <cellStyle name="20% - Accent5 2 6 2 5" xfId="3531" xr:uid="{00000000-0005-0000-0000-00001F070000}"/>
    <cellStyle name="20% - Accent5 2 6 2 5 2" xfId="21468" xr:uid="{9AB66622-8055-4FA6-908B-14F9A5E00182}"/>
    <cellStyle name="20% - Accent5 2 6 2 5 2 2" xfId="36444" xr:uid="{345C8398-4329-40A2-80F1-3B5C0B3DD193}"/>
    <cellStyle name="20% - Accent5 2 6 2 5 3" xfId="28840" xr:uid="{7CD73960-8581-44AB-9014-FA383C1E726B}"/>
    <cellStyle name="20% - Accent5 2 6 2 6" xfId="3530" xr:uid="{00000000-0005-0000-0000-000020070000}"/>
    <cellStyle name="20% - Accent5 2 6 2 6 2" xfId="21467" xr:uid="{44A52A49-AE3D-4188-B989-BF3E351A19D8}"/>
    <cellStyle name="20% - Accent5 2 6 2 6 2 2" xfId="36443" xr:uid="{DE220668-C351-4CEA-BB16-C41BAC983D22}"/>
    <cellStyle name="20% - Accent5 2 6 2 6 3" xfId="28839" xr:uid="{4AE509ED-07CD-4852-BE29-C3468423C68C}"/>
    <cellStyle name="20% - Accent5 2 6 2 7" xfId="21484" xr:uid="{7D4EFF1C-162C-43F9-84B2-8EB2F241C265}"/>
    <cellStyle name="20% - Accent5 2 6 2 7 2" xfId="36460" xr:uid="{00EA85BA-8EEE-493B-B9C1-11C467BBA6F5}"/>
    <cellStyle name="20% - Accent5 2 6 2 8" xfId="28856" xr:uid="{3277D787-9884-4DE2-A382-A66D19E0825D}"/>
    <cellStyle name="20% - Accent5 2 6 3" xfId="3529" xr:uid="{00000000-0005-0000-0000-000021070000}"/>
    <cellStyle name="20% - Accent5 2 6 3 2" xfId="3528" xr:uid="{00000000-0005-0000-0000-000022070000}"/>
    <cellStyle name="20% - Accent5 2 6 3 2 2" xfId="3527" xr:uid="{00000000-0005-0000-0000-000023070000}"/>
    <cellStyle name="20% - Accent5 2 6 3 2 2 2" xfId="21464" xr:uid="{2722CEB7-ED06-4B3F-AD83-A1AD7A1A623E}"/>
    <cellStyle name="20% - Accent5 2 6 3 2 2 2 2" xfId="36440" xr:uid="{4514FD72-9156-4312-BEC1-6A4E9ECF0FD2}"/>
    <cellStyle name="20% - Accent5 2 6 3 2 2 3" xfId="28836" xr:uid="{48A8E0F3-D540-4242-B2F4-8A7347998B5A}"/>
    <cellStyle name="20% - Accent5 2 6 3 2 3" xfId="3526" xr:uid="{00000000-0005-0000-0000-000024070000}"/>
    <cellStyle name="20% - Accent5 2 6 3 2 3 2" xfId="21463" xr:uid="{E746E68A-E042-47C2-A62A-BA4A3306F90B}"/>
    <cellStyle name="20% - Accent5 2 6 3 2 3 2 2" xfId="36439" xr:uid="{52F8149D-074C-408B-86FD-9915D4567914}"/>
    <cellStyle name="20% - Accent5 2 6 3 2 3 3" xfId="28835" xr:uid="{BD7CFE8F-E87F-47B8-9C6E-2C4B93F67278}"/>
    <cellStyle name="20% - Accent5 2 6 3 2 4" xfId="21465" xr:uid="{1522BC0C-E1A6-4780-A668-BD4CDC0192DD}"/>
    <cellStyle name="20% - Accent5 2 6 3 2 4 2" xfId="36441" xr:uid="{6D6553A2-CEB8-43C1-BF80-29F01E6AE05D}"/>
    <cellStyle name="20% - Accent5 2 6 3 2 5" xfId="28837" xr:uid="{5603D5E6-CAFF-46C4-8666-DAC55E1883E6}"/>
    <cellStyle name="20% - Accent5 2 6 3 3" xfId="3525" xr:uid="{00000000-0005-0000-0000-000025070000}"/>
    <cellStyle name="20% - Accent5 2 6 3 3 2" xfId="21462" xr:uid="{0CBF49A1-13D8-43A1-A755-E16FCCAEA01A}"/>
    <cellStyle name="20% - Accent5 2 6 3 3 2 2" xfId="36438" xr:uid="{F019C72E-AFDF-44B3-BF46-538F3B4F2494}"/>
    <cellStyle name="20% - Accent5 2 6 3 3 3" xfId="28834" xr:uid="{028AA2B6-ECDE-4EAD-81F4-3719DEB296B6}"/>
    <cellStyle name="20% - Accent5 2 6 3 4" xfId="3524" xr:uid="{00000000-0005-0000-0000-000026070000}"/>
    <cellStyle name="20% - Accent5 2 6 3 4 2" xfId="21461" xr:uid="{BF723AB1-157F-469D-B2FB-F063D810942E}"/>
    <cellStyle name="20% - Accent5 2 6 3 4 2 2" xfId="36437" xr:uid="{A0872D39-9F53-45CF-A07C-4A293D2DE91D}"/>
    <cellStyle name="20% - Accent5 2 6 3 4 3" xfId="28833" xr:uid="{0AC47F7F-CB84-46E2-9292-BED9D5E3EF76}"/>
    <cellStyle name="20% - Accent5 2 6 3 5" xfId="21466" xr:uid="{88ABB531-52F9-49DA-9246-363C8A9B316A}"/>
    <cellStyle name="20% - Accent5 2 6 3 5 2" xfId="36442" xr:uid="{D2E78111-503F-412F-952B-EA8A9286D448}"/>
    <cellStyle name="20% - Accent5 2 6 3 6" xfId="28838" xr:uid="{FC5F9423-60A7-4A19-93B9-837059B6F72E}"/>
    <cellStyle name="20% - Accent5 2 6 4" xfId="3523" xr:uid="{00000000-0005-0000-0000-000027070000}"/>
    <cellStyle name="20% - Accent5 2 6 4 2" xfId="3522" xr:uid="{00000000-0005-0000-0000-000028070000}"/>
    <cellStyle name="20% - Accent5 2 6 4 2 2" xfId="3521" xr:uid="{00000000-0005-0000-0000-000029070000}"/>
    <cellStyle name="20% - Accent5 2 6 4 2 2 2" xfId="21458" xr:uid="{10F69704-B2DC-430C-AB38-704B8B6DDB32}"/>
    <cellStyle name="20% - Accent5 2 6 4 2 2 2 2" xfId="36434" xr:uid="{97C9B8D1-5CE9-42FB-B710-62B071FCE578}"/>
    <cellStyle name="20% - Accent5 2 6 4 2 2 3" xfId="28830" xr:uid="{DC64B3D5-5252-4830-B620-60984A8D0EFB}"/>
    <cellStyle name="20% - Accent5 2 6 4 2 3" xfId="3520" xr:uid="{00000000-0005-0000-0000-00002A070000}"/>
    <cellStyle name="20% - Accent5 2 6 4 2 3 2" xfId="21457" xr:uid="{73D3C64E-F62A-4F09-BE5C-C476AC6B53AE}"/>
    <cellStyle name="20% - Accent5 2 6 4 2 3 2 2" xfId="36433" xr:uid="{F6C9E323-7D53-480F-ADD9-D1997B400D21}"/>
    <cellStyle name="20% - Accent5 2 6 4 2 3 3" xfId="28829" xr:uid="{A2892E00-295E-496D-BF07-7E6905D6B471}"/>
    <cellStyle name="20% - Accent5 2 6 4 2 4" xfId="21459" xr:uid="{81B86BC6-D3EA-4C26-BE4E-3B1C109087FD}"/>
    <cellStyle name="20% - Accent5 2 6 4 2 4 2" xfId="36435" xr:uid="{87E18294-7205-4683-902F-53E6BE5D10F9}"/>
    <cellStyle name="20% - Accent5 2 6 4 2 5" xfId="28831" xr:uid="{201DD65A-47C0-45EF-935E-39744AE48C30}"/>
    <cellStyle name="20% - Accent5 2 6 4 3" xfId="3519" xr:uid="{00000000-0005-0000-0000-00002B070000}"/>
    <cellStyle name="20% - Accent5 2 6 4 3 2" xfId="21456" xr:uid="{4307FA00-3776-4C2C-B4A7-2D20BCCF868B}"/>
    <cellStyle name="20% - Accent5 2 6 4 3 2 2" xfId="36432" xr:uid="{E9D125C1-E934-47A4-9037-C90B42912189}"/>
    <cellStyle name="20% - Accent5 2 6 4 3 3" xfId="28828" xr:uid="{36B84034-6FCA-432F-AC32-2C0326B452A9}"/>
    <cellStyle name="20% - Accent5 2 6 4 4" xfId="3518" xr:uid="{00000000-0005-0000-0000-00002C070000}"/>
    <cellStyle name="20% - Accent5 2 6 4 4 2" xfId="21455" xr:uid="{730EDF5E-2DE8-4F03-9E5B-8A85813708AA}"/>
    <cellStyle name="20% - Accent5 2 6 4 4 2 2" xfId="36431" xr:uid="{29701E0E-48F6-4367-A618-7E5BE9D583D7}"/>
    <cellStyle name="20% - Accent5 2 6 4 4 3" xfId="28827" xr:uid="{7BBBBDE5-58D7-4843-8506-D6BF8D9CF96C}"/>
    <cellStyle name="20% - Accent5 2 6 4 5" xfId="21460" xr:uid="{17914137-3FCF-4EB2-913C-0FF2FB7AFCC7}"/>
    <cellStyle name="20% - Accent5 2 6 4 5 2" xfId="36436" xr:uid="{C848C79C-FE6F-4E54-8CE3-CBEF5FCEF716}"/>
    <cellStyle name="20% - Accent5 2 6 4 6" xfId="28832" xr:uid="{5C65B1A9-FBEC-458D-9DE2-E4EB0CEA69D7}"/>
    <cellStyle name="20% - Accent5 2 6 5" xfId="3517" xr:uid="{00000000-0005-0000-0000-00002D070000}"/>
    <cellStyle name="20% - Accent5 2 6 5 2" xfId="3516" xr:uid="{00000000-0005-0000-0000-00002E070000}"/>
    <cellStyle name="20% - Accent5 2 6 5 2 2" xfId="21453" xr:uid="{C30398B0-6F26-4B8C-B596-616783257575}"/>
    <cellStyle name="20% - Accent5 2 6 5 2 2 2" xfId="36429" xr:uid="{1F56F971-891D-4949-AC97-776A96F0C726}"/>
    <cellStyle name="20% - Accent5 2 6 5 2 3" xfId="28825" xr:uid="{02914C6A-F908-4678-91F4-D14E10D3DF96}"/>
    <cellStyle name="20% - Accent5 2 6 5 3" xfId="3515" xr:uid="{00000000-0005-0000-0000-00002F070000}"/>
    <cellStyle name="20% - Accent5 2 6 5 3 2" xfId="21452" xr:uid="{3DD1AC5E-E4CD-4CA6-A06A-A19CC583C1F1}"/>
    <cellStyle name="20% - Accent5 2 6 5 3 2 2" xfId="36428" xr:uid="{1C513CF9-FDB2-421D-9C0D-8E5A4A11D0D0}"/>
    <cellStyle name="20% - Accent5 2 6 5 3 3" xfId="28824" xr:uid="{6AA0A7B2-F1F0-4431-AF44-804B23C550BC}"/>
    <cellStyle name="20% - Accent5 2 6 5 4" xfId="21454" xr:uid="{38D2AC32-DB6A-4D65-AA92-72D393C43440}"/>
    <cellStyle name="20% - Accent5 2 6 5 4 2" xfId="36430" xr:uid="{525F8BDF-AD85-4F87-A58B-13D18FFD814B}"/>
    <cellStyle name="20% - Accent5 2 6 5 5" xfId="28826" xr:uid="{4C0FDECE-50B4-42D3-A191-1A8C504460E9}"/>
    <cellStyle name="20% - Accent5 2 6 6" xfId="3514" xr:uid="{00000000-0005-0000-0000-000030070000}"/>
    <cellStyle name="20% - Accent5 2 6 6 2" xfId="21451" xr:uid="{345ACFE6-6ABA-446D-8016-98702D97B55D}"/>
    <cellStyle name="20% - Accent5 2 6 6 2 2" xfId="36427" xr:uid="{9F70133D-8B76-4FD8-AFF8-83A3FD050DF6}"/>
    <cellStyle name="20% - Accent5 2 6 6 3" xfId="28823" xr:uid="{13ABBF2D-2B1D-45C0-A46D-35422D7C0F62}"/>
    <cellStyle name="20% - Accent5 2 6 7" xfId="3513" xr:uid="{00000000-0005-0000-0000-000031070000}"/>
    <cellStyle name="20% - Accent5 2 6 7 2" xfId="21450" xr:uid="{DA4CBA58-66F1-4D6E-AE5E-165D1F50B4B5}"/>
    <cellStyle name="20% - Accent5 2 6 7 2 2" xfId="36426" xr:uid="{57F8A1EC-3E7B-49C7-A2BD-6408B4781F39}"/>
    <cellStyle name="20% - Accent5 2 6 7 3" xfId="28822" xr:uid="{53207586-EF18-42B0-9050-CC4B67747E02}"/>
    <cellStyle name="20% - Accent5 2 6 8" xfId="21485" xr:uid="{51A30CF5-EE20-43C7-83BB-9C6FE8F162A6}"/>
    <cellStyle name="20% - Accent5 2 6 8 2" xfId="36461" xr:uid="{0BCB2A83-358A-4A79-83E5-582AAE578C92}"/>
    <cellStyle name="20% - Accent5 2 6 9" xfId="28857" xr:uid="{EF3BC3AF-204C-42FD-91AE-EC3CAF5F70EF}"/>
    <cellStyle name="20% - Accent5 2 7" xfId="3512" xr:uid="{00000000-0005-0000-0000-000032070000}"/>
    <cellStyle name="20% - Accent5 2 7 2" xfId="3511" xr:uid="{00000000-0005-0000-0000-000033070000}"/>
    <cellStyle name="20% - Accent5 2 7 2 2" xfId="3510" xr:uid="{00000000-0005-0000-0000-000034070000}"/>
    <cellStyle name="20% - Accent5 2 7 2 2 2" xfId="21447" xr:uid="{B062CA78-CF92-4AF6-A82B-5510FFF26297}"/>
    <cellStyle name="20% - Accent5 2 7 2 2 2 2" xfId="36423" xr:uid="{1782EECA-E457-4C6C-A994-26CA2F0200CB}"/>
    <cellStyle name="20% - Accent5 2 7 2 2 3" xfId="28819" xr:uid="{2A2BC87B-A9DF-4683-B586-CD9FDDD996DA}"/>
    <cellStyle name="20% - Accent5 2 7 2 3" xfId="3509" xr:uid="{00000000-0005-0000-0000-000035070000}"/>
    <cellStyle name="20% - Accent5 2 7 2 3 2" xfId="21446" xr:uid="{CEE37022-F708-4B33-A779-FD8A6BABD631}"/>
    <cellStyle name="20% - Accent5 2 7 2 3 2 2" xfId="36422" xr:uid="{7D9FCB2C-4132-49D2-806B-5DBF0AFCFD9C}"/>
    <cellStyle name="20% - Accent5 2 7 2 3 3" xfId="28818" xr:uid="{83DAEDD4-DBF7-40D8-9C03-FABD841CB46D}"/>
    <cellStyle name="20% - Accent5 2 7 2 4" xfId="21448" xr:uid="{8C3E287B-CEBF-4222-A132-5D3B7D047BB8}"/>
    <cellStyle name="20% - Accent5 2 7 2 4 2" xfId="36424" xr:uid="{DB72EAF6-8A35-4BE9-B36B-298ACA32273E}"/>
    <cellStyle name="20% - Accent5 2 7 2 5" xfId="28820" xr:uid="{59D21C6F-3E74-46B1-98F5-814337DB5498}"/>
    <cellStyle name="20% - Accent5 2 7 3" xfId="3508" xr:uid="{00000000-0005-0000-0000-000036070000}"/>
    <cellStyle name="20% - Accent5 2 7 3 2" xfId="21445" xr:uid="{50BB33B6-6A21-4774-9744-7EA2C43F9F53}"/>
    <cellStyle name="20% - Accent5 2 7 3 2 2" xfId="36421" xr:uid="{203D33BB-DA1B-4891-AFC2-034A5E09F29C}"/>
    <cellStyle name="20% - Accent5 2 7 3 3" xfId="28817" xr:uid="{FF82F3DB-C234-4E35-946F-4384BFF791F5}"/>
    <cellStyle name="20% - Accent5 2 7 4" xfId="3507" xr:uid="{00000000-0005-0000-0000-000037070000}"/>
    <cellStyle name="20% - Accent5 2 7 4 2" xfId="21444" xr:uid="{369F086F-EF82-4368-8230-FAF65F5942EC}"/>
    <cellStyle name="20% - Accent5 2 7 4 2 2" xfId="36420" xr:uid="{16398F91-D9D4-4745-ABA4-6DF402878538}"/>
    <cellStyle name="20% - Accent5 2 7 4 3" xfId="28816" xr:uid="{CC20B0CF-F1C3-494B-A3A8-40DF0AC1F936}"/>
    <cellStyle name="20% - Accent5 2 7 5" xfId="21449" xr:uid="{A8F78774-24D8-4BF7-A4EF-97B71DA7856B}"/>
    <cellStyle name="20% - Accent5 2 7 5 2" xfId="36425" xr:uid="{ACD60C97-2799-4BDA-9E4A-62F19C2ADE63}"/>
    <cellStyle name="20% - Accent5 2 7 6" xfId="28821" xr:uid="{421932C5-473B-4D69-A4EF-197EA778749A}"/>
    <cellStyle name="20% - Accent5 3" xfId="209" xr:uid="{00000000-0005-0000-0000-000030000000}"/>
    <cellStyle name="20% - Accent5 3 2" xfId="3505" xr:uid="{00000000-0005-0000-0000-000039070000}"/>
    <cellStyle name="20% - Accent5 3 2 2" xfId="3504" xr:uid="{00000000-0005-0000-0000-00003A070000}"/>
    <cellStyle name="20% - Accent5 3 2 2 2" xfId="3503" xr:uid="{00000000-0005-0000-0000-00003B070000}"/>
    <cellStyle name="20% - Accent5 3 2 2 2 2" xfId="3502" xr:uid="{00000000-0005-0000-0000-00003C070000}"/>
    <cellStyle name="20% - Accent5 3 2 2 2 2 2" xfId="3501" xr:uid="{00000000-0005-0000-0000-00003D070000}"/>
    <cellStyle name="20% - Accent5 3 2 2 2 2 2 2" xfId="21439" xr:uid="{1E9DE684-08D3-440F-82BD-3F3305A38FA8}"/>
    <cellStyle name="20% - Accent5 3 2 2 2 2 2 2 2" xfId="36415" xr:uid="{A4F2A5AD-1A83-4D96-ABAE-791A73BD3751}"/>
    <cellStyle name="20% - Accent5 3 2 2 2 2 2 3" xfId="28811" xr:uid="{7E1E4665-77C9-436D-88AB-3F05E1ABDC21}"/>
    <cellStyle name="20% - Accent5 3 2 2 2 2 3" xfId="3500" xr:uid="{00000000-0005-0000-0000-00003E070000}"/>
    <cellStyle name="20% - Accent5 3 2 2 2 2 3 2" xfId="21438" xr:uid="{5A957F83-6C65-4F18-8E18-94F976DF71EC}"/>
    <cellStyle name="20% - Accent5 3 2 2 2 2 3 2 2" xfId="36414" xr:uid="{DEEFFA3A-236D-4F78-8B6F-E8CD25618E7C}"/>
    <cellStyle name="20% - Accent5 3 2 2 2 2 3 3" xfId="28810" xr:uid="{98346C4D-0125-42EB-BDDA-9F84B8534BFF}"/>
    <cellStyle name="20% - Accent5 3 2 2 2 2 4" xfId="21440" xr:uid="{78BA1CC7-016A-4165-837F-BA38FD9F8C25}"/>
    <cellStyle name="20% - Accent5 3 2 2 2 2 4 2" xfId="36416" xr:uid="{004D55DF-63CF-4338-9599-13B27F3BEB4F}"/>
    <cellStyle name="20% - Accent5 3 2 2 2 2 5" xfId="28812" xr:uid="{B590C07E-F549-47CF-959D-F795D3AF35B6}"/>
    <cellStyle name="20% - Accent5 3 2 2 2 3" xfId="3499" xr:uid="{00000000-0005-0000-0000-00003F070000}"/>
    <cellStyle name="20% - Accent5 3 2 2 2 3 2" xfId="21437" xr:uid="{3FFC1249-E63C-4F95-891F-90BB44057533}"/>
    <cellStyle name="20% - Accent5 3 2 2 2 3 2 2" xfId="36413" xr:uid="{333434A1-3385-4C7B-B678-1D95827EEFA1}"/>
    <cellStyle name="20% - Accent5 3 2 2 2 3 3" xfId="28809" xr:uid="{1C8450FE-1430-4A77-AD46-310D383226E5}"/>
    <cellStyle name="20% - Accent5 3 2 2 2 4" xfId="3498" xr:uid="{00000000-0005-0000-0000-000040070000}"/>
    <cellStyle name="20% - Accent5 3 2 2 2 4 2" xfId="21436" xr:uid="{8CE12543-F7E9-4B71-B7C7-FFE13EB986B4}"/>
    <cellStyle name="20% - Accent5 3 2 2 2 4 2 2" xfId="36412" xr:uid="{FF935472-B28E-416E-960A-CD91977678D5}"/>
    <cellStyle name="20% - Accent5 3 2 2 2 4 3" xfId="28808" xr:uid="{CECA5AA5-2DAF-4A3C-8877-A69213C039EB}"/>
    <cellStyle name="20% - Accent5 3 2 2 2 5" xfId="21441" xr:uid="{259D5B5E-DC30-4FA5-A939-EC168C2FEF67}"/>
    <cellStyle name="20% - Accent5 3 2 2 2 5 2" xfId="36417" xr:uid="{FC194723-F8D3-451E-A354-195FED6FE4D1}"/>
    <cellStyle name="20% - Accent5 3 2 2 2 6" xfId="28813" xr:uid="{27FCCECE-22DF-4A06-9A91-4188CCD242F7}"/>
    <cellStyle name="20% - Accent5 3 2 2 3" xfId="3497" xr:uid="{00000000-0005-0000-0000-000041070000}"/>
    <cellStyle name="20% - Accent5 3 2 2 3 2" xfId="3496" xr:uid="{00000000-0005-0000-0000-000042070000}"/>
    <cellStyle name="20% - Accent5 3 2 2 3 2 2" xfId="21434" xr:uid="{F819C699-9FE5-42DB-9416-B821073FD24E}"/>
    <cellStyle name="20% - Accent5 3 2 2 3 2 2 2" xfId="36410" xr:uid="{1EE38A26-AA33-4C0E-8AB7-53E216C2A30A}"/>
    <cellStyle name="20% - Accent5 3 2 2 3 2 3" xfId="28806" xr:uid="{50306CE3-3FA9-4BBD-8795-E8A4C633BB09}"/>
    <cellStyle name="20% - Accent5 3 2 2 3 3" xfId="3495" xr:uid="{00000000-0005-0000-0000-000043070000}"/>
    <cellStyle name="20% - Accent5 3 2 2 3 3 2" xfId="21433" xr:uid="{1C56756F-24BB-41E7-A9BF-565DC68C2C88}"/>
    <cellStyle name="20% - Accent5 3 2 2 3 3 2 2" xfId="36409" xr:uid="{AE70EE69-B78E-46BF-88D9-28AF77F0B018}"/>
    <cellStyle name="20% - Accent5 3 2 2 3 3 3" xfId="28805" xr:uid="{37DA7975-5C8C-4D84-A868-B9B12450137F}"/>
    <cellStyle name="20% - Accent5 3 2 2 3 4" xfId="21435" xr:uid="{0F361B59-3593-4CFB-B075-75753C60679E}"/>
    <cellStyle name="20% - Accent5 3 2 2 3 4 2" xfId="36411" xr:uid="{0604FAB9-EBBA-4A0C-81C0-28E9D4088105}"/>
    <cellStyle name="20% - Accent5 3 2 2 3 5" xfId="28807" xr:uid="{0BB147CB-6019-4896-B1E6-E1DB59618693}"/>
    <cellStyle name="20% - Accent5 3 2 2 4" xfId="3494" xr:uid="{00000000-0005-0000-0000-000044070000}"/>
    <cellStyle name="20% - Accent5 3 2 2 4 2" xfId="21432" xr:uid="{ACDDB713-7D04-4DB8-9C33-BC7318725FE0}"/>
    <cellStyle name="20% - Accent5 3 2 2 4 2 2" xfId="36408" xr:uid="{CACDDBDC-8D5F-44B9-9991-B42EBEB2E9FD}"/>
    <cellStyle name="20% - Accent5 3 2 2 4 3" xfId="28804" xr:uid="{C847A26C-541D-4A77-9A5A-EEC76E45B275}"/>
    <cellStyle name="20% - Accent5 3 2 2 5" xfId="3493" xr:uid="{00000000-0005-0000-0000-000045070000}"/>
    <cellStyle name="20% - Accent5 3 2 2 5 2" xfId="21431" xr:uid="{5CA78704-76AA-4C75-85F2-0D5C0433D0CD}"/>
    <cellStyle name="20% - Accent5 3 2 2 5 2 2" xfId="36407" xr:uid="{08FFC526-6476-4734-B710-FA0B57FAE889}"/>
    <cellStyle name="20% - Accent5 3 2 2 5 3" xfId="28803" xr:uid="{82C8BF66-E3F9-4F5B-B0E5-4701231108BC}"/>
    <cellStyle name="20% - Accent5 3 2 2 6" xfId="21442" xr:uid="{F0CB7CCF-59F1-4A6C-8CF2-0E2BC0AAFC09}"/>
    <cellStyle name="20% - Accent5 3 2 2 6 2" xfId="36418" xr:uid="{1594273F-6818-4A0C-BFDF-D5E1041D0996}"/>
    <cellStyle name="20% - Accent5 3 2 2 7" xfId="28814" xr:uid="{E3FC900D-1932-49C0-AA16-E56E0EA38E00}"/>
    <cellStyle name="20% - Accent5 3 2 3" xfId="3492" xr:uid="{00000000-0005-0000-0000-000046070000}"/>
    <cellStyle name="20% - Accent5 3 2 3 2" xfId="3491" xr:uid="{00000000-0005-0000-0000-000047070000}"/>
    <cellStyle name="20% - Accent5 3 2 3 2 2" xfId="3490" xr:uid="{00000000-0005-0000-0000-000048070000}"/>
    <cellStyle name="20% - Accent5 3 2 3 2 2 2" xfId="21428" xr:uid="{025D6F12-A8D1-4D32-B4FC-4FBBA3282D8D}"/>
    <cellStyle name="20% - Accent5 3 2 3 2 2 2 2" xfId="36404" xr:uid="{356D02BE-3EB6-452E-AC4E-DA7C360AF17D}"/>
    <cellStyle name="20% - Accent5 3 2 3 2 2 3" xfId="28800" xr:uid="{CB67ACEA-D22A-4ECF-BF3D-F1BE8049216F}"/>
    <cellStyle name="20% - Accent5 3 2 3 2 3" xfId="3489" xr:uid="{00000000-0005-0000-0000-000049070000}"/>
    <cellStyle name="20% - Accent5 3 2 3 2 3 2" xfId="21427" xr:uid="{805C679E-B6F6-44B1-977D-06F657C146A6}"/>
    <cellStyle name="20% - Accent5 3 2 3 2 3 2 2" xfId="36403" xr:uid="{526E8D07-A266-4C93-8F59-FA2F968B94B5}"/>
    <cellStyle name="20% - Accent5 3 2 3 2 3 3" xfId="28799" xr:uid="{D72DB858-80E3-42F8-B3BB-619C09EF189C}"/>
    <cellStyle name="20% - Accent5 3 2 3 2 4" xfId="21429" xr:uid="{D06E37B5-E878-4D27-A030-813B9EE83E00}"/>
    <cellStyle name="20% - Accent5 3 2 3 2 4 2" xfId="36405" xr:uid="{60491D76-37D1-4FE3-B831-369027365B7B}"/>
    <cellStyle name="20% - Accent5 3 2 3 2 5" xfId="28801" xr:uid="{A9A57E6A-FB27-46AB-A9D9-C7F44A76A8E1}"/>
    <cellStyle name="20% - Accent5 3 2 3 3" xfId="3488" xr:uid="{00000000-0005-0000-0000-00004A070000}"/>
    <cellStyle name="20% - Accent5 3 2 3 3 2" xfId="21426" xr:uid="{43B83D42-A92C-4C20-AAD0-2A1C3A4FAB4A}"/>
    <cellStyle name="20% - Accent5 3 2 3 3 2 2" xfId="36402" xr:uid="{F648AEFF-D0CB-4B6B-A7EF-A658D2C91C69}"/>
    <cellStyle name="20% - Accent5 3 2 3 3 3" xfId="28798" xr:uid="{090AB78E-6BB0-4E2F-BFC3-681E11FFEFF9}"/>
    <cellStyle name="20% - Accent5 3 2 3 4" xfId="3487" xr:uid="{00000000-0005-0000-0000-00004B070000}"/>
    <cellStyle name="20% - Accent5 3 2 3 4 2" xfId="21425" xr:uid="{2F6032F2-0708-480F-9505-E5E47116E978}"/>
    <cellStyle name="20% - Accent5 3 2 3 4 2 2" xfId="36401" xr:uid="{E6FA7E41-3D13-4F64-B6A3-4209807B8091}"/>
    <cellStyle name="20% - Accent5 3 2 3 4 3" xfId="28797" xr:uid="{CA246358-BACA-4447-BD5C-38AA2C4593B0}"/>
    <cellStyle name="20% - Accent5 3 2 3 5" xfId="21430" xr:uid="{BC83D152-FD17-4623-A47A-01E250CB1FD2}"/>
    <cellStyle name="20% - Accent5 3 2 3 5 2" xfId="36406" xr:uid="{3AC728B6-4082-4670-9BDB-BEB4E92ABDC9}"/>
    <cellStyle name="20% - Accent5 3 2 3 6" xfId="28802" xr:uid="{B6FA81F7-6D64-4A55-A037-981A27AA1360}"/>
    <cellStyle name="20% - Accent5 3 2 4" xfId="3486" xr:uid="{00000000-0005-0000-0000-00004C070000}"/>
    <cellStyle name="20% - Accent5 3 3" xfId="3485" xr:uid="{00000000-0005-0000-0000-00004D070000}"/>
    <cellStyle name="20% - Accent5 3 3 2" xfId="3484" xr:uid="{00000000-0005-0000-0000-00004E070000}"/>
    <cellStyle name="20% - Accent5 3 3 2 2" xfId="3483" xr:uid="{00000000-0005-0000-0000-00004F070000}"/>
    <cellStyle name="20% - Accent5 3 3 2 2 2" xfId="21422" xr:uid="{06822F3B-B7E0-43D9-8EAE-B33FB488C0F9}"/>
    <cellStyle name="20% - Accent5 3 3 2 2 2 2" xfId="36398" xr:uid="{8E95C226-9E4B-4846-B7FB-18A3CAE34EF0}"/>
    <cellStyle name="20% - Accent5 3 3 2 2 3" xfId="28794" xr:uid="{59D8DB95-EBA9-4CE0-895F-E78255EBEFB6}"/>
    <cellStyle name="20% - Accent5 3 3 2 3" xfId="3482" xr:uid="{00000000-0005-0000-0000-000050070000}"/>
    <cellStyle name="20% - Accent5 3 3 2 3 2" xfId="21421" xr:uid="{8BD02A45-8E9D-474F-AC77-F253C62F5706}"/>
    <cellStyle name="20% - Accent5 3 3 2 3 2 2" xfId="36397" xr:uid="{DDC6DA2F-99B7-4D64-94DE-1011328C65C8}"/>
    <cellStyle name="20% - Accent5 3 3 2 3 3" xfId="28793" xr:uid="{E5890664-0404-4E72-BA4F-9B3EA7957487}"/>
    <cellStyle name="20% - Accent5 3 3 2 4" xfId="21423" xr:uid="{80B5E1EC-0F37-48F6-9B65-87338DCBF5EF}"/>
    <cellStyle name="20% - Accent5 3 3 2 4 2" xfId="36399" xr:uid="{1C58C1EF-8995-4E41-B2AD-0083A153B520}"/>
    <cellStyle name="20% - Accent5 3 3 2 5" xfId="28795" xr:uid="{E3F42DCA-B1A8-4075-BA75-02FF37760693}"/>
    <cellStyle name="20% - Accent5 3 3 3" xfId="3481" xr:uid="{00000000-0005-0000-0000-000051070000}"/>
    <cellStyle name="20% - Accent5 3 3 3 2" xfId="21420" xr:uid="{83B9E957-3AE9-498E-A5DB-C5F76B09D8D9}"/>
    <cellStyle name="20% - Accent5 3 3 3 2 2" xfId="36396" xr:uid="{D5C794D6-5827-4F0E-AAA6-0386CF81A239}"/>
    <cellStyle name="20% - Accent5 3 3 3 3" xfId="28792" xr:uid="{2EC8919B-5A35-4A67-816A-69E11EC960BE}"/>
    <cellStyle name="20% - Accent5 3 3 4" xfId="3480" xr:uid="{00000000-0005-0000-0000-000052070000}"/>
    <cellStyle name="20% - Accent5 3 3 4 2" xfId="21419" xr:uid="{6EBE80F2-23AF-4497-9F48-0FAEC96406F1}"/>
    <cellStyle name="20% - Accent5 3 3 4 2 2" xfId="36395" xr:uid="{5A6CA35F-2028-4158-97E8-72D3F457E6E2}"/>
    <cellStyle name="20% - Accent5 3 3 4 3" xfId="28791" xr:uid="{F163E4DF-AD40-4B87-9F3A-6ACF4C5874AB}"/>
    <cellStyle name="20% - Accent5 3 3 5" xfId="21424" xr:uid="{E6AD7FDD-0F68-4F31-A73D-324CB801BC66}"/>
    <cellStyle name="20% - Accent5 3 3 5 2" xfId="36400" xr:uid="{78601ED9-F355-43F0-8F8C-A50A0B89EACF}"/>
    <cellStyle name="20% - Accent5 3 3 6" xfId="28796" xr:uid="{53F8951E-74A8-47BE-9DE8-5804B0F26D78}"/>
    <cellStyle name="20% - Accent5 3 4" xfId="3479" xr:uid="{00000000-0005-0000-0000-000053070000}"/>
    <cellStyle name="20% - Accent5 3 4 2" xfId="3478" xr:uid="{00000000-0005-0000-0000-000054070000}"/>
    <cellStyle name="20% - Accent5 3 4 2 2" xfId="3477" xr:uid="{00000000-0005-0000-0000-000055070000}"/>
    <cellStyle name="20% - Accent5 3 4 2 2 2" xfId="21416" xr:uid="{EB675EE5-EECB-4778-921F-465F802F2ACA}"/>
    <cellStyle name="20% - Accent5 3 4 2 2 2 2" xfId="36392" xr:uid="{2B3B0D61-C942-47E3-B43E-AF70C26E387B}"/>
    <cellStyle name="20% - Accent5 3 4 2 2 3" xfId="28788" xr:uid="{ABCB07F5-47AB-45A5-BB05-DB1006E77EB8}"/>
    <cellStyle name="20% - Accent5 3 4 2 3" xfId="3476" xr:uid="{00000000-0005-0000-0000-000056070000}"/>
    <cellStyle name="20% - Accent5 3 4 2 3 2" xfId="21415" xr:uid="{0EBBC7EC-F5AB-47C6-A24D-3F5187E936C9}"/>
    <cellStyle name="20% - Accent5 3 4 2 3 2 2" xfId="36391" xr:uid="{E0B2AA18-7367-4633-9ED8-BF100CEA473D}"/>
    <cellStyle name="20% - Accent5 3 4 2 3 3" xfId="28787" xr:uid="{FAF73BCC-7870-4648-88F4-B12581F4BFB9}"/>
    <cellStyle name="20% - Accent5 3 4 2 4" xfId="21417" xr:uid="{9B7A3E5F-D324-46E9-B4B4-B72757F3A2F4}"/>
    <cellStyle name="20% - Accent5 3 4 2 4 2" xfId="36393" xr:uid="{951501AF-E4E7-43CB-B12D-3901783DDC1A}"/>
    <cellStyle name="20% - Accent5 3 4 2 5" xfId="28789" xr:uid="{AA6E7A52-C180-4B84-B3B2-3F90D090D64D}"/>
    <cellStyle name="20% - Accent5 3 4 3" xfId="3475" xr:uid="{00000000-0005-0000-0000-000057070000}"/>
    <cellStyle name="20% - Accent5 3 4 3 2" xfId="21414" xr:uid="{D8F67DA4-67C7-4718-978F-2D96ABAF9DB6}"/>
    <cellStyle name="20% - Accent5 3 4 3 2 2" xfId="36390" xr:uid="{CD5DF5CD-6F86-403E-A973-40142AAA370F}"/>
    <cellStyle name="20% - Accent5 3 4 3 3" xfId="28786" xr:uid="{90FF2F2A-3DB5-4E71-BCE0-F9916AA59039}"/>
    <cellStyle name="20% - Accent5 3 4 4" xfId="3474" xr:uid="{00000000-0005-0000-0000-000058070000}"/>
    <cellStyle name="20% - Accent5 3 4 4 2" xfId="21413" xr:uid="{90AF2896-B935-4814-AF80-DF2C2F8353D5}"/>
    <cellStyle name="20% - Accent5 3 4 4 2 2" xfId="36389" xr:uid="{5CA5F6BF-B8EE-40F5-99A7-2FBC514F7140}"/>
    <cellStyle name="20% - Accent5 3 4 4 3" xfId="28785" xr:uid="{BB96D497-50ED-4D8B-9561-128AB4F678E5}"/>
    <cellStyle name="20% - Accent5 3 4 5" xfId="21418" xr:uid="{9CA62BC2-BFCD-4D47-9F7E-D17EAB41A795}"/>
    <cellStyle name="20% - Accent5 3 4 5 2" xfId="36394" xr:uid="{8BDF15AD-8538-403C-A2E9-A59756363AD5}"/>
    <cellStyle name="20% - Accent5 3 4 6" xfId="28790" xr:uid="{D24AE0BC-EC93-40E0-A963-F0A14A803053}"/>
    <cellStyle name="20% - Accent5 3 5" xfId="3473" xr:uid="{00000000-0005-0000-0000-000059070000}"/>
    <cellStyle name="20% - Accent5 3 5 2" xfId="3472" xr:uid="{00000000-0005-0000-0000-00005A070000}"/>
    <cellStyle name="20% - Accent5 3 5 2 2" xfId="3471" xr:uid="{00000000-0005-0000-0000-00005B070000}"/>
    <cellStyle name="20% - Accent5 3 5 2 2 2" xfId="21410" xr:uid="{CB3E1B73-F84B-4F5D-990C-94F3C6E608DF}"/>
    <cellStyle name="20% - Accent5 3 5 2 2 2 2" xfId="36386" xr:uid="{A545844B-E9D1-461B-9E94-E67C0ED0BD48}"/>
    <cellStyle name="20% - Accent5 3 5 2 2 3" xfId="28782" xr:uid="{B393C005-D42D-4A4E-A6BC-4338C4B24970}"/>
    <cellStyle name="20% - Accent5 3 5 2 3" xfId="3470" xr:uid="{00000000-0005-0000-0000-00005C070000}"/>
    <cellStyle name="20% - Accent5 3 5 2 3 2" xfId="21409" xr:uid="{9BE069AA-2B25-4ECE-AFE0-4C0B860B58CD}"/>
    <cellStyle name="20% - Accent5 3 5 2 3 2 2" xfId="36385" xr:uid="{6FECC9F3-1137-4858-AB4F-C8E4BA9EA4E6}"/>
    <cellStyle name="20% - Accent5 3 5 2 3 3" xfId="28781" xr:uid="{DF5B1F88-C51F-47C4-9FA6-151C7EE891CB}"/>
    <cellStyle name="20% - Accent5 3 5 2 4" xfId="21411" xr:uid="{4217CE73-DD8A-4216-967A-828F4BE0FBEA}"/>
    <cellStyle name="20% - Accent5 3 5 2 4 2" xfId="36387" xr:uid="{BC8BE0A8-3440-4EA0-B3BC-973724836B67}"/>
    <cellStyle name="20% - Accent5 3 5 2 5" xfId="28783" xr:uid="{46A0FE7B-F1A1-42A3-81D2-466D460C8897}"/>
    <cellStyle name="20% - Accent5 3 5 3" xfId="3469" xr:uid="{00000000-0005-0000-0000-00005D070000}"/>
    <cellStyle name="20% - Accent5 3 5 3 2" xfId="21408" xr:uid="{FC76C039-0230-44C8-869B-52F225AF70D2}"/>
    <cellStyle name="20% - Accent5 3 5 3 2 2" xfId="36384" xr:uid="{C183A369-C13F-439A-A6A4-6740B4EE0136}"/>
    <cellStyle name="20% - Accent5 3 5 3 3" xfId="28780" xr:uid="{C471734B-7615-442A-AA0C-944A5294E7C8}"/>
    <cellStyle name="20% - Accent5 3 5 4" xfId="3468" xr:uid="{00000000-0005-0000-0000-00005E070000}"/>
    <cellStyle name="20% - Accent5 3 5 4 2" xfId="21407" xr:uid="{BD21A2A0-79DB-439F-8A76-BEDCAA3CFB88}"/>
    <cellStyle name="20% - Accent5 3 5 4 2 2" xfId="36383" xr:uid="{2A76F8AB-4DD8-46CF-B29A-DC0A4D870E4B}"/>
    <cellStyle name="20% - Accent5 3 5 4 3" xfId="28779" xr:uid="{49EFE0B2-C2BD-4335-A711-381A1E826373}"/>
    <cellStyle name="20% - Accent5 3 5 5" xfId="21412" xr:uid="{D04EAB7A-5F37-4232-87FE-A04C1B79FBEA}"/>
    <cellStyle name="20% - Accent5 3 5 5 2" xfId="36388" xr:uid="{16039F2B-318E-49FC-B7A7-C87368936E8D}"/>
    <cellStyle name="20% - Accent5 3 5 6" xfId="28784" xr:uid="{553B5800-BD3A-424E-91E0-C8BA82CBFBD6}"/>
    <cellStyle name="20% - Accent5 3 6" xfId="3467" xr:uid="{00000000-0005-0000-0000-00005F070000}"/>
    <cellStyle name="20% - Accent5 3 6 2" xfId="3466" xr:uid="{00000000-0005-0000-0000-000060070000}"/>
    <cellStyle name="20% - Accent5 3 6 2 2" xfId="21405" xr:uid="{DEE18898-7D9F-4F7D-AD5A-DE7F3991E99A}"/>
    <cellStyle name="20% - Accent5 3 6 2 2 2" xfId="36381" xr:uid="{7BEBCB9B-ABBB-4AA2-9B82-048CA129D24E}"/>
    <cellStyle name="20% - Accent5 3 6 2 3" xfId="28777" xr:uid="{1E4FF404-E5F9-482B-9F4E-76C4AA4C109C}"/>
    <cellStyle name="20% - Accent5 3 6 3" xfId="3465" xr:uid="{00000000-0005-0000-0000-000061070000}"/>
    <cellStyle name="20% - Accent5 3 6 3 2" xfId="21404" xr:uid="{C792F843-7481-4362-B4BF-EF8DA3E67EF1}"/>
    <cellStyle name="20% - Accent5 3 6 3 2 2" xfId="36380" xr:uid="{E11738E7-294F-4B98-B169-9EF2AB9ECF5A}"/>
    <cellStyle name="20% - Accent5 3 6 3 3" xfId="28776" xr:uid="{E701F078-72AD-452E-A6E8-570F78AEE454}"/>
    <cellStyle name="20% - Accent5 3 6 4" xfId="21406" xr:uid="{339A15E3-A042-4CEA-9DAE-54775E0EEB08}"/>
    <cellStyle name="20% - Accent5 3 6 4 2" xfId="36382" xr:uid="{3EC2A384-A676-4741-BC9F-30935235EC23}"/>
    <cellStyle name="20% - Accent5 3 6 5" xfId="28778" xr:uid="{FB169296-3944-4C9A-975B-EA6CE1F467D1}"/>
    <cellStyle name="20% - Accent5 3 7" xfId="3464" xr:uid="{00000000-0005-0000-0000-000062070000}"/>
    <cellStyle name="20% - Accent5 3 7 2" xfId="21403" xr:uid="{0C796D7B-F3E5-4F7A-AADD-67D1AF45FEE0}"/>
    <cellStyle name="20% - Accent5 3 7 2 2" xfId="36379" xr:uid="{F3AC59BB-4A62-43D5-B82B-7E0E921348DD}"/>
    <cellStyle name="20% - Accent5 3 7 3" xfId="28775" xr:uid="{2B82717F-36A6-4BE9-AC67-BC8F62380B1C}"/>
    <cellStyle name="20% - Accent5 3 8" xfId="3463" xr:uid="{00000000-0005-0000-0000-000063070000}"/>
    <cellStyle name="20% - Accent5 3 8 2" xfId="21402" xr:uid="{BF473B1F-84D6-4987-AFAD-710E11BB170D}"/>
    <cellStyle name="20% - Accent5 3 8 2 2" xfId="36378" xr:uid="{E15D6BA6-9BA0-4BF9-BEF3-15E29DCC8BBE}"/>
    <cellStyle name="20% - Accent5 3 8 3" xfId="28774" xr:uid="{90DAFDB6-03D7-4BF0-BBEA-1B6D79E6EBF9}"/>
    <cellStyle name="20% - Accent5 3 9" xfId="3506" xr:uid="{00000000-0005-0000-0000-000038070000}"/>
    <cellStyle name="20% - Accent5 3 9 2" xfId="21443" xr:uid="{10098C96-818E-4CB9-9320-0A4B97D5A9F2}"/>
    <cellStyle name="20% - Accent5 3 9 2 2" xfId="36419" xr:uid="{84435993-972B-40C1-A7CC-6F90CBDA3A34}"/>
    <cellStyle name="20% - Accent5 3 9 3" xfId="28815" xr:uid="{568884B7-E0A0-488A-B0FA-B9B627A2003B}"/>
    <cellStyle name="20% - Accent5 4" xfId="210" xr:uid="{00000000-0005-0000-0000-000031000000}"/>
    <cellStyle name="20% - Accent5 4 2" xfId="3461" xr:uid="{00000000-0005-0000-0000-000065070000}"/>
    <cellStyle name="20% - Accent5 4 2 2" xfId="3460" xr:uid="{00000000-0005-0000-0000-000066070000}"/>
    <cellStyle name="20% - Accent5 4 2 2 2" xfId="3459" xr:uid="{00000000-0005-0000-0000-000067070000}"/>
    <cellStyle name="20% - Accent5 4 2 2 2 2" xfId="3458" xr:uid="{00000000-0005-0000-0000-000068070000}"/>
    <cellStyle name="20% - Accent5 4 2 2 2 2 2" xfId="3457" xr:uid="{00000000-0005-0000-0000-000069070000}"/>
    <cellStyle name="20% - Accent5 4 2 2 2 2 2 2" xfId="21397" xr:uid="{9F11DB4E-6B7F-4D5E-986C-365AFA52E883}"/>
    <cellStyle name="20% - Accent5 4 2 2 2 2 2 2 2" xfId="36373" xr:uid="{796EDF75-DE70-4FA5-B6C1-76C827FF4C0C}"/>
    <cellStyle name="20% - Accent5 4 2 2 2 2 2 3" xfId="28769" xr:uid="{CA20D1F5-822B-4341-9F2F-5D973F87BC5B}"/>
    <cellStyle name="20% - Accent5 4 2 2 2 2 3" xfId="3456" xr:uid="{00000000-0005-0000-0000-00006A070000}"/>
    <cellStyle name="20% - Accent5 4 2 2 2 2 3 2" xfId="21396" xr:uid="{ED06C8CE-3B00-4A9F-8FFA-8517D7EDD082}"/>
    <cellStyle name="20% - Accent5 4 2 2 2 2 3 2 2" xfId="36372" xr:uid="{184194B7-0CE1-4F8D-932E-E702696F4FA3}"/>
    <cellStyle name="20% - Accent5 4 2 2 2 2 3 3" xfId="28768" xr:uid="{1B70B9EA-A61F-43D8-A179-47A6D41B04CD}"/>
    <cellStyle name="20% - Accent5 4 2 2 2 2 4" xfId="21398" xr:uid="{47A0023A-9E7B-4628-AD0B-98CB3C5E306B}"/>
    <cellStyle name="20% - Accent5 4 2 2 2 2 4 2" xfId="36374" xr:uid="{3C9866C7-440D-4049-A2B3-67992BDD7276}"/>
    <cellStyle name="20% - Accent5 4 2 2 2 2 5" xfId="28770" xr:uid="{F1FAF3CF-CB0B-45EE-A93C-5969D26288F3}"/>
    <cellStyle name="20% - Accent5 4 2 2 2 3" xfId="3455" xr:uid="{00000000-0005-0000-0000-00006B070000}"/>
    <cellStyle name="20% - Accent5 4 2 2 2 3 2" xfId="21395" xr:uid="{61EDCA00-496C-431B-A48C-61591647CEE9}"/>
    <cellStyle name="20% - Accent5 4 2 2 2 3 2 2" xfId="36371" xr:uid="{3185A3E6-E575-498A-BAB1-ED8DF7B831FA}"/>
    <cellStyle name="20% - Accent5 4 2 2 2 3 3" xfId="28767" xr:uid="{526100AC-C475-4B8C-9D83-EEC4401532D4}"/>
    <cellStyle name="20% - Accent5 4 2 2 2 4" xfId="3454" xr:uid="{00000000-0005-0000-0000-00006C070000}"/>
    <cellStyle name="20% - Accent5 4 2 2 2 4 2" xfId="21394" xr:uid="{8C96FBB8-88FF-4DCD-A28E-C09DE4C819D5}"/>
    <cellStyle name="20% - Accent5 4 2 2 2 4 2 2" xfId="36370" xr:uid="{E4DB0548-52E3-4046-AAA8-EB3C0BA8A80C}"/>
    <cellStyle name="20% - Accent5 4 2 2 2 4 3" xfId="28766" xr:uid="{D1771D59-5867-4D16-B556-41E3A74137ED}"/>
    <cellStyle name="20% - Accent5 4 2 2 2 5" xfId="21399" xr:uid="{1BB0E70E-C07F-426C-B6FB-7FB94EFEB51B}"/>
    <cellStyle name="20% - Accent5 4 2 2 2 5 2" xfId="36375" xr:uid="{2ADD8A94-B59C-4055-A6F7-5D9407D977EC}"/>
    <cellStyle name="20% - Accent5 4 2 2 2 6" xfId="28771" xr:uid="{FADA3C91-3BDC-4DED-9749-BE76D4D36788}"/>
    <cellStyle name="20% - Accent5 4 2 2 3" xfId="3453" xr:uid="{00000000-0005-0000-0000-00006D070000}"/>
    <cellStyle name="20% - Accent5 4 2 2 3 2" xfId="3452" xr:uid="{00000000-0005-0000-0000-00006E070000}"/>
    <cellStyle name="20% - Accent5 4 2 2 3 2 2" xfId="21392" xr:uid="{807FB188-884C-480C-9015-AF068003C21B}"/>
    <cellStyle name="20% - Accent5 4 2 2 3 2 2 2" xfId="36368" xr:uid="{876293A6-2156-48FB-BDEA-2B897020BBF2}"/>
    <cellStyle name="20% - Accent5 4 2 2 3 2 3" xfId="28764" xr:uid="{1559A09F-DB5A-4CE1-8A80-7FCB7B96C262}"/>
    <cellStyle name="20% - Accent5 4 2 2 3 3" xfId="3451" xr:uid="{00000000-0005-0000-0000-00006F070000}"/>
    <cellStyle name="20% - Accent5 4 2 2 3 3 2" xfId="21391" xr:uid="{87788E66-513B-4652-86BE-5F33685CA051}"/>
    <cellStyle name="20% - Accent5 4 2 2 3 3 2 2" xfId="36367" xr:uid="{78AEC68C-186F-4659-B6B4-CC5A794B2D43}"/>
    <cellStyle name="20% - Accent5 4 2 2 3 3 3" xfId="28763" xr:uid="{1ACCD97C-F9A7-45BD-9E4B-00D00AB06445}"/>
    <cellStyle name="20% - Accent5 4 2 2 3 4" xfId="21393" xr:uid="{20F3B51F-F04C-41FE-8AE9-CFF8A07690D9}"/>
    <cellStyle name="20% - Accent5 4 2 2 3 4 2" xfId="36369" xr:uid="{8228A46D-187F-4D56-80B7-AF019FFC03C9}"/>
    <cellStyle name="20% - Accent5 4 2 2 3 5" xfId="28765" xr:uid="{D22F30D6-4E32-4FC8-96EC-15ACEA8BCB96}"/>
    <cellStyle name="20% - Accent5 4 2 2 4" xfId="3450" xr:uid="{00000000-0005-0000-0000-000070070000}"/>
    <cellStyle name="20% - Accent5 4 2 2 4 2" xfId="21390" xr:uid="{A5E39536-2BEA-4D2C-9E9E-1C33EEA068D7}"/>
    <cellStyle name="20% - Accent5 4 2 2 4 2 2" xfId="36366" xr:uid="{B44521F2-B522-4453-A4A6-496E18B3DA17}"/>
    <cellStyle name="20% - Accent5 4 2 2 4 3" xfId="28762" xr:uid="{A95DFAAB-8023-481C-9136-E7D676542E4F}"/>
    <cellStyle name="20% - Accent5 4 2 2 5" xfId="3449" xr:uid="{00000000-0005-0000-0000-000071070000}"/>
    <cellStyle name="20% - Accent5 4 2 2 5 2" xfId="21389" xr:uid="{26A2155D-DA30-4E96-A659-057A601AAD4D}"/>
    <cellStyle name="20% - Accent5 4 2 2 5 2 2" xfId="36365" xr:uid="{0C923321-C7E5-4130-B821-95732F15519E}"/>
    <cellStyle name="20% - Accent5 4 2 2 5 3" xfId="28761" xr:uid="{678CBE7F-173D-40FC-829A-F925DD295C09}"/>
    <cellStyle name="20% - Accent5 4 2 2 6" xfId="21400" xr:uid="{B38DABC7-D515-459E-8A72-76A32A402BAA}"/>
    <cellStyle name="20% - Accent5 4 2 2 6 2" xfId="36376" xr:uid="{3B89DC7F-B237-4F6B-ACD3-D4CE7E96FFF2}"/>
    <cellStyle name="20% - Accent5 4 2 2 7" xfId="28772" xr:uid="{86036F6A-BD0E-444C-BA71-8DC69BE7C28B}"/>
    <cellStyle name="20% - Accent5 4 2 3" xfId="3448" xr:uid="{00000000-0005-0000-0000-000072070000}"/>
    <cellStyle name="20% - Accent5 4 2 3 2" xfId="3447" xr:uid="{00000000-0005-0000-0000-000073070000}"/>
    <cellStyle name="20% - Accent5 4 2 3 2 2" xfId="3446" xr:uid="{00000000-0005-0000-0000-000074070000}"/>
    <cellStyle name="20% - Accent5 4 2 3 2 2 2" xfId="21386" xr:uid="{F1A2A790-170C-426A-B212-72CD4E8BCF20}"/>
    <cellStyle name="20% - Accent5 4 2 3 2 2 2 2" xfId="36362" xr:uid="{05D57EC0-C665-46D0-8395-0C631E17771E}"/>
    <cellStyle name="20% - Accent5 4 2 3 2 2 3" xfId="28758" xr:uid="{A25F6B66-A6EA-40B3-BDAB-C8CEB9142C4D}"/>
    <cellStyle name="20% - Accent5 4 2 3 2 3" xfId="3445" xr:uid="{00000000-0005-0000-0000-000075070000}"/>
    <cellStyle name="20% - Accent5 4 2 3 2 3 2" xfId="21385" xr:uid="{D5ACE4D2-E16E-4A19-B842-D9C7F396CD70}"/>
    <cellStyle name="20% - Accent5 4 2 3 2 3 2 2" xfId="36361" xr:uid="{F73E3D5D-CCFB-4B0C-A2AD-BCA1E7157B36}"/>
    <cellStyle name="20% - Accent5 4 2 3 2 3 3" xfId="28757" xr:uid="{A537A3EA-DB30-4E20-BC57-894F7BF0F010}"/>
    <cellStyle name="20% - Accent5 4 2 3 2 4" xfId="21387" xr:uid="{3D2F222D-B75A-4964-A6C8-B84E37639B4B}"/>
    <cellStyle name="20% - Accent5 4 2 3 2 4 2" xfId="36363" xr:uid="{E31B219A-0871-452F-BB7D-00E3CCCB5600}"/>
    <cellStyle name="20% - Accent5 4 2 3 2 5" xfId="28759" xr:uid="{15891D40-7F86-4831-9C11-01091B756A3C}"/>
    <cellStyle name="20% - Accent5 4 2 3 3" xfId="3444" xr:uid="{00000000-0005-0000-0000-000076070000}"/>
    <cellStyle name="20% - Accent5 4 2 3 3 2" xfId="21384" xr:uid="{B0F76614-6E32-4916-BE6E-97BF2C488843}"/>
    <cellStyle name="20% - Accent5 4 2 3 3 2 2" xfId="36360" xr:uid="{36E2995F-4AA4-4CCB-BB44-A6BE62E15B09}"/>
    <cellStyle name="20% - Accent5 4 2 3 3 3" xfId="28756" xr:uid="{C47799D7-84BA-47ED-AFDE-361357F1A05E}"/>
    <cellStyle name="20% - Accent5 4 2 3 4" xfId="3443" xr:uid="{00000000-0005-0000-0000-000077070000}"/>
    <cellStyle name="20% - Accent5 4 2 3 4 2" xfId="21383" xr:uid="{D5E2C099-2541-4B92-8958-F953D2E33D2B}"/>
    <cellStyle name="20% - Accent5 4 2 3 4 2 2" xfId="36359" xr:uid="{03386ECC-A24D-4439-BA05-4FE9958AD533}"/>
    <cellStyle name="20% - Accent5 4 2 3 4 3" xfId="28755" xr:uid="{48BAA99C-320E-40E2-8A6A-7842740A9AE3}"/>
    <cellStyle name="20% - Accent5 4 2 3 5" xfId="21388" xr:uid="{AFEC7FF9-EAC9-4644-9C85-882FE0CD4983}"/>
    <cellStyle name="20% - Accent5 4 2 3 5 2" xfId="36364" xr:uid="{0C3ECEEE-0674-41EB-8DD8-76A5A29BE68A}"/>
    <cellStyle name="20% - Accent5 4 2 3 6" xfId="28760" xr:uid="{FA08E4AA-0B5B-4E57-B5D3-C0553529E2A5}"/>
    <cellStyle name="20% - Accent5 4 2 4" xfId="3442" xr:uid="{00000000-0005-0000-0000-000078070000}"/>
    <cellStyle name="20% - Accent5 4 3" xfId="3441" xr:uid="{00000000-0005-0000-0000-000079070000}"/>
    <cellStyle name="20% - Accent5 4 3 2" xfId="3440" xr:uid="{00000000-0005-0000-0000-00007A070000}"/>
    <cellStyle name="20% - Accent5 4 3 2 2" xfId="3439" xr:uid="{00000000-0005-0000-0000-00007B070000}"/>
    <cellStyle name="20% - Accent5 4 3 2 2 2" xfId="21380" xr:uid="{F2787F7F-5FA3-4BBD-AA96-C2A31A45A63D}"/>
    <cellStyle name="20% - Accent5 4 3 2 2 2 2" xfId="36356" xr:uid="{75BBF2F7-F39A-4263-BD4D-5A7D84F32CF3}"/>
    <cellStyle name="20% - Accent5 4 3 2 2 3" xfId="28752" xr:uid="{D9AEF22E-872C-429D-8B72-2E473FB7F3BE}"/>
    <cellStyle name="20% - Accent5 4 3 2 3" xfId="3438" xr:uid="{00000000-0005-0000-0000-00007C070000}"/>
    <cellStyle name="20% - Accent5 4 3 2 3 2" xfId="21379" xr:uid="{CFF158F9-6693-48C4-A7FF-C75585C82FFF}"/>
    <cellStyle name="20% - Accent5 4 3 2 3 2 2" xfId="36355" xr:uid="{41871F03-F24E-40B7-9F1F-22FA572DE687}"/>
    <cellStyle name="20% - Accent5 4 3 2 3 3" xfId="28751" xr:uid="{961A6C5E-BE2A-44B3-B7AC-04CD0A1EE3EE}"/>
    <cellStyle name="20% - Accent5 4 3 2 4" xfId="21381" xr:uid="{08BA9230-3206-4DD4-9F5E-DA162E5EB594}"/>
    <cellStyle name="20% - Accent5 4 3 2 4 2" xfId="36357" xr:uid="{AC4FC01D-9B65-47F4-8DAC-15A99B979678}"/>
    <cellStyle name="20% - Accent5 4 3 2 5" xfId="28753" xr:uid="{8054501D-3814-49B0-953C-7D3D011F0352}"/>
    <cellStyle name="20% - Accent5 4 3 3" xfId="3437" xr:uid="{00000000-0005-0000-0000-00007D070000}"/>
    <cellStyle name="20% - Accent5 4 3 3 2" xfId="21378" xr:uid="{99A5F3F5-8DD7-4DCD-8B82-4E7972460CA8}"/>
    <cellStyle name="20% - Accent5 4 3 3 2 2" xfId="36354" xr:uid="{98188E0D-5E4A-4FDC-9214-EA4DCCA67331}"/>
    <cellStyle name="20% - Accent5 4 3 3 3" xfId="28750" xr:uid="{3D363CB1-FEA3-4BA8-96DC-57C884943687}"/>
    <cellStyle name="20% - Accent5 4 3 4" xfId="3436" xr:uid="{00000000-0005-0000-0000-00007E070000}"/>
    <cellStyle name="20% - Accent5 4 3 4 2" xfId="21377" xr:uid="{EB34759A-E0A1-48EB-9F49-5BC1F630EE7D}"/>
    <cellStyle name="20% - Accent5 4 3 4 2 2" xfId="36353" xr:uid="{E7E5A807-C345-4122-8710-91D1ED14D81B}"/>
    <cellStyle name="20% - Accent5 4 3 4 3" xfId="28749" xr:uid="{2B9C04B0-91C7-4AA0-9D79-24B0EC870BE8}"/>
    <cellStyle name="20% - Accent5 4 3 5" xfId="21382" xr:uid="{588FE71E-4AE1-4DF8-B37F-B621CA41A79C}"/>
    <cellStyle name="20% - Accent5 4 3 5 2" xfId="36358" xr:uid="{653FDF52-01DF-414C-9892-4112A5164606}"/>
    <cellStyle name="20% - Accent5 4 3 6" xfId="28754" xr:uid="{478AC3EB-6AEF-4D5E-8EC4-27FB879E6EED}"/>
    <cellStyle name="20% - Accent5 4 4" xfId="3435" xr:uid="{00000000-0005-0000-0000-00007F070000}"/>
    <cellStyle name="20% - Accent5 4 4 2" xfId="3434" xr:uid="{00000000-0005-0000-0000-000080070000}"/>
    <cellStyle name="20% - Accent5 4 4 2 2" xfId="3433" xr:uid="{00000000-0005-0000-0000-000081070000}"/>
    <cellStyle name="20% - Accent5 4 4 2 2 2" xfId="21374" xr:uid="{1CC50294-5A5A-4D58-AA7C-4006F3E9D051}"/>
    <cellStyle name="20% - Accent5 4 4 2 2 2 2" xfId="36350" xr:uid="{728297B2-6FE2-4579-A5E1-B675D8500FE0}"/>
    <cellStyle name="20% - Accent5 4 4 2 2 3" xfId="28746" xr:uid="{93476E75-D7BA-4400-AC66-D0592754665E}"/>
    <cellStyle name="20% - Accent5 4 4 2 3" xfId="3432" xr:uid="{00000000-0005-0000-0000-000082070000}"/>
    <cellStyle name="20% - Accent5 4 4 2 3 2" xfId="21373" xr:uid="{7440EF67-A86E-433D-894C-14A5A95ADB63}"/>
    <cellStyle name="20% - Accent5 4 4 2 3 2 2" xfId="36349" xr:uid="{93B9BA94-5120-4FD2-AD23-7398E79820E2}"/>
    <cellStyle name="20% - Accent5 4 4 2 3 3" xfId="28745" xr:uid="{3E9F09E3-B91D-4121-AB85-3017A9A2A92A}"/>
    <cellStyle name="20% - Accent5 4 4 2 4" xfId="21375" xr:uid="{45B1F7D5-F519-401A-9B76-F8B521003288}"/>
    <cellStyle name="20% - Accent5 4 4 2 4 2" xfId="36351" xr:uid="{57632646-6525-4712-88B5-4EF034C8ED5F}"/>
    <cellStyle name="20% - Accent5 4 4 2 5" xfId="28747" xr:uid="{DE0A47E5-4A6E-4B70-9604-718DAF3853FC}"/>
    <cellStyle name="20% - Accent5 4 4 3" xfId="3431" xr:uid="{00000000-0005-0000-0000-000083070000}"/>
    <cellStyle name="20% - Accent5 4 4 3 2" xfId="21372" xr:uid="{28AC6A02-1FD2-47F6-BC09-FB2ADEF090D5}"/>
    <cellStyle name="20% - Accent5 4 4 3 2 2" xfId="36348" xr:uid="{8871E707-C53D-4FF1-8F0E-FD139B8C796C}"/>
    <cellStyle name="20% - Accent5 4 4 3 3" xfId="28744" xr:uid="{CE39E0EA-D9EA-4A17-A796-21AD221AD035}"/>
    <cellStyle name="20% - Accent5 4 4 4" xfId="3430" xr:uid="{00000000-0005-0000-0000-000084070000}"/>
    <cellStyle name="20% - Accent5 4 4 4 2" xfId="21371" xr:uid="{D27E686D-F01B-43C8-84B6-74037396A41B}"/>
    <cellStyle name="20% - Accent5 4 4 4 2 2" xfId="36347" xr:uid="{E2C4EE30-284D-4039-8883-1DD961AD9D05}"/>
    <cellStyle name="20% - Accent5 4 4 4 3" xfId="28743" xr:uid="{297DB713-FE54-4FB0-B663-516C96065D96}"/>
    <cellStyle name="20% - Accent5 4 4 5" xfId="21376" xr:uid="{8C135A77-B34F-4866-9B35-B4AFA16BA813}"/>
    <cellStyle name="20% - Accent5 4 4 5 2" xfId="36352" xr:uid="{F5A41DE3-D3E3-4867-B6A9-E182E0618030}"/>
    <cellStyle name="20% - Accent5 4 4 6" xfId="28748" xr:uid="{E078E5B7-5490-4A1B-B4B5-75DE99BA6923}"/>
    <cellStyle name="20% - Accent5 4 5" xfId="3429" xr:uid="{00000000-0005-0000-0000-000085070000}"/>
    <cellStyle name="20% - Accent5 4 5 2" xfId="3428" xr:uid="{00000000-0005-0000-0000-000086070000}"/>
    <cellStyle name="20% - Accent5 4 5 2 2" xfId="5515" xr:uid="{00000000-0005-0000-0000-000087070000}"/>
    <cellStyle name="20% - Accent5 4 5 2 2 2" xfId="23191" xr:uid="{E49398A8-2764-4E03-ABD0-76C670501D78}"/>
    <cellStyle name="20% - Accent5 4 5 2 2 2 2" xfId="38162" xr:uid="{EB48D853-7F74-4DF3-9126-5E06BC46C251}"/>
    <cellStyle name="20% - Accent5 4 5 2 2 3" xfId="30559" xr:uid="{4DD389B9-B2B2-45A3-B5A7-8A45A4A378E7}"/>
    <cellStyle name="20% - Accent5 4 5 2 3" xfId="3427" xr:uid="{00000000-0005-0000-0000-000088070000}"/>
    <cellStyle name="20% - Accent5 4 5 2 3 2" xfId="21368" xr:uid="{006990F8-32B2-4DC2-919C-0C294E37A3C7}"/>
    <cellStyle name="20% - Accent5 4 5 2 3 2 2" xfId="36344" xr:uid="{866E93B4-3374-4EBF-B47A-9680816307FB}"/>
    <cellStyle name="20% - Accent5 4 5 2 3 3" xfId="28740" xr:uid="{441184CB-9BAC-4ACB-848E-91969DC46BF2}"/>
    <cellStyle name="20% - Accent5 4 5 2 4" xfId="21369" xr:uid="{E36BF269-106A-459F-BFF5-64E0A8C1DA51}"/>
    <cellStyle name="20% - Accent5 4 5 2 4 2" xfId="36345" xr:uid="{786C0D8D-B59D-46A7-8109-939C33210875}"/>
    <cellStyle name="20% - Accent5 4 5 2 5" xfId="28741" xr:uid="{01005E3A-D112-4378-BE68-AA26959224BA}"/>
    <cellStyle name="20% - Accent5 4 5 3" xfId="3426" xr:uid="{00000000-0005-0000-0000-000089070000}"/>
    <cellStyle name="20% - Accent5 4 5 3 2" xfId="21367" xr:uid="{D4B9CD43-9688-4F7A-82D7-E0A366AD4ECA}"/>
    <cellStyle name="20% - Accent5 4 5 3 2 2" xfId="36343" xr:uid="{3F87AB46-D854-4C1C-BC48-E39EC330FFEC}"/>
    <cellStyle name="20% - Accent5 4 5 3 3" xfId="28739" xr:uid="{6B62FDD5-01CC-43AD-B0F1-FB8DDB8570BE}"/>
    <cellStyle name="20% - Accent5 4 5 4" xfId="3425" xr:uid="{00000000-0005-0000-0000-00008A070000}"/>
    <cellStyle name="20% - Accent5 4 5 4 2" xfId="21366" xr:uid="{4E090E48-1CCA-44A5-89E6-4F22765962C7}"/>
    <cellStyle name="20% - Accent5 4 5 4 2 2" xfId="36342" xr:uid="{1B296F85-4B10-482D-A945-B9A7113C48DD}"/>
    <cellStyle name="20% - Accent5 4 5 4 3" xfId="28738" xr:uid="{DFCB974E-6D2C-4B0B-A842-121B13C432A5}"/>
    <cellStyle name="20% - Accent5 4 5 5" xfId="21370" xr:uid="{F2988B08-3285-45DC-AA77-1824A642B08F}"/>
    <cellStyle name="20% - Accent5 4 5 5 2" xfId="36346" xr:uid="{AEC39725-86EB-44E3-98DC-0C3A0B118965}"/>
    <cellStyle name="20% - Accent5 4 5 6" xfId="28742" xr:uid="{D0F1DE47-2EA2-4ECE-98C8-2FE31A832AA7}"/>
    <cellStyle name="20% - Accent5 4 6" xfId="3424" xr:uid="{00000000-0005-0000-0000-00008B070000}"/>
    <cellStyle name="20% - Accent5 4 6 2" xfId="3423" xr:uid="{00000000-0005-0000-0000-00008C070000}"/>
    <cellStyle name="20% - Accent5 4 6 2 2" xfId="21364" xr:uid="{E2A84813-14E2-4C90-9F87-93B32A4365B4}"/>
    <cellStyle name="20% - Accent5 4 6 2 2 2" xfId="36340" xr:uid="{2654D991-3B9A-4E74-BC0F-DE0363257970}"/>
    <cellStyle name="20% - Accent5 4 6 2 3" xfId="28736" xr:uid="{7EFDB6CA-89EE-46A5-B9EF-05148FD81084}"/>
    <cellStyle name="20% - Accent5 4 6 3" xfId="3422" xr:uid="{00000000-0005-0000-0000-00008D070000}"/>
    <cellStyle name="20% - Accent5 4 6 3 2" xfId="21363" xr:uid="{01DE27AE-AD2C-4310-9309-73EBA41B1AD4}"/>
    <cellStyle name="20% - Accent5 4 6 3 2 2" xfId="36339" xr:uid="{61358B00-FC24-4CDD-942C-AD99B9A0E864}"/>
    <cellStyle name="20% - Accent5 4 6 3 3" xfId="28735" xr:uid="{A6E5668F-E81B-49F5-A00C-133B74581EC9}"/>
    <cellStyle name="20% - Accent5 4 6 4" xfId="21365" xr:uid="{5AEBD629-C29A-434F-BC84-78BEB2BC950D}"/>
    <cellStyle name="20% - Accent5 4 6 4 2" xfId="36341" xr:uid="{40B8FDCF-DB20-4FF3-84D6-9EDEA1B3F17F}"/>
    <cellStyle name="20% - Accent5 4 6 5" xfId="28737" xr:uid="{17E1C38B-EA09-4380-A009-B177AB20D17F}"/>
    <cellStyle name="20% - Accent5 4 7" xfId="3421" xr:uid="{00000000-0005-0000-0000-00008E070000}"/>
    <cellStyle name="20% - Accent5 4 7 2" xfId="21362" xr:uid="{B9F7C3EA-BA65-4876-8CA3-00ACCBF33E83}"/>
    <cellStyle name="20% - Accent5 4 7 2 2" xfId="36338" xr:uid="{199F43FA-EB75-476D-9B4C-672CF8A94F0D}"/>
    <cellStyle name="20% - Accent5 4 7 3" xfId="28734" xr:uid="{F61C0C48-EBA7-42D6-84B0-BA7CC629E43A}"/>
    <cellStyle name="20% - Accent5 4 8" xfId="3420" xr:uid="{00000000-0005-0000-0000-00008F070000}"/>
    <cellStyle name="20% - Accent5 4 8 2" xfId="21361" xr:uid="{EEBA5FC1-AEFE-4625-ABB4-BB75709708DF}"/>
    <cellStyle name="20% - Accent5 4 8 2 2" xfId="36337" xr:uid="{7AD8ED89-A5F9-423D-9C3B-E6D2D509A7C8}"/>
    <cellStyle name="20% - Accent5 4 8 3" xfId="28733" xr:uid="{D78790BF-04F0-4C71-8313-C925FDADB26F}"/>
    <cellStyle name="20% - Accent5 4 9" xfId="3462" xr:uid="{00000000-0005-0000-0000-000064070000}"/>
    <cellStyle name="20% - Accent5 4 9 2" xfId="21401" xr:uid="{5E8FFFC6-11E4-49CF-9914-1C28884F84E8}"/>
    <cellStyle name="20% - Accent5 4 9 2 2" xfId="36377" xr:uid="{523BB7E2-0A3E-441C-8DF1-8F67C7497DC4}"/>
    <cellStyle name="20% - Accent5 4 9 3" xfId="28773" xr:uid="{DB2A87E9-B06D-4F51-B711-1E00ECCA89C2}"/>
    <cellStyle name="20% - Accent5 5" xfId="211" xr:uid="{00000000-0005-0000-0000-000032000000}"/>
    <cellStyle name="20% - Accent5 5 2" xfId="3418" xr:uid="{00000000-0005-0000-0000-000091070000}"/>
    <cellStyle name="20% - Accent5 5 2 2" xfId="3417" xr:uid="{00000000-0005-0000-0000-000092070000}"/>
    <cellStyle name="20% - Accent5 5 2 2 2" xfId="3416" xr:uid="{00000000-0005-0000-0000-000093070000}"/>
    <cellStyle name="20% - Accent5 5 2 2 2 2" xfId="3415" xr:uid="{00000000-0005-0000-0000-000094070000}"/>
    <cellStyle name="20% - Accent5 5 2 2 2 2 2" xfId="3414" xr:uid="{00000000-0005-0000-0000-000095070000}"/>
    <cellStyle name="20% - Accent5 5 2 2 2 2 2 2" xfId="21356" xr:uid="{1F922FF0-9F6B-48D9-8158-B36CFDEE1A7B}"/>
    <cellStyle name="20% - Accent5 5 2 2 2 2 2 2 2" xfId="36332" xr:uid="{10EA223D-1AD6-4902-B11D-3EE897A4463B}"/>
    <cellStyle name="20% - Accent5 5 2 2 2 2 2 3" xfId="28728" xr:uid="{4AADD153-2DF0-4F0F-A755-4C213DE0DBF3}"/>
    <cellStyle name="20% - Accent5 5 2 2 2 2 3" xfId="3413" xr:uid="{00000000-0005-0000-0000-000096070000}"/>
    <cellStyle name="20% - Accent5 5 2 2 2 2 3 2" xfId="21355" xr:uid="{5A989FAC-9E03-4004-940D-B5269387BDB3}"/>
    <cellStyle name="20% - Accent5 5 2 2 2 2 3 2 2" xfId="36331" xr:uid="{A9AE6DFC-1289-41CA-BDCB-F2F5D6AA59F4}"/>
    <cellStyle name="20% - Accent5 5 2 2 2 2 3 3" xfId="28727" xr:uid="{10ECA6C4-43F5-4411-9A6D-6E91891B9154}"/>
    <cellStyle name="20% - Accent5 5 2 2 2 2 4" xfId="21357" xr:uid="{DF7A1F98-8AB9-40AE-8DB1-384DD99FA01D}"/>
    <cellStyle name="20% - Accent5 5 2 2 2 2 4 2" xfId="36333" xr:uid="{8E017F81-59BC-482A-9AAF-4D8665ADDEDE}"/>
    <cellStyle name="20% - Accent5 5 2 2 2 2 5" xfId="28729" xr:uid="{1D385178-3979-48BC-8111-0A9ECAD7EADF}"/>
    <cellStyle name="20% - Accent5 5 2 2 2 3" xfId="3412" xr:uid="{00000000-0005-0000-0000-000097070000}"/>
    <cellStyle name="20% - Accent5 5 2 2 2 3 2" xfId="21354" xr:uid="{1A4DC5E8-8947-4894-A598-29CF3FF03BAC}"/>
    <cellStyle name="20% - Accent5 5 2 2 2 3 2 2" xfId="36330" xr:uid="{DC31A2B0-A491-45C9-A8AD-92D4B4B3C8E3}"/>
    <cellStyle name="20% - Accent5 5 2 2 2 3 3" xfId="28726" xr:uid="{3CE82025-F2D1-413D-82F9-F6A29E0FE92F}"/>
    <cellStyle name="20% - Accent5 5 2 2 2 4" xfId="3411" xr:uid="{00000000-0005-0000-0000-000098070000}"/>
    <cellStyle name="20% - Accent5 5 2 2 2 4 2" xfId="21353" xr:uid="{FED47E4E-7ED4-4311-9499-DD198A956F85}"/>
    <cellStyle name="20% - Accent5 5 2 2 2 4 2 2" xfId="36329" xr:uid="{616B15E2-0396-4FB7-A76D-ADEBCF6A11E5}"/>
    <cellStyle name="20% - Accent5 5 2 2 2 4 3" xfId="28725" xr:uid="{EF852F83-8CA3-4A0E-9472-2CE00BBDB992}"/>
    <cellStyle name="20% - Accent5 5 2 2 2 5" xfId="21358" xr:uid="{53EB1FFF-524B-42B9-BAE6-8DB895FF348B}"/>
    <cellStyle name="20% - Accent5 5 2 2 2 5 2" xfId="36334" xr:uid="{7418F3BA-9A0C-4BDF-8CB9-0F4F7CF4F24C}"/>
    <cellStyle name="20% - Accent5 5 2 2 2 6" xfId="28730" xr:uid="{BCA05DD7-D00A-4CB0-A592-965861BA1D6F}"/>
    <cellStyle name="20% - Accent5 5 2 2 3" xfId="3410" xr:uid="{00000000-0005-0000-0000-000099070000}"/>
    <cellStyle name="20% - Accent5 5 2 2 3 2" xfId="3409" xr:uid="{00000000-0005-0000-0000-00009A070000}"/>
    <cellStyle name="20% - Accent5 5 2 2 3 2 2" xfId="21351" xr:uid="{45E2A338-27CD-4E39-A67B-ABB1F0FB0214}"/>
    <cellStyle name="20% - Accent5 5 2 2 3 2 2 2" xfId="36327" xr:uid="{F490F9C5-E826-4764-AE14-C6E49902481E}"/>
    <cellStyle name="20% - Accent5 5 2 2 3 2 3" xfId="28723" xr:uid="{8C654FC3-F3D3-4C51-9DFC-D52294CDECE7}"/>
    <cellStyle name="20% - Accent5 5 2 2 3 3" xfId="3408" xr:uid="{00000000-0005-0000-0000-00009B070000}"/>
    <cellStyle name="20% - Accent5 5 2 2 3 3 2" xfId="21350" xr:uid="{E29B0ECD-A1F7-4674-8DF3-092C55087563}"/>
    <cellStyle name="20% - Accent5 5 2 2 3 3 2 2" xfId="36326" xr:uid="{7C7C573C-51A1-4415-9765-73ACCFCD4A99}"/>
    <cellStyle name="20% - Accent5 5 2 2 3 3 3" xfId="28722" xr:uid="{0E7AB2B3-1B1F-4B3B-A08E-2503A80633C5}"/>
    <cellStyle name="20% - Accent5 5 2 2 3 4" xfId="21352" xr:uid="{BCAE9519-8D12-4670-B304-3C093A4A28A2}"/>
    <cellStyle name="20% - Accent5 5 2 2 3 4 2" xfId="36328" xr:uid="{E3648B28-E87A-42C3-B687-92768AB25A0C}"/>
    <cellStyle name="20% - Accent5 5 2 2 3 5" xfId="28724" xr:uid="{22036CE3-195D-4D25-824B-EC7490E57737}"/>
    <cellStyle name="20% - Accent5 5 2 2 4" xfId="3407" xr:uid="{00000000-0005-0000-0000-00009C070000}"/>
    <cellStyle name="20% - Accent5 5 2 2 4 2" xfId="21349" xr:uid="{E7AF47E2-B62D-44EE-A1B7-9955C995A7CB}"/>
    <cellStyle name="20% - Accent5 5 2 2 4 2 2" xfId="36325" xr:uid="{5E6695E7-73E0-454B-A178-C33D943DDA51}"/>
    <cellStyle name="20% - Accent5 5 2 2 4 3" xfId="28721" xr:uid="{EB12C567-AAEC-4B85-8884-FDD18E01A2D8}"/>
    <cellStyle name="20% - Accent5 5 2 2 5" xfId="3406" xr:uid="{00000000-0005-0000-0000-00009D070000}"/>
    <cellStyle name="20% - Accent5 5 2 2 5 2" xfId="21348" xr:uid="{235F0021-DF53-45C4-B3BC-6B6B8C25C1EC}"/>
    <cellStyle name="20% - Accent5 5 2 2 5 2 2" xfId="36324" xr:uid="{12F94618-9E7B-456A-A85E-D55CD8FC3979}"/>
    <cellStyle name="20% - Accent5 5 2 2 5 3" xfId="28720" xr:uid="{5DB7ACB3-CEAB-498F-8A21-C34CA576E9B0}"/>
    <cellStyle name="20% - Accent5 5 2 2 6" xfId="21359" xr:uid="{3109ABC1-4693-440E-9AA8-F8816F077F42}"/>
    <cellStyle name="20% - Accent5 5 2 2 6 2" xfId="36335" xr:uid="{0B563E9F-132E-4A94-96A7-CB20F5087A95}"/>
    <cellStyle name="20% - Accent5 5 2 2 7" xfId="28731" xr:uid="{F866FE37-206F-47D0-9B92-BE9192A2763F}"/>
    <cellStyle name="20% - Accent5 5 2 3" xfId="3405" xr:uid="{00000000-0005-0000-0000-00009E070000}"/>
    <cellStyle name="20% - Accent5 5 2 3 2" xfId="3404" xr:uid="{00000000-0005-0000-0000-00009F070000}"/>
    <cellStyle name="20% - Accent5 5 2 3 2 2" xfId="3403" xr:uid="{00000000-0005-0000-0000-0000A0070000}"/>
    <cellStyle name="20% - Accent5 5 2 3 2 2 2" xfId="21345" xr:uid="{15DA3A49-C31E-4053-ABAC-A858E8C3231A}"/>
    <cellStyle name="20% - Accent5 5 2 3 2 2 2 2" xfId="36321" xr:uid="{97607D02-9097-4D3D-90BC-F3BC36B32B87}"/>
    <cellStyle name="20% - Accent5 5 2 3 2 2 3" xfId="28717" xr:uid="{69A502BF-84B0-408C-9933-574955C63AD5}"/>
    <cellStyle name="20% - Accent5 5 2 3 2 3" xfId="3402" xr:uid="{00000000-0005-0000-0000-0000A1070000}"/>
    <cellStyle name="20% - Accent5 5 2 3 2 3 2" xfId="21344" xr:uid="{69D63CB5-A82F-48F0-A8A0-9B27164AA2AB}"/>
    <cellStyle name="20% - Accent5 5 2 3 2 3 2 2" xfId="36320" xr:uid="{6F500724-9302-4564-9779-B9BF9D445E2B}"/>
    <cellStyle name="20% - Accent5 5 2 3 2 3 3" xfId="28716" xr:uid="{EA5AB814-D715-4BB5-AFFA-3F0F22BE66C1}"/>
    <cellStyle name="20% - Accent5 5 2 3 2 4" xfId="21346" xr:uid="{D9269049-FE28-4E2B-8656-B86D077F217A}"/>
    <cellStyle name="20% - Accent5 5 2 3 2 4 2" xfId="36322" xr:uid="{0273726A-3345-4F09-95CC-6764F65A9616}"/>
    <cellStyle name="20% - Accent5 5 2 3 2 5" xfId="28718" xr:uid="{7E2ED682-AC34-41C2-8CAC-293ADD2DCE82}"/>
    <cellStyle name="20% - Accent5 5 2 3 3" xfId="3401" xr:uid="{00000000-0005-0000-0000-0000A2070000}"/>
    <cellStyle name="20% - Accent5 5 2 3 3 2" xfId="21343" xr:uid="{CDE42257-51E5-4B24-A9CC-821889CF5D5F}"/>
    <cellStyle name="20% - Accent5 5 2 3 3 2 2" xfId="36319" xr:uid="{C311E674-E34F-4E23-B3E1-483DBE6418A2}"/>
    <cellStyle name="20% - Accent5 5 2 3 3 3" xfId="28715" xr:uid="{38D28A22-EF5E-4259-834F-09DB7F242B82}"/>
    <cellStyle name="20% - Accent5 5 2 3 4" xfId="3400" xr:uid="{00000000-0005-0000-0000-0000A3070000}"/>
    <cellStyle name="20% - Accent5 5 2 3 4 2" xfId="21342" xr:uid="{29D16794-4A3D-457D-B7D9-4A74661DBE3B}"/>
    <cellStyle name="20% - Accent5 5 2 3 4 2 2" xfId="36318" xr:uid="{9C4072CE-0AAF-4734-9180-51B0B98A2E9C}"/>
    <cellStyle name="20% - Accent5 5 2 3 4 3" xfId="28714" xr:uid="{25CC001A-55BB-40B6-AD0D-D60980CBC2AB}"/>
    <cellStyle name="20% - Accent5 5 2 3 5" xfId="21347" xr:uid="{186531E3-008F-4953-B7C9-2CA4A9505C6B}"/>
    <cellStyle name="20% - Accent5 5 2 3 5 2" xfId="36323" xr:uid="{E4C2803A-B1C9-4851-953C-E10347D1389B}"/>
    <cellStyle name="20% - Accent5 5 2 3 6" xfId="28719" xr:uid="{1665695C-D6B0-4374-A2F1-0AC4ED5D726A}"/>
    <cellStyle name="20% - Accent5 5 2 4" xfId="3399" xr:uid="{00000000-0005-0000-0000-0000A4070000}"/>
    <cellStyle name="20% - Accent5 5 3" xfId="3398" xr:uid="{00000000-0005-0000-0000-0000A5070000}"/>
    <cellStyle name="20% - Accent5 5 3 2" xfId="3397" xr:uid="{00000000-0005-0000-0000-0000A6070000}"/>
    <cellStyle name="20% - Accent5 5 3 2 2" xfId="3396" xr:uid="{00000000-0005-0000-0000-0000A7070000}"/>
    <cellStyle name="20% - Accent5 5 3 2 2 2" xfId="21339" xr:uid="{D70254C5-C76A-47D4-B2FC-76D9786A53D9}"/>
    <cellStyle name="20% - Accent5 5 3 2 2 2 2" xfId="36315" xr:uid="{FA1A54E3-5BA1-4B7D-9711-B854E941E05B}"/>
    <cellStyle name="20% - Accent5 5 3 2 2 3" xfId="28711" xr:uid="{AB68D596-EF75-43AA-B289-FFE4275962D3}"/>
    <cellStyle name="20% - Accent5 5 3 2 3" xfId="2867" xr:uid="{00000000-0005-0000-0000-0000A8070000}"/>
    <cellStyle name="20% - Accent5 5 3 2 3 2" xfId="20824" xr:uid="{4300A9A9-640D-4A76-B2A9-13FB5962DFEA}"/>
    <cellStyle name="20% - Accent5 5 3 2 3 2 2" xfId="35800" xr:uid="{99358F17-88DD-4D1A-98FB-42BB0E294912}"/>
    <cellStyle name="20% - Accent5 5 3 2 3 3" xfId="28196" xr:uid="{A878CC28-C867-4B2A-99BB-6B708686454B}"/>
    <cellStyle name="20% - Accent5 5 3 2 4" xfId="21340" xr:uid="{637EA4FE-B47C-410E-84DE-915464AE8858}"/>
    <cellStyle name="20% - Accent5 5 3 2 4 2" xfId="36316" xr:uid="{A5391B8C-C62F-465C-A372-030553098C84}"/>
    <cellStyle name="20% - Accent5 5 3 2 5" xfId="28712" xr:uid="{9DECF0C6-AC43-42A8-8DAD-97A42FBB30F4}"/>
    <cellStyle name="20% - Accent5 5 3 3" xfId="3395" xr:uid="{00000000-0005-0000-0000-0000A9070000}"/>
    <cellStyle name="20% - Accent5 5 3 3 2" xfId="21338" xr:uid="{E0E3EE3E-ED6B-4A68-8009-5B815B5B72BC}"/>
    <cellStyle name="20% - Accent5 5 3 3 2 2" xfId="36314" xr:uid="{4C9F885A-D8CD-4C58-9AC8-760A8781FDA5}"/>
    <cellStyle name="20% - Accent5 5 3 3 3" xfId="28710" xr:uid="{8C899F46-81FC-4A49-A691-EFC88EC1412D}"/>
    <cellStyle name="20% - Accent5 5 3 4" xfId="3394" xr:uid="{00000000-0005-0000-0000-0000AA070000}"/>
    <cellStyle name="20% - Accent5 5 3 4 2" xfId="21337" xr:uid="{D7EC8900-FC2C-4BB4-A43A-D6F17562A5A8}"/>
    <cellStyle name="20% - Accent5 5 3 4 2 2" xfId="36313" xr:uid="{5EA87D4A-A2D9-47C3-AF3B-9D35E4C4D3EC}"/>
    <cellStyle name="20% - Accent5 5 3 4 3" xfId="28709" xr:uid="{2A69DE81-DCBE-4358-837C-854FD6263F4E}"/>
    <cellStyle name="20% - Accent5 5 3 5" xfId="21341" xr:uid="{BB4AE927-6D76-471E-8674-12FE8BA5573A}"/>
    <cellStyle name="20% - Accent5 5 3 5 2" xfId="36317" xr:uid="{95313FD9-55CF-416C-8194-BAA8E855B410}"/>
    <cellStyle name="20% - Accent5 5 3 6" xfId="28713" xr:uid="{2F341322-288E-4D32-AE38-AA988FCEF8B3}"/>
    <cellStyle name="20% - Accent5 5 4" xfId="3393" xr:uid="{00000000-0005-0000-0000-0000AB070000}"/>
    <cellStyle name="20% - Accent5 5 4 2" xfId="3392" xr:uid="{00000000-0005-0000-0000-0000AC070000}"/>
    <cellStyle name="20% - Accent5 5 4 2 2" xfId="3391" xr:uid="{00000000-0005-0000-0000-0000AD070000}"/>
    <cellStyle name="20% - Accent5 5 4 2 2 2" xfId="21334" xr:uid="{7A374281-3C35-47A8-BBCD-0F252884CDB3}"/>
    <cellStyle name="20% - Accent5 5 4 2 2 2 2" xfId="36310" xr:uid="{2557699B-7ACD-45D9-84F0-9CA70979410D}"/>
    <cellStyle name="20% - Accent5 5 4 2 2 3" xfId="28706" xr:uid="{F3DF6803-EE2B-4F20-B3E6-C0B1B45789C6}"/>
    <cellStyle name="20% - Accent5 5 4 2 3" xfId="3390" xr:uid="{00000000-0005-0000-0000-0000AE070000}"/>
    <cellStyle name="20% - Accent5 5 4 2 3 2" xfId="21333" xr:uid="{9F0F8BDE-4144-4A85-9F01-B8060D8F22C4}"/>
    <cellStyle name="20% - Accent5 5 4 2 3 2 2" xfId="36309" xr:uid="{14F412C3-3944-4E0E-AE04-F6F4BBD68B42}"/>
    <cellStyle name="20% - Accent5 5 4 2 3 3" xfId="28705" xr:uid="{42C697A4-55C2-4544-A987-E4814C150BD9}"/>
    <cellStyle name="20% - Accent5 5 4 2 4" xfId="21335" xr:uid="{76E2E209-CCCA-4D7A-A63B-37A442626469}"/>
    <cellStyle name="20% - Accent5 5 4 2 4 2" xfId="36311" xr:uid="{DB383AE3-7344-45C0-B7D6-B6DFFE368D01}"/>
    <cellStyle name="20% - Accent5 5 4 2 5" xfId="28707" xr:uid="{58929644-F8F6-4E01-92ED-EC8A27E6855F}"/>
    <cellStyle name="20% - Accent5 5 4 3" xfId="3389" xr:uid="{00000000-0005-0000-0000-0000AF070000}"/>
    <cellStyle name="20% - Accent5 5 4 3 2" xfId="21332" xr:uid="{6223AA08-61C3-41DA-A354-0E81BC89B83C}"/>
    <cellStyle name="20% - Accent5 5 4 3 2 2" xfId="36308" xr:uid="{8B2081AC-633D-4537-B823-FCCFA963F25C}"/>
    <cellStyle name="20% - Accent5 5 4 3 3" xfId="28704" xr:uid="{D525100A-3BFF-46A0-A983-290BB6F4C1F3}"/>
    <cellStyle name="20% - Accent5 5 4 4" xfId="3388" xr:uid="{00000000-0005-0000-0000-0000B0070000}"/>
    <cellStyle name="20% - Accent5 5 4 4 2" xfId="21331" xr:uid="{3215AF4C-A572-4743-8CF0-476D45D0E6D4}"/>
    <cellStyle name="20% - Accent5 5 4 4 2 2" xfId="36307" xr:uid="{6DF02E53-40D9-4B96-92C1-997A5B34891D}"/>
    <cellStyle name="20% - Accent5 5 4 4 3" xfId="28703" xr:uid="{264F0DB8-524B-4AC0-AB64-9E3F7A55FC53}"/>
    <cellStyle name="20% - Accent5 5 4 5" xfId="21336" xr:uid="{47618B5E-AFBB-487A-A512-77BB60CE80CC}"/>
    <cellStyle name="20% - Accent5 5 4 5 2" xfId="36312" xr:uid="{C41EA37A-C257-450F-957E-BDB0DDC4DE3C}"/>
    <cellStyle name="20% - Accent5 5 4 6" xfId="28708" xr:uid="{D1FF4C8F-ABE4-440C-8794-A30C4BF116D2}"/>
    <cellStyle name="20% - Accent5 5 5" xfId="3387" xr:uid="{00000000-0005-0000-0000-0000B1070000}"/>
    <cellStyle name="20% - Accent5 5 5 2" xfId="3386" xr:uid="{00000000-0005-0000-0000-0000B2070000}"/>
    <cellStyle name="20% - Accent5 5 5 2 2" xfId="21329" xr:uid="{504391C1-E25A-4B0A-9888-54C5C914D5EC}"/>
    <cellStyle name="20% - Accent5 5 5 2 2 2" xfId="36305" xr:uid="{F31DAC63-C90C-484D-984A-C0B853CF67E1}"/>
    <cellStyle name="20% - Accent5 5 5 2 3" xfId="28701" xr:uid="{619C8DE2-8951-41B8-A31E-FCE606BCA853}"/>
    <cellStyle name="20% - Accent5 5 5 3" xfId="3385" xr:uid="{00000000-0005-0000-0000-0000B3070000}"/>
    <cellStyle name="20% - Accent5 5 5 3 2" xfId="21328" xr:uid="{77B91D8A-AE9C-412B-8C27-8C0BEF1178DF}"/>
    <cellStyle name="20% - Accent5 5 5 3 2 2" xfId="36304" xr:uid="{99022A9C-8235-41FB-AA1C-8C48BBB4E5FF}"/>
    <cellStyle name="20% - Accent5 5 5 3 3" xfId="28700" xr:uid="{7F8BC347-07AE-4084-B7FE-4A653724DFE8}"/>
    <cellStyle name="20% - Accent5 5 5 4" xfId="21330" xr:uid="{21C96378-38B8-4AD6-B380-6BC4AAD5A352}"/>
    <cellStyle name="20% - Accent5 5 5 4 2" xfId="36306" xr:uid="{1060285F-815A-4EB5-8E31-94F4879981D1}"/>
    <cellStyle name="20% - Accent5 5 5 5" xfId="28702" xr:uid="{810AFE4D-984C-40C0-816F-CEBF3F271582}"/>
    <cellStyle name="20% - Accent5 5 6" xfId="3384" xr:uid="{00000000-0005-0000-0000-0000B4070000}"/>
    <cellStyle name="20% - Accent5 5 6 2" xfId="21327" xr:uid="{BF7BCBE3-8CFD-4E07-96E0-3A02FEC22A21}"/>
    <cellStyle name="20% - Accent5 5 6 2 2" xfId="36303" xr:uid="{F4AAB469-45C5-47D4-9EC2-50E9CE8885B7}"/>
    <cellStyle name="20% - Accent5 5 6 3" xfId="28699" xr:uid="{2CE8E85D-B2FA-4B18-9350-9566BCBEA3DF}"/>
    <cellStyle name="20% - Accent5 5 7" xfId="3383" xr:uid="{00000000-0005-0000-0000-0000B5070000}"/>
    <cellStyle name="20% - Accent5 5 7 2" xfId="21326" xr:uid="{D317011F-5FD1-47DA-8940-467DBD5EE76C}"/>
    <cellStyle name="20% - Accent5 5 7 2 2" xfId="36302" xr:uid="{ABBAE086-3880-4E5A-A75A-62224380EAB7}"/>
    <cellStyle name="20% - Accent5 5 7 3" xfId="28698" xr:uid="{117FE194-B80A-435F-9566-44D7365E4D8D}"/>
    <cellStyle name="20% - Accent5 5 8" xfId="3419" xr:uid="{00000000-0005-0000-0000-000090070000}"/>
    <cellStyle name="20% - Accent5 5 8 2" xfId="21360" xr:uid="{DF46FC3C-A8C7-4EF7-881F-807955687324}"/>
    <cellStyle name="20% - Accent5 5 8 2 2" xfId="36336" xr:uid="{87586D3A-C415-47E8-8EF8-9A78A2927288}"/>
    <cellStyle name="20% - Accent5 5 8 3" xfId="28732" xr:uid="{790C1843-8DF6-46B5-999B-3209AA87096A}"/>
    <cellStyle name="20% - Accent5 6" xfId="212" xr:uid="{00000000-0005-0000-0000-000033000000}"/>
    <cellStyle name="20% - Accent5 6 2" xfId="3382" xr:uid="{00000000-0005-0000-0000-0000B7070000}"/>
    <cellStyle name="20% - Accent5 6 2 2" xfId="3381" xr:uid="{00000000-0005-0000-0000-0000B8070000}"/>
    <cellStyle name="20% - Accent5 6 2 2 2" xfId="3380" xr:uid="{00000000-0005-0000-0000-0000B9070000}"/>
    <cellStyle name="20% - Accent5 6 2 2 2 2" xfId="3379" xr:uid="{00000000-0005-0000-0000-0000BA070000}"/>
    <cellStyle name="20% - Accent5 6 2 2 2 2 2" xfId="21322" xr:uid="{8F584C7F-71AF-48F9-8043-BC2C627E1058}"/>
    <cellStyle name="20% - Accent5 6 2 2 2 2 2 2" xfId="36298" xr:uid="{AC3FAC45-D533-46F3-BF45-E9250EF70AE5}"/>
    <cellStyle name="20% - Accent5 6 2 2 2 2 3" xfId="28694" xr:uid="{18AE5A15-80EF-426C-8B0D-05861C9F63BA}"/>
    <cellStyle name="20% - Accent5 6 2 2 2 3" xfId="3378" xr:uid="{00000000-0005-0000-0000-0000BB070000}"/>
    <cellStyle name="20% - Accent5 6 2 2 2 3 2" xfId="21321" xr:uid="{F4974EE4-C0C3-4301-865C-3D345235CFC9}"/>
    <cellStyle name="20% - Accent5 6 2 2 2 3 2 2" xfId="36297" xr:uid="{A4C4FCDC-901E-46D2-8B58-B996A7F90883}"/>
    <cellStyle name="20% - Accent5 6 2 2 2 3 3" xfId="28693" xr:uid="{B1A249E9-22D1-4268-A80D-2677CA5997DD}"/>
    <cellStyle name="20% - Accent5 6 2 2 2 4" xfId="21323" xr:uid="{AF7518DE-318D-40A0-A934-85A89CB3C3B1}"/>
    <cellStyle name="20% - Accent5 6 2 2 2 4 2" xfId="36299" xr:uid="{CF16E805-BC56-4741-97B8-8DC7775B4411}"/>
    <cellStyle name="20% - Accent5 6 2 2 2 5" xfId="28695" xr:uid="{3BE58749-1286-4601-A4E3-FA3AD127FFA4}"/>
    <cellStyle name="20% - Accent5 6 2 2 3" xfId="3377" xr:uid="{00000000-0005-0000-0000-0000BC070000}"/>
    <cellStyle name="20% - Accent5 6 2 2 3 2" xfId="21320" xr:uid="{2AD2E3EA-5CF3-4924-8268-0E623870FB01}"/>
    <cellStyle name="20% - Accent5 6 2 2 3 2 2" xfId="36296" xr:uid="{AC59E45B-129A-4598-AA85-A903319AA579}"/>
    <cellStyle name="20% - Accent5 6 2 2 3 3" xfId="28692" xr:uid="{70A789E0-EB95-4CB1-9835-9501D764ACA3}"/>
    <cellStyle name="20% - Accent5 6 2 2 4" xfId="3375" xr:uid="{00000000-0005-0000-0000-0000BD070000}"/>
    <cellStyle name="20% - Accent5 6 2 2 4 2" xfId="21318" xr:uid="{0F936589-753F-42A1-98F7-7CC12721699F}"/>
    <cellStyle name="20% - Accent5 6 2 2 4 2 2" xfId="36294" xr:uid="{7F713991-2AD6-4339-A038-8DF1145E4E01}"/>
    <cellStyle name="20% - Accent5 6 2 2 4 3" xfId="28690" xr:uid="{2AB8C438-5060-479A-8F43-EBBD1A98742F}"/>
    <cellStyle name="20% - Accent5 6 2 2 5" xfId="21324" xr:uid="{7DB61ED2-3DDF-46A6-BFEB-DBE79B832193}"/>
    <cellStyle name="20% - Accent5 6 2 2 5 2" xfId="36300" xr:uid="{732B1286-B6AF-4CE7-8874-572A482BBB45}"/>
    <cellStyle name="20% - Accent5 6 2 2 6" xfId="28696" xr:uid="{391DE499-4967-4EB8-BA3A-88CC2F6C7351}"/>
    <cellStyle name="20% - Accent5 6 2 3" xfId="3376" xr:uid="{00000000-0005-0000-0000-0000BE070000}"/>
    <cellStyle name="20% - Accent5 6 2 3 2" xfId="3374" xr:uid="{00000000-0005-0000-0000-0000BF070000}"/>
    <cellStyle name="20% - Accent5 6 2 3 2 2" xfId="21317" xr:uid="{2D0FED21-8A7D-428A-8853-CD139466DF67}"/>
    <cellStyle name="20% - Accent5 6 2 3 2 2 2" xfId="36293" xr:uid="{A5479DA1-475D-4BE5-B476-0AB0F4A739AD}"/>
    <cellStyle name="20% - Accent5 6 2 3 2 3" xfId="28689" xr:uid="{08FA5674-2098-4515-97F2-2DAA816AC4D4}"/>
    <cellStyle name="20% - Accent5 6 2 3 3" xfId="3373" xr:uid="{00000000-0005-0000-0000-0000C0070000}"/>
    <cellStyle name="20% - Accent5 6 2 3 3 2" xfId="21316" xr:uid="{48741502-213F-49EB-AFF6-A74DBF7765A1}"/>
    <cellStyle name="20% - Accent5 6 2 3 3 2 2" xfId="36292" xr:uid="{DAB2B698-93C1-49A5-8752-9D2DD137B29C}"/>
    <cellStyle name="20% - Accent5 6 2 3 3 3" xfId="28688" xr:uid="{67228886-E290-458C-B062-07F93D1FC5CD}"/>
    <cellStyle name="20% - Accent5 6 2 3 4" xfId="21319" xr:uid="{6C7CF4DC-1138-429F-B802-3A41D9D141DD}"/>
    <cellStyle name="20% - Accent5 6 2 3 4 2" xfId="36295" xr:uid="{1F395DE4-132A-4AC1-94EB-18D12E120AA6}"/>
    <cellStyle name="20% - Accent5 6 2 3 5" xfId="28691" xr:uid="{CEEBD63D-87EF-4B5D-90C8-149322ECA9D6}"/>
    <cellStyle name="20% - Accent5 6 2 4" xfId="3372" xr:uid="{00000000-0005-0000-0000-0000C1070000}"/>
    <cellStyle name="20% - Accent5 6 2 4 2" xfId="21315" xr:uid="{0CE0F337-29EA-4C62-B556-276768C3A7B3}"/>
    <cellStyle name="20% - Accent5 6 2 4 2 2" xfId="36291" xr:uid="{AD2B60EC-3C31-4862-993A-F7BA6139DC94}"/>
    <cellStyle name="20% - Accent5 6 2 4 3" xfId="28687" xr:uid="{56838041-A9A5-4551-A27A-E9E8586C4BE9}"/>
    <cellStyle name="20% - Accent5 6 2 5" xfId="3371" xr:uid="{00000000-0005-0000-0000-0000C2070000}"/>
    <cellStyle name="20% - Accent5 6 2 5 2" xfId="21314" xr:uid="{AC917253-5EDE-41B1-8610-798D5301799C}"/>
    <cellStyle name="20% - Accent5 6 2 5 2 2" xfId="36290" xr:uid="{CEB2CC5E-8F79-45B0-A6A8-082FDD530DAD}"/>
    <cellStyle name="20% - Accent5 6 2 5 3" xfId="28686" xr:uid="{9236B4BF-6C56-4899-9365-BD02B4129613}"/>
    <cellStyle name="20% - Accent5 6 2 6" xfId="21325" xr:uid="{C7B04963-4F91-4DEC-9614-3E383ACE1ED0}"/>
    <cellStyle name="20% - Accent5 6 2 6 2" xfId="36301" xr:uid="{9A2C2E1B-D6E3-4DA5-A20E-5B08A053A022}"/>
    <cellStyle name="20% - Accent5 6 2 7" xfId="28697" xr:uid="{FCE72F0A-DF68-47A5-B9BA-5860D90FCB9A}"/>
    <cellStyle name="20% - Accent5 6 3" xfId="3370" xr:uid="{00000000-0005-0000-0000-0000C3070000}"/>
    <cellStyle name="20% - Accent5 6 3 2" xfId="3369" xr:uid="{00000000-0005-0000-0000-0000C4070000}"/>
    <cellStyle name="20% - Accent5 6 3 2 2" xfId="3368" xr:uid="{00000000-0005-0000-0000-0000C5070000}"/>
    <cellStyle name="20% - Accent5 6 3 2 2 2" xfId="21311" xr:uid="{770C9397-AC2F-495A-AE67-1AC5F7BD8E8B}"/>
    <cellStyle name="20% - Accent5 6 3 2 2 2 2" xfId="36287" xr:uid="{D22F32C7-4AAD-48AA-B09B-AF15C0B6DED3}"/>
    <cellStyle name="20% - Accent5 6 3 2 2 3" xfId="28683" xr:uid="{620E8093-1A35-4AD1-A0A7-17CE0535A90D}"/>
    <cellStyle name="20% - Accent5 6 3 2 3" xfId="3367" xr:uid="{00000000-0005-0000-0000-0000C6070000}"/>
    <cellStyle name="20% - Accent5 6 3 2 3 2" xfId="21310" xr:uid="{C1AB58B5-E4F0-4324-B8AF-FFA5BB7D0D58}"/>
    <cellStyle name="20% - Accent5 6 3 2 3 2 2" xfId="36286" xr:uid="{70B25BDD-014D-448C-AE0E-E77E9A580CF1}"/>
    <cellStyle name="20% - Accent5 6 3 2 3 3" xfId="28682" xr:uid="{CFD60AC0-1C97-482F-9E7E-E9ADC5B5DF09}"/>
    <cellStyle name="20% - Accent5 6 3 2 4" xfId="21312" xr:uid="{3F554DF4-CE90-425B-8A14-5D109A7DF8AF}"/>
    <cellStyle name="20% - Accent5 6 3 2 4 2" xfId="36288" xr:uid="{1869871F-B60A-45BD-93E1-87E166F56556}"/>
    <cellStyle name="20% - Accent5 6 3 2 5" xfId="28684" xr:uid="{A7FC706A-4A54-4E0A-BDA1-BC61BFE15CB1}"/>
    <cellStyle name="20% - Accent5 6 3 3" xfId="3366" xr:uid="{00000000-0005-0000-0000-0000C7070000}"/>
    <cellStyle name="20% - Accent5 6 3 3 2" xfId="21309" xr:uid="{6D2356E2-E511-4C31-A57B-5F789CA98144}"/>
    <cellStyle name="20% - Accent5 6 3 3 2 2" xfId="36285" xr:uid="{96DBF766-ECCB-43CC-8241-E3A90D26A2A4}"/>
    <cellStyle name="20% - Accent5 6 3 3 3" xfId="28681" xr:uid="{7543DDD6-F47F-49CC-9650-DE2D517906E2}"/>
    <cellStyle name="20% - Accent5 6 3 4" xfId="3365" xr:uid="{00000000-0005-0000-0000-0000C8070000}"/>
    <cellStyle name="20% - Accent5 6 3 4 2" xfId="21308" xr:uid="{08440E3C-3B3B-45FC-ABCF-E0BA94AF8456}"/>
    <cellStyle name="20% - Accent5 6 3 4 2 2" xfId="36284" xr:uid="{08FDD301-A951-4C8E-94CE-6FF809849130}"/>
    <cellStyle name="20% - Accent5 6 3 4 3" xfId="28680" xr:uid="{0F3863D7-0EEC-4D41-9915-6B2CE10F1918}"/>
    <cellStyle name="20% - Accent5 6 3 5" xfId="21313" xr:uid="{D0150C06-3D13-4E48-82DF-F5F6A0260B6F}"/>
    <cellStyle name="20% - Accent5 6 3 5 2" xfId="36289" xr:uid="{2599ECED-BB49-4226-8289-2E6BFAAA809E}"/>
    <cellStyle name="20% - Accent5 6 3 6" xfId="28685" xr:uid="{B7F428E3-7857-41CD-98A2-B967522E2A54}"/>
    <cellStyle name="20% - Accent5 6 4" xfId="3364" xr:uid="{00000000-0005-0000-0000-0000C9070000}"/>
    <cellStyle name="20% - Accent5 7" xfId="213" xr:uid="{00000000-0005-0000-0000-000034000000}"/>
    <cellStyle name="20% - Accent5 7 2" xfId="3363" xr:uid="{00000000-0005-0000-0000-0000CB070000}"/>
    <cellStyle name="20% - Accent5 7 2 2" xfId="21307" xr:uid="{B30DA703-8CED-4646-9F12-D5F0F7F34DF5}"/>
    <cellStyle name="20% - Accent5 7 2 2 2" xfId="36283" xr:uid="{E179CDBC-AE43-4F37-95E3-097978E091DE}"/>
    <cellStyle name="20% - Accent5 7 2 3" xfId="28679" xr:uid="{9487ECAD-EE63-472F-A7B1-507FFCCD6C7E}"/>
    <cellStyle name="20% - Accent5 7 3" xfId="3362" xr:uid="{00000000-0005-0000-0000-0000CC070000}"/>
    <cellStyle name="20% - Accent5 7 4" xfId="5520" xr:uid="{00000000-0005-0000-0000-0000CD070000}"/>
    <cellStyle name="20% - Accent5 7 4 2" xfId="23195" xr:uid="{DD18EAB0-241F-430B-9AB0-77A68891D6E1}"/>
    <cellStyle name="20% - Accent5 7 4 2 2" xfId="38166" xr:uid="{DE106F23-1CB4-4CF8-809D-460DF7AC64C6}"/>
    <cellStyle name="20% - Accent5 7 4 3" xfId="30563" xr:uid="{10D28EC7-7492-4E20-9FD9-B2A0C683BCDD}"/>
    <cellStyle name="20% - Accent5 8" xfId="5523" xr:uid="{00000000-0005-0000-0000-0000CE070000}"/>
    <cellStyle name="20% - Accent5 8 2" xfId="3361" xr:uid="{00000000-0005-0000-0000-0000CF070000}"/>
    <cellStyle name="20% - Accent5 8 2 2" xfId="5521" xr:uid="{00000000-0005-0000-0000-0000D0070000}"/>
    <cellStyle name="20% - Accent5 8 2 2 2" xfId="23196" xr:uid="{A9F1E3B8-9BAB-4E87-AFAA-0F4DD67C3158}"/>
    <cellStyle name="20% - Accent5 8 2 2 2 2" xfId="38167" xr:uid="{7ED14002-6335-4C23-B9FE-F9A6EBF2EE74}"/>
    <cellStyle name="20% - Accent5 8 2 2 3" xfId="30564" xr:uid="{1F340C03-A98A-44F4-B926-461EA93C4C0A}"/>
    <cellStyle name="20% - Accent5 8 2 3" xfId="5522" xr:uid="{00000000-0005-0000-0000-0000D1070000}"/>
    <cellStyle name="20% - Accent5 8 2 3 2" xfId="23197" xr:uid="{672BEC3B-CDE7-4EC9-B744-E7F55A21015F}"/>
    <cellStyle name="20% - Accent5 8 2 3 2 2" xfId="38168" xr:uid="{AAAD3A62-895D-4672-A59F-B038243652E2}"/>
    <cellStyle name="20% - Accent5 8 2 3 3" xfId="30565" xr:uid="{175FD388-99FF-45E6-9266-7B5083353354}"/>
    <cellStyle name="20% - Accent5 8 2 4" xfId="21306" xr:uid="{16310A37-EA6E-4766-BEC0-C444319A24CF}"/>
    <cellStyle name="20% - Accent5 8 2 4 2" xfId="36282" xr:uid="{54A0D170-F75A-4771-8DE3-8F1BFDA08228}"/>
    <cellStyle name="20% - Accent5 8 2 5" xfId="28678" xr:uid="{038EF9BC-B0E5-4082-8AD4-394442B71D9F}"/>
    <cellStyle name="20% - Accent5 8 3" xfId="3360" xr:uid="{00000000-0005-0000-0000-0000D2070000}"/>
    <cellStyle name="20% - Accent5 8 3 2" xfId="21305" xr:uid="{7A7E0C3F-88F0-4F6F-A70D-8B75C40B1FD2}"/>
    <cellStyle name="20% - Accent5 8 3 2 2" xfId="36281" xr:uid="{A364D28A-023B-44F8-9E52-AD86D2059C83}"/>
    <cellStyle name="20% - Accent5 8 3 3" xfId="28677" xr:uid="{590247ED-D4ED-49BC-9D89-55B41E383E12}"/>
    <cellStyle name="20% - Accent5 8 4" xfId="3359" xr:uid="{00000000-0005-0000-0000-0000D3070000}"/>
    <cellStyle name="20% - Accent5 8 4 2" xfId="21304" xr:uid="{6D730A47-B09F-469F-A5EF-3ADF869F6AE1}"/>
    <cellStyle name="20% - Accent5 8 4 2 2" xfId="36280" xr:uid="{EC97423A-22CC-47B2-9F34-4A24D430E706}"/>
    <cellStyle name="20% - Accent5 8 4 3" xfId="28676" xr:uid="{691D9C38-24CE-4EB8-8B3B-49ED062A93C3}"/>
    <cellStyle name="20% - Accent5 8 5" xfId="23198" xr:uid="{8211BE74-B24B-4DB9-822E-99AB49DBF19A}"/>
    <cellStyle name="20% - Accent5 8 5 2" xfId="38169" xr:uid="{EC1E70CE-FE11-4D4E-9A4C-8FC8E006DF07}"/>
    <cellStyle name="20% - Accent5 8 6" xfId="30566" xr:uid="{E877A7B9-78BD-4056-9326-48983C174003}"/>
    <cellStyle name="20% - Accent5 9" xfId="3358" xr:uid="{00000000-0005-0000-0000-0000D4070000}"/>
    <cellStyle name="20% - Accent5 9 2" xfId="3357" xr:uid="{00000000-0005-0000-0000-0000D5070000}"/>
    <cellStyle name="20% - Accent5 9 2 2" xfId="3356" xr:uid="{00000000-0005-0000-0000-0000D6070000}"/>
    <cellStyle name="20% - Accent5 9 2 2 2" xfId="21301" xr:uid="{08638807-4DF5-42AB-9C8B-253DB4D48B4D}"/>
    <cellStyle name="20% - Accent5 9 2 2 2 2" xfId="36277" xr:uid="{D098B4D1-8EF9-4AFD-A068-542A108D2402}"/>
    <cellStyle name="20% - Accent5 9 2 2 3" xfId="28673" xr:uid="{FF0F9A0C-E3B3-45A2-BB5D-A1EBF712AFB8}"/>
    <cellStyle name="20% - Accent5 9 2 3" xfId="3355" xr:uid="{00000000-0005-0000-0000-0000D7070000}"/>
    <cellStyle name="20% - Accent5 9 2 3 2" xfId="21300" xr:uid="{59672723-C153-42FC-A32D-21F0B458B292}"/>
    <cellStyle name="20% - Accent5 9 2 3 2 2" xfId="36276" xr:uid="{48809CC6-D2E8-4F6E-BFBD-F843FAC188DC}"/>
    <cellStyle name="20% - Accent5 9 2 3 3" xfId="28672" xr:uid="{AC661C8B-665E-42EC-A985-55EFE6EF37A0}"/>
    <cellStyle name="20% - Accent5 9 2 4" xfId="21302" xr:uid="{77AF5C47-89A1-4C75-AEDA-C79BAAD964EE}"/>
    <cellStyle name="20% - Accent5 9 2 4 2" xfId="36278" xr:uid="{B89FB7F9-BE17-4F13-9A51-8D6366F3E2F4}"/>
    <cellStyle name="20% - Accent5 9 2 5" xfId="28674" xr:uid="{39099A33-4580-4AA9-A596-AF5196894B42}"/>
    <cellStyle name="20% - Accent5 9 3" xfId="3354" xr:uid="{00000000-0005-0000-0000-0000D8070000}"/>
    <cellStyle name="20% - Accent5 9 3 2" xfId="21299" xr:uid="{CD095B59-599D-4B23-BF30-BF694D0DE4C2}"/>
    <cellStyle name="20% - Accent5 9 3 2 2" xfId="36275" xr:uid="{BC031BE6-2F69-4833-909E-19205B1ED696}"/>
    <cellStyle name="20% - Accent5 9 3 3" xfId="28671" xr:uid="{4789E8E8-08D5-4569-B377-306AF95544E8}"/>
    <cellStyle name="20% - Accent5 9 4" xfId="3353" xr:uid="{00000000-0005-0000-0000-0000D9070000}"/>
    <cellStyle name="20% - Accent5 9 4 2" xfId="21298" xr:uid="{2E264C0F-F10F-4E31-B2C8-16FECE51F9D9}"/>
    <cellStyle name="20% - Accent5 9 4 2 2" xfId="36274" xr:uid="{10E81145-C6BB-44A6-B60F-3D5472E90F68}"/>
    <cellStyle name="20% - Accent5 9 4 3" xfId="28670" xr:uid="{358008A0-F4E7-4C75-9D24-9378707FD7DE}"/>
    <cellStyle name="20% - Accent5 9 5" xfId="21303" xr:uid="{4D9C5DF7-23A6-4C36-A48E-F99EA06D84FD}"/>
    <cellStyle name="20% - Accent5 9 5 2" xfId="36279" xr:uid="{95CDA557-DA0E-4170-ABB1-F2221821A51C}"/>
    <cellStyle name="20% - Accent5 9 6" xfId="28675" xr:uid="{4D77FC77-BB77-4A65-9C38-3434B5E9DE73}"/>
    <cellStyle name="20% - Accent6" xfId="102" builtinId="50" customBuiltin="1"/>
    <cellStyle name="20% - Accent6 10" xfId="3352" xr:uid="{00000000-0005-0000-0000-0000DA070000}"/>
    <cellStyle name="20% - Accent6 10 2" xfId="3351" xr:uid="{00000000-0005-0000-0000-0000DB070000}"/>
    <cellStyle name="20% - Accent6 10 2 2" xfId="3350" xr:uid="{00000000-0005-0000-0000-0000DC070000}"/>
    <cellStyle name="20% - Accent6 10 2 2 2" xfId="21295" xr:uid="{84F1BBEF-1E7A-4FC8-A71C-2EEEB386C67D}"/>
    <cellStyle name="20% - Accent6 10 2 2 2 2" xfId="36271" xr:uid="{FDA89FD5-942D-4D90-BAEB-523AFDD440AA}"/>
    <cellStyle name="20% - Accent6 10 2 2 3" xfId="28667" xr:uid="{09540B1C-43FA-4A6D-8637-7236BC3023E5}"/>
    <cellStyle name="20% - Accent6 10 2 3" xfId="3349" xr:uid="{00000000-0005-0000-0000-0000DD070000}"/>
    <cellStyle name="20% - Accent6 10 2 3 2" xfId="21294" xr:uid="{115BFFF6-DE05-4750-9FC6-75CF278DFC78}"/>
    <cellStyle name="20% - Accent6 10 2 3 2 2" xfId="36270" xr:uid="{850B86A3-2F7D-4E36-ABEE-57A9DA9ACA7C}"/>
    <cellStyle name="20% - Accent6 10 2 3 3" xfId="28666" xr:uid="{73AE3026-D039-4B80-A6BA-552920BEDD4E}"/>
    <cellStyle name="20% - Accent6 10 2 4" xfId="21296" xr:uid="{29800C6B-2CD0-4738-89FB-8FFDC38321D3}"/>
    <cellStyle name="20% - Accent6 10 2 4 2" xfId="36272" xr:uid="{056FC9CE-7620-40DD-816D-C2D42A596820}"/>
    <cellStyle name="20% - Accent6 10 2 5" xfId="28668" xr:uid="{AC96B495-2BFF-4CBC-933A-45767931B9B6}"/>
    <cellStyle name="20% - Accent6 10 3" xfId="3348" xr:uid="{00000000-0005-0000-0000-0000DE070000}"/>
    <cellStyle name="20% - Accent6 10 3 2" xfId="21293" xr:uid="{BA8F19A1-ED53-483E-A58E-DECFFD5DCDF2}"/>
    <cellStyle name="20% - Accent6 10 3 2 2" xfId="36269" xr:uid="{5DD23CC8-A04D-4948-88AD-C85C0F43A603}"/>
    <cellStyle name="20% - Accent6 10 3 3" xfId="28665" xr:uid="{AE4F539D-DBF1-4A44-854A-957A0219C0FF}"/>
    <cellStyle name="20% - Accent6 10 4" xfId="3347" xr:uid="{00000000-0005-0000-0000-0000DF070000}"/>
    <cellStyle name="20% - Accent6 10 4 2" xfId="3346" xr:uid="{00000000-0005-0000-0000-0000E0070000}"/>
    <cellStyle name="20% - Accent6 10 4 2 2" xfId="21291" xr:uid="{16F6FD75-42CF-49C9-B8A5-60244B6BE9EA}"/>
    <cellStyle name="20% - Accent6 10 4 2 2 2" xfId="36267" xr:uid="{25CF1A0A-C9D0-4A89-875D-A64EB20C6F15}"/>
    <cellStyle name="20% - Accent6 10 4 2 3" xfId="28663" xr:uid="{D62A52CE-1DF6-471E-B9B9-6A82BD7ACC57}"/>
    <cellStyle name="20% - Accent6 10 4 3" xfId="21292" xr:uid="{0C856CD3-58D7-4F55-81E0-FF0B38238867}"/>
    <cellStyle name="20% - Accent6 10 4 3 2" xfId="36268" xr:uid="{1EB77BD6-84C6-44E6-9D6C-4E41A079E9B9}"/>
    <cellStyle name="20% - Accent6 10 4 4" xfId="28664" xr:uid="{54A8288E-8A66-4EEE-8593-6268170D092D}"/>
    <cellStyle name="20% - Accent6 10 5" xfId="3345" xr:uid="{00000000-0005-0000-0000-0000E1070000}"/>
    <cellStyle name="20% - Accent6 10 5 2" xfId="21290" xr:uid="{74F94373-3350-4404-A066-340A55D5B3BC}"/>
    <cellStyle name="20% - Accent6 10 5 2 2" xfId="36266" xr:uid="{C8AA5761-D528-4ECA-9CA2-0987F6B02DBB}"/>
    <cellStyle name="20% - Accent6 10 5 3" xfId="28662" xr:uid="{5DDF3000-E51A-4C45-A04A-081523DFD616}"/>
    <cellStyle name="20% - Accent6 10 6" xfId="21297" xr:uid="{39605300-9815-45D2-80CB-D3FC31691A9C}"/>
    <cellStyle name="20% - Accent6 10 6 2" xfId="36273" xr:uid="{96D8E3C7-B8B5-462B-9C9D-BFFA1C82A2A5}"/>
    <cellStyle name="20% - Accent6 10 7" xfId="28669" xr:uid="{497AD610-FE20-4D27-AC81-178261CDA0C2}"/>
    <cellStyle name="20% - Accent6 11" xfId="3344" xr:uid="{00000000-0005-0000-0000-0000E2070000}"/>
    <cellStyle name="20% - Accent6 11 2" xfId="3343" xr:uid="{00000000-0005-0000-0000-0000E3070000}"/>
    <cellStyle name="20% - Accent6 11 2 2" xfId="21288" xr:uid="{89229A6D-09DB-44C9-9ADF-3B7DB2D72373}"/>
    <cellStyle name="20% - Accent6 11 2 2 2" xfId="36264" xr:uid="{DB931BDC-04CE-423F-B003-443F44E5F16F}"/>
    <cellStyle name="20% - Accent6 11 2 3" xfId="28660" xr:uid="{F7441F2B-44CC-4885-86A8-6DDCD7E6E7B0}"/>
    <cellStyle name="20% - Accent6 11 3" xfId="3342" xr:uid="{00000000-0005-0000-0000-0000E4070000}"/>
    <cellStyle name="20% - Accent6 11 3 2" xfId="3341" xr:uid="{00000000-0005-0000-0000-0000E5070000}"/>
    <cellStyle name="20% - Accent6 11 3 2 2" xfId="21286" xr:uid="{687D6E29-3550-4004-B9D1-E4DBF639A2AD}"/>
    <cellStyle name="20% - Accent6 11 3 2 2 2" xfId="36262" xr:uid="{B41D9BD6-75B5-4549-8418-6933A401D5B3}"/>
    <cellStyle name="20% - Accent6 11 3 2 3" xfId="28658" xr:uid="{FEB575C8-5216-48FA-8540-E66D7EF25F72}"/>
    <cellStyle name="20% - Accent6 11 3 3" xfId="21287" xr:uid="{8EAC741E-07CD-4C83-8C8A-0EB0038AF17A}"/>
    <cellStyle name="20% - Accent6 11 3 3 2" xfId="36263" xr:uid="{979260E2-A448-4913-A486-590E1A4AE212}"/>
    <cellStyle name="20% - Accent6 11 3 4" xfId="28659" xr:uid="{770768DA-6025-4A93-B686-8D2B13F44144}"/>
    <cellStyle name="20% - Accent6 11 4" xfId="21289" xr:uid="{A3724296-C687-47FF-AB02-B62DD46DFA21}"/>
    <cellStyle name="20% - Accent6 11 4 2" xfId="36265" xr:uid="{3B100AF8-637C-40D2-9EEF-AB09A8977078}"/>
    <cellStyle name="20% - Accent6 11 5" xfId="28661" xr:uid="{E8C191A5-DDBF-4E97-8882-6F3309340841}"/>
    <cellStyle name="20% - Accent6 12" xfId="3340" xr:uid="{00000000-0005-0000-0000-0000E6070000}"/>
    <cellStyle name="20% - Accent6 12 2" xfId="3339" xr:uid="{00000000-0005-0000-0000-0000E7070000}"/>
    <cellStyle name="20% - Accent6 12 2 2" xfId="21284" xr:uid="{306F0BF5-81FF-46C1-8FDD-95E230808FA2}"/>
    <cellStyle name="20% - Accent6 12 2 2 2" xfId="36260" xr:uid="{A35B6DCE-C229-4B13-A9D6-548026D3BEFC}"/>
    <cellStyle name="20% - Accent6 12 2 3" xfId="28656" xr:uid="{BED08928-531A-4416-AF6E-4FF9BE97F6E1}"/>
    <cellStyle name="20% - Accent6 12 3" xfId="3338" xr:uid="{00000000-0005-0000-0000-0000E8070000}"/>
    <cellStyle name="20% - Accent6 12 3 2" xfId="21283" xr:uid="{C63819F3-4E2E-4D37-8F00-DEF694C3BAD6}"/>
    <cellStyle name="20% - Accent6 12 3 2 2" xfId="36259" xr:uid="{75569FA5-9C67-4345-A14F-9971D5311AD2}"/>
    <cellStyle name="20% - Accent6 12 3 3" xfId="28655" xr:uid="{40E1AFDF-1331-448E-8AAF-0524EB5DB1BF}"/>
    <cellStyle name="20% - Accent6 12 4" xfId="21285" xr:uid="{F4DD58CB-5C33-49C0-A37F-5EBFBBB5D4A0}"/>
    <cellStyle name="20% - Accent6 12 4 2" xfId="36261" xr:uid="{CD671DF1-AF76-4782-A52C-164FF2FEF205}"/>
    <cellStyle name="20% - Accent6 12 5" xfId="28657" xr:uid="{89A980A6-76A5-4DFC-9204-EEB41D4C6A80}"/>
    <cellStyle name="20% - Accent6 13" xfId="3337" xr:uid="{00000000-0005-0000-0000-0000E9070000}"/>
    <cellStyle name="20% - Accent6 13 2" xfId="3336" xr:uid="{00000000-0005-0000-0000-0000EA070000}"/>
    <cellStyle name="20% - Accent6 13 2 2" xfId="21281" xr:uid="{CEA0B605-3C20-4449-BE7C-4E965A8D53F5}"/>
    <cellStyle name="20% - Accent6 13 2 2 2" xfId="36257" xr:uid="{AAE13169-DD86-4FF4-8943-71BED5A566BF}"/>
    <cellStyle name="20% - Accent6 13 2 3" xfId="28653" xr:uid="{4C8A8B9D-39F1-4414-B617-2C46975DAB38}"/>
    <cellStyle name="20% - Accent6 13 3" xfId="3335" xr:uid="{00000000-0005-0000-0000-0000EB070000}"/>
    <cellStyle name="20% - Accent6 13 3 2" xfId="21280" xr:uid="{ED902B4F-EF4D-455B-828D-7201D6ABBADE}"/>
    <cellStyle name="20% - Accent6 13 3 2 2" xfId="36256" xr:uid="{842673F8-1CD6-46A2-857F-06CF5157648E}"/>
    <cellStyle name="20% - Accent6 13 3 3" xfId="28652" xr:uid="{D6F62A94-F2AD-4798-AF56-0871A498875A}"/>
    <cellStyle name="20% - Accent6 13 4" xfId="21282" xr:uid="{C013D028-6D62-4E3C-A8C4-D2E93CA1EFDA}"/>
    <cellStyle name="20% - Accent6 13 4 2" xfId="36258" xr:uid="{ED8AD075-A433-4BFF-96A6-45732AE466FD}"/>
    <cellStyle name="20% - Accent6 13 5" xfId="28654" xr:uid="{1C5D364E-5D40-436F-AA66-6A71E7F1A176}"/>
    <cellStyle name="20% - Accent6 14" xfId="3334" xr:uid="{00000000-0005-0000-0000-0000EC070000}"/>
    <cellStyle name="20% - Accent6 14 2" xfId="3333" xr:uid="{00000000-0005-0000-0000-0000ED070000}"/>
    <cellStyle name="20% - Accent6 14 2 2" xfId="21279" xr:uid="{6D51D8AE-F7BD-4CB5-8927-A1ECA0FD5A4A}"/>
    <cellStyle name="20% - Accent6 14 2 2 2" xfId="36255" xr:uid="{7092B3C9-F244-4BE8-AF8A-B8C1A1EB7C06}"/>
    <cellStyle name="20% - Accent6 14 2 3" xfId="28651" xr:uid="{F9ED61C9-BC95-4D4F-87A6-BE8D4B72060F}"/>
    <cellStyle name="20% - Accent6 15" xfId="3332" xr:uid="{00000000-0005-0000-0000-0000EE070000}"/>
    <cellStyle name="20% - Accent6 15 2" xfId="21278" xr:uid="{4AC21773-C626-4F3F-8F04-388CBA4C592D}"/>
    <cellStyle name="20% - Accent6 15 2 2" xfId="36254" xr:uid="{1539B0FD-241B-4A9E-BC0B-06B28D92ACCE}"/>
    <cellStyle name="20% - Accent6 15 3" xfId="28650" xr:uid="{A8FC0427-82BE-473D-9D1D-04A9A8F9127F}"/>
    <cellStyle name="20% - Accent6 16" xfId="3331" xr:uid="{00000000-0005-0000-0000-0000EF070000}"/>
    <cellStyle name="20% - Accent6 17" xfId="20657" xr:uid="{3E1C9095-C2D3-4488-B328-323A8DF6C971}"/>
    <cellStyle name="20% - Accent6 17 2" xfId="35658" xr:uid="{CA1EA9D6-7635-4120-A760-ABD9D87F805C}"/>
    <cellStyle name="20% - Accent6 18" xfId="27961" xr:uid="{40BCB57A-56A0-4571-BEC3-3A64EAA530B9}"/>
    <cellStyle name="20% - Accent6 2" xfId="214" xr:uid="{00000000-0005-0000-0000-000035000000}"/>
    <cellStyle name="20% - Accent6 2 2" xfId="3330" xr:uid="{00000000-0005-0000-0000-0000F1070000}"/>
    <cellStyle name="20% - Accent6 2 3" xfId="3329" xr:uid="{00000000-0005-0000-0000-0000F2070000}"/>
    <cellStyle name="20% - Accent6 2 3 10" xfId="28649" xr:uid="{EB997E11-77BF-447D-ACD3-23CB90ED21E9}"/>
    <cellStyle name="20% - Accent6 2 3 2" xfId="3328" xr:uid="{00000000-0005-0000-0000-0000F3070000}"/>
    <cellStyle name="20% - Accent6 2 3 2 2" xfId="3327" xr:uid="{00000000-0005-0000-0000-0000F4070000}"/>
    <cellStyle name="20% - Accent6 2 3 2 2 2" xfId="3326" xr:uid="{00000000-0005-0000-0000-0000F5070000}"/>
    <cellStyle name="20% - Accent6 2 3 2 2 2 2" xfId="3325" xr:uid="{00000000-0005-0000-0000-0000F6070000}"/>
    <cellStyle name="20% - Accent6 2 3 2 2 2 2 2" xfId="21273" xr:uid="{0A9E59A1-D616-41E7-9AE0-4DB8B1147E89}"/>
    <cellStyle name="20% - Accent6 2 3 2 2 2 2 2 2" xfId="36249" xr:uid="{08431F31-9ADC-48A8-A1F3-6F378F550531}"/>
    <cellStyle name="20% - Accent6 2 3 2 2 2 2 3" xfId="28645" xr:uid="{D393A149-D4CE-40A6-A996-58289547A385}"/>
    <cellStyle name="20% - Accent6 2 3 2 2 2 3" xfId="3324" xr:uid="{00000000-0005-0000-0000-0000F7070000}"/>
    <cellStyle name="20% - Accent6 2 3 2 2 2 3 2" xfId="21272" xr:uid="{847BE610-9CB0-466D-A6AB-AEC0261DA613}"/>
    <cellStyle name="20% - Accent6 2 3 2 2 2 3 2 2" xfId="36248" xr:uid="{73F6C700-645A-4FA1-BD02-2820784007F1}"/>
    <cellStyle name="20% - Accent6 2 3 2 2 2 3 3" xfId="28644" xr:uid="{D82D717D-92C4-4463-A8E3-3F4ADA3CD686}"/>
    <cellStyle name="20% - Accent6 2 3 2 2 2 4" xfId="21274" xr:uid="{B883639E-977C-4A97-B752-957ED99C7B7F}"/>
    <cellStyle name="20% - Accent6 2 3 2 2 2 4 2" xfId="36250" xr:uid="{1D79B874-E482-489D-B69D-88005EBE76AB}"/>
    <cellStyle name="20% - Accent6 2 3 2 2 2 5" xfId="28646" xr:uid="{AD2C1E10-8BAC-467A-AAD4-EB187022B60F}"/>
    <cellStyle name="20% - Accent6 2 3 2 2 3" xfId="3323" xr:uid="{00000000-0005-0000-0000-0000F8070000}"/>
    <cellStyle name="20% - Accent6 2 3 2 2 3 2" xfId="3322" xr:uid="{00000000-0005-0000-0000-0000F9070000}"/>
    <cellStyle name="20% - Accent6 2 3 2 2 3 2 2" xfId="21270" xr:uid="{CAD40F89-5D89-4230-BE9A-86D46D96D570}"/>
    <cellStyle name="20% - Accent6 2 3 2 2 3 2 2 2" xfId="36246" xr:uid="{F16AE9A7-9251-4360-9E72-4AA54C519ABD}"/>
    <cellStyle name="20% - Accent6 2 3 2 2 3 2 3" xfId="28642" xr:uid="{292818C6-DC00-4A0D-A395-E0AD2015AA54}"/>
    <cellStyle name="20% - Accent6 2 3 2 2 3 3" xfId="21271" xr:uid="{8261941A-7AF9-4EEB-B398-DAFFD1283070}"/>
    <cellStyle name="20% - Accent6 2 3 2 2 3 3 2" xfId="36247" xr:uid="{349AACA2-31FE-48F0-BF0A-12A016E912F5}"/>
    <cellStyle name="20% - Accent6 2 3 2 2 3 4" xfId="28643" xr:uid="{169BA079-C07D-4F22-B79B-76BEABCAD325}"/>
    <cellStyle name="20% - Accent6 2 3 2 2 4" xfId="3321" xr:uid="{00000000-0005-0000-0000-0000FA070000}"/>
    <cellStyle name="20% - Accent6 2 3 2 2 4 2" xfId="21269" xr:uid="{54AF66DD-0CEC-4756-B107-B991D3768A03}"/>
    <cellStyle name="20% - Accent6 2 3 2 2 4 2 2" xfId="36245" xr:uid="{33B03B3A-12F1-4271-936B-04FDF573C2B7}"/>
    <cellStyle name="20% - Accent6 2 3 2 2 4 3" xfId="28641" xr:uid="{AE25EF26-DBE7-4902-8C14-CAA39982D4E7}"/>
    <cellStyle name="20% - Accent6 2 3 2 2 5" xfId="21275" xr:uid="{78B91D54-26B3-4673-AF16-EA83A3F89AA1}"/>
    <cellStyle name="20% - Accent6 2 3 2 2 5 2" xfId="36251" xr:uid="{58B69175-6BA4-45B2-A6DB-8E92C94B40B1}"/>
    <cellStyle name="20% - Accent6 2 3 2 2 6" xfId="28647" xr:uid="{920E3110-D3A8-4CFB-B8DE-052E4911F0E8}"/>
    <cellStyle name="20% - Accent6 2 3 2 3" xfId="3320" xr:uid="{00000000-0005-0000-0000-0000FB070000}"/>
    <cellStyle name="20% - Accent6 2 3 2 3 2" xfId="3319" xr:uid="{00000000-0005-0000-0000-0000FC070000}"/>
    <cellStyle name="20% - Accent6 2 3 2 3 2 2" xfId="3318" xr:uid="{00000000-0005-0000-0000-0000FD070000}"/>
    <cellStyle name="20% - Accent6 2 3 2 3 2 2 2" xfId="21266" xr:uid="{A59C7960-C125-4A38-9524-631EED0C5200}"/>
    <cellStyle name="20% - Accent6 2 3 2 3 2 2 2 2" xfId="36242" xr:uid="{9266EC5A-6F53-478E-8138-7765474CAC9A}"/>
    <cellStyle name="20% - Accent6 2 3 2 3 2 2 3" xfId="28638" xr:uid="{4459FC94-4322-4395-A674-3099DEBEA57D}"/>
    <cellStyle name="20% - Accent6 2 3 2 3 2 3" xfId="3317" xr:uid="{00000000-0005-0000-0000-0000FE070000}"/>
    <cellStyle name="20% - Accent6 2 3 2 3 2 3 2" xfId="21265" xr:uid="{89881527-3CD1-4E48-B8D6-0D2D321D3C8F}"/>
    <cellStyle name="20% - Accent6 2 3 2 3 2 3 2 2" xfId="36241" xr:uid="{2059FBEE-9652-4D0A-9B80-64402343F956}"/>
    <cellStyle name="20% - Accent6 2 3 2 3 2 3 3" xfId="28637" xr:uid="{D98244A8-9E85-4285-BCC2-57F47E1A416F}"/>
    <cellStyle name="20% - Accent6 2 3 2 3 2 4" xfId="21267" xr:uid="{2078DD6F-56BE-4267-ADB4-E867EDC67AC5}"/>
    <cellStyle name="20% - Accent6 2 3 2 3 2 4 2" xfId="36243" xr:uid="{6F534B38-E6A6-4511-8560-4315BC14EE80}"/>
    <cellStyle name="20% - Accent6 2 3 2 3 2 5" xfId="28639" xr:uid="{F3590CF4-0743-4964-916F-E232ED563214}"/>
    <cellStyle name="20% - Accent6 2 3 2 3 3" xfId="3316" xr:uid="{00000000-0005-0000-0000-0000FF070000}"/>
    <cellStyle name="20% - Accent6 2 3 2 3 3 2" xfId="3315" xr:uid="{00000000-0005-0000-0000-000000080000}"/>
    <cellStyle name="20% - Accent6 2 3 2 3 3 2 2" xfId="21263" xr:uid="{607FF84D-8AD0-4415-9832-C502396B8703}"/>
    <cellStyle name="20% - Accent6 2 3 2 3 3 2 2 2" xfId="36239" xr:uid="{1393123B-A55F-4718-9167-773F25076998}"/>
    <cellStyle name="20% - Accent6 2 3 2 3 3 2 3" xfId="28635" xr:uid="{779F996E-A338-47E4-BFB4-C6C39EC9208A}"/>
    <cellStyle name="20% - Accent6 2 3 2 3 3 3" xfId="21264" xr:uid="{FA657BE1-22A6-4097-B543-B49ACB324B13}"/>
    <cellStyle name="20% - Accent6 2 3 2 3 3 3 2" xfId="36240" xr:uid="{959FAEBF-243D-45F6-9FC6-4AC0A3AC1FD3}"/>
    <cellStyle name="20% - Accent6 2 3 2 3 3 4" xfId="28636" xr:uid="{69255844-A613-43F7-ADCF-631B208EEC14}"/>
    <cellStyle name="20% - Accent6 2 3 2 3 4" xfId="3314" xr:uid="{00000000-0005-0000-0000-000001080000}"/>
    <cellStyle name="20% - Accent6 2 3 2 3 4 2" xfId="21262" xr:uid="{49EECBC0-ECD7-4A00-A4C0-9ABC2A28C10B}"/>
    <cellStyle name="20% - Accent6 2 3 2 3 4 2 2" xfId="36238" xr:uid="{86F95A36-3EF1-4A3F-BD8F-912E1B809E70}"/>
    <cellStyle name="20% - Accent6 2 3 2 3 4 3" xfId="28634" xr:uid="{FEFC19E8-9499-4042-9D6C-127886899534}"/>
    <cellStyle name="20% - Accent6 2 3 2 3 5" xfId="21268" xr:uid="{338DDFAA-08CB-4213-B61F-44093139DFD3}"/>
    <cellStyle name="20% - Accent6 2 3 2 3 5 2" xfId="36244" xr:uid="{D1DA612A-97E3-4C04-94AA-EDB63A7D83C7}"/>
    <cellStyle name="20% - Accent6 2 3 2 3 6" xfId="28640" xr:uid="{89260315-8EDE-43E0-B349-B46898046BFC}"/>
    <cellStyle name="20% - Accent6 2 3 2 4" xfId="3313" xr:uid="{00000000-0005-0000-0000-000002080000}"/>
    <cellStyle name="20% - Accent6 2 3 2 4 2" xfId="3312" xr:uid="{00000000-0005-0000-0000-000003080000}"/>
    <cellStyle name="20% - Accent6 2 3 2 4 2 2" xfId="21260" xr:uid="{80E0C313-9F50-4A0B-B325-11B614C3212C}"/>
    <cellStyle name="20% - Accent6 2 3 2 4 2 2 2" xfId="36236" xr:uid="{0B197166-88BE-4B1A-9F44-B394265D4E52}"/>
    <cellStyle name="20% - Accent6 2 3 2 4 2 3" xfId="28632" xr:uid="{D1DB09D7-DBCB-454C-A0CD-D559FC5E8A3C}"/>
    <cellStyle name="20% - Accent6 2 3 2 4 3" xfId="3311" xr:uid="{00000000-0005-0000-0000-000004080000}"/>
    <cellStyle name="20% - Accent6 2 3 2 4 3 2" xfId="21259" xr:uid="{7E050237-753E-43B0-A2CD-527015707169}"/>
    <cellStyle name="20% - Accent6 2 3 2 4 3 2 2" xfId="36235" xr:uid="{8C938087-9DB2-4AAF-81C4-845F258ECA91}"/>
    <cellStyle name="20% - Accent6 2 3 2 4 3 3" xfId="28631" xr:uid="{210D14D7-2A94-4A5A-A910-ECA811C2829D}"/>
    <cellStyle name="20% - Accent6 2 3 2 4 4" xfId="21261" xr:uid="{2CCD11B7-F6EE-4AA5-A18B-102785539C4C}"/>
    <cellStyle name="20% - Accent6 2 3 2 4 4 2" xfId="36237" xr:uid="{7A2ED230-43AB-413E-A6E5-2CA15F69126D}"/>
    <cellStyle name="20% - Accent6 2 3 2 4 5" xfId="28633" xr:uid="{2D5EC8EE-BB37-4B84-B6B7-2A9F86A3C43C}"/>
    <cellStyle name="20% - Accent6 2 3 2 5" xfId="3310" xr:uid="{00000000-0005-0000-0000-000005080000}"/>
    <cellStyle name="20% - Accent6 2 3 2 5 2" xfId="21258" xr:uid="{1BF681CC-923E-45F4-88BE-E59A9BA03E6F}"/>
    <cellStyle name="20% - Accent6 2 3 2 5 2 2" xfId="36234" xr:uid="{2BFA427E-18DD-42DF-BD76-3A52F538DBF0}"/>
    <cellStyle name="20% - Accent6 2 3 2 5 3" xfId="28630" xr:uid="{7FC2AD05-76A8-4FBD-B885-C8F349809427}"/>
    <cellStyle name="20% - Accent6 2 3 2 6" xfId="3309" xr:uid="{00000000-0005-0000-0000-000006080000}"/>
    <cellStyle name="20% - Accent6 2 3 2 6 2" xfId="3308" xr:uid="{00000000-0005-0000-0000-000007080000}"/>
    <cellStyle name="20% - Accent6 2 3 2 6 2 2" xfId="21256" xr:uid="{7ED0F8D7-D202-4088-827C-53A392689F88}"/>
    <cellStyle name="20% - Accent6 2 3 2 6 2 2 2" xfId="36232" xr:uid="{8DCF5771-B370-4D82-8C3D-6B2D992158AA}"/>
    <cellStyle name="20% - Accent6 2 3 2 6 2 3" xfId="28628" xr:uid="{18714E2C-6927-4CC9-8746-AC90407149D4}"/>
    <cellStyle name="20% - Accent6 2 3 2 6 3" xfId="21257" xr:uid="{C55684E3-7C36-4CBB-BE8E-AD9993690F53}"/>
    <cellStyle name="20% - Accent6 2 3 2 6 3 2" xfId="36233" xr:uid="{E603AEFB-8CFC-485C-91DC-220E067D6CA7}"/>
    <cellStyle name="20% - Accent6 2 3 2 6 4" xfId="28629" xr:uid="{5232670A-820B-4EC8-879F-8495F7E74E17}"/>
    <cellStyle name="20% - Accent6 2 3 2 7" xfId="3307" xr:uid="{00000000-0005-0000-0000-000008080000}"/>
    <cellStyle name="20% - Accent6 2 3 2 7 2" xfId="21255" xr:uid="{AE83447B-16FA-48DD-8509-AAC5E2D74E21}"/>
    <cellStyle name="20% - Accent6 2 3 2 7 2 2" xfId="36231" xr:uid="{55F16B77-C84E-4889-941A-AA7F76E79B0B}"/>
    <cellStyle name="20% - Accent6 2 3 2 7 3" xfId="28627" xr:uid="{FDF01B69-EF35-47FC-926B-46E3B3F03DED}"/>
    <cellStyle name="20% - Accent6 2 3 2 8" xfId="21276" xr:uid="{8BD1978C-CAF6-406C-87F7-43D2484B8D25}"/>
    <cellStyle name="20% - Accent6 2 3 2 8 2" xfId="36252" xr:uid="{8BCE11E9-ACD8-42AE-ACB6-04CE9D43F7C6}"/>
    <cellStyle name="20% - Accent6 2 3 2 9" xfId="28648" xr:uid="{5FCB9D20-5179-4045-B3EC-ECBB5C4FF267}"/>
    <cellStyle name="20% - Accent6 2 3 3" xfId="3306" xr:uid="{00000000-0005-0000-0000-000009080000}"/>
    <cellStyle name="20% - Accent6 2 3 3 2" xfId="3305" xr:uid="{00000000-0005-0000-0000-00000A080000}"/>
    <cellStyle name="20% - Accent6 2 3 3 2 2" xfId="3304" xr:uid="{00000000-0005-0000-0000-00000B080000}"/>
    <cellStyle name="20% - Accent6 2 3 3 2 2 2" xfId="21252" xr:uid="{D8FFFF46-1FCA-4B7F-93AD-ADCF5A0220FB}"/>
    <cellStyle name="20% - Accent6 2 3 3 2 2 2 2" xfId="36228" xr:uid="{925D11D6-492F-4572-A8B5-4A4B1B07F49A}"/>
    <cellStyle name="20% - Accent6 2 3 3 2 2 3" xfId="28624" xr:uid="{784B4509-BF7C-4D5E-AC5A-49EB7A25F942}"/>
    <cellStyle name="20% - Accent6 2 3 3 2 3" xfId="3303" xr:uid="{00000000-0005-0000-0000-00000C080000}"/>
    <cellStyle name="20% - Accent6 2 3 3 2 3 2" xfId="21251" xr:uid="{EAA50C0F-D34E-40B7-ACBF-38010FE229B5}"/>
    <cellStyle name="20% - Accent6 2 3 3 2 3 2 2" xfId="36227" xr:uid="{E5EED1B2-4E84-42AB-8674-9EFACE121087}"/>
    <cellStyle name="20% - Accent6 2 3 3 2 3 3" xfId="28623" xr:uid="{4843BA94-D2D2-42E8-93DF-F9B31F3A4BA7}"/>
    <cellStyle name="20% - Accent6 2 3 3 2 4" xfId="21253" xr:uid="{D811CB05-914E-46B0-A2A0-608BF1F64B57}"/>
    <cellStyle name="20% - Accent6 2 3 3 2 4 2" xfId="36229" xr:uid="{C208F3F2-0411-4894-BE63-BEDDFD17A43F}"/>
    <cellStyle name="20% - Accent6 2 3 3 2 5" xfId="28625" xr:uid="{A2484113-EFED-43BC-98B3-C50FF5E65CD6}"/>
    <cellStyle name="20% - Accent6 2 3 3 3" xfId="3302" xr:uid="{00000000-0005-0000-0000-00000D080000}"/>
    <cellStyle name="20% - Accent6 2 3 3 3 2" xfId="3301" xr:uid="{00000000-0005-0000-0000-00000E080000}"/>
    <cellStyle name="20% - Accent6 2 3 3 3 2 2" xfId="21249" xr:uid="{780A699E-F13E-43F3-9B4D-69E94FF25E41}"/>
    <cellStyle name="20% - Accent6 2 3 3 3 2 2 2" xfId="36225" xr:uid="{B660319D-9C7D-49D3-BC7F-D18E38AE4C0C}"/>
    <cellStyle name="20% - Accent6 2 3 3 3 2 3" xfId="28621" xr:uid="{0749CA74-3E8D-4509-8D00-CB20FC9BC386}"/>
    <cellStyle name="20% - Accent6 2 3 3 3 3" xfId="21250" xr:uid="{53F4F68C-0870-4228-8933-B6D693B3DCE0}"/>
    <cellStyle name="20% - Accent6 2 3 3 3 3 2" xfId="36226" xr:uid="{497A87C1-E102-4BFF-89EF-1F2F42205488}"/>
    <cellStyle name="20% - Accent6 2 3 3 3 4" xfId="28622" xr:uid="{A6EB2516-0C26-495D-B2D5-0F7D95EA94F6}"/>
    <cellStyle name="20% - Accent6 2 3 3 4" xfId="3300" xr:uid="{00000000-0005-0000-0000-00000F080000}"/>
    <cellStyle name="20% - Accent6 2 3 3 4 2" xfId="21248" xr:uid="{BCA3FD53-D89C-4601-A7FA-7E21EDA20BE7}"/>
    <cellStyle name="20% - Accent6 2 3 3 4 2 2" xfId="36224" xr:uid="{F04D1D05-9832-490C-9426-AC53FAE2255D}"/>
    <cellStyle name="20% - Accent6 2 3 3 4 3" xfId="28620" xr:uid="{2057A574-1285-4DB2-982F-0029DF700E41}"/>
    <cellStyle name="20% - Accent6 2 3 3 5" xfId="21254" xr:uid="{261EDCA0-1F56-450A-BC5F-DF4AF8EF37F0}"/>
    <cellStyle name="20% - Accent6 2 3 3 5 2" xfId="36230" xr:uid="{73A77DEB-BFDE-45CB-8539-0EF8463D1F8B}"/>
    <cellStyle name="20% - Accent6 2 3 3 6" xfId="28626" xr:uid="{2D49E8E9-767F-4A6A-87B9-F94793E64238}"/>
    <cellStyle name="20% - Accent6 2 3 4" xfId="3299" xr:uid="{00000000-0005-0000-0000-000010080000}"/>
    <cellStyle name="20% - Accent6 2 3 4 2" xfId="3298" xr:uid="{00000000-0005-0000-0000-000011080000}"/>
    <cellStyle name="20% - Accent6 2 3 4 2 2" xfId="3297" xr:uid="{00000000-0005-0000-0000-000012080000}"/>
    <cellStyle name="20% - Accent6 2 3 4 2 2 2" xfId="21245" xr:uid="{032E6ECF-2FC0-4E29-8D9F-A0F14492D6E3}"/>
    <cellStyle name="20% - Accent6 2 3 4 2 2 2 2" xfId="36221" xr:uid="{ED95C692-D563-4B4B-B2D5-DDD4E1704EB1}"/>
    <cellStyle name="20% - Accent6 2 3 4 2 2 3" xfId="28617" xr:uid="{2E36A388-598E-4143-9F0A-75B45019DCA2}"/>
    <cellStyle name="20% - Accent6 2 3 4 2 3" xfId="3296" xr:uid="{00000000-0005-0000-0000-000013080000}"/>
    <cellStyle name="20% - Accent6 2 3 4 2 3 2" xfId="21244" xr:uid="{7E3B2ACB-820E-4141-B7C1-6330BEF03767}"/>
    <cellStyle name="20% - Accent6 2 3 4 2 3 2 2" xfId="36220" xr:uid="{FF10820A-D62C-4B12-8596-FBFBCCC8B486}"/>
    <cellStyle name="20% - Accent6 2 3 4 2 3 3" xfId="28616" xr:uid="{F41EC595-5728-4BB1-8D90-7EB8DB651E83}"/>
    <cellStyle name="20% - Accent6 2 3 4 2 4" xfId="21246" xr:uid="{49B463AA-E8CE-4C33-AFA8-6510691427D3}"/>
    <cellStyle name="20% - Accent6 2 3 4 2 4 2" xfId="36222" xr:uid="{84AF1273-75A1-4B34-8D1E-68790B4DE434}"/>
    <cellStyle name="20% - Accent6 2 3 4 2 5" xfId="28618" xr:uid="{639C6AC9-1612-4E48-AF41-11CF2E4B35B7}"/>
    <cellStyle name="20% - Accent6 2 3 4 3" xfId="3295" xr:uid="{00000000-0005-0000-0000-000014080000}"/>
    <cellStyle name="20% - Accent6 2 3 4 3 2" xfId="3294" xr:uid="{00000000-0005-0000-0000-000015080000}"/>
    <cellStyle name="20% - Accent6 2 3 4 3 2 2" xfId="21242" xr:uid="{87454F7A-5A14-4915-8454-E9AE531596AC}"/>
    <cellStyle name="20% - Accent6 2 3 4 3 2 2 2" xfId="36218" xr:uid="{E46BEAA5-E876-44AF-B342-6FE56620F762}"/>
    <cellStyle name="20% - Accent6 2 3 4 3 2 3" xfId="28614" xr:uid="{7A6F6A93-392C-4705-84E7-6178BC742D9E}"/>
    <cellStyle name="20% - Accent6 2 3 4 3 3" xfId="21243" xr:uid="{9EEF046F-4216-4336-9E8F-D4ED28F13DAD}"/>
    <cellStyle name="20% - Accent6 2 3 4 3 3 2" xfId="36219" xr:uid="{7D1ADA00-A51E-480B-8ABD-ECCF41C50501}"/>
    <cellStyle name="20% - Accent6 2 3 4 3 4" xfId="28615" xr:uid="{D5425DB9-E242-4AE5-969D-90B2F8259FC5}"/>
    <cellStyle name="20% - Accent6 2 3 4 4" xfId="3293" xr:uid="{00000000-0005-0000-0000-000016080000}"/>
    <cellStyle name="20% - Accent6 2 3 4 4 2" xfId="21241" xr:uid="{7585E78B-AC48-4733-B9AE-E2E5B5DE1387}"/>
    <cellStyle name="20% - Accent6 2 3 4 4 2 2" xfId="36217" xr:uid="{41E304C2-4C73-44E0-AB67-1EAEB7ED8368}"/>
    <cellStyle name="20% - Accent6 2 3 4 4 3" xfId="28613" xr:uid="{7F7CC787-1349-4373-BA66-CAD8CB9A3035}"/>
    <cellStyle name="20% - Accent6 2 3 4 5" xfId="21247" xr:uid="{1CE768EC-7A5D-4D5A-831D-1FB341FF1687}"/>
    <cellStyle name="20% - Accent6 2 3 4 5 2" xfId="36223" xr:uid="{9EA1B1A1-7405-455F-83F9-9450A7B0D5AE}"/>
    <cellStyle name="20% - Accent6 2 3 4 6" xfId="28619" xr:uid="{F31974DA-0574-47E5-A7B2-AB7C06B05864}"/>
    <cellStyle name="20% - Accent6 2 3 5" xfId="3292" xr:uid="{00000000-0005-0000-0000-000017080000}"/>
    <cellStyle name="20% - Accent6 2 3 5 2" xfId="3291" xr:uid="{00000000-0005-0000-0000-000018080000}"/>
    <cellStyle name="20% - Accent6 2 3 5 2 2" xfId="21239" xr:uid="{B89E0392-8BE8-4533-9978-6BC79A1F8943}"/>
    <cellStyle name="20% - Accent6 2 3 5 2 2 2" xfId="36215" xr:uid="{9A198AA7-979B-41C4-8608-17C1C1C9651C}"/>
    <cellStyle name="20% - Accent6 2 3 5 2 3" xfId="28611" xr:uid="{1A16CDE3-7B05-4EB2-A47A-051E64FD9A01}"/>
    <cellStyle name="20% - Accent6 2 3 5 3" xfId="3290" xr:uid="{00000000-0005-0000-0000-000019080000}"/>
    <cellStyle name="20% - Accent6 2 3 5 3 2" xfId="21238" xr:uid="{9C389567-E0D6-45DA-98C0-B66FDA49751B}"/>
    <cellStyle name="20% - Accent6 2 3 5 3 2 2" xfId="36214" xr:uid="{38A8F48B-059A-4ADE-BCE9-BD8A09BC0EAD}"/>
    <cellStyle name="20% - Accent6 2 3 5 3 3" xfId="28610" xr:uid="{F52CB7BE-CB64-4969-A03A-97666CA0298F}"/>
    <cellStyle name="20% - Accent6 2 3 5 4" xfId="21240" xr:uid="{8D87E839-BEC7-446B-B5A5-778F32359229}"/>
    <cellStyle name="20% - Accent6 2 3 5 4 2" xfId="36216" xr:uid="{44A83048-1E8E-41C6-B396-0E4D1B072850}"/>
    <cellStyle name="20% - Accent6 2 3 5 5" xfId="28612" xr:uid="{2627E760-F3C5-41AE-A94A-1EA07CB66329}"/>
    <cellStyle name="20% - Accent6 2 3 6" xfId="3289" xr:uid="{00000000-0005-0000-0000-00001A080000}"/>
    <cellStyle name="20% - Accent6 2 3 6 2" xfId="21237" xr:uid="{7F741B35-A06A-4C1E-940B-90C4F48720FA}"/>
    <cellStyle name="20% - Accent6 2 3 6 2 2" xfId="36213" xr:uid="{15BEB807-89D1-4E0E-9A35-703BA6666ECE}"/>
    <cellStyle name="20% - Accent6 2 3 6 3" xfId="28609" xr:uid="{4B1950B0-9B5F-4F77-A1CE-4774FB970F8D}"/>
    <cellStyle name="20% - Accent6 2 3 7" xfId="3288" xr:uid="{00000000-0005-0000-0000-00001B080000}"/>
    <cellStyle name="20% - Accent6 2 3 7 2" xfId="3287" xr:uid="{00000000-0005-0000-0000-00001C080000}"/>
    <cellStyle name="20% - Accent6 2 3 7 2 2" xfId="21235" xr:uid="{3510291E-53ED-4B58-8CC8-E8BAB6BDBF06}"/>
    <cellStyle name="20% - Accent6 2 3 7 2 2 2" xfId="36211" xr:uid="{D13DA2A8-366D-4DB6-AC83-1ABBE887605B}"/>
    <cellStyle name="20% - Accent6 2 3 7 2 3" xfId="28607" xr:uid="{38E71829-A025-44E1-9538-57A074C850E7}"/>
    <cellStyle name="20% - Accent6 2 3 7 3" xfId="21236" xr:uid="{37CACC2F-7635-43FE-A480-57235E9DD369}"/>
    <cellStyle name="20% - Accent6 2 3 7 3 2" xfId="36212" xr:uid="{98D6E18A-1C3C-437A-B3C5-143F4E63A55B}"/>
    <cellStyle name="20% - Accent6 2 3 7 4" xfId="28608" xr:uid="{07E70CF4-4557-4494-81B2-9C1161197092}"/>
    <cellStyle name="20% - Accent6 2 3 8" xfId="3286" xr:uid="{00000000-0005-0000-0000-00001D080000}"/>
    <cellStyle name="20% - Accent6 2 3 8 2" xfId="21234" xr:uid="{FEB3DD5F-3200-43D4-9EFD-BFB46D9DA28B}"/>
    <cellStyle name="20% - Accent6 2 3 8 2 2" xfId="36210" xr:uid="{35119277-FFDF-4E51-BB63-7C50AA3AA758}"/>
    <cellStyle name="20% - Accent6 2 3 8 3" xfId="28606" xr:uid="{BE3A9822-8A1B-4A84-80A4-43B0D30A2B8A}"/>
    <cellStyle name="20% - Accent6 2 3 9" xfId="21277" xr:uid="{20C47B75-B450-4CFD-B2C2-B11A406EE4C4}"/>
    <cellStyle name="20% - Accent6 2 3 9 2" xfId="36253" xr:uid="{A362D23B-64BF-4220-AA76-3D420486BD35}"/>
    <cellStyle name="20% - Accent6 2 4" xfId="3285" xr:uid="{00000000-0005-0000-0000-00001E080000}"/>
    <cellStyle name="20% - Accent6 2 4 10" xfId="28605" xr:uid="{6CFD66BF-0D5D-4B21-8FBC-FE8AA66EDB05}"/>
    <cellStyle name="20% - Accent6 2 4 2" xfId="3284" xr:uid="{00000000-0005-0000-0000-00001F080000}"/>
    <cellStyle name="20% - Accent6 2 4 2 2" xfId="3283" xr:uid="{00000000-0005-0000-0000-000020080000}"/>
    <cellStyle name="20% - Accent6 2 4 2 2 2" xfId="3282" xr:uid="{00000000-0005-0000-0000-000021080000}"/>
    <cellStyle name="20% - Accent6 2 4 2 2 2 2" xfId="3281" xr:uid="{00000000-0005-0000-0000-000022080000}"/>
    <cellStyle name="20% - Accent6 2 4 2 2 2 2 2" xfId="21229" xr:uid="{F1AB5A53-1474-4505-BB24-074127A24FD6}"/>
    <cellStyle name="20% - Accent6 2 4 2 2 2 2 2 2" xfId="36205" xr:uid="{B97A8127-0ED0-44C6-AA1A-67331AF44221}"/>
    <cellStyle name="20% - Accent6 2 4 2 2 2 2 3" xfId="28601" xr:uid="{67B7A381-3F28-4EFB-A42B-C5B720602459}"/>
    <cellStyle name="20% - Accent6 2 4 2 2 2 3" xfId="3280" xr:uid="{00000000-0005-0000-0000-000023080000}"/>
    <cellStyle name="20% - Accent6 2 4 2 2 2 3 2" xfId="21228" xr:uid="{F62952EA-95E0-4525-9CD8-8F08CAE77AB1}"/>
    <cellStyle name="20% - Accent6 2 4 2 2 2 3 2 2" xfId="36204" xr:uid="{D52D7E36-443D-4E74-89CF-40D61B9C1665}"/>
    <cellStyle name="20% - Accent6 2 4 2 2 2 3 3" xfId="28600" xr:uid="{50C20A3C-6EA4-432F-8421-44DA5375A0AE}"/>
    <cellStyle name="20% - Accent6 2 4 2 2 2 4" xfId="21230" xr:uid="{8B3C0B8D-5927-484E-AB72-237A571C34C8}"/>
    <cellStyle name="20% - Accent6 2 4 2 2 2 4 2" xfId="36206" xr:uid="{DABDE74E-7BA2-4E75-A760-41B15A311702}"/>
    <cellStyle name="20% - Accent6 2 4 2 2 2 5" xfId="28602" xr:uid="{37FEC252-BB85-41B0-B2A6-915F1BF8B025}"/>
    <cellStyle name="20% - Accent6 2 4 2 2 3" xfId="3279" xr:uid="{00000000-0005-0000-0000-000024080000}"/>
    <cellStyle name="20% - Accent6 2 4 2 2 3 2" xfId="3278" xr:uid="{00000000-0005-0000-0000-000025080000}"/>
    <cellStyle name="20% - Accent6 2 4 2 2 3 2 2" xfId="21226" xr:uid="{C30767E4-49D8-4C2D-9315-66CD107132A2}"/>
    <cellStyle name="20% - Accent6 2 4 2 2 3 2 2 2" xfId="36202" xr:uid="{CD0B194F-6C54-4633-9137-B3400D626C97}"/>
    <cellStyle name="20% - Accent6 2 4 2 2 3 2 3" xfId="28598" xr:uid="{BFC4CEE7-5933-4223-97AC-E233102E2BBC}"/>
    <cellStyle name="20% - Accent6 2 4 2 2 3 3" xfId="21227" xr:uid="{72031385-489F-4D68-B590-301B346903DB}"/>
    <cellStyle name="20% - Accent6 2 4 2 2 3 3 2" xfId="36203" xr:uid="{06A1D078-9DDB-4E03-BFC3-7EBF51714F19}"/>
    <cellStyle name="20% - Accent6 2 4 2 2 3 4" xfId="28599" xr:uid="{249981A9-A74C-4252-B828-DD2D9FFEEB2F}"/>
    <cellStyle name="20% - Accent6 2 4 2 2 4" xfId="3277" xr:uid="{00000000-0005-0000-0000-000026080000}"/>
    <cellStyle name="20% - Accent6 2 4 2 2 4 2" xfId="21225" xr:uid="{4A6F29BB-2E02-4AB6-AC6A-0F386460D53A}"/>
    <cellStyle name="20% - Accent6 2 4 2 2 4 2 2" xfId="36201" xr:uid="{7BC30383-27AF-44C5-8570-F74029C06B81}"/>
    <cellStyle name="20% - Accent6 2 4 2 2 4 3" xfId="28597" xr:uid="{DFCA8659-9567-4699-A9AA-0F08106707F2}"/>
    <cellStyle name="20% - Accent6 2 4 2 2 5" xfId="21231" xr:uid="{2591A88F-866C-42CF-85FB-B5999AEE27B1}"/>
    <cellStyle name="20% - Accent6 2 4 2 2 5 2" xfId="36207" xr:uid="{AD2EFAB0-4D1B-4218-9537-36B65AD60C7A}"/>
    <cellStyle name="20% - Accent6 2 4 2 2 6" xfId="28603" xr:uid="{475C8664-2632-4BD8-BFEB-73A6E527899F}"/>
    <cellStyle name="20% - Accent6 2 4 2 3" xfId="3276" xr:uid="{00000000-0005-0000-0000-000027080000}"/>
    <cellStyle name="20% - Accent6 2 4 2 3 2" xfId="3275" xr:uid="{00000000-0005-0000-0000-000028080000}"/>
    <cellStyle name="20% - Accent6 2 4 2 3 2 2" xfId="3274" xr:uid="{00000000-0005-0000-0000-000029080000}"/>
    <cellStyle name="20% - Accent6 2 4 2 3 2 2 2" xfId="21222" xr:uid="{CEE1A184-801D-4DB2-B7D9-355EF34E9146}"/>
    <cellStyle name="20% - Accent6 2 4 2 3 2 2 2 2" xfId="36198" xr:uid="{68806D5F-CAAA-4673-B612-7681A3EB38A7}"/>
    <cellStyle name="20% - Accent6 2 4 2 3 2 2 3" xfId="28594" xr:uid="{3B589101-8666-4164-8DDB-EBB4887C668F}"/>
    <cellStyle name="20% - Accent6 2 4 2 3 2 3" xfId="3273" xr:uid="{00000000-0005-0000-0000-00002A080000}"/>
    <cellStyle name="20% - Accent6 2 4 2 3 2 3 2" xfId="21221" xr:uid="{C28140B9-F24F-4387-AE32-B16C1EB8275F}"/>
    <cellStyle name="20% - Accent6 2 4 2 3 2 3 2 2" xfId="36197" xr:uid="{AAA7E3B0-8AF1-49B9-B5CC-2237C0CF1FC4}"/>
    <cellStyle name="20% - Accent6 2 4 2 3 2 3 3" xfId="28593" xr:uid="{0CEA1C80-D26C-4E00-B6DD-133005775EEA}"/>
    <cellStyle name="20% - Accent6 2 4 2 3 2 4" xfId="21223" xr:uid="{D28F8B7F-7326-4C58-AF54-A82AC89C0196}"/>
    <cellStyle name="20% - Accent6 2 4 2 3 2 4 2" xfId="36199" xr:uid="{425265CE-1D52-44CD-BB3C-8DB6F32E44D1}"/>
    <cellStyle name="20% - Accent6 2 4 2 3 2 5" xfId="28595" xr:uid="{7B2DB377-AB36-47D3-9EA3-3227228279AD}"/>
    <cellStyle name="20% - Accent6 2 4 2 3 3" xfId="3272" xr:uid="{00000000-0005-0000-0000-00002B080000}"/>
    <cellStyle name="20% - Accent6 2 4 2 3 3 2" xfId="3271" xr:uid="{00000000-0005-0000-0000-00002C080000}"/>
    <cellStyle name="20% - Accent6 2 4 2 3 3 2 2" xfId="21219" xr:uid="{BF3F5B08-2F0E-4312-85B1-B23DBD974BD8}"/>
    <cellStyle name="20% - Accent6 2 4 2 3 3 2 2 2" xfId="36195" xr:uid="{A3610948-4952-4E8B-B08A-0D123CB0DC8B}"/>
    <cellStyle name="20% - Accent6 2 4 2 3 3 2 3" xfId="28591" xr:uid="{3F294DC7-712A-476E-9DA6-67A6E62AE095}"/>
    <cellStyle name="20% - Accent6 2 4 2 3 3 3" xfId="21220" xr:uid="{637E4C88-EC53-4527-AE27-C4CF08B005EF}"/>
    <cellStyle name="20% - Accent6 2 4 2 3 3 3 2" xfId="36196" xr:uid="{824755D1-A632-46C9-8ECD-A51665E6E081}"/>
    <cellStyle name="20% - Accent6 2 4 2 3 3 4" xfId="28592" xr:uid="{E30777CE-F921-47D1-AC56-3C5AE331CCA6}"/>
    <cellStyle name="20% - Accent6 2 4 2 3 4" xfId="3270" xr:uid="{00000000-0005-0000-0000-00002D080000}"/>
    <cellStyle name="20% - Accent6 2 4 2 3 4 2" xfId="21218" xr:uid="{757FC1DF-A096-4989-AF3C-52238DD240D9}"/>
    <cellStyle name="20% - Accent6 2 4 2 3 4 2 2" xfId="36194" xr:uid="{3B81B713-08D3-4844-8DCA-6E008D4F5EEE}"/>
    <cellStyle name="20% - Accent6 2 4 2 3 4 3" xfId="28590" xr:uid="{608CF503-0C40-4DD7-BB7D-B3E36EA5A870}"/>
    <cellStyle name="20% - Accent6 2 4 2 3 5" xfId="21224" xr:uid="{88F0854D-A3FF-4540-916D-2037859A169C}"/>
    <cellStyle name="20% - Accent6 2 4 2 3 5 2" xfId="36200" xr:uid="{3BD62233-D366-4799-B997-45842AC56A39}"/>
    <cellStyle name="20% - Accent6 2 4 2 3 6" xfId="28596" xr:uid="{D61C9C25-FF2D-4EFD-BF8E-92A4AFF5D14E}"/>
    <cellStyle name="20% - Accent6 2 4 2 4" xfId="3269" xr:uid="{00000000-0005-0000-0000-00002E080000}"/>
    <cellStyle name="20% - Accent6 2 4 2 4 2" xfId="3268" xr:uid="{00000000-0005-0000-0000-00002F080000}"/>
    <cellStyle name="20% - Accent6 2 4 2 4 2 2" xfId="21216" xr:uid="{9199F804-BA7A-466A-9902-1683872C0788}"/>
    <cellStyle name="20% - Accent6 2 4 2 4 2 2 2" xfId="36192" xr:uid="{0BA9989A-B07E-425F-B31B-94051BF7A0CC}"/>
    <cellStyle name="20% - Accent6 2 4 2 4 2 3" xfId="28588" xr:uid="{3374071B-EC8A-4A37-950E-8303AC3D6F87}"/>
    <cellStyle name="20% - Accent6 2 4 2 4 3" xfId="3267" xr:uid="{00000000-0005-0000-0000-000030080000}"/>
    <cellStyle name="20% - Accent6 2 4 2 4 3 2" xfId="21215" xr:uid="{DD0FF7BB-756B-4041-864C-2FE0F3398A03}"/>
    <cellStyle name="20% - Accent6 2 4 2 4 3 2 2" xfId="36191" xr:uid="{95FC77EB-62B7-4EF1-B366-B4193F1B667B}"/>
    <cellStyle name="20% - Accent6 2 4 2 4 3 3" xfId="28587" xr:uid="{402D5912-333C-4B32-AED6-85B45693B90B}"/>
    <cellStyle name="20% - Accent6 2 4 2 4 4" xfId="21217" xr:uid="{9F7D30F6-EE3E-4B1B-9665-007FAE91B466}"/>
    <cellStyle name="20% - Accent6 2 4 2 4 4 2" xfId="36193" xr:uid="{DEE6C54B-1117-4CD8-ADF7-6AF6AD067A0F}"/>
    <cellStyle name="20% - Accent6 2 4 2 4 5" xfId="28589" xr:uid="{3CCF721A-7520-4484-8C7B-62BE9C0403A5}"/>
    <cellStyle name="20% - Accent6 2 4 2 5" xfId="3266" xr:uid="{00000000-0005-0000-0000-000031080000}"/>
    <cellStyle name="20% - Accent6 2 4 2 5 2" xfId="21214" xr:uid="{4B6C758B-5DD2-4FEA-BEB3-0F95427FD12E}"/>
    <cellStyle name="20% - Accent6 2 4 2 5 2 2" xfId="36190" xr:uid="{D4C9F20B-F4E1-4CE4-AD4B-814D2F4C207F}"/>
    <cellStyle name="20% - Accent6 2 4 2 5 3" xfId="28586" xr:uid="{21E08226-C98D-4B69-ADCD-E46E83DBD6A2}"/>
    <cellStyle name="20% - Accent6 2 4 2 6" xfId="3265" xr:uid="{00000000-0005-0000-0000-000032080000}"/>
    <cellStyle name="20% - Accent6 2 4 2 6 2" xfId="3264" xr:uid="{00000000-0005-0000-0000-000033080000}"/>
    <cellStyle name="20% - Accent6 2 4 2 6 2 2" xfId="21212" xr:uid="{D49A5DD9-910B-4603-937E-D5BD14148557}"/>
    <cellStyle name="20% - Accent6 2 4 2 6 2 2 2" xfId="36188" xr:uid="{A2879C5D-C045-4B25-89CE-7F459BBE1004}"/>
    <cellStyle name="20% - Accent6 2 4 2 6 2 3" xfId="28584" xr:uid="{55770E53-87DB-4280-8438-D1CD4DC7686B}"/>
    <cellStyle name="20% - Accent6 2 4 2 6 3" xfId="21213" xr:uid="{0004CEC4-03D1-46D2-916D-D3AFF7893ED5}"/>
    <cellStyle name="20% - Accent6 2 4 2 6 3 2" xfId="36189" xr:uid="{0C4F37BC-4CF8-4DCD-ABE2-67AD65438E83}"/>
    <cellStyle name="20% - Accent6 2 4 2 6 4" xfId="28585" xr:uid="{FBF074D7-0BDD-4896-98BF-D33FB181A4A4}"/>
    <cellStyle name="20% - Accent6 2 4 2 7" xfId="3263" xr:uid="{00000000-0005-0000-0000-000034080000}"/>
    <cellStyle name="20% - Accent6 2 4 2 7 2" xfId="21211" xr:uid="{ABA30C7B-0ACA-4C83-AA38-EA980CF47941}"/>
    <cellStyle name="20% - Accent6 2 4 2 7 2 2" xfId="36187" xr:uid="{FAE3A1DF-B019-4550-AFCA-0D89A5301959}"/>
    <cellStyle name="20% - Accent6 2 4 2 7 3" xfId="28583" xr:uid="{299ABC8A-50B0-4EE0-AADA-99F5E3B84802}"/>
    <cellStyle name="20% - Accent6 2 4 2 8" xfId="21232" xr:uid="{6652BB56-047A-457B-B282-E52C0E793C26}"/>
    <cellStyle name="20% - Accent6 2 4 2 8 2" xfId="36208" xr:uid="{7B42106D-5287-4086-B2AB-7C06396507EF}"/>
    <cellStyle name="20% - Accent6 2 4 2 9" xfId="28604" xr:uid="{362902B4-5463-49C0-BB90-24C4EDCAF964}"/>
    <cellStyle name="20% - Accent6 2 4 3" xfId="3262" xr:uid="{00000000-0005-0000-0000-000035080000}"/>
    <cellStyle name="20% - Accent6 2 4 3 2" xfId="3261" xr:uid="{00000000-0005-0000-0000-000036080000}"/>
    <cellStyle name="20% - Accent6 2 4 3 2 2" xfId="3260" xr:uid="{00000000-0005-0000-0000-000037080000}"/>
    <cellStyle name="20% - Accent6 2 4 3 2 2 2" xfId="21208" xr:uid="{5DD18231-7561-40CB-BE22-5BBE48D7B62C}"/>
    <cellStyle name="20% - Accent6 2 4 3 2 2 2 2" xfId="36184" xr:uid="{C4217E86-1BB5-432A-A7D0-23D3607BCDDC}"/>
    <cellStyle name="20% - Accent6 2 4 3 2 2 3" xfId="28580" xr:uid="{AB416667-BC28-4C00-8114-9809778B13E1}"/>
    <cellStyle name="20% - Accent6 2 4 3 2 3" xfId="3259" xr:uid="{00000000-0005-0000-0000-000038080000}"/>
    <cellStyle name="20% - Accent6 2 4 3 2 3 2" xfId="21207" xr:uid="{3B21D5FD-576B-4539-A309-A1065650A2D3}"/>
    <cellStyle name="20% - Accent6 2 4 3 2 3 2 2" xfId="36183" xr:uid="{9F473995-3A3D-47F9-A893-C3D9C6F786A0}"/>
    <cellStyle name="20% - Accent6 2 4 3 2 3 3" xfId="28579" xr:uid="{71B5CE23-6328-4546-A4B3-3FA543ABE594}"/>
    <cellStyle name="20% - Accent6 2 4 3 2 4" xfId="21209" xr:uid="{FB5A7295-D0F8-43D0-90F8-908B2DD440A9}"/>
    <cellStyle name="20% - Accent6 2 4 3 2 4 2" xfId="36185" xr:uid="{BDF74E77-7ECA-42FF-A43C-2C172CA3F1FF}"/>
    <cellStyle name="20% - Accent6 2 4 3 2 5" xfId="28581" xr:uid="{A01BA40F-7D16-4DD4-9212-9FA4FDDF52A3}"/>
    <cellStyle name="20% - Accent6 2 4 3 3" xfId="5580" xr:uid="{00000000-0005-0000-0000-000039080000}"/>
    <cellStyle name="20% - Accent6 2 4 3 3 2" xfId="5582" xr:uid="{00000000-0005-0000-0000-00003A080000}"/>
    <cellStyle name="20% - Accent6 2 4 3 3 2 2" xfId="23238" xr:uid="{69970890-9C05-46A5-B7FD-1A49B0B4B37B}"/>
    <cellStyle name="20% - Accent6 2 4 3 3 2 2 2" xfId="38209" xr:uid="{5A9213FA-CEE4-49B8-A48E-1D6DF88B6A39}"/>
    <cellStyle name="20% - Accent6 2 4 3 3 2 3" xfId="30606" xr:uid="{D05D5842-F3AD-4E7F-954E-9462578F2ECD}"/>
    <cellStyle name="20% - Accent6 2 4 3 3 3" xfId="23236" xr:uid="{48B0820F-57C3-4D7E-BB6E-9950E9CE4A64}"/>
    <cellStyle name="20% - Accent6 2 4 3 3 3 2" xfId="38207" xr:uid="{5333F208-9D92-4500-AEC9-954D08EECF29}"/>
    <cellStyle name="20% - Accent6 2 4 3 3 4" xfId="30604" xr:uid="{4A86655D-1332-47FE-859A-B7FA1D11A869}"/>
    <cellStyle name="20% - Accent6 2 4 3 4" xfId="5587" xr:uid="{00000000-0005-0000-0000-00003B080000}"/>
    <cellStyle name="20% - Accent6 2 4 3 4 2" xfId="23243" xr:uid="{CEB82FA7-5414-4E43-83C8-3C753397DC12}"/>
    <cellStyle name="20% - Accent6 2 4 3 4 2 2" xfId="38214" xr:uid="{E0412F1A-7AC5-4BC9-8C74-31020287C90E}"/>
    <cellStyle name="20% - Accent6 2 4 3 4 3" xfId="30611" xr:uid="{55DBD1D0-3456-4D52-974F-9FE476012F04}"/>
    <cellStyle name="20% - Accent6 2 4 3 5" xfId="21210" xr:uid="{55EAB872-457E-4098-A617-1836BA6A99CD}"/>
    <cellStyle name="20% - Accent6 2 4 3 5 2" xfId="36186" xr:uid="{A82B6ACA-C541-439D-9317-B82CCDA4D31C}"/>
    <cellStyle name="20% - Accent6 2 4 3 6" xfId="28582" xr:uid="{3E01A8B1-C626-4A57-97B2-E184FD0804FF}"/>
    <cellStyle name="20% - Accent6 2 4 4" xfId="5590" xr:uid="{00000000-0005-0000-0000-00003C080000}"/>
    <cellStyle name="20% - Accent6 2 4 4 2" xfId="3258" xr:uid="{00000000-0005-0000-0000-00003D080000}"/>
    <cellStyle name="20% - Accent6 2 4 4 2 2" xfId="3257" xr:uid="{00000000-0005-0000-0000-00003E080000}"/>
    <cellStyle name="20% - Accent6 2 4 4 2 2 2" xfId="21205" xr:uid="{0085AEC8-DCCC-407F-BCD5-39220AA5432C}"/>
    <cellStyle name="20% - Accent6 2 4 4 2 2 2 2" xfId="36181" xr:uid="{40A2B5BA-1C6F-4303-A354-73C2E17C40C4}"/>
    <cellStyle name="20% - Accent6 2 4 4 2 2 3" xfId="28577" xr:uid="{32C6D2D2-44DC-43C3-B92D-DAAA1997C96A}"/>
    <cellStyle name="20% - Accent6 2 4 4 2 3" xfId="3256" xr:uid="{00000000-0005-0000-0000-00003F080000}"/>
    <cellStyle name="20% - Accent6 2 4 4 2 3 2" xfId="21204" xr:uid="{42C26804-14C8-44A3-A8CD-EB0B28B15F1E}"/>
    <cellStyle name="20% - Accent6 2 4 4 2 3 2 2" xfId="36180" xr:uid="{F2E449B7-EE6A-47C1-A8CD-443872390010}"/>
    <cellStyle name="20% - Accent6 2 4 4 2 3 3" xfId="28576" xr:uid="{0FAC1CB0-D92B-4599-8A4E-0E54AD0C4364}"/>
    <cellStyle name="20% - Accent6 2 4 4 2 4" xfId="21206" xr:uid="{6D2DD0FE-D605-4F27-8F17-6F40202421FC}"/>
    <cellStyle name="20% - Accent6 2 4 4 2 4 2" xfId="36182" xr:uid="{1D7A2A3E-285D-4A62-9F38-9C9E283BC36F}"/>
    <cellStyle name="20% - Accent6 2 4 4 2 5" xfId="28578" xr:uid="{62D5A714-679F-4487-94BC-AD67997118C6}"/>
    <cellStyle name="20% - Accent6 2 4 4 3" xfId="3255" xr:uid="{00000000-0005-0000-0000-000040080000}"/>
    <cellStyle name="20% - Accent6 2 4 4 3 2" xfId="3254" xr:uid="{00000000-0005-0000-0000-000041080000}"/>
    <cellStyle name="20% - Accent6 2 4 4 3 2 2" xfId="21202" xr:uid="{E2D7E1EB-DDB9-4F2F-90B5-28424C1E573F}"/>
    <cellStyle name="20% - Accent6 2 4 4 3 2 2 2" xfId="36178" xr:uid="{E75217F6-85FD-4FAE-88AD-45D91B6CEFA5}"/>
    <cellStyle name="20% - Accent6 2 4 4 3 2 3" xfId="28574" xr:uid="{5040DF1E-325B-456F-BC76-B0E3BE827F27}"/>
    <cellStyle name="20% - Accent6 2 4 4 3 3" xfId="21203" xr:uid="{9313D4B8-396E-43E1-9193-D9E1A9A0F2EC}"/>
    <cellStyle name="20% - Accent6 2 4 4 3 3 2" xfId="36179" xr:uid="{5C21DE96-B4CD-40D4-B158-697D0373FB51}"/>
    <cellStyle name="20% - Accent6 2 4 4 3 4" xfId="28575" xr:uid="{8151DDB0-E2A0-4DE5-8E9B-04DC2E05B1E1}"/>
    <cellStyle name="20% - Accent6 2 4 4 4" xfId="5593" xr:uid="{00000000-0005-0000-0000-000042080000}"/>
    <cellStyle name="20% - Accent6 2 4 4 4 2" xfId="23249" xr:uid="{D3778B4F-E1F5-470B-80AC-4123847C3953}"/>
    <cellStyle name="20% - Accent6 2 4 4 4 2 2" xfId="38220" xr:uid="{00BDF04B-8B48-48A0-9FDA-3EB0E64FE884}"/>
    <cellStyle name="20% - Accent6 2 4 4 4 3" xfId="30617" xr:uid="{210B525F-A221-4EB9-8003-3A1658CDE91F}"/>
    <cellStyle name="20% - Accent6 2 4 4 5" xfId="23246" xr:uid="{41667959-D53E-4A3D-BEC0-1C5D295C73A8}"/>
    <cellStyle name="20% - Accent6 2 4 4 5 2" xfId="38217" xr:uid="{EA2345DE-8FF9-4C67-A56B-7C0A459F710D}"/>
    <cellStyle name="20% - Accent6 2 4 4 6" xfId="30614" xr:uid="{F2540318-6630-4295-83B1-BE0BB2D2E94E}"/>
    <cellStyle name="20% - Accent6 2 4 5" xfId="5596" xr:uid="{00000000-0005-0000-0000-000043080000}"/>
    <cellStyle name="20% - Accent6 2 4 5 2" xfId="5599" xr:uid="{00000000-0005-0000-0000-000044080000}"/>
    <cellStyle name="20% - Accent6 2 4 5 2 2" xfId="23255" xr:uid="{7DE9BB01-5DEE-4914-A1AB-71ACB94C0B33}"/>
    <cellStyle name="20% - Accent6 2 4 5 2 2 2" xfId="38226" xr:uid="{94B2886D-DF21-4FCC-9777-6D76E33925DD}"/>
    <cellStyle name="20% - Accent6 2 4 5 2 3" xfId="30623" xr:uid="{3B40F3AA-0F2E-4867-8295-01D086DA62CE}"/>
    <cellStyle name="20% - Accent6 2 4 5 3" xfId="5602" xr:uid="{00000000-0005-0000-0000-000045080000}"/>
    <cellStyle name="20% - Accent6 2 4 5 3 2" xfId="23258" xr:uid="{A33E57BA-7B47-4DFC-9FC7-24F4488E9352}"/>
    <cellStyle name="20% - Accent6 2 4 5 3 2 2" xfId="38229" xr:uid="{50CFD762-86E0-4CB1-9D35-715A546067B9}"/>
    <cellStyle name="20% - Accent6 2 4 5 3 3" xfId="30626" xr:uid="{C887D544-CEB7-4DE6-90DD-28B93085B999}"/>
    <cellStyle name="20% - Accent6 2 4 5 4" xfId="23252" xr:uid="{BA0D9A98-1B32-4603-8E68-372E818DCA16}"/>
    <cellStyle name="20% - Accent6 2 4 5 4 2" xfId="38223" xr:uid="{CB04C10A-DB90-4501-8E62-89307D91FF93}"/>
    <cellStyle name="20% - Accent6 2 4 5 5" xfId="30620" xr:uid="{96F5E4A3-D645-4038-AF5D-C6FC8B47AA2E}"/>
    <cellStyle name="20% - Accent6 2 4 6" xfId="5608" xr:uid="{00000000-0005-0000-0000-000046080000}"/>
    <cellStyle name="20% - Accent6 2 4 6 2" xfId="23262" xr:uid="{0C4F91DF-15F3-4A2D-8607-92C8E55E6176}"/>
    <cellStyle name="20% - Accent6 2 4 6 2 2" xfId="38233" xr:uid="{25B53408-1FBF-44BD-B627-3FDC6E01B0EE}"/>
    <cellStyle name="20% - Accent6 2 4 6 3" xfId="30630" xr:uid="{811CCB50-CAEF-4C41-9B57-A079A640AFC3}"/>
    <cellStyle name="20% - Accent6 2 4 7" xfId="5610" xr:uid="{00000000-0005-0000-0000-000047080000}"/>
    <cellStyle name="20% - Accent6 2 4 7 2" xfId="5613" xr:uid="{00000000-0005-0000-0000-000048080000}"/>
    <cellStyle name="20% - Accent6 2 4 7 2 2" xfId="23266" xr:uid="{5AB90723-64CE-456D-AF18-224C906491DB}"/>
    <cellStyle name="20% - Accent6 2 4 7 2 2 2" xfId="38237" xr:uid="{B2054FBB-F385-429C-A943-7890A79F4099}"/>
    <cellStyle name="20% - Accent6 2 4 7 2 3" xfId="30634" xr:uid="{19ECCD2F-BFF9-4701-9E8D-F95426E02916}"/>
    <cellStyle name="20% - Accent6 2 4 7 3" xfId="23264" xr:uid="{C9977928-88E4-4043-9211-F7ABCB983CD5}"/>
    <cellStyle name="20% - Accent6 2 4 7 3 2" xfId="38235" xr:uid="{1C231D53-85C0-4123-ACE2-04E65C50C4AB}"/>
    <cellStyle name="20% - Accent6 2 4 7 4" xfId="30632" xr:uid="{D41FF9D0-6214-4EA3-8909-28600AB24BE9}"/>
    <cellStyle name="20% - Accent6 2 4 8" xfId="5615" xr:uid="{00000000-0005-0000-0000-000049080000}"/>
    <cellStyle name="20% - Accent6 2 4 8 2" xfId="23268" xr:uid="{D7D36274-6CD5-4355-B333-835A027BBA7A}"/>
    <cellStyle name="20% - Accent6 2 4 8 2 2" xfId="38239" xr:uid="{BDB1FD1E-D79F-4126-AE6F-1F2340C4D92A}"/>
    <cellStyle name="20% - Accent6 2 4 8 3" xfId="30636" xr:uid="{72047300-BFE9-4514-9286-68E1FFCD13B2}"/>
    <cellStyle name="20% - Accent6 2 4 9" xfId="21233" xr:uid="{17BCD3F4-618E-4EA2-B5B9-A80C3627D31D}"/>
    <cellStyle name="20% - Accent6 2 4 9 2" xfId="36209" xr:uid="{2E5ECCDF-94FB-456A-BBCB-4FA8EE42F627}"/>
    <cellStyle name="20% - Accent6 2 5" xfId="5618" xr:uid="{00000000-0005-0000-0000-00004A080000}"/>
    <cellStyle name="20% - Accent6 2 5 10" xfId="30638" xr:uid="{868247E1-DA24-473B-8957-B0800FDA0337}"/>
    <cellStyle name="20% - Accent6 2 5 2" xfId="5621" xr:uid="{00000000-0005-0000-0000-00004B080000}"/>
    <cellStyle name="20% - Accent6 2 5 2 2" xfId="3253" xr:uid="{00000000-0005-0000-0000-00004C080000}"/>
    <cellStyle name="20% - Accent6 2 5 2 2 2" xfId="3252" xr:uid="{00000000-0005-0000-0000-00004D080000}"/>
    <cellStyle name="20% - Accent6 2 5 2 2 2 2" xfId="3251" xr:uid="{00000000-0005-0000-0000-00004E080000}"/>
    <cellStyle name="20% - Accent6 2 5 2 2 2 2 2" xfId="21199" xr:uid="{1099B426-29F2-4209-8979-C5B8FC2FCBAF}"/>
    <cellStyle name="20% - Accent6 2 5 2 2 2 2 2 2" xfId="36175" xr:uid="{5FAD7C19-0954-47FD-B0DB-D8875780BC50}"/>
    <cellStyle name="20% - Accent6 2 5 2 2 2 2 3" xfId="28571" xr:uid="{20C00A83-4DC7-4110-9FFB-7C32767DB532}"/>
    <cellStyle name="20% - Accent6 2 5 2 2 2 3" xfId="3250" xr:uid="{00000000-0005-0000-0000-00004F080000}"/>
    <cellStyle name="20% - Accent6 2 5 2 2 2 3 2" xfId="21198" xr:uid="{CC315E1F-19E7-4C60-80C9-F7F48C582A48}"/>
    <cellStyle name="20% - Accent6 2 5 2 2 2 3 2 2" xfId="36174" xr:uid="{3263CD01-7B91-4DC6-B5DC-F137D4BA3F5B}"/>
    <cellStyle name="20% - Accent6 2 5 2 2 2 3 3" xfId="28570" xr:uid="{CF4AA848-54BE-4CD7-958C-F662E8BE2D49}"/>
    <cellStyle name="20% - Accent6 2 5 2 2 2 4" xfId="21200" xr:uid="{A87DDC19-0CB4-46AF-A328-43A2F3A3ABB3}"/>
    <cellStyle name="20% - Accent6 2 5 2 2 2 4 2" xfId="36176" xr:uid="{7273213D-2FF6-47AE-9B72-E682E680A300}"/>
    <cellStyle name="20% - Accent6 2 5 2 2 2 5" xfId="28572" xr:uid="{3652ABD1-176A-4BD0-A7A4-806C49C64387}"/>
    <cellStyle name="20% - Accent6 2 5 2 2 3" xfId="5624" xr:uid="{00000000-0005-0000-0000-000050080000}"/>
    <cellStyle name="20% - Accent6 2 5 2 2 3 2" xfId="5628" xr:uid="{00000000-0005-0000-0000-000051080000}"/>
    <cellStyle name="20% - Accent6 2 5 2 2 3 2 2" xfId="23280" xr:uid="{6D827D0B-DD53-4140-8274-8A3C3ED3EEC8}"/>
    <cellStyle name="20% - Accent6 2 5 2 2 3 2 2 2" xfId="38251" xr:uid="{D6D8C4FA-03B3-4939-B6DE-4F1C4D49EA82}"/>
    <cellStyle name="20% - Accent6 2 5 2 2 3 2 3" xfId="30648" xr:uid="{23848ADB-F9AE-4E7C-88DD-C7DB6D7AB059}"/>
    <cellStyle name="20% - Accent6 2 5 2 2 3 3" xfId="23276" xr:uid="{F48D94A8-E47B-4BE4-80DD-0B67E3DE1568}"/>
    <cellStyle name="20% - Accent6 2 5 2 2 3 3 2" xfId="38247" xr:uid="{261E4E78-052F-41E6-B372-F507A6B21726}"/>
    <cellStyle name="20% - Accent6 2 5 2 2 3 4" xfId="30644" xr:uid="{225EBEBD-8259-489E-A3CC-676EEFF037EE}"/>
    <cellStyle name="20% - Accent6 2 5 2 2 4" xfId="5554" xr:uid="{00000000-0005-0000-0000-000052080000}"/>
    <cellStyle name="20% - Accent6 2 5 2 2 4 2" xfId="23212" xr:uid="{C168CD57-CEE7-4A98-9A05-2202AD59F22F}"/>
    <cellStyle name="20% - Accent6 2 5 2 2 4 2 2" xfId="38183" xr:uid="{DA7A7F41-5EDE-4E71-A7C2-A61A50523206}"/>
    <cellStyle name="20% - Accent6 2 5 2 2 4 3" xfId="30580" xr:uid="{75C12F73-11F3-4756-BC4C-458A4735DACC}"/>
    <cellStyle name="20% - Accent6 2 5 2 2 5" xfId="21201" xr:uid="{0E113F56-7B80-4487-8B33-D49C3675CC70}"/>
    <cellStyle name="20% - Accent6 2 5 2 2 5 2" xfId="36177" xr:uid="{12A83769-7BA0-4D3C-A2A9-CC6A028EB376}"/>
    <cellStyle name="20% - Accent6 2 5 2 2 6" xfId="28573" xr:uid="{1661EDF1-8A8D-4E14-92C6-32D0F0BC8FDE}"/>
    <cellStyle name="20% - Accent6 2 5 2 3" xfId="5556" xr:uid="{00000000-0005-0000-0000-000053080000}"/>
    <cellStyle name="20% - Accent6 2 5 2 3 2" xfId="5561" xr:uid="{00000000-0005-0000-0000-000054080000}"/>
    <cellStyle name="20% - Accent6 2 5 2 3 2 2" xfId="5631" xr:uid="{00000000-0005-0000-0000-000055080000}"/>
    <cellStyle name="20% - Accent6 2 5 2 3 2 2 2" xfId="23283" xr:uid="{0A11F352-55D5-48E2-BDB7-D96B878137EA}"/>
    <cellStyle name="20% - Accent6 2 5 2 3 2 2 2 2" xfId="38254" xr:uid="{C6237070-A3CA-4C08-B898-C577202FA90F}"/>
    <cellStyle name="20% - Accent6 2 5 2 3 2 2 3" xfId="30651" xr:uid="{06313645-F19A-48D8-AA4B-A995EED68606}"/>
    <cellStyle name="20% - Accent6 2 5 2 3 2 3" xfId="5564" xr:uid="{00000000-0005-0000-0000-000056080000}"/>
    <cellStyle name="20% - Accent6 2 5 2 3 2 3 2" xfId="23221" xr:uid="{0344D2F8-90BF-4406-AE09-63104E296496}"/>
    <cellStyle name="20% - Accent6 2 5 2 3 2 3 2 2" xfId="38192" xr:uid="{8176BB8A-1003-4E20-8F32-FDA25BC22F59}"/>
    <cellStyle name="20% - Accent6 2 5 2 3 2 3 3" xfId="30589" xr:uid="{BA3D0ADB-D544-4C87-AE51-FC6D75046767}"/>
    <cellStyle name="20% - Accent6 2 5 2 3 2 4" xfId="23218" xr:uid="{60C1E3A2-A9D3-420C-85A3-592DAC96DF9B}"/>
    <cellStyle name="20% - Accent6 2 5 2 3 2 4 2" xfId="38189" xr:uid="{D04C1ABD-8E9F-495E-A4CD-0FD08DA3523A}"/>
    <cellStyle name="20% - Accent6 2 5 2 3 2 5" xfId="30586" xr:uid="{89CE8A23-AB00-4BE5-A822-5AFA7C4583C4}"/>
    <cellStyle name="20% - Accent6 2 5 2 3 3" xfId="5566" xr:uid="{00000000-0005-0000-0000-000057080000}"/>
    <cellStyle name="20% - Accent6 2 5 2 3 3 2" xfId="5516" xr:uid="{00000000-0005-0000-0000-000058080000}"/>
    <cellStyle name="20% - Accent6 2 5 2 3 3 2 2" xfId="23192" xr:uid="{5EC37DD1-5522-402C-853E-BCB2E4547245}"/>
    <cellStyle name="20% - Accent6 2 5 2 3 3 2 2 2" xfId="38163" xr:uid="{1FBAA5AB-6EFB-4C2B-ABC0-26650CEA0FA0}"/>
    <cellStyle name="20% - Accent6 2 5 2 3 3 2 3" xfId="30560" xr:uid="{8397C07F-1798-4456-BDF5-62852CFFD197}"/>
    <cellStyle name="20% - Accent6 2 5 2 3 3 3" xfId="23223" xr:uid="{C8EB622D-505D-42D8-BC52-F292672F0C07}"/>
    <cellStyle name="20% - Accent6 2 5 2 3 3 3 2" xfId="38194" xr:uid="{5FD94129-AE0E-409F-B868-59235A078CCE}"/>
    <cellStyle name="20% - Accent6 2 5 2 3 3 4" xfId="30591" xr:uid="{C02683B7-8125-4040-8BB6-D37A81DDFC12}"/>
    <cellStyle name="20% - Accent6 2 5 2 3 4" xfId="5510" xr:uid="{00000000-0005-0000-0000-000059080000}"/>
    <cellStyle name="20% - Accent6 2 5 2 3 4 2" xfId="23187" xr:uid="{AC842935-E664-4ACC-8570-B898F0746B3A}"/>
    <cellStyle name="20% - Accent6 2 5 2 3 4 2 2" xfId="38158" xr:uid="{E2B304FE-DB28-4C9B-B0BD-052C8D49BAF9}"/>
    <cellStyle name="20% - Accent6 2 5 2 3 4 3" xfId="30555" xr:uid="{7E2720CC-E772-4C9B-9F9C-CABE71CCB820}"/>
    <cellStyle name="20% - Accent6 2 5 2 3 5" xfId="23214" xr:uid="{27F4AD89-F944-4C11-8E79-BC3CBCC41488}"/>
    <cellStyle name="20% - Accent6 2 5 2 3 5 2" xfId="38185" xr:uid="{288E362F-7046-4D4A-8D47-9F879B3C54B5}"/>
    <cellStyle name="20% - Accent6 2 5 2 3 6" xfId="30582" xr:uid="{0D1798EC-5644-46EE-B614-57AF0706EEB9}"/>
    <cellStyle name="20% - Accent6 2 5 2 4" xfId="3249" xr:uid="{00000000-0005-0000-0000-00005A080000}"/>
    <cellStyle name="20% - Accent6 2 5 2 4 2" xfId="3248" xr:uid="{00000000-0005-0000-0000-00005B080000}"/>
    <cellStyle name="20% - Accent6 2 5 2 4 2 2" xfId="21196" xr:uid="{99FDBDC8-1D5B-4AD5-9AAD-820B5B6C06F7}"/>
    <cellStyle name="20% - Accent6 2 5 2 4 2 2 2" xfId="36172" xr:uid="{CE5F67FD-9B86-4E3F-BB27-4BDDB1DFC58C}"/>
    <cellStyle name="20% - Accent6 2 5 2 4 2 3" xfId="28568" xr:uid="{3B6E4B2F-1BF8-4B16-BB22-9213AB76563E}"/>
    <cellStyle name="20% - Accent6 2 5 2 4 3" xfId="3247" xr:uid="{00000000-0005-0000-0000-00005C080000}"/>
    <cellStyle name="20% - Accent6 2 5 2 4 3 2" xfId="21195" xr:uid="{FBFFD032-039D-4AB7-8B0A-8D3740131601}"/>
    <cellStyle name="20% - Accent6 2 5 2 4 3 2 2" xfId="36171" xr:uid="{7F30C531-4097-40E8-B5D6-BA6AF05F50AA}"/>
    <cellStyle name="20% - Accent6 2 5 2 4 3 3" xfId="28567" xr:uid="{92F51E01-0309-4D76-8FF8-D9A63EC0E826}"/>
    <cellStyle name="20% - Accent6 2 5 2 4 4" xfId="21197" xr:uid="{23471832-45EB-44B5-9328-E9A4CBB4A5C0}"/>
    <cellStyle name="20% - Accent6 2 5 2 4 4 2" xfId="36173" xr:uid="{0824CD1C-E72D-4BC7-8C80-8952F766A72F}"/>
    <cellStyle name="20% - Accent6 2 5 2 4 5" xfId="28569" xr:uid="{BC12DFE0-4C12-4E50-9763-2333464FE64C}"/>
    <cellStyle name="20% - Accent6 2 5 2 5" xfId="3246" xr:uid="{00000000-0005-0000-0000-00005D080000}"/>
    <cellStyle name="20% - Accent6 2 5 2 5 2" xfId="21194" xr:uid="{518F5CFF-B687-44EA-B519-B6595E931F61}"/>
    <cellStyle name="20% - Accent6 2 5 2 5 2 2" xfId="36170" xr:uid="{68E124D5-B318-4337-8146-A91F2D45BF2E}"/>
    <cellStyle name="20% - Accent6 2 5 2 5 3" xfId="28566" xr:uid="{9092A443-892B-4159-AB82-6DBEEA7D79D6}"/>
    <cellStyle name="20% - Accent6 2 5 2 6" xfId="3245" xr:uid="{00000000-0005-0000-0000-00005E080000}"/>
    <cellStyle name="20% - Accent6 2 5 2 6 2" xfId="3244" xr:uid="{00000000-0005-0000-0000-00005F080000}"/>
    <cellStyle name="20% - Accent6 2 5 2 6 2 2" xfId="21192" xr:uid="{347BD82B-17FD-4BCB-9F36-1BD83B98F4E7}"/>
    <cellStyle name="20% - Accent6 2 5 2 6 2 2 2" xfId="36168" xr:uid="{318A90D0-D980-439D-B104-FB4D4775A419}"/>
    <cellStyle name="20% - Accent6 2 5 2 6 2 3" xfId="28564" xr:uid="{C00CDB07-FBF6-4425-91E1-6E002A11B1BA}"/>
    <cellStyle name="20% - Accent6 2 5 2 6 3" xfId="21193" xr:uid="{8A93AE16-E106-486D-9872-E32BA18B7259}"/>
    <cellStyle name="20% - Accent6 2 5 2 6 3 2" xfId="36169" xr:uid="{1D8D3A0F-7F37-4B72-8B1F-29F649B46332}"/>
    <cellStyle name="20% - Accent6 2 5 2 6 4" xfId="28565" xr:uid="{4999F864-A7C1-4E05-AEB8-367F5974518B}"/>
    <cellStyle name="20% - Accent6 2 5 2 7" xfId="5511" xr:uid="{00000000-0005-0000-0000-000060080000}"/>
    <cellStyle name="20% - Accent6 2 5 2 7 2" xfId="23188" xr:uid="{BD4C6142-59F2-4604-A20B-A0C0375080ED}"/>
    <cellStyle name="20% - Accent6 2 5 2 7 2 2" xfId="38159" xr:uid="{AE3FD464-266F-4EF3-B364-AD81B0C3EF72}"/>
    <cellStyle name="20% - Accent6 2 5 2 7 3" xfId="30556" xr:uid="{280BFEE2-062A-4847-9D7F-E35DBE3C1DBB}"/>
    <cellStyle name="20% - Accent6 2 5 2 8" xfId="23273" xr:uid="{60BB144B-7D0C-4730-B493-AC232FFA5F3B}"/>
    <cellStyle name="20% - Accent6 2 5 2 8 2" xfId="38244" xr:uid="{F4CC2033-A8B6-41E2-BFBD-27D2BEC30B64}"/>
    <cellStyle name="20% - Accent6 2 5 2 9" xfId="30641" xr:uid="{C0D2DF63-FFDF-4921-B000-523D3507381A}"/>
    <cellStyle name="20% - Accent6 2 5 3" xfId="3243" xr:uid="{00000000-0005-0000-0000-000061080000}"/>
    <cellStyle name="20% - Accent6 2 5 3 2" xfId="3242" xr:uid="{00000000-0005-0000-0000-000062080000}"/>
    <cellStyle name="20% - Accent6 2 5 3 2 2" xfId="3241" xr:uid="{00000000-0005-0000-0000-000063080000}"/>
    <cellStyle name="20% - Accent6 2 5 3 2 2 2" xfId="21189" xr:uid="{314F1A68-22B9-4E10-8BE4-8080FE1D7794}"/>
    <cellStyle name="20% - Accent6 2 5 3 2 2 2 2" xfId="36165" xr:uid="{54CE58CF-CA87-40D3-8CDB-137A15BDDD12}"/>
    <cellStyle name="20% - Accent6 2 5 3 2 2 3" xfId="28561" xr:uid="{30C0721F-1520-488E-A8FB-A8FC2A074C56}"/>
    <cellStyle name="20% - Accent6 2 5 3 2 3" xfId="3240" xr:uid="{00000000-0005-0000-0000-000064080000}"/>
    <cellStyle name="20% - Accent6 2 5 3 2 3 2" xfId="21188" xr:uid="{9FC44A06-1890-4F6B-8AEC-F72B7665F499}"/>
    <cellStyle name="20% - Accent6 2 5 3 2 3 2 2" xfId="36164" xr:uid="{181299BA-B7C6-4A89-B00C-5D4A97FE74B7}"/>
    <cellStyle name="20% - Accent6 2 5 3 2 3 3" xfId="28560" xr:uid="{8DB23238-9A98-4E71-9F59-AA41EBCBDC8D}"/>
    <cellStyle name="20% - Accent6 2 5 3 2 4" xfId="21190" xr:uid="{E85985D2-AD47-421D-9EDC-926FD7B1876E}"/>
    <cellStyle name="20% - Accent6 2 5 3 2 4 2" xfId="36166" xr:uid="{1ECAD41A-DFDB-4E60-AA29-FA4AFBF26D2F}"/>
    <cellStyle name="20% - Accent6 2 5 3 2 5" xfId="28562" xr:uid="{8A96546F-CF89-4052-9480-82FCD5EB19F2}"/>
    <cellStyle name="20% - Accent6 2 5 3 3" xfId="3239" xr:uid="{00000000-0005-0000-0000-000065080000}"/>
    <cellStyle name="20% - Accent6 2 5 3 3 2" xfId="3238" xr:uid="{00000000-0005-0000-0000-000066080000}"/>
    <cellStyle name="20% - Accent6 2 5 3 3 2 2" xfId="21186" xr:uid="{56AFA4D9-B3A3-47AF-AF23-C0C0E6F3453A}"/>
    <cellStyle name="20% - Accent6 2 5 3 3 2 2 2" xfId="36162" xr:uid="{39870E7F-D260-4F7B-870E-D819CEABBE99}"/>
    <cellStyle name="20% - Accent6 2 5 3 3 2 3" xfId="28558" xr:uid="{D0444624-9C8D-46CE-AB67-ECFAD69AD8E6}"/>
    <cellStyle name="20% - Accent6 2 5 3 3 3" xfId="21187" xr:uid="{1D656ACD-DCCC-4536-8020-FB26A6CDAAAE}"/>
    <cellStyle name="20% - Accent6 2 5 3 3 3 2" xfId="36163" xr:uid="{1E23919D-2FD2-4439-81FD-D3A59D3FC463}"/>
    <cellStyle name="20% - Accent6 2 5 3 3 4" xfId="28559" xr:uid="{E0336747-C92C-4307-8B84-9F1ACA227A90}"/>
    <cellStyle name="20% - Accent6 2 5 3 4" xfId="3237" xr:uid="{00000000-0005-0000-0000-000067080000}"/>
    <cellStyle name="20% - Accent6 2 5 3 4 2" xfId="21185" xr:uid="{B7A42DFA-6ED9-49E4-ACF0-470C02A11B0A}"/>
    <cellStyle name="20% - Accent6 2 5 3 4 2 2" xfId="36161" xr:uid="{BF2D66E2-8C83-45D2-AC27-DE895BF6D5C0}"/>
    <cellStyle name="20% - Accent6 2 5 3 4 3" xfId="28557" xr:uid="{FEEE41B1-CA68-4F93-930A-30FF0C9FA0A9}"/>
    <cellStyle name="20% - Accent6 2 5 3 5" xfId="21191" xr:uid="{84989EC0-9ADA-4045-B14A-5A31140E01DF}"/>
    <cellStyle name="20% - Accent6 2 5 3 5 2" xfId="36167" xr:uid="{76259974-8F19-4158-85EC-54A633615F2A}"/>
    <cellStyle name="20% - Accent6 2 5 3 6" xfId="28563" xr:uid="{57F6A305-B092-4F70-9C76-06EFD2D500D3}"/>
    <cellStyle name="20% - Accent6 2 5 4" xfId="3236" xr:uid="{00000000-0005-0000-0000-000068080000}"/>
    <cellStyle name="20% - Accent6 2 5 4 2" xfId="3235" xr:uid="{00000000-0005-0000-0000-000069080000}"/>
    <cellStyle name="20% - Accent6 2 5 4 2 2" xfId="3234" xr:uid="{00000000-0005-0000-0000-00006A080000}"/>
    <cellStyle name="20% - Accent6 2 5 4 2 2 2" xfId="21182" xr:uid="{C0C6A24B-7C2D-4593-A548-2C44EA382FCB}"/>
    <cellStyle name="20% - Accent6 2 5 4 2 2 2 2" xfId="36158" xr:uid="{FB7D6D56-6F52-47D2-A58C-C4ACD7963087}"/>
    <cellStyle name="20% - Accent6 2 5 4 2 2 3" xfId="28554" xr:uid="{929806C2-DA10-4AE7-BC79-4197EAF1FFC3}"/>
    <cellStyle name="20% - Accent6 2 5 4 2 3" xfId="3233" xr:uid="{00000000-0005-0000-0000-00006B080000}"/>
    <cellStyle name="20% - Accent6 2 5 4 2 3 2" xfId="21181" xr:uid="{8FA39FAD-3290-4A54-8EE2-D78F5845DE6D}"/>
    <cellStyle name="20% - Accent6 2 5 4 2 3 2 2" xfId="36157" xr:uid="{AA6C21AD-C7CC-4DF0-B18F-7E89356AA146}"/>
    <cellStyle name="20% - Accent6 2 5 4 2 3 3" xfId="28553" xr:uid="{A6091715-63C6-4A3B-8C09-BDB852EC6751}"/>
    <cellStyle name="20% - Accent6 2 5 4 2 4" xfId="21183" xr:uid="{2DF34988-F4B2-4C25-AA9C-24B8912AC3A6}"/>
    <cellStyle name="20% - Accent6 2 5 4 2 4 2" xfId="36159" xr:uid="{F401B9E5-F92A-4918-9427-3EE0CB7C9A00}"/>
    <cellStyle name="20% - Accent6 2 5 4 2 5" xfId="28555" xr:uid="{017B5B81-CF9A-49EC-AB91-47B97A63DCD7}"/>
    <cellStyle name="20% - Accent6 2 5 4 3" xfId="3232" xr:uid="{00000000-0005-0000-0000-00006C080000}"/>
    <cellStyle name="20% - Accent6 2 5 4 3 2" xfId="3231" xr:uid="{00000000-0005-0000-0000-00006D080000}"/>
    <cellStyle name="20% - Accent6 2 5 4 3 2 2" xfId="21179" xr:uid="{78100C58-F2FB-4B0D-9F07-FD92A9C501B5}"/>
    <cellStyle name="20% - Accent6 2 5 4 3 2 2 2" xfId="36155" xr:uid="{02A19506-B42B-432A-8892-60E4462E1D0B}"/>
    <cellStyle name="20% - Accent6 2 5 4 3 2 3" xfId="28551" xr:uid="{D3D9077B-8F91-4E5B-984B-B0EE994B4950}"/>
    <cellStyle name="20% - Accent6 2 5 4 3 3" xfId="21180" xr:uid="{5A082CE2-3B61-416B-B0D9-4D6C2BB34549}"/>
    <cellStyle name="20% - Accent6 2 5 4 3 3 2" xfId="36156" xr:uid="{384488B6-7A55-4EC8-BDEA-A225B848C070}"/>
    <cellStyle name="20% - Accent6 2 5 4 3 4" xfId="28552" xr:uid="{727E86C5-49EB-4D45-BD82-2891995D6C9B}"/>
    <cellStyle name="20% - Accent6 2 5 4 4" xfId="3230" xr:uid="{00000000-0005-0000-0000-00006E080000}"/>
    <cellStyle name="20% - Accent6 2 5 4 4 2" xfId="21178" xr:uid="{3D17C508-CAC1-4763-B749-B426AD11B70E}"/>
    <cellStyle name="20% - Accent6 2 5 4 4 2 2" xfId="36154" xr:uid="{633CCB9F-D9B5-4143-8744-F0EB932D1905}"/>
    <cellStyle name="20% - Accent6 2 5 4 4 3" xfId="28550" xr:uid="{2DEB6B09-F67F-44B3-AAD2-F5501666F16A}"/>
    <cellStyle name="20% - Accent6 2 5 4 5" xfId="21184" xr:uid="{F6B45303-0385-4F01-96F9-274BC1F9A965}"/>
    <cellStyle name="20% - Accent6 2 5 4 5 2" xfId="36160" xr:uid="{D75A202B-9F05-471A-9CAC-E795CF4B28A9}"/>
    <cellStyle name="20% - Accent6 2 5 4 6" xfId="28556" xr:uid="{F2BD7EFA-F288-4092-BD54-227B81D5FB79}"/>
    <cellStyle name="20% - Accent6 2 5 5" xfId="3229" xr:uid="{00000000-0005-0000-0000-00006F080000}"/>
    <cellStyle name="20% - Accent6 2 5 5 2" xfId="3228" xr:uid="{00000000-0005-0000-0000-000070080000}"/>
    <cellStyle name="20% - Accent6 2 5 5 2 2" xfId="21176" xr:uid="{12E1C149-6595-4A6C-A991-86B14F48E3DD}"/>
    <cellStyle name="20% - Accent6 2 5 5 2 2 2" xfId="36152" xr:uid="{229E6689-5898-42E7-94AE-E6CCD0336C16}"/>
    <cellStyle name="20% - Accent6 2 5 5 2 3" xfId="28548" xr:uid="{C16FC388-6525-4C7D-8FCE-756ED12CF003}"/>
    <cellStyle name="20% - Accent6 2 5 5 3" xfId="3227" xr:uid="{00000000-0005-0000-0000-000071080000}"/>
    <cellStyle name="20% - Accent6 2 5 5 3 2" xfId="21175" xr:uid="{17C0B06D-E8D8-4F61-98D1-22E58B43363C}"/>
    <cellStyle name="20% - Accent6 2 5 5 3 2 2" xfId="36151" xr:uid="{2F2D72FD-D92A-487A-8B7A-A48768545367}"/>
    <cellStyle name="20% - Accent6 2 5 5 3 3" xfId="28547" xr:uid="{507F050D-47B1-4625-BCD5-077FF7D04159}"/>
    <cellStyle name="20% - Accent6 2 5 5 4" xfId="21177" xr:uid="{289BF8E8-DD92-4F1F-B121-D6ACE8404921}"/>
    <cellStyle name="20% - Accent6 2 5 5 4 2" xfId="36153" xr:uid="{D8552F5A-C743-4A43-A21D-3137FC430D36}"/>
    <cellStyle name="20% - Accent6 2 5 5 5" xfId="28549" xr:uid="{E1918224-0870-4F12-9E83-825A3534C884}"/>
    <cellStyle name="20% - Accent6 2 5 6" xfId="3226" xr:uid="{00000000-0005-0000-0000-000072080000}"/>
    <cellStyle name="20% - Accent6 2 5 6 2" xfId="21174" xr:uid="{8F5241A2-CA13-4B0B-A649-B46E00F8AFB9}"/>
    <cellStyle name="20% - Accent6 2 5 6 2 2" xfId="36150" xr:uid="{B4DF61D3-B261-4BFA-BF9F-E11F3D6A1E65}"/>
    <cellStyle name="20% - Accent6 2 5 6 3" xfId="28546" xr:uid="{9EB049EA-A89A-47DD-9B8E-7A6B63268A2E}"/>
    <cellStyle name="20% - Accent6 2 5 7" xfId="3225" xr:uid="{00000000-0005-0000-0000-000073080000}"/>
    <cellStyle name="20% - Accent6 2 5 7 2" xfId="3224" xr:uid="{00000000-0005-0000-0000-000074080000}"/>
    <cellStyle name="20% - Accent6 2 5 7 2 2" xfId="21172" xr:uid="{3749F340-DCBC-4D36-952A-20B21A03E4D2}"/>
    <cellStyle name="20% - Accent6 2 5 7 2 2 2" xfId="36148" xr:uid="{FB7A8D1B-AB34-40AD-8D21-2B05A94CE8A0}"/>
    <cellStyle name="20% - Accent6 2 5 7 2 3" xfId="28544" xr:uid="{4582B128-CE01-4475-A2C8-E723AEF38A28}"/>
    <cellStyle name="20% - Accent6 2 5 7 3" xfId="21173" xr:uid="{DDA35C89-E9BA-4F00-A44D-B68BF64DE591}"/>
    <cellStyle name="20% - Accent6 2 5 7 3 2" xfId="36149" xr:uid="{D6AB62F0-2788-4948-9636-E762A36924CD}"/>
    <cellStyle name="20% - Accent6 2 5 7 4" xfId="28545" xr:uid="{7017D70E-44BA-45CC-8155-7145F7965AE1}"/>
    <cellStyle name="20% - Accent6 2 5 8" xfId="3223" xr:uid="{00000000-0005-0000-0000-000075080000}"/>
    <cellStyle name="20% - Accent6 2 5 8 2" xfId="21171" xr:uid="{3B52EB4E-33B6-4FA2-83EC-9FD60989A02B}"/>
    <cellStyle name="20% - Accent6 2 5 8 2 2" xfId="36147" xr:uid="{D13A18F0-33EA-462D-B522-F78A495B453E}"/>
    <cellStyle name="20% - Accent6 2 5 8 3" xfId="28543" xr:uid="{B0F94DA9-05C3-4F7D-B82C-3348AC20B85E}"/>
    <cellStyle name="20% - Accent6 2 5 9" xfId="23270" xr:uid="{972A8C27-7D99-4723-BAB6-B19AEBA532CB}"/>
    <cellStyle name="20% - Accent6 2 5 9 2" xfId="38241" xr:uid="{7C6F2260-5F13-408D-BF07-F1F8774E3D8B}"/>
    <cellStyle name="20% - Accent6 2 6" xfId="3222" xr:uid="{00000000-0005-0000-0000-000076080000}"/>
    <cellStyle name="20% - Accent6 2 6 10" xfId="28542" xr:uid="{C47E1DC4-8145-4845-8EEA-CA57990B99E5}"/>
    <cellStyle name="20% - Accent6 2 6 2" xfId="3221" xr:uid="{00000000-0005-0000-0000-000077080000}"/>
    <cellStyle name="20% - Accent6 2 6 2 2" xfId="5581" xr:uid="{00000000-0005-0000-0000-000078080000}"/>
    <cellStyle name="20% - Accent6 2 6 2 2 2" xfId="5583" xr:uid="{00000000-0005-0000-0000-000079080000}"/>
    <cellStyle name="20% - Accent6 2 6 2 2 2 2" xfId="5588" xr:uid="{00000000-0005-0000-0000-00007A080000}"/>
    <cellStyle name="20% - Accent6 2 6 2 2 2 2 2" xfId="23244" xr:uid="{425EC787-46CC-4D73-BAD9-39CA9E1033CA}"/>
    <cellStyle name="20% - Accent6 2 6 2 2 2 2 2 2" xfId="38215" xr:uid="{8C51DA32-06E7-47F4-90A1-E12BDD84FCD2}"/>
    <cellStyle name="20% - Accent6 2 6 2 2 2 2 3" xfId="30612" xr:uid="{756B8B71-E3C6-4C1C-B051-FEEBB8C6D11A}"/>
    <cellStyle name="20% - Accent6 2 6 2 2 2 3" xfId="5591" xr:uid="{00000000-0005-0000-0000-00007B080000}"/>
    <cellStyle name="20% - Accent6 2 6 2 2 2 3 2" xfId="23247" xr:uid="{36AB91A1-C2AD-40F4-8174-370D32B75F05}"/>
    <cellStyle name="20% - Accent6 2 6 2 2 2 3 2 2" xfId="38218" xr:uid="{182B1A7E-3537-4F84-B28A-AF4E65BA28E9}"/>
    <cellStyle name="20% - Accent6 2 6 2 2 2 3 3" xfId="30615" xr:uid="{C7DD10BC-DDA1-442A-8685-423CD7BB7526}"/>
    <cellStyle name="20% - Accent6 2 6 2 2 2 4" xfId="23239" xr:uid="{FA6246C9-1BD2-4336-80D3-69A94940D4F1}"/>
    <cellStyle name="20% - Accent6 2 6 2 2 2 4 2" xfId="38210" xr:uid="{5D21C3D4-67B5-46C2-95A5-8528920849C6}"/>
    <cellStyle name="20% - Accent6 2 6 2 2 2 5" xfId="30607" xr:uid="{7150194C-162E-4771-81B8-885356FBE01B}"/>
    <cellStyle name="20% - Accent6 2 6 2 2 3" xfId="5594" xr:uid="{00000000-0005-0000-0000-00007C080000}"/>
    <cellStyle name="20% - Accent6 2 6 2 2 3 2" xfId="5597" xr:uid="{00000000-0005-0000-0000-00007D080000}"/>
    <cellStyle name="20% - Accent6 2 6 2 2 3 2 2" xfId="23253" xr:uid="{59F57AC1-E8FF-4177-851E-F1991ED78AC5}"/>
    <cellStyle name="20% - Accent6 2 6 2 2 3 2 2 2" xfId="38224" xr:uid="{6EC2EC59-8DD7-48C2-B617-C13730DF04CB}"/>
    <cellStyle name="20% - Accent6 2 6 2 2 3 2 3" xfId="30621" xr:uid="{33DF82EE-6791-4A26-9006-45E4B6E78F84}"/>
    <cellStyle name="20% - Accent6 2 6 2 2 3 3" xfId="23250" xr:uid="{BFA4D46C-78BA-485B-8864-14A02FA4849F}"/>
    <cellStyle name="20% - Accent6 2 6 2 2 3 3 2" xfId="38221" xr:uid="{0A93A64D-8C13-4CCE-9094-27C367F2B4F8}"/>
    <cellStyle name="20% - Accent6 2 6 2 2 3 4" xfId="30618" xr:uid="{8F9C6AB1-C6D3-45DB-BD0F-5AAD90C536A1}"/>
    <cellStyle name="20% - Accent6 2 6 2 2 4" xfId="3220" xr:uid="{00000000-0005-0000-0000-00007E080000}"/>
    <cellStyle name="20% - Accent6 2 6 2 2 4 2" xfId="21168" xr:uid="{69504CA1-1E08-4956-828C-913310C13354}"/>
    <cellStyle name="20% - Accent6 2 6 2 2 4 2 2" xfId="36144" xr:uid="{74CDEC7B-A023-472F-987B-E718EA3BC5FB}"/>
    <cellStyle name="20% - Accent6 2 6 2 2 4 3" xfId="28540" xr:uid="{546F9142-4E0B-4FDB-8C7F-C5DEFA44A0C6}"/>
    <cellStyle name="20% - Accent6 2 6 2 2 5" xfId="23237" xr:uid="{1DD671B3-8DAC-4DD5-9BFB-8787FDEC9B55}"/>
    <cellStyle name="20% - Accent6 2 6 2 2 5 2" xfId="38208" xr:uid="{5CB9BF00-AE7C-45C2-931D-172F6528EB48}"/>
    <cellStyle name="20% - Accent6 2 6 2 2 6" xfId="30605" xr:uid="{589C6B0A-DEBE-46D9-B287-5407173E66E5}"/>
    <cellStyle name="20% - Accent6 2 6 2 3" xfId="3219" xr:uid="{00000000-0005-0000-0000-00007F080000}"/>
    <cellStyle name="20% - Accent6 2 6 2 3 2" xfId="3218" xr:uid="{00000000-0005-0000-0000-000080080000}"/>
    <cellStyle name="20% - Accent6 2 6 2 3 2 2" xfId="5600" xr:uid="{00000000-0005-0000-0000-000081080000}"/>
    <cellStyle name="20% - Accent6 2 6 2 3 2 2 2" xfId="23256" xr:uid="{34B46682-918B-4FC9-8017-1F240B1786D8}"/>
    <cellStyle name="20% - Accent6 2 6 2 3 2 2 2 2" xfId="38227" xr:uid="{A8A8B1B3-AB71-4F0A-A260-131C169734AA}"/>
    <cellStyle name="20% - Accent6 2 6 2 3 2 2 3" xfId="30624" xr:uid="{FE49F9E9-C37B-409B-AFA1-39A2323D5AC5}"/>
    <cellStyle name="20% - Accent6 2 6 2 3 2 3" xfId="5603" xr:uid="{00000000-0005-0000-0000-000082080000}"/>
    <cellStyle name="20% - Accent6 2 6 2 3 2 3 2" xfId="23259" xr:uid="{2F226ECD-34BC-4741-BD67-1E37C241F020}"/>
    <cellStyle name="20% - Accent6 2 6 2 3 2 3 2 2" xfId="38230" xr:uid="{417D92CA-0017-4420-984E-9387C49ABD38}"/>
    <cellStyle name="20% - Accent6 2 6 2 3 2 3 3" xfId="30627" xr:uid="{91BEACB7-DB96-4E2B-8489-D7B0F362CA1E}"/>
    <cellStyle name="20% - Accent6 2 6 2 3 2 4" xfId="21166" xr:uid="{CACA9BF6-4A03-4572-B2F4-385957BAFD67}"/>
    <cellStyle name="20% - Accent6 2 6 2 3 2 4 2" xfId="36142" xr:uid="{C03AE993-D939-4FD7-A952-E67316A3B218}"/>
    <cellStyle name="20% - Accent6 2 6 2 3 2 5" xfId="28538" xr:uid="{E3D0F124-F333-448A-A187-43032A44BF37}"/>
    <cellStyle name="20% - Accent6 2 6 2 3 3" xfId="5609" xr:uid="{00000000-0005-0000-0000-000083080000}"/>
    <cellStyle name="20% - Accent6 2 6 2 3 3 2" xfId="5611" xr:uid="{00000000-0005-0000-0000-000084080000}"/>
    <cellStyle name="20% - Accent6 2 6 2 3 3 2 2" xfId="23265" xr:uid="{2D09CA69-0DD2-47F8-9C08-9E54174D9B36}"/>
    <cellStyle name="20% - Accent6 2 6 2 3 3 2 2 2" xfId="38236" xr:uid="{0377DC16-F15E-43FC-B879-9DE70AB7BF29}"/>
    <cellStyle name="20% - Accent6 2 6 2 3 3 2 3" xfId="30633" xr:uid="{2D973D73-B763-4417-A5C2-8A4E60B86BD7}"/>
    <cellStyle name="20% - Accent6 2 6 2 3 3 3" xfId="23263" xr:uid="{FCABDD64-A63C-4FB4-B75C-806388D48E92}"/>
    <cellStyle name="20% - Accent6 2 6 2 3 3 3 2" xfId="38234" xr:uid="{151BB472-FFB2-444D-9FF4-F5A6B1306316}"/>
    <cellStyle name="20% - Accent6 2 6 2 3 3 4" xfId="30631" xr:uid="{E87E1BAB-031B-443B-AFFF-43A28DB64C58}"/>
    <cellStyle name="20% - Accent6 2 6 2 3 4" xfId="5614" xr:uid="{00000000-0005-0000-0000-000085080000}"/>
    <cellStyle name="20% - Accent6 2 6 2 3 4 2" xfId="23267" xr:uid="{570A8C37-05A6-4067-9E75-19D1C246733E}"/>
    <cellStyle name="20% - Accent6 2 6 2 3 4 2 2" xfId="38238" xr:uid="{E31D2BE6-FEDC-429C-834B-5FB17D89F8D0}"/>
    <cellStyle name="20% - Accent6 2 6 2 3 4 3" xfId="30635" xr:uid="{E47FCF0B-4EC4-4A60-90A2-9B9AACF79EE6}"/>
    <cellStyle name="20% - Accent6 2 6 2 3 5" xfId="21167" xr:uid="{2A55E759-667B-4C42-88AE-7EE50FCE9D79}"/>
    <cellStyle name="20% - Accent6 2 6 2 3 5 2" xfId="36143" xr:uid="{68DCFF3C-A9CD-4622-B1E1-B72C64E6DA96}"/>
    <cellStyle name="20% - Accent6 2 6 2 3 6" xfId="28539" xr:uid="{E3C27CCC-206E-460D-9CF0-60B34D207277}"/>
    <cellStyle name="20% - Accent6 2 6 2 4" xfId="5616" xr:uid="{00000000-0005-0000-0000-000086080000}"/>
    <cellStyle name="20% - Accent6 2 6 2 4 2" xfId="5619" xr:uid="{00000000-0005-0000-0000-000087080000}"/>
    <cellStyle name="20% - Accent6 2 6 2 4 2 2" xfId="23271" xr:uid="{557CDD9F-2AE8-4BE0-A8FA-44606721F3E2}"/>
    <cellStyle name="20% - Accent6 2 6 2 4 2 2 2" xfId="38242" xr:uid="{370DBCB8-D7D6-4336-8AC8-4F1E3787A7BF}"/>
    <cellStyle name="20% - Accent6 2 6 2 4 2 3" xfId="30639" xr:uid="{E5228BC5-2BF5-4DDC-8E04-4B72D393F004}"/>
    <cellStyle name="20% - Accent6 2 6 2 4 3" xfId="5622" xr:uid="{00000000-0005-0000-0000-000088080000}"/>
    <cellStyle name="20% - Accent6 2 6 2 4 3 2" xfId="23274" xr:uid="{C1E2A2C6-0EF4-4613-B6A3-A603CACF54E7}"/>
    <cellStyle name="20% - Accent6 2 6 2 4 3 2 2" xfId="38245" xr:uid="{75F6B4B8-6F40-46CC-8C7A-E51CCB7E4486}"/>
    <cellStyle name="20% - Accent6 2 6 2 4 3 3" xfId="30642" xr:uid="{1649976C-AE0E-468E-B945-940721143288}"/>
    <cellStyle name="20% - Accent6 2 6 2 4 4" xfId="23269" xr:uid="{CDA5AD4A-3021-48B7-8CB1-496495846939}"/>
    <cellStyle name="20% - Accent6 2 6 2 4 4 2" xfId="38240" xr:uid="{19D91882-70A1-47D3-9084-FAF632BB8351}"/>
    <cellStyle name="20% - Accent6 2 6 2 4 5" xfId="30637" xr:uid="{3F4CE48B-D097-47CA-97CE-B000C36469C2}"/>
    <cellStyle name="20% - Accent6 2 6 2 5" xfId="5625" xr:uid="{00000000-0005-0000-0000-000089080000}"/>
    <cellStyle name="20% - Accent6 2 6 2 5 2" xfId="23277" xr:uid="{F3ECCF2E-28EB-483B-A824-A518BBB05F73}"/>
    <cellStyle name="20% - Accent6 2 6 2 5 2 2" xfId="38248" xr:uid="{8626FA1E-7E91-4036-AD4B-5D4BA707E779}"/>
    <cellStyle name="20% - Accent6 2 6 2 5 3" xfId="30645" xr:uid="{00DF0421-3CB3-42E2-B493-D8C90EA286E1}"/>
    <cellStyle name="20% - Accent6 2 6 2 6" xfId="5629" xr:uid="{00000000-0005-0000-0000-00008A080000}"/>
    <cellStyle name="20% - Accent6 2 6 2 6 2" xfId="5568" xr:uid="{00000000-0005-0000-0000-00008B080000}"/>
    <cellStyle name="20% - Accent6 2 6 2 6 2 2" xfId="23225" xr:uid="{A2F2E9FD-C33C-441E-A6C3-775301FB5533}"/>
    <cellStyle name="20% - Accent6 2 6 2 6 2 2 2" xfId="38196" xr:uid="{CD473E60-0191-40C2-83DA-B7F678BEB7EA}"/>
    <cellStyle name="20% - Accent6 2 6 2 6 2 3" xfId="30593" xr:uid="{62465B13-66D9-4593-A1E9-A526509F5F5F}"/>
    <cellStyle name="20% - Accent6 2 6 2 6 3" xfId="23281" xr:uid="{6BA56F31-2115-4A9D-9FAC-5E2093BE0522}"/>
    <cellStyle name="20% - Accent6 2 6 2 6 3 2" xfId="38252" xr:uid="{83B2F21F-45A3-4C9D-81C6-9E4ABB32D2EA}"/>
    <cellStyle name="20% - Accent6 2 6 2 6 4" xfId="30649" xr:uid="{0B048A28-C253-469B-BE2B-DB54D1D75E95}"/>
    <cellStyle name="20% - Accent6 2 6 2 7" xfId="5518" xr:uid="{00000000-0005-0000-0000-00008C080000}"/>
    <cellStyle name="20% - Accent6 2 6 2 7 2" xfId="23194" xr:uid="{C122EFAD-8875-4941-81FC-E80B5019C09F}"/>
    <cellStyle name="20% - Accent6 2 6 2 7 2 2" xfId="38165" xr:uid="{5B7A8CFD-4AC4-4A1E-A236-522B33871E12}"/>
    <cellStyle name="20% - Accent6 2 6 2 7 3" xfId="30562" xr:uid="{68EA442B-E71A-4F76-A864-060F17762902}"/>
    <cellStyle name="20% - Accent6 2 6 2 8" xfId="21169" xr:uid="{F87DAC1C-1D66-4EA3-B031-E26D7CA4476E}"/>
    <cellStyle name="20% - Accent6 2 6 2 8 2" xfId="36145" xr:uid="{743B21C2-268C-42A3-AF11-DEC526F0422B}"/>
    <cellStyle name="20% - Accent6 2 6 2 9" xfId="28541" xr:uid="{07FBDDC8-9FD0-4EA5-9406-AC02F8920FFF}"/>
    <cellStyle name="20% - Accent6 2 6 3" xfId="5565" xr:uid="{00000000-0005-0000-0000-00008D080000}"/>
    <cellStyle name="20% - Accent6 2 6 3 2" xfId="5514" xr:uid="{00000000-0005-0000-0000-00008E080000}"/>
    <cellStyle name="20% - Accent6 2 6 3 2 2" xfId="3217" xr:uid="{00000000-0005-0000-0000-00008F080000}"/>
    <cellStyle name="20% - Accent6 2 6 3 2 2 2" xfId="21165" xr:uid="{841F4676-A8A0-4646-9DBC-0A82BDB1353D}"/>
    <cellStyle name="20% - Accent6 2 6 3 2 2 2 2" xfId="36141" xr:uid="{8821800F-C6A0-4505-8ACE-3616212A65C3}"/>
    <cellStyle name="20% - Accent6 2 6 3 2 2 3" xfId="28537" xr:uid="{4EAB1326-8113-441E-B2C9-6146A9D7B253}"/>
    <cellStyle name="20% - Accent6 2 6 3 2 3" xfId="3216" xr:uid="{00000000-0005-0000-0000-000090080000}"/>
    <cellStyle name="20% - Accent6 2 6 3 2 3 2" xfId="21164" xr:uid="{225BDAC3-F202-49F5-A7DC-8BFD0BDA65B4}"/>
    <cellStyle name="20% - Accent6 2 6 3 2 3 2 2" xfId="36140" xr:uid="{951E522D-F319-403E-B1B3-4816771927E5}"/>
    <cellStyle name="20% - Accent6 2 6 3 2 3 3" xfId="28536" xr:uid="{574163A5-59C7-45D0-82CD-661D55B77EC2}"/>
    <cellStyle name="20% - Accent6 2 6 3 2 4" xfId="23190" xr:uid="{E1066478-33FC-452E-9ECA-6056CD05320F}"/>
    <cellStyle name="20% - Accent6 2 6 3 2 4 2" xfId="38161" xr:uid="{6D5B104D-294D-4D14-B970-6822F45572F8}"/>
    <cellStyle name="20% - Accent6 2 6 3 2 5" xfId="30558" xr:uid="{5E84347B-829A-4D31-9A73-3FA0367AC4C0}"/>
    <cellStyle name="20% - Accent6 2 6 3 3" xfId="3215" xr:uid="{00000000-0005-0000-0000-000091080000}"/>
    <cellStyle name="20% - Accent6 2 6 3 3 2" xfId="1625" xr:uid="{00000000-0005-0000-0000-000092080000}"/>
    <cellStyle name="20% - Accent6 2 6 3 3 2 2" xfId="20745" xr:uid="{8186661D-5EE6-4534-8FF8-9629491F1245}"/>
    <cellStyle name="20% - Accent6 2 6 3 3 2 2 2" xfId="35738" xr:uid="{DD1DB360-239B-455B-9D7A-9421F1371481}"/>
    <cellStyle name="20% - Accent6 2 6 3 3 2 3" xfId="28062" xr:uid="{DC6C3703-2EA0-4CAD-8FF9-9AB7422B84BD}"/>
    <cellStyle name="20% - Accent6 2 6 3 3 3" xfId="21163" xr:uid="{A885997E-F567-4464-B259-D20AD44FC12A}"/>
    <cellStyle name="20% - Accent6 2 6 3 3 3 2" xfId="36139" xr:uid="{70A9F6C9-BAE8-469C-9B36-C9B8F98A1662}"/>
    <cellStyle name="20% - Accent6 2 6 3 3 4" xfId="28535" xr:uid="{026DCC4C-5AEF-49D1-977E-BAB2757C6FC6}"/>
    <cellStyle name="20% - Accent6 2 6 3 4" xfId="5555" xr:uid="{00000000-0005-0000-0000-000093080000}"/>
    <cellStyle name="20% - Accent6 2 6 3 4 2" xfId="23213" xr:uid="{6EA0780D-344F-4DD7-981F-0FCB002A26A5}"/>
    <cellStyle name="20% - Accent6 2 6 3 4 2 2" xfId="38184" xr:uid="{3A7F8730-5EA5-4D5C-9D88-AA29FE7D4F41}"/>
    <cellStyle name="20% - Accent6 2 6 3 4 3" xfId="30581" xr:uid="{8AF690C8-0F2B-474C-8FBC-5F9C10D310D5}"/>
    <cellStyle name="20% - Accent6 2 6 3 5" xfId="23222" xr:uid="{2DDD661D-FE39-44E2-B64A-9468048451B3}"/>
    <cellStyle name="20% - Accent6 2 6 3 5 2" xfId="38193" xr:uid="{C0EE52A2-6A23-46ED-A314-2BC7161E4564}"/>
    <cellStyle name="20% - Accent6 2 6 3 6" xfId="30590" xr:uid="{DACE4B30-FB73-4254-8E0E-8D0A7C3F437D}"/>
    <cellStyle name="20% - Accent6 2 6 4" xfId="5557" xr:uid="{00000000-0005-0000-0000-000094080000}"/>
    <cellStyle name="20% - Accent6 2 6 4 2" xfId="5562" xr:uid="{00000000-0005-0000-0000-000095080000}"/>
    <cellStyle name="20% - Accent6 2 6 4 2 2" xfId="3214" xr:uid="{00000000-0005-0000-0000-000096080000}"/>
    <cellStyle name="20% - Accent6 2 6 4 2 2 2" xfId="21162" xr:uid="{35D32776-6564-4233-A587-57F989D7A983}"/>
    <cellStyle name="20% - Accent6 2 6 4 2 2 2 2" xfId="36138" xr:uid="{2A829F73-5C53-496B-B759-44B645D5A939}"/>
    <cellStyle name="20% - Accent6 2 6 4 2 2 3" xfId="28534" xr:uid="{3DA3FE65-87EF-49E3-9494-88C655991657}"/>
    <cellStyle name="20% - Accent6 2 6 4 2 3" xfId="3213" xr:uid="{00000000-0005-0000-0000-000097080000}"/>
    <cellStyle name="20% - Accent6 2 6 4 2 3 2" xfId="21161" xr:uid="{CB319680-F682-480D-89C3-530DFA08864E}"/>
    <cellStyle name="20% - Accent6 2 6 4 2 3 2 2" xfId="36137" xr:uid="{1FD8D279-17EE-48EC-A3E3-C8EC53F83091}"/>
    <cellStyle name="20% - Accent6 2 6 4 2 3 3" xfId="28533" xr:uid="{4766D3C3-7447-4F7A-A7A8-951DA14B189E}"/>
    <cellStyle name="20% - Accent6 2 6 4 2 4" xfId="23219" xr:uid="{745EED33-936F-4CAA-8586-E83BE1C3C526}"/>
    <cellStyle name="20% - Accent6 2 6 4 2 4 2" xfId="38190" xr:uid="{32626142-544A-4B72-9770-1B76E4562BE8}"/>
    <cellStyle name="20% - Accent6 2 6 4 2 5" xfId="30587" xr:uid="{11819313-4FEC-478A-8E40-F01A5F419880}"/>
    <cellStyle name="20% - Accent6 2 6 4 3" xfId="3212" xr:uid="{00000000-0005-0000-0000-000098080000}"/>
    <cellStyle name="20% - Accent6 2 6 4 3 2" xfId="3211" xr:uid="{00000000-0005-0000-0000-000099080000}"/>
    <cellStyle name="20% - Accent6 2 6 4 3 2 2" xfId="21159" xr:uid="{C5FD0449-0D09-4AC3-B4B4-0216EF4E138B}"/>
    <cellStyle name="20% - Accent6 2 6 4 3 2 2 2" xfId="36135" xr:uid="{D441D083-B36F-43B5-BD82-228D030433B9}"/>
    <cellStyle name="20% - Accent6 2 6 4 3 2 3" xfId="28531" xr:uid="{C283B6E4-0B10-4719-A94E-5AD766D513A1}"/>
    <cellStyle name="20% - Accent6 2 6 4 3 3" xfId="21160" xr:uid="{1B6D9509-0750-4A9B-9B94-4D32607665A9}"/>
    <cellStyle name="20% - Accent6 2 6 4 3 3 2" xfId="36136" xr:uid="{E37EC9CC-FF6F-432F-91E4-8985151B1119}"/>
    <cellStyle name="20% - Accent6 2 6 4 3 4" xfId="28532" xr:uid="{E2D185F0-E93B-4F09-9A40-1D613A246719}"/>
    <cellStyle name="20% - Accent6 2 6 4 4" xfId="3210" xr:uid="{00000000-0005-0000-0000-00009A080000}"/>
    <cellStyle name="20% - Accent6 2 6 4 4 2" xfId="21158" xr:uid="{62C977E6-8274-449A-935F-82B53F157BD9}"/>
    <cellStyle name="20% - Accent6 2 6 4 4 2 2" xfId="36134" xr:uid="{48CAB10E-930C-43FD-A6E3-018543AEC66A}"/>
    <cellStyle name="20% - Accent6 2 6 4 4 3" xfId="28530" xr:uid="{38C24B19-D133-44B5-9DBB-E80EFAF2BF8A}"/>
    <cellStyle name="20% - Accent6 2 6 4 5" xfId="23215" xr:uid="{C7916691-E814-4286-BE10-B1B69ED09EFB}"/>
    <cellStyle name="20% - Accent6 2 6 4 5 2" xfId="38186" xr:uid="{7B0123F6-D9E1-43D0-AB67-1BE9FC89087C}"/>
    <cellStyle name="20% - Accent6 2 6 4 6" xfId="30583" xr:uid="{674C82BB-CDEE-4F9B-8009-EF0E0CB96A8C}"/>
    <cellStyle name="20% - Accent6 2 6 5" xfId="3209" xr:uid="{00000000-0005-0000-0000-00009B080000}"/>
    <cellStyle name="20% - Accent6 2 6 5 2" xfId="3208" xr:uid="{00000000-0005-0000-0000-00009C080000}"/>
    <cellStyle name="20% - Accent6 2 6 5 2 2" xfId="21156" xr:uid="{A3794298-7847-4D9A-A999-3412730D28AB}"/>
    <cellStyle name="20% - Accent6 2 6 5 2 2 2" xfId="36132" xr:uid="{93F0EDBB-43B5-47DD-A403-E2D68AAE17AF}"/>
    <cellStyle name="20% - Accent6 2 6 5 2 3" xfId="28528" xr:uid="{EC7CBFBD-D0BF-4DF0-AD2C-FC3AE9FA521C}"/>
    <cellStyle name="20% - Accent6 2 6 5 3" xfId="3207" xr:uid="{00000000-0005-0000-0000-00009D080000}"/>
    <cellStyle name="20% - Accent6 2 6 5 3 2" xfId="21155" xr:uid="{7DCF920A-C626-4A23-B306-DC86E844D703}"/>
    <cellStyle name="20% - Accent6 2 6 5 3 2 2" xfId="36131" xr:uid="{E21F603C-9E43-4831-BC0D-7BB392060F13}"/>
    <cellStyle name="20% - Accent6 2 6 5 3 3" xfId="28527" xr:uid="{EBC0C5F3-CCAC-4F14-B7C6-C27C3D84D197}"/>
    <cellStyle name="20% - Accent6 2 6 5 4" xfId="21157" xr:uid="{455B7D85-C57C-4294-B261-5A98C4E8C96E}"/>
    <cellStyle name="20% - Accent6 2 6 5 4 2" xfId="36133" xr:uid="{0D8AF11A-8955-4B56-9D33-41B5BDAF0354}"/>
    <cellStyle name="20% - Accent6 2 6 5 5" xfId="28529" xr:uid="{0745A5F2-3EE6-462D-8F83-502078FCD27C}"/>
    <cellStyle name="20% - Accent6 2 6 6" xfId="3206" xr:uid="{00000000-0005-0000-0000-00009E080000}"/>
    <cellStyle name="20% - Accent6 2 6 6 2" xfId="21154" xr:uid="{155734DD-F3EE-4B55-870C-C754F496D82B}"/>
    <cellStyle name="20% - Accent6 2 6 6 2 2" xfId="36130" xr:uid="{E528AFF1-5871-4644-BB12-C63CA5F333B0}"/>
    <cellStyle name="20% - Accent6 2 6 6 3" xfId="28526" xr:uid="{8F2485A8-ABD7-4F2F-8736-46F71D9FBFE4}"/>
    <cellStyle name="20% - Accent6 2 6 7" xfId="3205" xr:uid="{00000000-0005-0000-0000-00009F080000}"/>
    <cellStyle name="20% - Accent6 2 6 7 2" xfId="3204" xr:uid="{00000000-0005-0000-0000-0000A0080000}"/>
    <cellStyle name="20% - Accent6 2 6 7 2 2" xfId="21152" xr:uid="{A2E7D291-564A-414E-B214-C207C3A7ED9A}"/>
    <cellStyle name="20% - Accent6 2 6 7 2 2 2" xfId="36128" xr:uid="{A855A49C-83F9-4DCD-899D-12D4CEC35526}"/>
    <cellStyle name="20% - Accent6 2 6 7 2 3" xfId="28524" xr:uid="{F5731760-0BE2-4BFF-84E0-DED885F080FD}"/>
    <cellStyle name="20% - Accent6 2 6 7 3" xfId="21153" xr:uid="{706B1657-B204-447D-AEB1-E00CDE89EABF}"/>
    <cellStyle name="20% - Accent6 2 6 7 3 2" xfId="36129" xr:uid="{91784BA6-4134-426C-8872-960069370652}"/>
    <cellStyle name="20% - Accent6 2 6 7 4" xfId="28525" xr:uid="{2DBD68B8-B30E-42A6-A2F6-2F870FA0FD54}"/>
    <cellStyle name="20% - Accent6 2 6 8" xfId="3203" xr:uid="{00000000-0005-0000-0000-0000A1080000}"/>
    <cellStyle name="20% - Accent6 2 6 8 2" xfId="21151" xr:uid="{ABC12B32-BAFB-4A7D-93C2-2B636F011340}"/>
    <cellStyle name="20% - Accent6 2 6 8 2 2" xfId="36127" xr:uid="{EFCEB598-B8FB-4EC8-B1F2-F7077A5D5104}"/>
    <cellStyle name="20% - Accent6 2 6 8 3" xfId="28523" xr:uid="{F726FEFC-93F3-40E3-9DFA-53817A9A772C}"/>
    <cellStyle name="20% - Accent6 2 6 9" xfId="21170" xr:uid="{2F5201EC-D395-40DC-AC30-9F8D0417A90A}"/>
    <cellStyle name="20% - Accent6 2 6 9 2" xfId="36146" xr:uid="{03BE5A6F-6D1F-424B-B84E-3B6039EC100A}"/>
    <cellStyle name="20% - Accent6 2 7" xfId="3202" xr:uid="{00000000-0005-0000-0000-0000A2080000}"/>
    <cellStyle name="20% - Accent6 2 7 2" xfId="3201" xr:uid="{00000000-0005-0000-0000-0000A3080000}"/>
    <cellStyle name="20% - Accent6 2 7 2 2" xfId="3200" xr:uid="{00000000-0005-0000-0000-0000A4080000}"/>
    <cellStyle name="20% - Accent6 2 7 2 2 2" xfId="21148" xr:uid="{9BC6A3A1-10C0-4932-B754-3786712135AD}"/>
    <cellStyle name="20% - Accent6 2 7 2 2 2 2" xfId="36124" xr:uid="{EFD9C136-5A6C-4F7A-BEC0-4B4308EAEFB5}"/>
    <cellStyle name="20% - Accent6 2 7 2 2 3" xfId="28520" xr:uid="{3268FC7A-20A9-476E-89DE-925F1DF2629E}"/>
    <cellStyle name="20% - Accent6 2 7 2 3" xfId="5513" xr:uid="{00000000-0005-0000-0000-0000A5080000}"/>
    <cellStyle name="20% - Accent6 2 7 2 3 2" xfId="23189" xr:uid="{5A50F001-BCF9-4BB0-8A47-9CCBC5FBF25E}"/>
    <cellStyle name="20% - Accent6 2 7 2 3 2 2" xfId="38160" xr:uid="{047C50D1-465D-49EF-92A2-EC967FF91196}"/>
    <cellStyle name="20% - Accent6 2 7 2 3 3" xfId="30557" xr:uid="{FBE1AEED-0E71-4A53-A6C1-A668CF7ED7AA}"/>
    <cellStyle name="20% - Accent6 2 7 2 4" xfId="21149" xr:uid="{C21DAE31-39A1-48BC-B8E7-C90352358A74}"/>
    <cellStyle name="20% - Accent6 2 7 2 4 2" xfId="36125" xr:uid="{463BBFF5-9F7D-4858-BE14-F42AADDCC63C}"/>
    <cellStyle name="20% - Accent6 2 7 2 5" xfId="28521" xr:uid="{F899AC5F-6712-4E19-902A-4335BBE40F51}"/>
    <cellStyle name="20% - Accent6 2 7 3" xfId="3199" xr:uid="{00000000-0005-0000-0000-0000A6080000}"/>
    <cellStyle name="20% - Accent6 2 7 3 2" xfId="3198" xr:uid="{00000000-0005-0000-0000-0000A7080000}"/>
    <cellStyle name="20% - Accent6 2 7 3 2 2" xfId="21146" xr:uid="{AB12EEFB-0975-4435-A424-5F508C832250}"/>
    <cellStyle name="20% - Accent6 2 7 3 2 2 2" xfId="36122" xr:uid="{8F44CD3E-9DDC-4302-AEF1-B15A604C4784}"/>
    <cellStyle name="20% - Accent6 2 7 3 2 3" xfId="28518" xr:uid="{9F2A544B-C0A7-4068-B6B2-6532C952C306}"/>
    <cellStyle name="20% - Accent6 2 7 3 3" xfId="21147" xr:uid="{25DC80F2-AA9B-49C8-B09C-A541C0DF4FE0}"/>
    <cellStyle name="20% - Accent6 2 7 3 3 2" xfId="36123" xr:uid="{6505828C-CD02-459A-B681-B4CFE687210B}"/>
    <cellStyle name="20% - Accent6 2 7 3 4" xfId="28519" xr:uid="{2D0F2653-265E-4048-BB2B-E05FFD80AB79}"/>
    <cellStyle name="20% - Accent6 2 7 4" xfId="3197" xr:uid="{00000000-0005-0000-0000-0000A8080000}"/>
    <cellStyle name="20% - Accent6 2 7 4 2" xfId="21145" xr:uid="{ED0A4999-5DC8-4096-88BE-48AA29FD4915}"/>
    <cellStyle name="20% - Accent6 2 7 4 2 2" xfId="36121" xr:uid="{3F4CEBAA-4F9C-450B-A0D3-43EF4A2A86F4}"/>
    <cellStyle name="20% - Accent6 2 7 4 3" xfId="28517" xr:uid="{A4B32A4F-C56F-4BCD-9C5F-5DBE603A4750}"/>
    <cellStyle name="20% - Accent6 2 7 5" xfId="21150" xr:uid="{6278C209-0AEF-4E08-AF68-1C5582D7E6FB}"/>
    <cellStyle name="20% - Accent6 2 7 5 2" xfId="36126" xr:uid="{BEA41BF4-9840-4441-B181-9B527F6E5DF0}"/>
    <cellStyle name="20% - Accent6 2 7 6" xfId="28522" xr:uid="{513ED157-0012-4DC4-8EC3-56FB513305CA}"/>
    <cellStyle name="20% - Accent6 3" xfId="215" xr:uid="{00000000-0005-0000-0000-000036000000}"/>
    <cellStyle name="20% - Accent6 3 10" xfId="3196" xr:uid="{00000000-0005-0000-0000-0000A9080000}"/>
    <cellStyle name="20% - Accent6 3 10 2" xfId="21144" xr:uid="{855DC1AF-9584-45E8-B3CF-6EB34CE754C4}"/>
    <cellStyle name="20% - Accent6 3 10 2 2" xfId="36120" xr:uid="{FD48F0CA-9923-4505-842A-E9AA140D7556}"/>
    <cellStyle name="20% - Accent6 3 10 3" xfId="28516" xr:uid="{86B60C27-BD1E-4EC0-B448-08D52FB0C120}"/>
    <cellStyle name="20% - Accent6 3 2" xfId="3195" xr:uid="{00000000-0005-0000-0000-0000AA080000}"/>
    <cellStyle name="20% - Accent6 3 2 2" xfId="3194" xr:uid="{00000000-0005-0000-0000-0000AB080000}"/>
    <cellStyle name="20% - Accent6 3 2 2 2" xfId="3193" xr:uid="{00000000-0005-0000-0000-0000AC080000}"/>
    <cellStyle name="20% - Accent6 3 2 2 2 2" xfId="3192" xr:uid="{00000000-0005-0000-0000-0000AD080000}"/>
    <cellStyle name="20% - Accent6 3 2 2 2 2 2" xfId="3191" xr:uid="{00000000-0005-0000-0000-0000AE080000}"/>
    <cellStyle name="20% - Accent6 3 2 2 2 2 2 2" xfId="21140" xr:uid="{9195224F-332F-4463-9A02-5C86193AD689}"/>
    <cellStyle name="20% - Accent6 3 2 2 2 2 2 2 2" xfId="36116" xr:uid="{AA539AB4-6F17-4B9C-959F-C0460D8861A7}"/>
    <cellStyle name="20% - Accent6 3 2 2 2 2 2 3" xfId="28512" xr:uid="{04D2B9F9-6FA7-4E2F-B08D-CE611F492AAF}"/>
    <cellStyle name="20% - Accent6 3 2 2 2 2 3" xfId="3190" xr:uid="{00000000-0005-0000-0000-0000AF080000}"/>
    <cellStyle name="20% - Accent6 3 2 2 2 2 3 2" xfId="21139" xr:uid="{5055A0AE-8AE4-44C6-ACE1-BA24865D063F}"/>
    <cellStyle name="20% - Accent6 3 2 2 2 2 3 2 2" xfId="36115" xr:uid="{9919702F-DF2D-4225-A318-48D503B2E202}"/>
    <cellStyle name="20% - Accent6 3 2 2 2 2 3 3" xfId="28511" xr:uid="{E3FBCABC-F3D5-4226-9547-151926475850}"/>
    <cellStyle name="20% - Accent6 3 2 2 2 2 4" xfId="21141" xr:uid="{812151D1-913D-4158-B979-990AC8A0B490}"/>
    <cellStyle name="20% - Accent6 3 2 2 2 2 4 2" xfId="36117" xr:uid="{3A3B8A95-7C60-473F-9C89-97C9D17EAB84}"/>
    <cellStyle name="20% - Accent6 3 2 2 2 2 5" xfId="28513" xr:uid="{2ADE1D0E-6EDE-46B4-9F1A-7AA73335D6F3}"/>
    <cellStyle name="20% - Accent6 3 2 2 2 3" xfId="3189" xr:uid="{00000000-0005-0000-0000-0000B0080000}"/>
    <cellStyle name="20% - Accent6 3 2 2 2 3 2" xfId="3188" xr:uid="{00000000-0005-0000-0000-0000B1080000}"/>
    <cellStyle name="20% - Accent6 3 2 2 2 3 2 2" xfId="21137" xr:uid="{45DF6EC3-042D-4DA9-839A-33B291159B7A}"/>
    <cellStyle name="20% - Accent6 3 2 2 2 3 2 2 2" xfId="36113" xr:uid="{CF6DE42D-6E63-4D5B-9383-4851D7B193FB}"/>
    <cellStyle name="20% - Accent6 3 2 2 2 3 2 3" xfId="28509" xr:uid="{1C4E7A6D-2889-4899-8E49-0BD334B09E92}"/>
    <cellStyle name="20% - Accent6 3 2 2 2 3 3" xfId="21138" xr:uid="{12AE5E60-95B4-4D66-9F02-F6871501199D}"/>
    <cellStyle name="20% - Accent6 3 2 2 2 3 3 2" xfId="36114" xr:uid="{964F5231-C47E-476C-99CE-BAB7C57C7CA7}"/>
    <cellStyle name="20% - Accent6 3 2 2 2 3 4" xfId="28510" xr:uid="{133A0267-81D4-4F02-B59F-D91F79275C38}"/>
    <cellStyle name="20% - Accent6 3 2 2 2 4" xfId="3187" xr:uid="{00000000-0005-0000-0000-0000B2080000}"/>
    <cellStyle name="20% - Accent6 3 2 2 2 4 2" xfId="21136" xr:uid="{D114B307-B8C8-4485-AF4A-08C3FADBE0E3}"/>
    <cellStyle name="20% - Accent6 3 2 2 2 4 2 2" xfId="36112" xr:uid="{D4B808C6-9FD0-44FF-A365-8DE83964807E}"/>
    <cellStyle name="20% - Accent6 3 2 2 2 4 3" xfId="28508" xr:uid="{3A88A27D-EEB7-4B05-968B-22530D243DE2}"/>
    <cellStyle name="20% - Accent6 3 2 2 2 5" xfId="21142" xr:uid="{4DA4E686-8553-4444-9300-26F002A77A22}"/>
    <cellStyle name="20% - Accent6 3 2 2 2 5 2" xfId="36118" xr:uid="{2DDF070F-039B-44A6-9C61-FE8961EF0798}"/>
    <cellStyle name="20% - Accent6 3 2 2 2 6" xfId="28514" xr:uid="{9262C3D2-83B6-48AD-99E8-DD8E9FE4FF8C}"/>
    <cellStyle name="20% - Accent6 3 2 2 3" xfId="3186" xr:uid="{00000000-0005-0000-0000-0000B3080000}"/>
    <cellStyle name="20% - Accent6 3 2 2 3 2" xfId="3185" xr:uid="{00000000-0005-0000-0000-0000B4080000}"/>
    <cellStyle name="20% - Accent6 3 2 2 3 2 2" xfId="21134" xr:uid="{94E34245-D0C6-4340-92C0-9A3D481B4821}"/>
    <cellStyle name="20% - Accent6 3 2 2 3 2 2 2" xfId="36110" xr:uid="{BF2F2F3C-F6E9-4E56-9A16-97E2F33C6E4A}"/>
    <cellStyle name="20% - Accent6 3 2 2 3 2 3" xfId="28506" xr:uid="{0E4764D8-5C3A-4EDA-9181-64AE58D81285}"/>
    <cellStyle name="20% - Accent6 3 2 2 3 3" xfId="3184" xr:uid="{00000000-0005-0000-0000-0000B5080000}"/>
    <cellStyle name="20% - Accent6 3 2 2 3 3 2" xfId="21133" xr:uid="{6B6AE99D-86FF-4915-918F-6E66515F817C}"/>
    <cellStyle name="20% - Accent6 3 2 2 3 3 2 2" xfId="36109" xr:uid="{AA6E9030-485A-4EBF-B429-4213162EA63C}"/>
    <cellStyle name="20% - Accent6 3 2 2 3 3 3" xfId="28505" xr:uid="{F0CC994E-4855-4114-B53B-F8B7A3757F9C}"/>
    <cellStyle name="20% - Accent6 3 2 2 3 4" xfId="21135" xr:uid="{AAD6FBEB-E16A-4AA4-A171-F5F97FBD819C}"/>
    <cellStyle name="20% - Accent6 3 2 2 3 4 2" xfId="36111" xr:uid="{0262D790-3220-4D58-A986-68B4F486B27E}"/>
    <cellStyle name="20% - Accent6 3 2 2 3 5" xfId="28507" xr:uid="{FACD85D5-5768-47F3-AB96-60C0769384DD}"/>
    <cellStyle name="20% - Accent6 3 2 2 4" xfId="3183" xr:uid="{00000000-0005-0000-0000-0000B6080000}"/>
    <cellStyle name="20% - Accent6 3 2 2 4 2" xfId="21132" xr:uid="{BFDB8503-391E-4C0A-8560-F18445A6E120}"/>
    <cellStyle name="20% - Accent6 3 2 2 4 2 2" xfId="36108" xr:uid="{CA68DDB7-CB57-450D-93CE-3EFD1167255E}"/>
    <cellStyle name="20% - Accent6 3 2 2 4 3" xfId="28504" xr:uid="{DEC1366E-1E9E-4126-80A8-B59E701D2ECE}"/>
    <cellStyle name="20% - Accent6 3 2 2 5" xfId="3182" xr:uid="{00000000-0005-0000-0000-0000B7080000}"/>
    <cellStyle name="20% - Accent6 3 2 2 5 2" xfId="3181" xr:uid="{00000000-0005-0000-0000-0000B8080000}"/>
    <cellStyle name="20% - Accent6 3 2 2 5 2 2" xfId="21130" xr:uid="{9157BD6A-1A60-4675-BE25-388CC4FAAE56}"/>
    <cellStyle name="20% - Accent6 3 2 2 5 2 2 2" xfId="36106" xr:uid="{55D4091D-CDB0-4E0F-AACA-9A3769AD8D37}"/>
    <cellStyle name="20% - Accent6 3 2 2 5 2 3" xfId="28502" xr:uid="{D0795FE4-3E94-4E9F-B5A2-B7136812C3ED}"/>
    <cellStyle name="20% - Accent6 3 2 2 5 3" xfId="21131" xr:uid="{617635E8-9B66-477B-83ED-EB965AC916B2}"/>
    <cellStyle name="20% - Accent6 3 2 2 5 3 2" xfId="36107" xr:uid="{24FF2E1C-ECCF-4B0C-9C82-EAD39EB79D62}"/>
    <cellStyle name="20% - Accent6 3 2 2 5 4" xfId="28503" xr:uid="{6A4F535C-D812-4048-AE8F-F7AAB89443D7}"/>
    <cellStyle name="20% - Accent6 3 2 2 6" xfId="3180" xr:uid="{00000000-0005-0000-0000-0000B9080000}"/>
    <cellStyle name="20% - Accent6 3 2 2 6 2" xfId="21129" xr:uid="{008FA302-D292-40C0-A159-90F2947F3D4B}"/>
    <cellStyle name="20% - Accent6 3 2 2 6 2 2" xfId="36105" xr:uid="{0DCEBAED-170C-42D6-932A-79D5680F41FD}"/>
    <cellStyle name="20% - Accent6 3 2 2 6 3" xfId="28501" xr:uid="{2FB8C5DE-61DC-4478-B26F-1E6F3671737B}"/>
    <cellStyle name="20% - Accent6 3 2 2 7" xfId="21143" xr:uid="{EF1ADDCF-0460-4D18-A37F-1134EF492FC7}"/>
    <cellStyle name="20% - Accent6 3 2 2 7 2" xfId="36119" xr:uid="{2D599AC1-76F0-4672-A8E6-C9A13357B9B9}"/>
    <cellStyle name="20% - Accent6 3 2 2 8" xfId="28515" xr:uid="{7AB139CE-C211-44A2-9AF6-59D56EBAB545}"/>
    <cellStyle name="20% - Accent6 3 2 3" xfId="3179" xr:uid="{00000000-0005-0000-0000-0000BA080000}"/>
    <cellStyle name="20% - Accent6 3 2 3 2" xfId="3178" xr:uid="{00000000-0005-0000-0000-0000BB080000}"/>
    <cellStyle name="20% - Accent6 3 2 3 2 2" xfId="3177" xr:uid="{00000000-0005-0000-0000-0000BC080000}"/>
    <cellStyle name="20% - Accent6 3 2 3 2 2 2" xfId="21126" xr:uid="{59007889-0004-4FA6-9492-B64ED5DFE871}"/>
    <cellStyle name="20% - Accent6 3 2 3 2 2 2 2" xfId="36102" xr:uid="{B71851BF-1E68-47B1-9DF3-DD5ECE78B5CA}"/>
    <cellStyle name="20% - Accent6 3 2 3 2 2 3" xfId="28498" xr:uid="{D2896F0E-4266-43A0-A16B-C8B948E9CE5B}"/>
    <cellStyle name="20% - Accent6 3 2 3 2 3" xfId="3176" xr:uid="{00000000-0005-0000-0000-0000BD080000}"/>
    <cellStyle name="20% - Accent6 3 2 3 2 3 2" xfId="21125" xr:uid="{ED454345-A28E-43A2-A988-2EC315DD0EEC}"/>
    <cellStyle name="20% - Accent6 3 2 3 2 3 2 2" xfId="36101" xr:uid="{300C56C9-82EB-4B4D-A9CB-6617C07C76D8}"/>
    <cellStyle name="20% - Accent6 3 2 3 2 3 3" xfId="28497" xr:uid="{4D0F9502-8BDB-4049-B5E4-D8204F0383E6}"/>
    <cellStyle name="20% - Accent6 3 2 3 2 4" xfId="21127" xr:uid="{346ADAE3-7F2C-46CF-8AEE-24BF26D1CFDC}"/>
    <cellStyle name="20% - Accent6 3 2 3 2 4 2" xfId="36103" xr:uid="{D7A11A19-5AFD-4A5B-B440-7AE403F1D829}"/>
    <cellStyle name="20% - Accent6 3 2 3 2 5" xfId="28499" xr:uid="{925480BD-4451-4A68-BD4C-E609C4A87A6E}"/>
    <cellStyle name="20% - Accent6 3 2 3 3" xfId="3175" xr:uid="{00000000-0005-0000-0000-0000BE080000}"/>
    <cellStyle name="20% - Accent6 3 2 3 3 2" xfId="3174" xr:uid="{00000000-0005-0000-0000-0000BF080000}"/>
    <cellStyle name="20% - Accent6 3 2 3 3 2 2" xfId="21123" xr:uid="{4236AC0E-EA38-4E83-8183-D674DB1A9ABB}"/>
    <cellStyle name="20% - Accent6 3 2 3 3 2 2 2" xfId="36099" xr:uid="{636F2A19-E68C-466A-8434-5E1BF2BB7F8D}"/>
    <cellStyle name="20% - Accent6 3 2 3 3 2 3" xfId="28495" xr:uid="{8BFD99D8-C5ED-411B-ADDD-B9765C42B3B9}"/>
    <cellStyle name="20% - Accent6 3 2 3 3 3" xfId="21124" xr:uid="{1196FADD-2851-4B2A-97C2-5B056C883C90}"/>
    <cellStyle name="20% - Accent6 3 2 3 3 3 2" xfId="36100" xr:uid="{B077EA21-6B06-4838-9704-DA2C5FAD8F89}"/>
    <cellStyle name="20% - Accent6 3 2 3 3 4" xfId="28496" xr:uid="{54905852-9BA4-4436-A815-752CA9AF5BD5}"/>
    <cellStyle name="20% - Accent6 3 2 3 4" xfId="3173" xr:uid="{00000000-0005-0000-0000-0000C0080000}"/>
    <cellStyle name="20% - Accent6 3 2 3 4 2" xfId="21122" xr:uid="{08B33EAB-EB38-4455-B520-3FDE8BBBDEB3}"/>
    <cellStyle name="20% - Accent6 3 2 3 4 2 2" xfId="36098" xr:uid="{5D6B0E6E-25A4-4856-AD9E-71D3F54BF66A}"/>
    <cellStyle name="20% - Accent6 3 2 3 4 3" xfId="28494" xr:uid="{FEA36791-F260-4C5E-8E01-2382BCA88B94}"/>
    <cellStyle name="20% - Accent6 3 2 3 5" xfId="21128" xr:uid="{3013901D-8A66-4216-BE1A-8BEE1D4CEE9B}"/>
    <cellStyle name="20% - Accent6 3 2 3 5 2" xfId="36104" xr:uid="{9F5BA2EA-2F9F-4F83-BC14-B49E356D0C43}"/>
    <cellStyle name="20% - Accent6 3 2 3 6" xfId="28500" xr:uid="{4CB54B6E-7BD4-4C80-93AC-6258939574B0}"/>
    <cellStyle name="20% - Accent6 3 2 4" xfId="3172" xr:uid="{00000000-0005-0000-0000-0000C1080000}"/>
    <cellStyle name="20% - Accent6 3 2 5" xfId="3171" xr:uid="{00000000-0005-0000-0000-0000C2080000}"/>
    <cellStyle name="20% - Accent6 3 2 5 2" xfId="21121" xr:uid="{F37D7B37-9E6B-4A0A-B962-F5AF62173A87}"/>
    <cellStyle name="20% - Accent6 3 2 5 2 2" xfId="36097" xr:uid="{1A452512-DA3A-4EE7-9207-AAA7397B1923}"/>
    <cellStyle name="20% - Accent6 3 2 5 3" xfId="28493" xr:uid="{A053572C-10DB-4497-B72D-67C9F12BD05C}"/>
    <cellStyle name="20% - Accent6 3 3" xfId="3170" xr:uid="{00000000-0005-0000-0000-0000C3080000}"/>
    <cellStyle name="20% - Accent6 3 3 2" xfId="3169" xr:uid="{00000000-0005-0000-0000-0000C4080000}"/>
    <cellStyle name="20% - Accent6 3 3 2 2" xfId="3168" xr:uid="{00000000-0005-0000-0000-0000C5080000}"/>
    <cellStyle name="20% - Accent6 3 3 2 2 2" xfId="21118" xr:uid="{70A4A235-256D-4DFF-A32C-D997E427AB63}"/>
    <cellStyle name="20% - Accent6 3 3 2 2 2 2" xfId="36094" xr:uid="{EB548A69-4E6E-4FDD-8C74-D52D1574518F}"/>
    <cellStyle name="20% - Accent6 3 3 2 2 3" xfId="28490" xr:uid="{5F291E36-BC47-4EE7-A6C9-1D0F7F497437}"/>
    <cellStyle name="20% - Accent6 3 3 2 3" xfId="3167" xr:uid="{00000000-0005-0000-0000-0000C6080000}"/>
    <cellStyle name="20% - Accent6 3 3 2 3 2" xfId="3166" xr:uid="{00000000-0005-0000-0000-0000C7080000}"/>
    <cellStyle name="20% - Accent6 3 3 2 3 2 2" xfId="21116" xr:uid="{CC9DDD46-23DA-49D3-BBB8-1843958AA9E5}"/>
    <cellStyle name="20% - Accent6 3 3 2 3 2 2 2" xfId="36092" xr:uid="{32D7E1E6-FF56-4EFF-B34F-576999651629}"/>
    <cellStyle name="20% - Accent6 3 3 2 3 2 3" xfId="28488" xr:uid="{20A56E6E-0CB4-4C0E-B381-703C57E38BC9}"/>
    <cellStyle name="20% - Accent6 3 3 2 3 3" xfId="21117" xr:uid="{AD42CC5B-1D3C-4C8D-B979-B4F78ECEBED8}"/>
    <cellStyle name="20% - Accent6 3 3 2 3 3 2" xfId="36093" xr:uid="{5A27B600-8CAB-491E-9F0F-E309798CD917}"/>
    <cellStyle name="20% - Accent6 3 3 2 3 4" xfId="28489" xr:uid="{67E564DD-A4EE-41C9-9895-4213E4F27C58}"/>
    <cellStyle name="20% - Accent6 3 3 2 4" xfId="21119" xr:uid="{59CD2A1B-61D2-457A-BD0E-DDED59881244}"/>
    <cellStyle name="20% - Accent6 3 3 2 4 2" xfId="36095" xr:uid="{DDDE4500-3254-4389-9B7E-46A7C72751DE}"/>
    <cellStyle name="20% - Accent6 3 3 2 5" xfId="28491" xr:uid="{11092A1E-5A73-4453-8915-45D36D8F777D}"/>
    <cellStyle name="20% - Accent6 3 3 3" xfId="3165" xr:uid="{00000000-0005-0000-0000-0000C8080000}"/>
    <cellStyle name="20% - Accent6 3 3 3 2" xfId="21115" xr:uid="{501181AD-6985-4136-B706-3E6B833E51A2}"/>
    <cellStyle name="20% - Accent6 3 3 3 2 2" xfId="36091" xr:uid="{7F660C4F-07CB-4219-A4FF-D56F7030B82B}"/>
    <cellStyle name="20% - Accent6 3 3 3 3" xfId="28487" xr:uid="{E7A807D2-F5F6-4E77-A0F5-121AE1E760E2}"/>
    <cellStyle name="20% - Accent6 3 3 4" xfId="3164" xr:uid="{00000000-0005-0000-0000-0000C9080000}"/>
    <cellStyle name="20% - Accent6 3 3 4 2" xfId="3163" xr:uid="{00000000-0005-0000-0000-0000CA080000}"/>
    <cellStyle name="20% - Accent6 3 3 4 2 2" xfId="21113" xr:uid="{5C2B034F-E5B4-4AD8-B5B6-3E37EE1EA782}"/>
    <cellStyle name="20% - Accent6 3 3 4 2 2 2" xfId="36089" xr:uid="{B4D35036-D220-469F-A608-38B91B7B9E52}"/>
    <cellStyle name="20% - Accent6 3 3 4 2 3" xfId="28485" xr:uid="{9B62ED9D-DF21-453E-A927-B5962E3969B1}"/>
    <cellStyle name="20% - Accent6 3 3 4 3" xfId="21114" xr:uid="{4B4D9B56-2A64-4FD2-A665-A9BA0DC8552D}"/>
    <cellStyle name="20% - Accent6 3 3 4 3 2" xfId="36090" xr:uid="{2C949EB0-F5B4-4720-8BAB-E96D1DA8CBFB}"/>
    <cellStyle name="20% - Accent6 3 3 4 4" xfId="28486" xr:uid="{5CEF26D9-41D1-49C3-9EF0-1167F6E5AB96}"/>
    <cellStyle name="20% - Accent6 3 3 5" xfId="3162" xr:uid="{00000000-0005-0000-0000-0000CB080000}"/>
    <cellStyle name="20% - Accent6 3 3 5 2" xfId="21112" xr:uid="{BDB29E85-F91B-4D46-A83C-E56C20B1BC04}"/>
    <cellStyle name="20% - Accent6 3 3 5 2 2" xfId="36088" xr:uid="{679DFF18-86A6-4C15-AF90-697F6FE91397}"/>
    <cellStyle name="20% - Accent6 3 3 5 3" xfId="28484" xr:uid="{A95908C6-E3A2-4584-B4A5-EBBA9FB6AF9E}"/>
    <cellStyle name="20% - Accent6 3 3 6" xfId="21120" xr:uid="{E5507C55-39D0-44D9-B576-99267FB710C3}"/>
    <cellStyle name="20% - Accent6 3 3 6 2" xfId="36096" xr:uid="{4A1FA534-632E-45BF-B2A9-488E22F1E013}"/>
    <cellStyle name="20% - Accent6 3 3 7" xfId="28492" xr:uid="{09862D0D-7296-48FD-81E9-B6C4C0FE2715}"/>
    <cellStyle name="20% - Accent6 3 4" xfId="3161" xr:uid="{00000000-0005-0000-0000-0000CC080000}"/>
    <cellStyle name="20% - Accent6 3 4 2" xfId="3160" xr:uid="{00000000-0005-0000-0000-0000CD080000}"/>
    <cellStyle name="20% - Accent6 3 4 2 2" xfId="3159" xr:uid="{00000000-0005-0000-0000-0000CE080000}"/>
    <cellStyle name="20% - Accent6 3 4 2 2 2" xfId="21109" xr:uid="{24D71AE3-233A-45DF-A55B-EAAA829F6A7D}"/>
    <cellStyle name="20% - Accent6 3 4 2 2 2 2" xfId="36085" xr:uid="{4622738B-DB57-46B3-AC3B-31CD0F2A85BE}"/>
    <cellStyle name="20% - Accent6 3 4 2 2 3" xfId="28481" xr:uid="{91387A1B-154E-4D7B-AF15-443BBF20CB5E}"/>
    <cellStyle name="20% - Accent6 3 4 2 3" xfId="3158" xr:uid="{00000000-0005-0000-0000-0000CF080000}"/>
    <cellStyle name="20% - Accent6 3 4 2 3 2" xfId="21108" xr:uid="{1214E0CD-0E73-4255-9C7A-B4F1D0975CEA}"/>
    <cellStyle name="20% - Accent6 3 4 2 3 2 2" xfId="36084" xr:uid="{F7C6FAAF-AC12-4816-9CC4-8F8B44D35665}"/>
    <cellStyle name="20% - Accent6 3 4 2 3 3" xfId="28480" xr:uid="{A3BA3D66-E513-4B47-8848-7AD496021185}"/>
    <cellStyle name="20% - Accent6 3 4 2 4" xfId="21110" xr:uid="{134C264F-B5E9-426D-9A3A-C57ECE0F70E6}"/>
    <cellStyle name="20% - Accent6 3 4 2 4 2" xfId="36086" xr:uid="{A682F167-B5A8-4F2F-B531-CE98CEFEA29F}"/>
    <cellStyle name="20% - Accent6 3 4 2 5" xfId="28482" xr:uid="{F01219A7-F174-409A-B250-EB9B5C1462EB}"/>
    <cellStyle name="20% - Accent6 3 4 3" xfId="3157" xr:uid="{00000000-0005-0000-0000-0000D0080000}"/>
    <cellStyle name="20% - Accent6 3 4 3 2" xfId="21107" xr:uid="{412571B4-A703-404F-AC76-52E16D41710D}"/>
    <cellStyle name="20% - Accent6 3 4 3 2 2" xfId="36083" xr:uid="{33F585D6-59B2-41FD-8AD8-D1F17003F4E2}"/>
    <cellStyle name="20% - Accent6 3 4 3 3" xfId="28479" xr:uid="{E3397DD4-0E24-48DA-97F8-3D60FD1885B7}"/>
    <cellStyle name="20% - Accent6 3 4 4" xfId="3156" xr:uid="{00000000-0005-0000-0000-0000D1080000}"/>
    <cellStyle name="20% - Accent6 3 4 4 2" xfId="3155" xr:uid="{00000000-0005-0000-0000-0000D2080000}"/>
    <cellStyle name="20% - Accent6 3 4 4 2 2" xfId="21105" xr:uid="{6B58AF7B-DD39-4E55-AEA4-4811C595C055}"/>
    <cellStyle name="20% - Accent6 3 4 4 2 2 2" xfId="36081" xr:uid="{E492B1FC-C711-4592-814E-FE2F17DA4B1D}"/>
    <cellStyle name="20% - Accent6 3 4 4 2 3" xfId="28477" xr:uid="{D068F7A3-255E-4B27-8A10-9727BF01F1E6}"/>
    <cellStyle name="20% - Accent6 3 4 4 3" xfId="21106" xr:uid="{2FD75B58-1FFE-4B4F-8934-C7EB2C1D7D6E}"/>
    <cellStyle name="20% - Accent6 3 4 4 3 2" xfId="36082" xr:uid="{57E4083E-9F5F-440C-9444-0B6B1A36C1D4}"/>
    <cellStyle name="20% - Accent6 3 4 4 4" xfId="28478" xr:uid="{512986DD-7A52-4100-8751-96ABEDB5A1B1}"/>
    <cellStyle name="20% - Accent6 3 4 5" xfId="3154" xr:uid="{00000000-0005-0000-0000-0000D3080000}"/>
    <cellStyle name="20% - Accent6 3 4 5 2" xfId="21104" xr:uid="{FCAEE04F-7DC3-4A63-831A-E2879BA53989}"/>
    <cellStyle name="20% - Accent6 3 4 5 2 2" xfId="36080" xr:uid="{E627E2FD-3F92-4120-81B6-1594AD9F4798}"/>
    <cellStyle name="20% - Accent6 3 4 5 3" xfId="28476" xr:uid="{B1D7D8C0-F653-4FC8-B52A-FCA9CE6A75AD}"/>
    <cellStyle name="20% - Accent6 3 4 6" xfId="21111" xr:uid="{12489009-3BE4-4F2A-9E7E-CC620B18F5D8}"/>
    <cellStyle name="20% - Accent6 3 4 6 2" xfId="36087" xr:uid="{C148E105-DE31-4F44-A39C-7D621BDDC2C7}"/>
    <cellStyle name="20% - Accent6 3 4 7" xfId="28483" xr:uid="{4CB21FC5-DD03-4FFE-909F-2A7EE4383007}"/>
    <cellStyle name="20% - Accent6 3 5" xfId="3153" xr:uid="{00000000-0005-0000-0000-0000D4080000}"/>
    <cellStyle name="20% - Accent6 3 5 2" xfId="3152" xr:uid="{00000000-0005-0000-0000-0000D5080000}"/>
    <cellStyle name="20% - Accent6 3 5 2 2" xfId="3151" xr:uid="{00000000-0005-0000-0000-0000D6080000}"/>
    <cellStyle name="20% - Accent6 3 5 2 2 2" xfId="21101" xr:uid="{7B8D32E5-2FE8-45E0-9464-53934D7A2AB4}"/>
    <cellStyle name="20% - Accent6 3 5 2 2 2 2" xfId="36077" xr:uid="{EEAD04F7-66D1-4879-9248-4CB75ADA9D18}"/>
    <cellStyle name="20% - Accent6 3 5 2 2 3" xfId="28473" xr:uid="{91548000-59F1-4640-AC48-B1163980BA32}"/>
    <cellStyle name="20% - Accent6 3 5 2 3" xfId="3150" xr:uid="{00000000-0005-0000-0000-0000D7080000}"/>
    <cellStyle name="20% - Accent6 3 5 2 3 2" xfId="21100" xr:uid="{2CAF20AB-31F3-4F06-9BD3-A6ACEDD622BD}"/>
    <cellStyle name="20% - Accent6 3 5 2 3 2 2" xfId="36076" xr:uid="{D7B4127E-C037-4BCE-93A5-D3C83BAB1F3B}"/>
    <cellStyle name="20% - Accent6 3 5 2 3 3" xfId="28472" xr:uid="{ECC35649-3AEC-4006-A0E9-2DF79CA450AC}"/>
    <cellStyle name="20% - Accent6 3 5 2 4" xfId="21102" xr:uid="{A09CA749-AB7F-4770-B8BB-19D50EDFB7FF}"/>
    <cellStyle name="20% - Accent6 3 5 2 4 2" xfId="36078" xr:uid="{3D943F48-4E17-44EF-963C-D2909C8C942E}"/>
    <cellStyle name="20% - Accent6 3 5 2 5" xfId="28474" xr:uid="{33B91E68-044A-44D2-9021-95E0F8DCE982}"/>
    <cellStyle name="20% - Accent6 3 5 3" xfId="3149" xr:uid="{00000000-0005-0000-0000-0000D8080000}"/>
    <cellStyle name="20% - Accent6 3 5 3 2" xfId="3148" xr:uid="{00000000-0005-0000-0000-0000D9080000}"/>
    <cellStyle name="20% - Accent6 3 5 3 2 2" xfId="21098" xr:uid="{66EB7FC5-228E-4C21-9382-D7E4357B5E80}"/>
    <cellStyle name="20% - Accent6 3 5 3 2 2 2" xfId="36074" xr:uid="{F3012521-7222-4EF8-9EB5-197AB35AD4DC}"/>
    <cellStyle name="20% - Accent6 3 5 3 2 3" xfId="28470" xr:uid="{C2CC49E1-9CDC-4DE6-A106-EE0B6460CA46}"/>
    <cellStyle name="20% - Accent6 3 5 3 3" xfId="21099" xr:uid="{3F07110C-93F9-4007-AEE7-218D92E68196}"/>
    <cellStyle name="20% - Accent6 3 5 3 3 2" xfId="36075" xr:uid="{7C6B961C-78A6-4C88-9378-C67D97ECFB05}"/>
    <cellStyle name="20% - Accent6 3 5 3 4" xfId="28471" xr:uid="{43B0861B-5A1C-4FF5-900C-2720E29D82C4}"/>
    <cellStyle name="20% - Accent6 3 5 4" xfId="3147" xr:uid="{00000000-0005-0000-0000-0000DA080000}"/>
    <cellStyle name="20% - Accent6 3 5 4 2" xfId="21097" xr:uid="{8852A3A4-EF9D-4244-926D-7ACE40614F3E}"/>
    <cellStyle name="20% - Accent6 3 5 4 2 2" xfId="36073" xr:uid="{6F2CFEA2-518D-4326-8307-C30BD26E1E30}"/>
    <cellStyle name="20% - Accent6 3 5 4 3" xfId="28469" xr:uid="{456847C1-AB45-40F5-8944-451BFF3BFF79}"/>
    <cellStyle name="20% - Accent6 3 5 5" xfId="21103" xr:uid="{E92B9C69-0660-4D9F-AC5A-046F5A8FAA03}"/>
    <cellStyle name="20% - Accent6 3 5 5 2" xfId="36079" xr:uid="{47B622B2-570F-4358-A1FE-9289FB7B78E1}"/>
    <cellStyle name="20% - Accent6 3 5 6" xfId="28475" xr:uid="{CC59CCA4-8D1A-4420-9EBF-F354286186F3}"/>
    <cellStyle name="20% - Accent6 3 6" xfId="3146" xr:uid="{00000000-0005-0000-0000-0000DB080000}"/>
    <cellStyle name="20% - Accent6 3 6 2" xfId="3145" xr:uid="{00000000-0005-0000-0000-0000DC080000}"/>
    <cellStyle name="20% - Accent6 3 6 2 2" xfId="21095" xr:uid="{292C8D28-AD61-4931-BA9C-988F9A0642F9}"/>
    <cellStyle name="20% - Accent6 3 6 2 2 2" xfId="36071" xr:uid="{035E77BD-D2A7-4059-B676-1A24144E5281}"/>
    <cellStyle name="20% - Accent6 3 6 2 3" xfId="28467" xr:uid="{22620249-8E4E-4ACC-8CB0-FF480B31BD6C}"/>
    <cellStyle name="20% - Accent6 3 6 3" xfId="3144" xr:uid="{00000000-0005-0000-0000-0000DD080000}"/>
    <cellStyle name="20% - Accent6 3 6 3 2" xfId="21094" xr:uid="{C7140D4E-4183-47CE-BAAD-C35EDE290A96}"/>
    <cellStyle name="20% - Accent6 3 6 3 2 2" xfId="36070" xr:uid="{40E515FF-40E1-492C-8715-804DBF5F7A29}"/>
    <cellStyle name="20% - Accent6 3 6 3 3" xfId="28466" xr:uid="{D2EE4815-1CF9-4444-AC9A-DC305DF24D09}"/>
    <cellStyle name="20% - Accent6 3 6 4" xfId="21096" xr:uid="{0BE56BA2-A114-4C66-BB34-C3A84B4D1584}"/>
    <cellStyle name="20% - Accent6 3 6 4 2" xfId="36072" xr:uid="{D4A6A318-E846-459A-B1E9-3CC821A056AC}"/>
    <cellStyle name="20% - Accent6 3 6 5" xfId="28468" xr:uid="{558E7AC1-F04C-487B-BBF4-FF6731DB9E24}"/>
    <cellStyle name="20% - Accent6 3 7" xfId="3143" xr:uid="{00000000-0005-0000-0000-0000DE080000}"/>
    <cellStyle name="20% - Accent6 3 7 2" xfId="21093" xr:uid="{6488DCEC-2A49-4C1E-A3C9-34D9D1766369}"/>
    <cellStyle name="20% - Accent6 3 7 2 2" xfId="36069" xr:uid="{A2F4C7DD-A6B7-4C24-A876-FEE9245E21D9}"/>
    <cellStyle name="20% - Accent6 3 7 3" xfId="28465" xr:uid="{36E18005-DC08-421C-AAD0-7C268E737291}"/>
    <cellStyle name="20% - Accent6 3 8" xfId="3142" xr:uid="{00000000-0005-0000-0000-0000DF080000}"/>
    <cellStyle name="20% - Accent6 3 8 2" xfId="3141" xr:uid="{00000000-0005-0000-0000-0000E0080000}"/>
    <cellStyle name="20% - Accent6 3 8 2 2" xfId="21091" xr:uid="{C43EC87A-26C7-402C-8D6A-0D4437C5C468}"/>
    <cellStyle name="20% - Accent6 3 8 2 2 2" xfId="36067" xr:uid="{2E0A60F7-6BD9-4E11-96AC-EBDACAE982E4}"/>
    <cellStyle name="20% - Accent6 3 8 2 3" xfId="28463" xr:uid="{C1CD2980-4EE2-4737-8A41-35D28075B290}"/>
    <cellStyle name="20% - Accent6 3 8 3" xfId="21092" xr:uid="{E2A8F854-D4B0-409D-A30F-0ACA815DAA17}"/>
    <cellStyle name="20% - Accent6 3 8 3 2" xfId="36068" xr:uid="{12173CE9-72AB-4F1D-8B0A-D08336A56B2C}"/>
    <cellStyle name="20% - Accent6 3 8 4" xfId="28464" xr:uid="{3E32C1E0-354C-42E4-8B5C-AB9367527C8E}"/>
    <cellStyle name="20% - Accent6 3 9" xfId="3140" xr:uid="{00000000-0005-0000-0000-0000E1080000}"/>
    <cellStyle name="20% - Accent6 3 9 2" xfId="21090" xr:uid="{3ACF311B-F1C7-4A79-AC65-F756025DB9E0}"/>
    <cellStyle name="20% - Accent6 3 9 2 2" xfId="36066" xr:uid="{95C1DA6A-D4C8-42BE-9733-88F510B04F12}"/>
    <cellStyle name="20% - Accent6 3 9 3" xfId="28462" xr:uid="{CCB29165-5100-445D-9DB5-CF643288AF7E}"/>
    <cellStyle name="20% - Accent6 4" xfId="216" xr:uid="{00000000-0005-0000-0000-000037000000}"/>
    <cellStyle name="20% - Accent6 4 10" xfId="3139" xr:uid="{00000000-0005-0000-0000-0000E2080000}"/>
    <cellStyle name="20% - Accent6 4 10 2" xfId="21089" xr:uid="{8E9E0ADA-9766-4ED5-A5D1-782235BFF7B6}"/>
    <cellStyle name="20% - Accent6 4 10 2 2" xfId="36065" xr:uid="{AD97E319-6608-4E4E-8567-09104592B487}"/>
    <cellStyle name="20% - Accent6 4 10 3" xfId="28461" xr:uid="{EA66C8DD-9DD9-45EA-8675-8C31D6D249FE}"/>
    <cellStyle name="20% - Accent6 4 2" xfId="3138" xr:uid="{00000000-0005-0000-0000-0000E3080000}"/>
    <cellStyle name="20% - Accent6 4 2 2" xfId="3137" xr:uid="{00000000-0005-0000-0000-0000E4080000}"/>
    <cellStyle name="20% - Accent6 4 2 2 2" xfId="3136" xr:uid="{00000000-0005-0000-0000-0000E5080000}"/>
    <cellStyle name="20% - Accent6 4 2 2 2 2" xfId="3135" xr:uid="{00000000-0005-0000-0000-0000E6080000}"/>
    <cellStyle name="20% - Accent6 4 2 2 2 2 2" xfId="3134" xr:uid="{00000000-0005-0000-0000-0000E7080000}"/>
    <cellStyle name="20% - Accent6 4 2 2 2 2 2 2" xfId="21085" xr:uid="{5736D8D2-54BE-43ED-8A67-309E732A9E97}"/>
    <cellStyle name="20% - Accent6 4 2 2 2 2 2 2 2" xfId="36061" xr:uid="{AEB34094-34AA-402E-91BB-4071FEED2053}"/>
    <cellStyle name="20% - Accent6 4 2 2 2 2 2 3" xfId="28457" xr:uid="{41D994B8-0946-43CF-97B2-95719DE38ACA}"/>
    <cellStyle name="20% - Accent6 4 2 2 2 2 3" xfId="3133" xr:uid="{00000000-0005-0000-0000-0000E8080000}"/>
    <cellStyle name="20% - Accent6 4 2 2 2 2 3 2" xfId="21084" xr:uid="{AA646D31-DB5C-4591-B666-40358BC39F10}"/>
    <cellStyle name="20% - Accent6 4 2 2 2 2 3 2 2" xfId="36060" xr:uid="{87351BD0-C6C7-4871-8FBE-6CD5814D71E6}"/>
    <cellStyle name="20% - Accent6 4 2 2 2 2 3 3" xfId="28456" xr:uid="{18B9A098-F03E-4BE9-8681-7A82E2CB6024}"/>
    <cellStyle name="20% - Accent6 4 2 2 2 2 4" xfId="21086" xr:uid="{0C0997A9-EAF1-46EC-9B01-A67366E3A58C}"/>
    <cellStyle name="20% - Accent6 4 2 2 2 2 4 2" xfId="36062" xr:uid="{0F763C1B-2702-4FC3-836E-49DE2C222DB1}"/>
    <cellStyle name="20% - Accent6 4 2 2 2 2 5" xfId="28458" xr:uid="{B3A405F3-D37E-4A3B-9EDD-D04901137091}"/>
    <cellStyle name="20% - Accent6 4 2 2 2 3" xfId="3132" xr:uid="{00000000-0005-0000-0000-0000E9080000}"/>
    <cellStyle name="20% - Accent6 4 2 2 2 3 2" xfId="3131" xr:uid="{00000000-0005-0000-0000-0000EA080000}"/>
    <cellStyle name="20% - Accent6 4 2 2 2 3 2 2" xfId="21082" xr:uid="{55F9E65F-DAFC-4B4B-92A3-8636B93CD835}"/>
    <cellStyle name="20% - Accent6 4 2 2 2 3 2 2 2" xfId="36058" xr:uid="{13FF2B67-4F4B-4CB6-9BE8-F3657A47AA22}"/>
    <cellStyle name="20% - Accent6 4 2 2 2 3 2 3" xfId="28454" xr:uid="{FBF87B76-0369-4A26-870D-B52CBC967EB1}"/>
    <cellStyle name="20% - Accent6 4 2 2 2 3 3" xfId="21083" xr:uid="{EB3409A8-B53D-4DC8-96BC-B997973C1984}"/>
    <cellStyle name="20% - Accent6 4 2 2 2 3 3 2" xfId="36059" xr:uid="{52B0C644-9311-4530-9EB0-C7D764E522B1}"/>
    <cellStyle name="20% - Accent6 4 2 2 2 3 4" xfId="28455" xr:uid="{E35DA9D1-F2DA-4AEF-9E70-04ECAD6C6C7A}"/>
    <cellStyle name="20% - Accent6 4 2 2 2 4" xfId="3130" xr:uid="{00000000-0005-0000-0000-0000EB080000}"/>
    <cellStyle name="20% - Accent6 4 2 2 2 4 2" xfId="21081" xr:uid="{7E08BA1F-1AF9-4188-A24E-FDCFC203A84B}"/>
    <cellStyle name="20% - Accent6 4 2 2 2 4 2 2" xfId="36057" xr:uid="{BDBBF6D5-5F13-43E0-BB16-5CACC55AAD4A}"/>
    <cellStyle name="20% - Accent6 4 2 2 2 4 3" xfId="28453" xr:uid="{38F0EA4E-3D31-4153-8876-40CD81F8011A}"/>
    <cellStyle name="20% - Accent6 4 2 2 2 5" xfId="21087" xr:uid="{E630DB0B-997E-45EC-950F-3F409DDCC881}"/>
    <cellStyle name="20% - Accent6 4 2 2 2 5 2" xfId="36063" xr:uid="{6A15E51E-824C-489B-AB0B-95B286FD67D0}"/>
    <cellStyle name="20% - Accent6 4 2 2 2 6" xfId="28459" xr:uid="{9C1E54D7-BED2-4102-B2AB-801CCD1C702A}"/>
    <cellStyle name="20% - Accent6 4 2 2 3" xfId="3129" xr:uid="{00000000-0005-0000-0000-0000EC080000}"/>
    <cellStyle name="20% - Accent6 4 2 2 3 2" xfId="3128" xr:uid="{00000000-0005-0000-0000-0000ED080000}"/>
    <cellStyle name="20% - Accent6 4 2 2 3 2 2" xfId="21079" xr:uid="{61CA2771-2EF7-43C8-B9D5-2759165C8460}"/>
    <cellStyle name="20% - Accent6 4 2 2 3 2 2 2" xfId="36055" xr:uid="{CED4FF6F-7A96-478A-8A91-AFD73CD4D07E}"/>
    <cellStyle name="20% - Accent6 4 2 2 3 2 3" xfId="28451" xr:uid="{BD427653-10D9-4E8A-AAEA-0A8489CEF18B}"/>
    <cellStyle name="20% - Accent6 4 2 2 3 3" xfId="3127" xr:uid="{00000000-0005-0000-0000-0000EE080000}"/>
    <cellStyle name="20% - Accent6 4 2 2 3 3 2" xfId="21078" xr:uid="{FD8CEB6D-DD14-49F4-BCA6-BFB62A4B2D6D}"/>
    <cellStyle name="20% - Accent6 4 2 2 3 3 2 2" xfId="36054" xr:uid="{10AD3D26-73AD-4E98-887F-1D37F8635D1B}"/>
    <cellStyle name="20% - Accent6 4 2 2 3 3 3" xfId="28450" xr:uid="{CE71821E-3A02-4382-8718-F6AD1D1AB9BB}"/>
    <cellStyle name="20% - Accent6 4 2 2 3 4" xfId="21080" xr:uid="{2282E63F-33C1-44ED-B479-F848CB9450AD}"/>
    <cellStyle name="20% - Accent6 4 2 2 3 4 2" xfId="36056" xr:uid="{D0F66D58-4B1D-4920-A7C2-F8EA6C7883C0}"/>
    <cellStyle name="20% - Accent6 4 2 2 3 5" xfId="28452" xr:uid="{EC3A501E-9089-48B1-B5F2-21908B9E92BE}"/>
    <cellStyle name="20% - Accent6 4 2 2 4" xfId="3126" xr:uid="{00000000-0005-0000-0000-0000EF080000}"/>
    <cellStyle name="20% - Accent6 4 2 2 4 2" xfId="21077" xr:uid="{CD5657D6-9E93-4A4A-A89C-B7BFEB39EA02}"/>
    <cellStyle name="20% - Accent6 4 2 2 4 2 2" xfId="36053" xr:uid="{F4316F0F-910A-4735-BF9B-E1F3433992EF}"/>
    <cellStyle name="20% - Accent6 4 2 2 4 3" xfId="28449" xr:uid="{89258339-8033-44C8-8F91-6F58E738B5F6}"/>
    <cellStyle name="20% - Accent6 4 2 2 5" xfId="3125" xr:uid="{00000000-0005-0000-0000-0000F0080000}"/>
    <cellStyle name="20% - Accent6 4 2 2 5 2" xfId="3124" xr:uid="{00000000-0005-0000-0000-0000F1080000}"/>
    <cellStyle name="20% - Accent6 4 2 2 5 2 2" xfId="21075" xr:uid="{F71BBFE4-F230-4054-BB03-92442B4C77B6}"/>
    <cellStyle name="20% - Accent6 4 2 2 5 2 2 2" xfId="36051" xr:uid="{E6677FE1-3EB6-4814-9FEC-D257F62DE9AD}"/>
    <cellStyle name="20% - Accent6 4 2 2 5 2 3" xfId="28447" xr:uid="{2ED5159A-C8B9-4EEB-BC63-F0AD86ED9812}"/>
    <cellStyle name="20% - Accent6 4 2 2 5 3" xfId="21076" xr:uid="{66AD4B83-B9FA-4D60-995D-E15C2F34D3A7}"/>
    <cellStyle name="20% - Accent6 4 2 2 5 3 2" xfId="36052" xr:uid="{BBD2BCB7-D63D-4FB6-905A-8909C818E6C9}"/>
    <cellStyle name="20% - Accent6 4 2 2 5 4" xfId="28448" xr:uid="{9BE30E0F-34CD-4166-B88F-1F6CEC9D7DBE}"/>
    <cellStyle name="20% - Accent6 4 2 2 6" xfId="3123" xr:uid="{00000000-0005-0000-0000-0000F2080000}"/>
    <cellStyle name="20% - Accent6 4 2 2 6 2" xfId="21074" xr:uid="{E812322C-01A7-4829-8783-011A61C81366}"/>
    <cellStyle name="20% - Accent6 4 2 2 6 2 2" xfId="36050" xr:uid="{48706BB6-835F-440D-A45C-15EF90C45D1D}"/>
    <cellStyle name="20% - Accent6 4 2 2 6 3" xfId="28446" xr:uid="{E131934F-F7D4-4672-AFDB-36952761B8A8}"/>
    <cellStyle name="20% - Accent6 4 2 2 7" xfId="21088" xr:uid="{A4A7933D-F598-4866-9CCB-AC44BA4868A9}"/>
    <cellStyle name="20% - Accent6 4 2 2 7 2" xfId="36064" xr:uid="{C971BCC6-8783-4396-BF92-88900B2078EB}"/>
    <cellStyle name="20% - Accent6 4 2 2 8" xfId="28460" xr:uid="{C0154305-1B5A-4EDA-BA37-1F3B96E566A9}"/>
    <cellStyle name="20% - Accent6 4 2 3" xfId="3122" xr:uid="{00000000-0005-0000-0000-0000F3080000}"/>
    <cellStyle name="20% - Accent6 4 2 3 2" xfId="3121" xr:uid="{00000000-0005-0000-0000-0000F4080000}"/>
    <cellStyle name="20% - Accent6 4 2 3 2 2" xfId="3120" xr:uid="{00000000-0005-0000-0000-0000F5080000}"/>
    <cellStyle name="20% - Accent6 4 2 3 2 2 2" xfId="21071" xr:uid="{FBBA5A99-F348-40D5-819F-1DB337D3B44C}"/>
    <cellStyle name="20% - Accent6 4 2 3 2 2 2 2" xfId="36047" xr:uid="{3E3ECC70-C9D8-41E7-AAD3-6D49D77D80EE}"/>
    <cellStyle name="20% - Accent6 4 2 3 2 2 3" xfId="28443" xr:uid="{F247DB4A-AFB8-4A04-9A38-CC7A4B92B6DF}"/>
    <cellStyle name="20% - Accent6 4 2 3 2 3" xfId="3119" xr:uid="{00000000-0005-0000-0000-0000F6080000}"/>
    <cellStyle name="20% - Accent6 4 2 3 2 3 2" xfId="21070" xr:uid="{245B75A4-7C54-48CC-B829-4ECD2FB7E5F2}"/>
    <cellStyle name="20% - Accent6 4 2 3 2 3 2 2" xfId="36046" xr:uid="{0F060C9B-CA37-4190-912A-FC67D4B67002}"/>
    <cellStyle name="20% - Accent6 4 2 3 2 3 3" xfId="28442" xr:uid="{C5FF0627-5EE0-4874-9C7A-A62EEBE9F845}"/>
    <cellStyle name="20% - Accent6 4 2 3 2 4" xfId="21072" xr:uid="{CF0D948A-4684-4F18-9AB5-BB8F9DDAA1D9}"/>
    <cellStyle name="20% - Accent6 4 2 3 2 4 2" xfId="36048" xr:uid="{95086EB6-8B86-4274-9C69-B52F208E19CB}"/>
    <cellStyle name="20% - Accent6 4 2 3 2 5" xfId="28444" xr:uid="{FCF0442A-786A-46A0-AB34-9B02F83F649B}"/>
    <cellStyle name="20% - Accent6 4 2 3 3" xfId="3118" xr:uid="{00000000-0005-0000-0000-0000F7080000}"/>
    <cellStyle name="20% - Accent6 4 2 3 3 2" xfId="3117" xr:uid="{00000000-0005-0000-0000-0000F8080000}"/>
    <cellStyle name="20% - Accent6 4 2 3 3 2 2" xfId="21068" xr:uid="{94CA44DB-54CA-4DCE-81F8-3851B544E22E}"/>
    <cellStyle name="20% - Accent6 4 2 3 3 2 2 2" xfId="36044" xr:uid="{7C1A9FFD-8CBB-4A46-8DC5-B63C535CAD9E}"/>
    <cellStyle name="20% - Accent6 4 2 3 3 2 3" xfId="28440" xr:uid="{68A0AD76-A85E-4851-BD51-0BEB104FDFB1}"/>
    <cellStyle name="20% - Accent6 4 2 3 3 3" xfId="21069" xr:uid="{4A8A0E30-183A-4132-9DF1-F5D13372ED86}"/>
    <cellStyle name="20% - Accent6 4 2 3 3 3 2" xfId="36045" xr:uid="{8668E2CC-AE34-4AF2-9E4B-F76AA54D1438}"/>
    <cellStyle name="20% - Accent6 4 2 3 3 4" xfId="28441" xr:uid="{87525A23-E6F2-4BC9-8F09-C378A0090F1D}"/>
    <cellStyle name="20% - Accent6 4 2 3 4" xfId="3116" xr:uid="{00000000-0005-0000-0000-0000F9080000}"/>
    <cellStyle name="20% - Accent6 4 2 3 4 2" xfId="21067" xr:uid="{46441D65-1249-4052-B194-57EE316178C9}"/>
    <cellStyle name="20% - Accent6 4 2 3 4 2 2" xfId="36043" xr:uid="{65D6EBC5-6D05-4468-9B5C-E7F74133D6A9}"/>
    <cellStyle name="20% - Accent6 4 2 3 4 3" xfId="28439" xr:uid="{A7640139-61E9-41E0-9D2D-7AD37FFA1362}"/>
    <cellStyle name="20% - Accent6 4 2 3 5" xfId="21073" xr:uid="{1315184A-83AC-4DB9-A7DC-A5F52C1B5265}"/>
    <cellStyle name="20% - Accent6 4 2 3 5 2" xfId="36049" xr:uid="{76014509-91DE-4E97-A5A7-23DD54CD13AD}"/>
    <cellStyle name="20% - Accent6 4 2 3 6" xfId="28445" xr:uid="{F8CC10A4-D2FE-44F0-8273-922EF552C042}"/>
    <cellStyle name="20% - Accent6 4 2 4" xfId="3115" xr:uid="{00000000-0005-0000-0000-0000FA080000}"/>
    <cellStyle name="20% - Accent6 4 2 5" xfId="3114" xr:uid="{00000000-0005-0000-0000-0000FB080000}"/>
    <cellStyle name="20% - Accent6 4 2 5 2" xfId="21066" xr:uid="{E95AFBF1-D87F-424E-952B-2D2DBDB870DC}"/>
    <cellStyle name="20% - Accent6 4 2 5 2 2" xfId="36042" xr:uid="{F968A41C-2D11-47B8-89A8-06ECD4BCCBDA}"/>
    <cellStyle name="20% - Accent6 4 2 5 3" xfId="28438" xr:uid="{F5066057-01F6-4A10-832A-6511430B0D7D}"/>
    <cellStyle name="20% - Accent6 4 3" xfId="3113" xr:uid="{00000000-0005-0000-0000-0000FC080000}"/>
    <cellStyle name="20% - Accent6 4 3 2" xfId="3112" xr:uid="{00000000-0005-0000-0000-0000FD080000}"/>
    <cellStyle name="20% - Accent6 4 3 2 2" xfId="3111" xr:uid="{00000000-0005-0000-0000-0000FE080000}"/>
    <cellStyle name="20% - Accent6 4 3 2 2 2" xfId="21063" xr:uid="{3C580462-6064-4501-AD81-49183786C651}"/>
    <cellStyle name="20% - Accent6 4 3 2 2 2 2" xfId="36039" xr:uid="{A140B845-C9F4-4F89-902B-EFBE39DA6987}"/>
    <cellStyle name="20% - Accent6 4 3 2 2 3" xfId="28435" xr:uid="{0D9D8F7D-0D0C-4696-811A-AECD635A43CA}"/>
    <cellStyle name="20% - Accent6 4 3 2 3" xfId="3110" xr:uid="{00000000-0005-0000-0000-0000FF080000}"/>
    <cellStyle name="20% - Accent6 4 3 2 3 2" xfId="21062" xr:uid="{7A7F2A9E-45C7-403B-81CA-8F2C51D29D24}"/>
    <cellStyle name="20% - Accent6 4 3 2 3 2 2" xfId="36038" xr:uid="{F636EC2A-0E05-4D30-A12A-A71403FE773A}"/>
    <cellStyle name="20% - Accent6 4 3 2 3 3" xfId="28434" xr:uid="{33F33F87-FFD9-42FC-9E01-A7767245A8D2}"/>
    <cellStyle name="20% - Accent6 4 3 2 4" xfId="21064" xr:uid="{44F0ACC3-7482-4FA1-AA6B-49FD6E31997A}"/>
    <cellStyle name="20% - Accent6 4 3 2 4 2" xfId="36040" xr:uid="{99D59DC9-A490-4E84-994F-7C6770B66203}"/>
    <cellStyle name="20% - Accent6 4 3 2 5" xfId="28436" xr:uid="{4AA8AE89-BA0F-4E5B-84EA-A1AB26D39972}"/>
    <cellStyle name="20% - Accent6 4 3 3" xfId="3109" xr:uid="{00000000-0005-0000-0000-000000090000}"/>
    <cellStyle name="20% - Accent6 4 3 3 2" xfId="21061" xr:uid="{64AFCAE1-5929-438F-A0CA-212C70AFD778}"/>
    <cellStyle name="20% - Accent6 4 3 3 2 2" xfId="36037" xr:uid="{0A0C68F7-A25B-4D11-B88D-ECB3475501B5}"/>
    <cellStyle name="20% - Accent6 4 3 3 3" xfId="28433" xr:uid="{4AD286F3-3276-4C92-889A-D69982C2CA3C}"/>
    <cellStyle name="20% - Accent6 4 3 4" xfId="3108" xr:uid="{00000000-0005-0000-0000-000001090000}"/>
    <cellStyle name="20% - Accent6 4 3 4 2" xfId="3107" xr:uid="{00000000-0005-0000-0000-000002090000}"/>
    <cellStyle name="20% - Accent6 4 3 4 2 2" xfId="21059" xr:uid="{8D3D8294-6ABF-4BCB-9C45-02887AC6C829}"/>
    <cellStyle name="20% - Accent6 4 3 4 2 2 2" xfId="36035" xr:uid="{20B3EC32-D8ED-46ED-8348-2A1698EA0C12}"/>
    <cellStyle name="20% - Accent6 4 3 4 2 3" xfId="28431" xr:uid="{01A6035B-C27F-46C6-97D2-13123236B9A6}"/>
    <cellStyle name="20% - Accent6 4 3 4 3" xfId="21060" xr:uid="{018E00A3-123F-40CF-924C-37466E690C07}"/>
    <cellStyle name="20% - Accent6 4 3 4 3 2" xfId="36036" xr:uid="{80DB5F5D-0709-430C-BCAE-4F4A48CED0D3}"/>
    <cellStyle name="20% - Accent6 4 3 4 4" xfId="28432" xr:uid="{7E761240-F355-46E9-90DB-AD1870BE9D94}"/>
    <cellStyle name="20% - Accent6 4 3 5" xfId="3106" xr:uid="{00000000-0005-0000-0000-000003090000}"/>
    <cellStyle name="20% - Accent6 4 3 5 2" xfId="21058" xr:uid="{97A6598B-F0DB-4215-90D8-1514A93BF15C}"/>
    <cellStyle name="20% - Accent6 4 3 5 2 2" xfId="36034" xr:uid="{4AFB6379-C054-438E-A2E3-218C903518EE}"/>
    <cellStyle name="20% - Accent6 4 3 5 3" xfId="28430" xr:uid="{863408E5-2F37-4AC7-BC7C-56CD1359F2E7}"/>
    <cellStyle name="20% - Accent6 4 3 6" xfId="21065" xr:uid="{780AFAFF-7198-4BDA-B8AC-98165FEA8C16}"/>
    <cellStyle name="20% - Accent6 4 3 6 2" xfId="36041" xr:uid="{1FEB6DFF-84DF-47B8-A56E-A91B0389E0D8}"/>
    <cellStyle name="20% - Accent6 4 3 7" xfId="28437" xr:uid="{E65F43A3-94E2-4075-89FA-4F67AA044659}"/>
    <cellStyle name="20% - Accent6 4 4" xfId="3105" xr:uid="{00000000-0005-0000-0000-000004090000}"/>
    <cellStyle name="20% - Accent6 4 4 2" xfId="3104" xr:uid="{00000000-0005-0000-0000-000005090000}"/>
    <cellStyle name="20% - Accent6 4 4 2 2" xfId="3103" xr:uid="{00000000-0005-0000-0000-000006090000}"/>
    <cellStyle name="20% - Accent6 4 4 2 2 2" xfId="21055" xr:uid="{4DF5F7BB-64C1-4B42-BA1F-536FDD5A63AD}"/>
    <cellStyle name="20% - Accent6 4 4 2 2 2 2" xfId="36031" xr:uid="{D438E22E-43A6-4522-BF44-55744ABB4413}"/>
    <cellStyle name="20% - Accent6 4 4 2 2 3" xfId="28427" xr:uid="{ACB7E2A5-6345-4327-944A-8EF946266A13}"/>
    <cellStyle name="20% - Accent6 4 4 2 3" xfId="3102" xr:uid="{00000000-0005-0000-0000-000007090000}"/>
    <cellStyle name="20% - Accent6 4 4 2 3 2" xfId="21054" xr:uid="{91E3181C-942C-440D-87D6-5B2C6AC05D36}"/>
    <cellStyle name="20% - Accent6 4 4 2 3 2 2" xfId="36030" xr:uid="{F89469B8-3E12-4BFF-9EA0-0287D74709FF}"/>
    <cellStyle name="20% - Accent6 4 4 2 3 3" xfId="28426" xr:uid="{CCBE09A0-5948-47C0-8422-4C2C221849FF}"/>
    <cellStyle name="20% - Accent6 4 4 2 4" xfId="21056" xr:uid="{82B04D00-5492-4C84-B6E8-628C23763946}"/>
    <cellStyle name="20% - Accent6 4 4 2 4 2" xfId="36032" xr:uid="{5520556F-1045-4D10-8D54-B4A3AC5FE3C2}"/>
    <cellStyle name="20% - Accent6 4 4 2 5" xfId="28428" xr:uid="{CCD81C3C-449F-4BA2-A855-69D65B957309}"/>
    <cellStyle name="20% - Accent6 4 4 3" xfId="3101" xr:uid="{00000000-0005-0000-0000-000008090000}"/>
    <cellStyle name="20% - Accent6 4 4 3 2" xfId="3100" xr:uid="{00000000-0005-0000-0000-000009090000}"/>
    <cellStyle name="20% - Accent6 4 4 3 2 2" xfId="21052" xr:uid="{14891253-3B60-45D5-A647-1BE9E8733D42}"/>
    <cellStyle name="20% - Accent6 4 4 3 2 2 2" xfId="36028" xr:uid="{B6907C30-436A-41A5-8D62-97901D0F5E92}"/>
    <cellStyle name="20% - Accent6 4 4 3 2 3" xfId="28424" xr:uid="{E7D2FAD8-ED9E-4FFF-A725-11D4B3D86B43}"/>
    <cellStyle name="20% - Accent6 4 4 3 3" xfId="21053" xr:uid="{66D4B70D-C216-4129-8FE4-678F046D583B}"/>
    <cellStyle name="20% - Accent6 4 4 3 3 2" xfId="36029" xr:uid="{068A31E4-8C40-4653-B54E-05B3C484F523}"/>
    <cellStyle name="20% - Accent6 4 4 3 4" xfId="28425" xr:uid="{6FF446D7-932D-4399-853E-811858D27F42}"/>
    <cellStyle name="20% - Accent6 4 4 4" xfId="3099" xr:uid="{00000000-0005-0000-0000-00000A090000}"/>
    <cellStyle name="20% - Accent6 4 4 4 2" xfId="21051" xr:uid="{641980CE-25AE-471C-B3D0-490C9BCC93AB}"/>
    <cellStyle name="20% - Accent6 4 4 4 2 2" xfId="36027" xr:uid="{A0920BE9-8CB9-4B9A-9F29-487CF47B1255}"/>
    <cellStyle name="20% - Accent6 4 4 4 3" xfId="28423" xr:uid="{7D1E436E-FA29-4A3F-BBED-0862BC3B26CC}"/>
    <cellStyle name="20% - Accent6 4 4 5" xfId="21057" xr:uid="{CCCA2901-20CB-4505-A397-CFB6A39EC06A}"/>
    <cellStyle name="20% - Accent6 4 4 5 2" xfId="36033" xr:uid="{3B919C16-3601-4048-98B5-3A847999C780}"/>
    <cellStyle name="20% - Accent6 4 4 6" xfId="28429" xr:uid="{1A6AE687-A8EE-44A3-835F-EE46845BB31A}"/>
    <cellStyle name="20% - Accent6 4 5" xfId="3098" xr:uid="{00000000-0005-0000-0000-00000B090000}"/>
    <cellStyle name="20% - Accent6 4 5 2" xfId="3097" xr:uid="{00000000-0005-0000-0000-00000C090000}"/>
    <cellStyle name="20% - Accent6 4 5 2 2" xfId="3096" xr:uid="{00000000-0005-0000-0000-00000D090000}"/>
    <cellStyle name="20% - Accent6 4 5 2 2 2" xfId="21048" xr:uid="{1466F97F-EC47-4EA5-98EE-BDFF3A66D7B7}"/>
    <cellStyle name="20% - Accent6 4 5 2 2 2 2" xfId="36024" xr:uid="{FBC7E5A2-9D69-4206-8874-97DAD8809444}"/>
    <cellStyle name="20% - Accent6 4 5 2 2 3" xfId="28420" xr:uid="{E0490020-CDE8-45B2-ABE8-31D6FE1DA68B}"/>
    <cellStyle name="20% - Accent6 4 5 2 3" xfId="3095" xr:uid="{00000000-0005-0000-0000-00000E090000}"/>
    <cellStyle name="20% - Accent6 4 5 2 3 2" xfId="21047" xr:uid="{BF873DA6-B998-4643-A493-64DFAF6F7272}"/>
    <cellStyle name="20% - Accent6 4 5 2 3 2 2" xfId="36023" xr:uid="{707A3986-F03F-43F1-A108-FF07C3424CBF}"/>
    <cellStyle name="20% - Accent6 4 5 2 3 3" xfId="28419" xr:uid="{45C63656-ED8D-4774-81B0-67C12EF23B8F}"/>
    <cellStyle name="20% - Accent6 4 5 2 4" xfId="21049" xr:uid="{FC898E23-CB9F-4683-902B-B92CEA5922DC}"/>
    <cellStyle name="20% - Accent6 4 5 2 4 2" xfId="36025" xr:uid="{7BC7671F-EF35-481C-817F-06D04F2ECA5E}"/>
    <cellStyle name="20% - Accent6 4 5 2 5" xfId="28421" xr:uid="{1FBFF800-44B0-44A8-875A-53558D91CD15}"/>
    <cellStyle name="20% - Accent6 4 5 3" xfId="3094" xr:uid="{00000000-0005-0000-0000-00000F090000}"/>
    <cellStyle name="20% - Accent6 4 5 3 2" xfId="3093" xr:uid="{00000000-0005-0000-0000-000010090000}"/>
    <cellStyle name="20% - Accent6 4 5 3 2 2" xfId="21045" xr:uid="{C784FB19-31DA-4499-9161-2465438067E9}"/>
    <cellStyle name="20% - Accent6 4 5 3 2 2 2" xfId="36021" xr:uid="{1A06FC3D-0639-4638-A53A-EC3BEAC2F4D1}"/>
    <cellStyle name="20% - Accent6 4 5 3 2 3" xfId="28417" xr:uid="{0BE3E2C9-AA90-43BC-97B6-9E25C6CD1AB6}"/>
    <cellStyle name="20% - Accent6 4 5 3 3" xfId="21046" xr:uid="{DAEF0089-194F-401F-9D45-A4DD183B1128}"/>
    <cellStyle name="20% - Accent6 4 5 3 3 2" xfId="36022" xr:uid="{167244ED-D68A-459E-B3DE-17779D46C954}"/>
    <cellStyle name="20% - Accent6 4 5 3 4" xfId="28418" xr:uid="{5A3C0A2C-C54C-4AB9-9CCC-6827698875E4}"/>
    <cellStyle name="20% - Accent6 4 5 4" xfId="3092" xr:uid="{00000000-0005-0000-0000-000011090000}"/>
    <cellStyle name="20% - Accent6 4 5 4 2" xfId="21044" xr:uid="{0CF7C714-F854-4EA2-B222-D75AFD020E85}"/>
    <cellStyle name="20% - Accent6 4 5 4 2 2" xfId="36020" xr:uid="{64AF3571-9745-4BEC-B3E5-C310B45662C6}"/>
    <cellStyle name="20% - Accent6 4 5 4 3" xfId="28416" xr:uid="{EF0C204B-5951-4E63-90CC-14F2BFFB65B5}"/>
    <cellStyle name="20% - Accent6 4 5 5" xfId="21050" xr:uid="{D7BA652F-537F-4B9F-A166-02C4290C49A2}"/>
    <cellStyle name="20% - Accent6 4 5 5 2" xfId="36026" xr:uid="{234FB827-C1D0-4338-92C6-A11404DE3608}"/>
    <cellStyle name="20% - Accent6 4 5 6" xfId="28422" xr:uid="{7B23FA59-B591-418B-A2B6-A951BCD122A3}"/>
    <cellStyle name="20% - Accent6 4 6" xfId="3091" xr:uid="{00000000-0005-0000-0000-000012090000}"/>
    <cellStyle name="20% - Accent6 4 6 2" xfId="3090" xr:uid="{00000000-0005-0000-0000-000013090000}"/>
    <cellStyle name="20% - Accent6 4 6 2 2" xfId="21042" xr:uid="{12DA9E27-C3EC-4288-837D-D5C63E7EA9BD}"/>
    <cellStyle name="20% - Accent6 4 6 2 2 2" xfId="36018" xr:uid="{E432DEC4-B50E-45D2-9B2F-11F0CEF8A5D3}"/>
    <cellStyle name="20% - Accent6 4 6 2 3" xfId="28414" xr:uid="{30F5A750-A3EA-4FCA-B6DF-2102390D562C}"/>
    <cellStyle name="20% - Accent6 4 6 3" xfId="3089" xr:uid="{00000000-0005-0000-0000-000014090000}"/>
    <cellStyle name="20% - Accent6 4 6 3 2" xfId="21041" xr:uid="{1B28ED13-B05B-4D56-93D7-2181439D81E5}"/>
    <cellStyle name="20% - Accent6 4 6 3 2 2" xfId="36017" xr:uid="{ADF24437-5931-45B1-AC2C-7F73C4F3D3FA}"/>
    <cellStyle name="20% - Accent6 4 6 3 3" xfId="28413" xr:uid="{8A4AAFFA-5709-4B68-BE9A-92698FB118FA}"/>
    <cellStyle name="20% - Accent6 4 6 4" xfId="21043" xr:uid="{2F5AB537-711D-4BDD-B7CC-BF75E3E05C88}"/>
    <cellStyle name="20% - Accent6 4 6 4 2" xfId="36019" xr:uid="{35ADDF82-408F-4292-952E-86662F4688F4}"/>
    <cellStyle name="20% - Accent6 4 6 5" xfId="28415" xr:uid="{8BEE2788-AC51-44E6-9763-823A21B76960}"/>
    <cellStyle name="20% - Accent6 4 7" xfId="3088" xr:uid="{00000000-0005-0000-0000-000015090000}"/>
    <cellStyle name="20% - Accent6 4 7 2" xfId="21040" xr:uid="{05DE8979-343B-41A3-932D-2931447B739E}"/>
    <cellStyle name="20% - Accent6 4 7 2 2" xfId="36016" xr:uid="{6FBF650B-61FA-40E9-96DD-91E0FAF4D700}"/>
    <cellStyle name="20% - Accent6 4 7 3" xfId="28412" xr:uid="{FFDF263E-B02E-4909-AD80-0C1667A15892}"/>
    <cellStyle name="20% - Accent6 4 8" xfId="3087" xr:uid="{00000000-0005-0000-0000-000016090000}"/>
    <cellStyle name="20% - Accent6 4 8 2" xfId="3086" xr:uid="{00000000-0005-0000-0000-000017090000}"/>
    <cellStyle name="20% - Accent6 4 8 2 2" xfId="21038" xr:uid="{F09BA105-FE07-4767-AF28-7417BD0FF027}"/>
    <cellStyle name="20% - Accent6 4 8 2 2 2" xfId="36014" xr:uid="{36DDDA9A-953E-4FC1-BFBF-8A6539FF8AD5}"/>
    <cellStyle name="20% - Accent6 4 8 2 3" xfId="28410" xr:uid="{DB960C48-8ACC-4BD4-9170-461C169AA909}"/>
    <cellStyle name="20% - Accent6 4 8 3" xfId="21039" xr:uid="{1AB828A7-9E4E-4B5C-ADBE-83E22536981E}"/>
    <cellStyle name="20% - Accent6 4 8 3 2" xfId="36015" xr:uid="{348F100A-A8BC-448A-A774-F04728178880}"/>
    <cellStyle name="20% - Accent6 4 8 4" xfId="28411" xr:uid="{1A70E5E1-E771-4548-93E6-9C0E33A3D7D7}"/>
    <cellStyle name="20% - Accent6 4 9" xfId="3085" xr:uid="{00000000-0005-0000-0000-000018090000}"/>
    <cellStyle name="20% - Accent6 4 9 2" xfId="21037" xr:uid="{E291E923-2225-4EC6-89AC-47548596E1CB}"/>
    <cellStyle name="20% - Accent6 4 9 2 2" xfId="36013" xr:uid="{70298A9C-04ED-4FC1-BA95-9D46A6114A07}"/>
    <cellStyle name="20% - Accent6 4 9 3" xfId="28409" xr:uid="{BFE658F6-0CF2-4F87-9223-DDA5ECF55215}"/>
    <cellStyle name="20% - Accent6 5" xfId="217" xr:uid="{00000000-0005-0000-0000-000038000000}"/>
    <cellStyle name="20% - Accent6 5 2" xfId="3083" xr:uid="{00000000-0005-0000-0000-00001A090000}"/>
    <cellStyle name="20% - Accent6 5 2 2" xfId="3082" xr:uid="{00000000-0005-0000-0000-00001B090000}"/>
    <cellStyle name="20% - Accent6 5 2 2 2" xfId="3081" xr:uid="{00000000-0005-0000-0000-00001C090000}"/>
    <cellStyle name="20% - Accent6 5 2 2 2 2" xfId="3080" xr:uid="{00000000-0005-0000-0000-00001D090000}"/>
    <cellStyle name="20% - Accent6 5 2 2 2 2 2" xfId="3079" xr:uid="{00000000-0005-0000-0000-00001E090000}"/>
    <cellStyle name="20% - Accent6 5 2 2 2 2 2 2" xfId="21032" xr:uid="{2C932390-A572-4763-81FB-EC9BFD3729FB}"/>
    <cellStyle name="20% - Accent6 5 2 2 2 2 2 2 2" xfId="36008" xr:uid="{CFE52D34-9AAC-4E60-AC7A-D96077999DCC}"/>
    <cellStyle name="20% - Accent6 5 2 2 2 2 2 3" xfId="28404" xr:uid="{BFB03416-AE0E-425F-9992-8B6060373E7C}"/>
    <cellStyle name="20% - Accent6 5 2 2 2 2 3" xfId="3078" xr:uid="{00000000-0005-0000-0000-00001F090000}"/>
    <cellStyle name="20% - Accent6 5 2 2 2 2 3 2" xfId="21031" xr:uid="{FE08EB57-E12E-4859-8363-48B3AE3254EF}"/>
    <cellStyle name="20% - Accent6 5 2 2 2 2 3 2 2" xfId="36007" xr:uid="{5E5189C2-F568-491C-9D27-EB062B08941D}"/>
    <cellStyle name="20% - Accent6 5 2 2 2 2 3 3" xfId="28403" xr:uid="{C32EF95B-8D70-4EE4-9627-6C4E780BFC6D}"/>
    <cellStyle name="20% - Accent6 5 2 2 2 2 4" xfId="21033" xr:uid="{A09E9DF7-AD33-4C43-899D-599566F36F49}"/>
    <cellStyle name="20% - Accent6 5 2 2 2 2 4 2" xfId="36009" xr:uid="{B4B40574-8A5C-48D3-92D2-800B81751B5F}"/>
    <cellStyle name="20% - Accent6 5 2 2 2 2 5" xfId="28405" xr:uid="{05937F57-8992-4FAF-8C4D-C580DC05BF42}"/>
    <cellStyle name="20% - Accent6 5 2 2 2 3" xfId="3077" xr:uid="{00000000-0005-0000-0000-000020090000}"/>
    <cellStyle name="20% - Accent6 5 2 2 2 3 2" xfId="3076" xr:uid="{00000000-0005-0000-0000-000021090000}"/>
    <cellStyle name="20% - Accent6 5 2 2 2 3 2 2" xfId="21029" xr:uid="{8A1D7407-488D-47A6-8F02-F71089F61C62}"/>
    <cellStyle name="20% - Accent6 5 2 2 2 3 2 2 2" xfId="36005" xr:uid="{7BAAC348-6B6A-4F4D-9AC9-6936CEDF08B9}"/>
    <cellStyle name="20% - Accent6 5 2 2 2 3 2 3" xfId="28401" xr:uid="{7531F5A5-D626-4B2F-A711-EA684F8D87C5}"/>
    <cellStyle name="20% - Accent6 5 2 2 2 3 3" xfId="21030" xr:uid="{B1FE88F9-CE1F-480A-9829-35512D1F181A}"/>
    <cellStyle name="20% - Accent6 5 2 2 2 3 3 2" xfId="36006" xr:uid="{385D246C-C7AC-4203-B128-87F9E79E4426}"/>
    <cellStyle name="20% - Accent6 5 2 2 2 3 4" xfId="28402" xr:uid="{1B5745C0-2F47-474D-94B2-120FB586DB6C}"/>
    <cellStyle name="20% - Accent6 5 2 2 2 4" xfId="3075" xr:uid="{00000000-0005-0000-0000-000022090000}"/>
    <cellStyle name="20% - Accent6 5 2 2 2 4 2" xfId="21028" xr:uid="{33D36770-4C39-493C-A8ED-327996746C89}"/>
    <cellStyle name="20% - Accent6 5 2 2 2 4 2 2" xfId="36004" xr:uid="{D514F4A5-1076-493B-8D13-C9B4B1938DF6}"/>
    <cellStyle name="20% - Accent6 5 2 2 2 4 3" xfId="28400" xr:uid="{3D3C2C59-E0AB-49C5-AF56-44D75917C59F}"/>
    <cellStyle name="20% - Accent6 5 2 2 2 5" xfId="21034" xr:uid="{A0510BD3-02A7-46E4-901B-3F75D8079981}"/>
    <cellStyle name="20% - Accent6 5 2 2 2 5 2" xfId="36010" xr:uid="{3344BF5B-B7F7-4296-84CE-D3E0FEE26481}"/>
    <cellStyle name="20% - Accent6 5 2 2 2 6" xfId="28406" xr:uid="{C76A2121-76B6-4C45-ADF8-EE3B1D8B3F33}"/>
    <cellStyle name="20% - Accent6 5 2 2 3" xfId="3074" xr:uid="{00000000-0005-0000-0000-000023090000}"/>
    <cellStyle name="20% - Accent6 5 2 2 3 2" xfId="3073" xr:uid="{00000000-0005-0000-0000-000024090000}"/>
    <cellStyle name="20% - Accent6 5 2 2 3 2 2" xfId="21026" xr:uid="{0190F6B8-608D-4962-9746-457F1D3F92ED}"/>
    <cellStyle name="20% - Accent6 5 2 2 3 2 2 2" xfId="36002" xr:uid="{BFDE840F-9276-4879-98D9-0F48C68C68CD}"/>
    <cellStyle name="20% - Accent6 5 2 2 3 2 3" xfId="28398" xr:uid="{C74D73A3-28C4-4DF8-BAB3-C7C3FA09550A}"/>
    <cellStyle name="20% - Accent6 5 2 2 3 3" xfId="3072" xr:uid="{00000000-0005-0000-0000-000025090000}"/>
    <cellStyle name="20% - Accent6 5 2 2 3 3 2" xfId="21025" xr:uid="{D106470F-146D-4030-A903-2D9EF54D9E39}"/>
    <cellStyle name="20% - Accent6 5 2 2 3 3 2 2" xfId="36001" xr:uid="{F394F11A-38B9-4959-B1E1-FBA768EF1C0D}"/>
    <cellStyle name="20% - Accent6 5 2 2 3 3 3" xfId="28397" xr:uid="{7995D73D-ED36-4E7E-B2EB-98E1240A3E5D}"/>
    <cellStyle name="20% - Accent6 5 2 2 3 4" xfId="21027" xr:uid="{FDFBF014-48AB-4DF7-983D-F3A7FDB44A88}"/>
    <cellStyle name="20% - Accent6 5 2 2 3 4 2" xfId="36003" xr:uid="{560EC566-350E-4D35-9341-A4D2ECF0AEC4}"/>
    <cellStyle name="20% - Accent6 5 2 2 3 5" xfId="28399" xr:uid="{75A309CB-E942-4911-B02B-EB71830BB98F}"/>
    <cellStyle name="20% - Accent6 5 2 2 4" xfId="3071" xr:uid="{00000000-0005-0000-0000-000026090000}"/>
    <cellStyle name="20% - Accent6 5 2 2 4 2" xfId="21024" xr:uid="{D5E1E08E-BFFD-42EA-B4B0-4C172D16C484}"/>
    <cellStyle name="20% - Accent6 5 2 2 4 2 2" xfId="36000" xr:uid="{0A51D823-2238-4029-AC49-76EAF1A5B302}"/>
    <cellStyle name="20% - Accent6 5 2 2 4 3" xfId="28396" xr:uid="{D4587097-4469-4CDF-989E-EA180582675E}"/>
    <cellStyle name="20% - Accent6 5 2 2 5" xfId="3070" xr:uid="{00000000-0005-0000-0000-000027090000}"/>
    <cellStyle name="20% - Accent6 5 2 2 5 2" xfId="3069" xr:uid="{00000000-0005-0000-0000-000028090000}"/>
    <cellStyle name="20% - Accent6 5 2 2 5 2 2" xfId="21022" xr:uid="{8A393292-D583-4EBC-ACA1-9A0EFEC75197}"/>
    <cellStyle name="20% - Accent6 5 2 2 5 2 2 2" xfId="35998" xr:uid="{E323F9EE-A7F8-4597-8F1B-0FE84F9A7E0F}"/>
    <cellStyle name="20% - Accent6 5 2 2 5 2 3" xfId="28394" xr:uid="{95907ADD-C768-4089-BCA9-E7582B453467}"/>
    <cellStyle name="20% - Accent6 5 2 2 5 3" xfId="21023" xr:uid="{E96F21BF-A7D8-4987-B5A0-80CFC9CC5781}"/>
    <cellStyle name="20% - Accent6 5 2 2 5 3 2" xfId="35999" xr:uid="{7590F0BB-B9D7-4497-923C-A0DF674487AE}"/>
    <cellStyle name="20% - Accent6 5 2 2 5 4" xfId="28395" xr:uid="{68F61245-B3BD-4775-ADCB-DD1A64AB8021}"/>
    <cellStyle name="20% - Accent6 5 2 2 6" xfId="3068" xr:uid="{00000000-0005-0000-0000-000029090000}"/>
    <cellStyle name="20% - Accent6 5 2 2 6 2" xfId="21021" xr:uid="{0AA8ECEA-EA09-42B8-A92B-257003F43E10}"/>
    <cellStyle name="20% - Accent6 5 2 2 6 2 2" xfId="35997" xr:uid="{D0FE36E5-1C25-4114-A924-1C448D8A46CF}"/>
    <cellStyle name="20% - Accent6 5 2 2 6 3" xfId="28393" xr:uid="{6EF0EA79-3BBD-43F3-B38B-7FC32CDDD9C0}"/>
    <cellStyle name="20% - Accent6 5 2 2 7" xfId="21035" xr:uid="{85E66991-5D8B-488C-AE60-2912B6B3CB21}"/>
    <cellStyle name="20% - Accent6 5 2 2 7 2" xfId="36011" xr:uid="{0E51BB97-552D-42E0-BEE9-875DE2BDED3C}"/>
    <cellStyle name="20% - Accent6 5 2 2 8" xfId="28407" xr:uid="{0AAE4C61-8AE5-49C8-B736-2C1892374076}"/>
    <cellStyle name="20% - Accent6 5 2 3" xfId="3067" xr:uid="{00000000-0005-0000-0000-00002A090000}"/>
    <cellStyle name="20% - Accent6 5 2 3 2" xfId="3066" xr:uid="{00000000-0005-0000-0000-00002B090000}"/>
    <cellStyle name="20% - Accent6 5 2 3 2 2" xfId="3065" xr:uid="{00000000-0005-0000-0000-00002C090000}"/>
    <cellStyle name="20% - Accent6 5 2 3 2 2 2" xfId="21018" xr:uid="{B4F2E79B-4248-4D22-97EC-AC4D0ACF9DB2}"/>
    <cellStyle name="20% - Accent6 5 2 3 2 2 2 2" xfId="35994" xr:uid="{36FF3B13-1FB8-4DD9-963B-7762D3E2639E}"/>
    <cellStyle name="20% - Accent6 5 2 3 2 2 3" xfId="28390" xr:uid="{957947B6-CBAA-4EF4-898D-DF87C491F44F}"/>
    <cellStyle name="20% - Accent6 5 2 3 2 3" xfId="3064" xr:uid="{00000000-0005-0000-0000-00002D090000}"/>
    <cellStyle name="20% - Accent6 5 2 3 2 3 2" xfId="21017" xr:uid="{9B456398-E94E-45AD-B1A0-A7633A80306A}"/>
    <cellStyle name="20% - Accent6 5 2 3 2 3 2 2" xfId="35993" xr:uid="{9D1F7121-5ACD-41E9-8C3D-F505B13D6A1B}"/>
    <cellStyle name="20% - Accent6 5 2 3 2 3 3" xfId="28389" xr:uid="{961318CE-D12C-4A97-AC63-6F6CC59EB62F}"/>
    <cellStyle name="20% - Accent6 5 2 3 2 4" xfId="21019" xr:uid="{EE793709-F8C5-4C43-A9AF-CE4BA093C68D}"/>
    <cellStyle name="20% - Accent6 5 2 3 2 4 2" xfId="35995" xr:uid="{A71A9281-A704-4A9D-8705-E4EAC622A130}"/>
    <cellStyle name="20% - Accent6 5 2 3 2 5" xfId="28391" xr:uid="{50DD43B4-7C89-4A8C-AE78-57412B1FC36F}"/>
    <cellStyle name="20% - Accent6 5 2 3 3" xfId="3063" xr:uid="{00000000-0005-0000-0000-00002E090000}"/>
    <cellStyle name="20% - Accent6 5 2 3 3 2" xfId="3062" xr:uid="{00000000-0005-0000-0000-00002F090000}"/>
    <cellStyle name="20% - Accent6 5 2 3 3 2 2" xfId="21015" xr:uid="{1C20733E-2787-47EB-9AED-AD8202746124}"/>
    <cellStyle name="20% - Accent6 5 2 3 3 2 2 2" xfId="35991" xr:uid="{A2C8FA88-A2A6-407B-8E6E-C930826D9402}"/>
    <cellStyle name="20% - Accent6 5 2 3 3 2 3" xfId="28387" xr:uid="{AF85B15F-6122-467C-B1D2-2F4AEA5C5AE3}"/>
    <cellStyle name="20% - Accent6 5 2 3 3 3" xfId="21016" xr:uid="{92803217-A425-4198-A734-4D7A98A11FAC}"/>
    <cellStyle name="20% - Accent6 5 2 3 3 3 2" xfId="35992" xr:uid="{C99F9BCA-DA3E-4050-B0EC-42A9B3A2C4C0}"/>
    <cellStyle name="20% - Accent6 5 2 3 3 4" xfId="28388" xr:uid="{20ADC661-31B9-4211-A83E-FD10E5609E2B}"/>
    <cellStyle name="20% - Accent6 5 2 3 4" xfId="3061" xr:uid="{00000000-0005-0000-0000-000030090000}"/>
    <cellStyle name="20% - Accent6 5 2 3 4 2" xfId="21014" xr:uid="{9E7B719B-9CA6-42E3-801C-5C4075B975AB}"/>
    <cellStyle name="20% - Accent6 5 2 3 4 2 2" xfId="35990" xr:uid="{2B6F606C-2CA2-44C8-AB01-086B1B89FC1D}"/>
    <cellStyle name="20% - Accent6 5 2 3 4 3" xfId="28386" xr:uid="{7F45ECA4-05B3-4EEF-A078-24625CADEEA2}"/>
    <cellStyle name="20% - Accent6 5 2 3 5" xfId="21020" xr:uid="{EA374B40-8BB3-4B13-968C-F03A69EC881B}"/>
    <cellStyle name="20% - Accent6 5 2 3 5 2" xfId="35996" xr:uid="{A986C49E-84F3-4726-8C22-C5FD26AADBAB}"/>
    <cellStyle name="20% - Accent6 5 2 3 6" xfId="28392" xr:uid="{B2F316E1-3C0D-425C-A0DC-AE6D04A4E132}"/>
    <cellStyle name="20% - Accent6 5 2 4" xfId="3060" xr:uid="{00000000-0005-0000-0000-000031090000}"/>
    <cellStyle name="20% - Accent6 5 2 5" xfId="3059" xr:uid="{00000000-0005-0000-0000-000032090000}"/>
    <cellStyle name="20% - Accent6 5 2 5 2" xfId="21013" xr:uid="{5EF7E082-CFF5-48B6-826D-8E7E2B33F0C4}"/>
    <cellStyle name="20% - Accent6 5 2 5 2 2" xfId="35989" xr:uid="{791F5B3B-9308-4E06-BC99-6EB8FACD1291}"/>
    <cellStyle name="20% - Accent6 5 2 5 3" xfId="28385" xr:uid="{BCDA29F6-5B36-4AE0-9EA7-E168FD304B6B}"/>
    <cellStyle name="20% - Accent6 5 3" xfId="3058" xr:uid="{00000000-0005-0000-0000-000033090000}"/>
    <cellStyle name="20% - Accent6 5 3 2" xfId="3057" xr:uid="{00000000-0005-0000-0000-000034090000}"/>
    <cellStyle name="20% - Accent6 5 3 2 2" xfId="3056" xr:uid="{00000000-0005-0000-0000-000035090000}"/>
    <cellStyle name="20% - Accent6 5 3 2 2 2" xfId="21010" xr:uid="{36E2A8A6-47A5-4DD0-BCB6-9677BE39C79A}"/>
    <cellStyle name="20% - Accent6 5 3 2 2 2 2" xfId="35986" xr:uid="{94127C8B-C269-434C-B635-4FB9DF935E3C}"/>
    <cellStyle name="20% - Accent6 5 3 2 2 3" xfId="28382" xr:uid="{EC44514A-EEAE-4F5C-9D79-799D7682595B}"/>
    <cellStyle name="20% - Accent6 5 3 2 3" xfId="3055" xr:uid="{00000000-0005-0000-0000-000036090000}"/>
    <cellStyle name="20% - Accent6 5 3 2 3 2" xfId="21009" xr:uid="{FB7E7413-47A8-43D8-B62E-D8423D20FE71}"/>
    <cellStyle name="20% - Accent6 5 3 2 3 2 2" xfId="35985" xr:uid="{2D529DC4-4094-4090-8DB4-2A6401711539}"/>
    <cellStyle name="20% - Accent6 5 3 2 3 3" xfId="28381" xr:uid="{1948C1FF-F7B2-4F35-8D37-8C58CCB97C08}"/>
    <cellStyle name="20% - Accent6 5 3 2 4" xfId="21011" xr:uid="{0E574868-45F5-4E6E-AB18-1884D7D34B69}"/>
    <cellStyle name="20% - Accent6 5 3 2 4 2" xfId="35987" xr:uid="{ACD6D1B8-836B-475D-AB4C-9DD73F524D36}"/>
    <cellStyle name="20% - Accent6 5 3 2 5" xfId="28383" xr:uid="{43497E24-6526-4901-B427-BEDDE0B370E0}"/>
    <cellStyle name="20% - Accent6 5 3 3" xfId="3054" xr:uid="{00000000-0005-0000-0000-000037090000}"/>
    <cellStyle name="20% - Accent6 5 3 3 2" xfId="21008" xr:uid="{A8FB0DA9-BD5C-4EC6-A38A-905B13609BDA}"/>
    <cellStyle name="20% - Accent6 5 3 3 2 2" xfId="35984" xr:uid="{786055AC-E3DF-409C-8020-B13C619C7A4F}"/>
    <cellStyle name="20% - Accent6 5 3 3 3" xfId="28380" xr:uid="{62A8091E-BC10-4F90-B19E-24E38D25C3CD}"/>
    <cellStyle name="20% - Accent6 5 3 4" xfId="3053" xr:uid="{00000000-0005-0000-0000-000038090000}"/>
    <cellStyle name="20% - Accent6 5 3 4 2" xfId="3052" xr:uid="{00000000-0005-0000-0000-000039090000}"/>
    <cellStyle name="20% - Accent6 5 3 4 2 2" xfId="21006" xr:uid="{AAC8CF6B-214F-4030-A31D-A45E3E1C2E0F}"/>
    <cellStyle name="20% - Accent6 5 3 4 2 2 2" xfId="35982" xr:uid="{034421C8-1AC3-457C-95AC-C3C9BDDA5B72}"/>
    <cellStyle name="20% - Accent6 5 3 4 2 3" xfId="28378" xr:uid="{CB4E18F8-F214-44D5-B665-8A94F776A906}"/>
    <cellStyle name="20% - Accent6 5 3 4 3" xfId="21007" xr:uid="{BDDFE318-3438-4BC0-AFFC-EFF7F4387106}"/>
    <cellStyle name="20% - Accent6 5 3 4 3 2" xfId="35983" xr:uid="{A169C88D-FAD1-4D29-A482-A447F504FB21}"/>
    <cellStyle name="20% - Accent6 5 3 4 4" xfId="28379" xr:uid="{1C8F403C-2BE6-4875-A435-9B39A9531524}"/>
    <cellStyle name="20% - Accent6 5 3 5" xfId="3051" xr:uid="{00000000-0005-0000-0000-00003A090000}"/>
    <cellStyle name="20% - Accent6 5 3 5 2" xfId="21005" xr:uid="{C3EE04C6-72A7-4AEA-815B-9690AD7006DD}"/>
    <cellStyle name="20% - Accent6 5 3 5 2 2" xfId="35981" xr:uid="{70EE642E-D6CB-4233-9180-D1CC741F9A66}"/>
    <cellStyle name="20% - Accent6 5 3 5 3" xfId="28377" xr:uid="{6D77504C-630F-4F35-876D-346F3C035189}"/>
    <cellStyle name="20% - Accent6 5 3 6" xfId="21012" xr:uid="{DE592CA9-920D-429E-96FF-1F09509C7FCE}"/>
    <cellStyle name="20% - Accent6 5 3 6 2" xfId="35988" xr:uid="{FB163FE1-794A-4DD0-B893-CDC6DF305F9B}"/>
    <cellStyle name="20% - Accent6 5 3 7" xfId="28384" xr:uid="{769B815A-D13C-4999-8788-57CA94574B35}"/>
    <cellStyle name="20% - Accent6 5 4" xfId="3050" xr:uid="{00000000-0005-0000-0000-00003B090000}"/>
    <cellStyle name="20% - Accent6 5 4 2" xfId="3049" xr:uid="{00000000-0005-0000-0000-00003C090000}"/>
    <cellStyle name="20% - Accent6 5 4 2 2" xfId="3048" xr:uid="{00000000-0005-0000-0000-00003D090000}"/>
    <cellStyle name="20% - Accent6 5 4 2 2 2" xfId="21002" xr:uid="{4E435A14-3A98-45A2-9E79-EB1B0982BFF6}"/>
    <cellStyle name="20% - Accent6 5 4 2 2 2 2" xfId="35978" xr:uid="{C062D032-C175-4EC4-B96A-60E2B72BA821}"/>
    <cellStyle name="20% - Accent6 5 4 2 2 3" xfId="28374" xr:uid="{A9239DF9-BCDE-4C39-98A2-B41EAB5D9BA4}"/>
    <cellStyle name="20% - Accent6 5 4 2 3" xfId="3047" xr:uid="{00000000-0005-0000-0000-00003E090000}"/>
    <cellStyle name="20% - Accent6 5 4 2 3 2" xfId="21001" xr:uid="{1E6D6799-AE22-456F-9992-B664D7A9E17A}"/>
    <cellStyle name="20% - Accent6 5 4 2 3 2 2" xfId="35977" xr:uid="{29F0F5D2-0757-434A-B0A1-D103667B373E}"/>
    <cellStyle name="20% - Accent6 5 4 2 3 3" xfId="28373" xr:uid="{4B8BD0C4-0E09-469F-90DB-9C0FA541D638}"/>
    <cellStyle name="20% - Accent6 5 4 2 4" xfId="21003" xr:uid="{35515155-D128-47AB-BD9D-871606C9E748}"/>
    <cellStyle name="20% - Accent6 5 4 2 4 2" xfId="35979" xr:uid="{AB4CCBF2-4CE5-4DBE-98FA-0A2A9DE3E450}"/>
    <cellStyle name="20% - Accent6 5 4 2 5" xfId="28375" xr:uid="{E17D6D4D-7208-46DF-990D-CD90B40D250B}"/>
    <cellStyle name="20% - Accent6 5 4 3" xfId="3046" xr:uid="{00000000-0005-0000-0000-00003F090000}"/>
    <cellStyle name="20% - Accent6 5 4 3 2" xfId="3045" xr:uid="{00000000-0005-0000-0000-000040090000}"/>
    <cellStyle name="20% - Accent6 5 4 3 2 2" xfId="20999" xr:uid="{2645BB93-57DE-4588-81E4-AB02920C95BE}"/>
    <cellStyle name="20% - Accent6 5 4 3 2 2 2" xfId="35975" xr:uid="{050703A6-AED1-47BC-A608-A397485428E3}"/>
    <cellStyle name="20% - Accent6 5 4 3 2 3" xfId="28371" xr:uid="{F4704FD9-2246-4BF2-88F1-294113FA355C}"/>
    <cellStyle name="20% - Accent6 5 4 3 3" xfId="21000" xr:uid="{887AA934-2D0F-4A98-8821-7278B1FDB3DC}"/>
    <cellStyle name="20% - Accent6 5 4 3 3 2" xfId="35976" xr:uid="{3869EA6C-263D-4EC7-9048-090BA46423E8}"/>
    <cellStyle name="20% - Accent6 5 4 3 4" xfId="28372" xr:uid="{70AFC897-0308-4C9D-A6FA-742DEBFA0F0F}"/>
    <cellStyle name="20% - Accent6 5 4 4" xfId="3044" xr:uid="{00000000-0005-0000-0000-000041090000}"/>
    <cellStyle name="20% - Accent6 5 4 4 2" xfId="20998" xr:uid="{AB6D549B-D4F9-4C46-B37A-D301C0BCDBAF}"/>
    <cellStyle name="20% - Accent6 5 4 4 2 2" xfId="35974" xr:uid="{32CFE155-08FC-4A17-B59D-F54A973B13DD}"/>
    <cellStyle name="20% - Accent6 5 4 4 3" xfId="28370" xr:uid="{14A0C89E-2276-4EA6-A855-CCDD82E6EC97}"/>
    <cellStyle name="20% - Accent6 5 4 5" xfId="21004" xr:uid="{68141F12-970D-4172-8E56-BFE5EC10CD54}"/>
    <cellStyle name="20% - Accent6 5 4 5 2" xfId="35980" xr:uid="{8B0F5E4B-49E2-4921-9A03-E7A14390FC43}"/>
    <cellStyle name="20% - Accent6 5 4 6" xfId="28376" xr:uid="{FEEBFADA-E779-4B13-8026-18786719A587}"/>
    <cellStyle name="20% - Accent6 5 5" xfId="3043" xr:uid="{00000000-0005-0000-0000-000042090000}"/>
    <cellStyle name="20% - Accent6 5 5 2" xfId="3042" xr:uid="{00000000-0005-0000-0000-000043090000}"/>
    <cellStyle name="20% - Accent6 5 5 2 2" xfId="20996" xr:uid="{50EBED5C-1048-47BA-9388-29DB140549AC}"/>
    <cellStyle name="20% - Accent6 5 5 2 2 2" xfId="35972" xr:uid="{6DF295D1-370A-4DA5-BB9F-AEAE764FA53C}"/>
    <cellStyle name="20% - Accent6 5 5 2 3" xfId="28368" xr:uid="{87164BBB-6177-4959-AC34-B7F6F9E5BEFF}"/>
    <cellStyle name="20% - Accent6 5 5 3" xfId="3041" xr:uid="{00000000-0005-0000-0000-000044090000}"/>
    <cellStyle name="20% - Accent6 5 5 3 2" xfId="20995" xr:uid="{C6128C71-7111-43A7-98A8-B92B3E10C654}"/>
    <cellStyle name="20% - Accent6 5 5 3 2 2" xfId="35971" xr:uid="{C0D2C428-9758-447C-8EC6-AEA0F82E345F}"/>
    <cellStyle name="20% - Accent6 5 5 3 3" xfId="28367" xr:uid="{6197689E-313D-4CFD-B0D1-23107A8D5DA5}"/>
    <cellStyle name="20% - Accent6 5 5 4" xfId="20997" xr:uid="{ED5C0004-2B72-4D8A-9283-82FE597C0086}"/>
    <cellStyle name="20% - Accent6 5 5 4 2" xfId="35973" xr:uid="{3024CCF8-82F2-4CFD-A051-4DAD94A01EBA}"/>
    <cellStyle name="20% - Accent6 5 5 5" xfId="28369" xr:uid="{6329F426-6DDC-4275-B821-5669FC4BB6E6}"/>
    <cellStyle name="20% - Accent6 5 6" xfId="3040" xr:uid="{00000000-0005-0000-0000-000045090000}"/>
    <cellStyle name="20% - Accent6 5 6 2" xfId="20994" xr:uid="{2AD92547-69AC-4CBC-9651-8BA9F0B13B98}"/>
    <cellStyle name="20% - Accent6 5 6 2 2" xfId="35970" xr:uid="{7BBF6CB7-BAD7-48B8-AC2F-231A96BBCA96}"/>
    <cellStyle name="20% - Accent6 5 6 3" xfId="28366" xr:uid="{84BDCAC8-5819-4D9C-BF84-8D1BABAFB639}"/>
    <cellStyle name="20% - Accent6 5 7" xfId="3039" xr:uid="{00000000-0005-0000-0000-000046090000}"/>
    <cellStyle name="20% - Accent6 5 7 2" xfId="3038" xr:uid="{00000000-0005-0000-0000-000047090000}"/>
    <cellStyle name="20% - Accent6 5 7 2 2" xfId="20992" xr:uid="{566427B3-F07B-43CA-9A8A-8ECB1E2C634A}"/>
    <cellStyle name="20% - Accent6 5 7 2 2 2" xfId="35968" xr:uid="{8D4CEA40-852C-4A2F-8EFE-DC7C16CC6C7B}"/>
    <cellStyle name="20% - Accent6 5 7 2 3" xfId="28364" xr:uid="{49DB0ED6-FDB0-4437-B0DE-12335733BF12}"/>
    <cellStyle name="20% - Accent6 5 7 3" xfId="20993" xr:uid="{76669B5D-CB9B-4DFA-8538-645A8B4B8EEB}"/>
    <cellStyle name="20% - Accent6 5 7 3 2" xfId="35969" xr:uid="{0E7D3AD7-F85C-4FED-ADA4-6163D684E9B7}"/>
    <cellStyle name="20% - Accent6 5 7 4" xfId="28365" xr:uid="{03B2CBEF-5503-43B6-92DC-CB2C03216E14}"/>
    <cellStyle name="20% - Accent6 5 8" xfId="3037" xr:uid="{00000000-0005-0000-0000-000048090000}"/>
    <cellStyle name="20% - Accent6 5 8 2" xfId="20991" xr:uid="{3A997FC3-2313-468F-939C-8453DD8FAFBF}"/>
    <cellStyle name="20% - Accent6 5 8 2 2" xfId="35967" xr:uid="{C414333B-1F57-4DFD-A15B-D52CF4DFBA8F}"/>
    <cellStyle name="20% - Accent6 5 8 3" xfId="28363" xr:uid="{D34137E5-F01C-4CB7-A256-7A34C8790BE5}"/>
    <cellStyle name="20% - Accent6 5 9" xfId="3084" xr:uid="{00000000-0005-0000-0000-000019090000}"/>
    <cellStyle name="20% - Accent6 5 9 2" xfId="21036" xr:uid="{C2974C59-49CD-4078-A381-8BB26047742D}"/>
    <cellStyle name="20% - Accent6 5 9 2 2" xfId="36012" xr:uid="{B4B6B0E2-FBA9-463E-BE2B-6461353CA724}"/>
    <cellStyle name="20% - Accent6 5 9 3" xfId="28408" xr:uid="{D1EB1816-5243-420B-9D28-0495F672F44D}"/>
    <cellStyle name="20% - Accent6 6" xfId="218" xr:uid="{00000000-0005-0000-0000-000039000000}"/>
    <cellStyle name="20% - Accent6 6 2" xfId="3036" xr:uid="{00000000-0005-0000-0000-00004A090000}"/>
    <cellStyle name="20% - Accent6 6 2 2" xfId="3035" xr:uid="{00000000-0005-0000-0000-00004B090000}"/>
    <cellStyle name="20% - Accent6 6 2 2 2" xfId="3034" xr:uid="{00000000-0005-0000-0000-00004C090000}"/>
    <cellStyle name="20% - Accent6 6 2 2 2 2" xfId="3033" xr:uid="{00000000-0005-0000-0000-00004D090000}"/>
    <cellStyle name="20% - Accent6 6 2 2 2 2 2" xfId="20987" xr:uid="{4DB1EB80-0870-4D11-8146-E5FBDDC9D1EE}"/>
    <cellStyle name="20% - Accent6 6 2 2 2 2 2 2" xfId="35963" xr:uid="{18CE82ED-F136-4F8B-842B-4EF8D1219D73}"/>
    <cellStyle name="20% - Accent6 6 2 2 2 2 3" xfId="28359" xr:uid="{5FDB63BD-E9A0-4EF5-BD5A-E39E9AB8CF7B}"/>
    <cellStyle name="20% - Accent6 6 2 2 2 3" xfId="3032" xr:uid="{00000000-0005-0000-0000-00004E090000}"/>
    <cellStyle name="20% - Accent6 6 2 2 2 3 2" xfId="20986" xr:uid="{79943055-E27A-40C9-ABCB-C5CCDB719165}"/>
    <cellStyle name="20% - Accent6 6 2 2 2 3 2 2" xfId="35962" xr:uid="{B648655E-2CC3-4145-8A47-E10E18AD2507}"/>
    <cellStyle name="20% - Accent6 6 2 2 2 3 3" xfId="28358" xr:uid="{FD53C5DB-5AF1-477E-8601-4E23D67E1B89}"/>
    <cellStyle name="20% - Accent6 6 2 2 2 4" xfId="20988" xr:uid="{CCAFC510-D41A-4126-9EA4-D2542487ABA8}"/>
    <cellStyle name="20% - Accent6 6 2 2 2 4 2" xfId="35964" xr:uid="{27372220-C985-43D9-93CA-4D2F47997804}"/>
    <cellStyle name="20% - Accent6 6 2 2 2 5" xfId="28360" xr:uid="{983E69C1-5ABA-4947-B0BB-A31D5D8D8330}"/>
    <cellStyle name="20% - Accent6 6 2 2 3" xfId="3031" xr:uid="{00000000-0005-0000-0000-00004F090000}"/>
    <cellStyle name="20% - Accent6 6 2 2 3 2" xfId="3030" xr:uid="{00000000-0005-0000-0000-000050090000}"/>
    <cellStyle name="20% - Accent6 6 2 2 3 2 2" xfId="20984" xr:uid="{E4FAF9E2-1622-46E9-8746-CB0D48D41D73}"/>
    <cellStyle name="20% - Accent6 6 2 2 3 2 2 2" xfId="35960" xr:uid="{33EC213D-0D2E-47BF-88E6-DE1CB43C7DF7}"/>
    <cellStyle name="20% - Accent6 6 2 2 3 2 3" xfId="28356" xr:uid="{1C54A1A6-A231-4DE5-88B6-23D2183B3604}"/>
    <cellStyle name="20% - Accent6 6 2 2 3 3" xfId="20985" xr:uid="{70D2C986-D6D2-4022-86FE-E5CA0E587A6B}"/>
    <cellStyle name="20% - Accent6 6 2 2 3 3 2" xfId="35961" xr:uid="{6FCCB426-13AE-44B4-979A-A0394DC45937}"/>
    <cellStyle name="20% - Accent6 6 2 2 3 4" xfId="28357" xr:uid="{52CF7717-99D8-404A-B683-7DFBCEDE037A}"/>
    <cellStyle name="20% - Accent6 6 2 2 4" xfId="3029" xr:uid="{00000000-0005-0000-0000-000051090000}"/>
    <cellStyle name="20% - Accent6 6 2 2 4 2" xfId="20983" xr:uid="{2C66B422-F24D-4CA0-AB7A-25264C930E57}"/>
    <cellStyle name="20% - Accent6 6 2 2 4 2 2" xfId="35959" xr:uid="{8001FD4E-5025-4DE5-95ED-046617A2AF45}"/>
    <cellStyle name="20% - Accent6 6 2 2 4 3" xfId="28355" xr:uid="{2AD8A3F7-BC0C-463D-BC11-1220BC025A0B}"/>
    <cellStyle name="20% - Accent6 6 2 2 5" xfId="20989" xr:uid="{D0A0E0DF-D9A4-43E5-82AA-BFC401CA998F}"/>
    <cellStyle name="20% - Accent6 6 2 2 5 2" xfId="35965" xr:uid="{8ED20491-3609-4276-9944-E3D87C72CE6D}"/>
    <cellStyle name="20% - Accent6 6 2 2 6" xfId="28361" xr:uid="{43865A43-FF5C-43CA-BBA1-7C003EBD59FB}"/>
    <cellStyle name="20% - Accent6 6 2 3" xfId="3028" xr:uid="{00000000-0005-0000-0000-000052090000}"/>
    <cellStyle name="20% - Accent6 6 2 3 2" xfId="3027" xr:uid="{00000000-0005-0000-0000-000053090000}"/>
    <cellStyle name="20% - Accent6 6 2 3 2 2" xfId="20981" xr:uid="{15D6714C-1559-421B-9BD7-D0D24EFFB58D}"/>
    <cellStyle name="20% - Accent6 6 2 3 2 2 2" xfId="35957" xr:uid="{0649D9AC-C473-42EA-812C-D90021426452}"/>
    <cellStyle name="20% - Accent6 6 2 3 2 3" xfId="28353" xr:uid="{5BD01108-375D-4C7C-AE9C-559D95A1FB53}"/>
    <cellStyle name="20% - Accent6 6 2 3 3" xfId="3026" xr:uid="{00000000-0005-0000-0000-000054090000}"/>
    <cellStyle name="20% - Accent6 6 2 3 3 2" xfId="20980" xr:uid="{CBD7138D-A0B3-41D4-9CFE-FAE6F564395E}"/>
    <cellStyle name="20% - Accent6 6 2 3 3 2 2" xfId="35956" xr:uid="{F36E5242-0203-4D5E-842B-91451B548143}"/>
    <cellStyle name="20% - Accent6 6 2 3 3 3" xfId="28352" xr:uid="{FEB0108D-25B8-49D1-8F11-7E4EC0E32017}"/>
    <cellStyle name="20% - Accent6 6 2 3 4" xfId="20982" xr:uid="{1CA537C0-0B09-485D-9C56-B894D15A72FF}"/>
    <cellStyle name="20% - Accent6 6 2 3 4 2" xfId="35958" xr:uid="{CBE1059F-B37F-4EAD-B88A-6068545EE54D}"/>
    <cellStyle name="20% - Accent6 6 2 3 5" xfId="28354" xr:uid="{46A292C0-2960-4131-BB54-EE134AA40E06}"/>
    <cellStyle name="20% - Accent6 6 2 4" xfId="3025" xr:uid="{00000000-0005-0000-0000-000055090000}"/>
    <cellStyle name="20% - Accent6 6 2 4 2" xfId="20979" xr:uid="{84C3215F-7DE2-4F27-AC83-633529481C35}"/>
    <cellStyle name="20% - Accent6 6 2 4 2 2" xfId="35955" xr:uid="{8CA71D62-61EF-4494-9516-716D42E898CA}"/>
    <cellStyle name="20% - Accent6 6 2 4 3" xfId="28351" xr:uid="{E27D79D0-BA10-4441-B9B3-F4210A77B495}"/>
    <cellStyle name="20% - Accent6 6 2 5" xfId="3024" xr:uid="{00000000-0005-0000-0000-000056090000}"/>
    <cellStyle name="20% - Accent6 6 2 5 2" xfId="3023" xr:uid="{00000000-0005-0000-0000-000057090000}"/>
    <cellStyle name="20% - Accent6 6 2 5 2 2" xfId="20977" xr:uid="{22CEE0E7-C2A7-4EB9-BC54-5BACAECDE438}"/>
    <cellStyle name="20% - Accent6 6 2 5 2 2 2" xfId="35953" xr:uid="{DC1035C4-104C-4389-B7BA-C5B3E25CDC22}"/>
    <cellStyle name="20% - Accent6 6 2 5 2 3" xfId="28349" xr:uid="{E6735593-1062-48AF-B71E-405F765AE2AD}"/>
    <cellStyle name="20% - Accent6 6 2 5 3" xfId="20978" xr:uid="{F8C36776-DFA7-4E38-97F9-22253A720AB1}"/>
    <cellStyle name="20% - Accent6 6 2 5 3 2" xfId="35954" xr:uid="{6BB884DD-9FD5-4A62-AE1E-24A725ACAB2D}"/>
    <cellStyle name="20% - Accent6 6 2 5 4" xfId="28350" xr:uid="{FA2D1771-6895-4FB9-A4A5-A7BE915E29A4}"/>
    <cellStyle name="20% - Accent6 6 2 6" xfId="3022" xr:uid="{00000000-0005-0000-0000-000058090000}"/>
    <cellStyle name="20% - Accent6 6 2 6 2" xfId="20976" xr:uid="{5177999B-F632-4714-82B3-0D1E06BEA29E}"/>
    <cellStyle name="20% - Accent6 6 2 6 2 2" xfId="35952" xr:uid="{65BFA7C7-306A-479F-9D43-0F6AE04340BC}"/>
    <cellStyle name="20% - Accent6 6 2 6 3" xfId="28348" xr:uid="{F893197E-9C97-48BD-B297-FE8A692BCCA2}"/>
    <cellStyle name="20% - Accent6 6 2 7" xfId="20990" xr:uid="{843DDAE9-2FFC-4285-9678-16603CEC3DC0}"/>
    <cellStyle name="20% - Accent6 6 2 7 2" xfId="35966" xr:uid="{35D9E6F5-C73C-4497-92D7-8C71622ED4DD}"/>
    <cellStyle name="20% - Accent6 6 2 8" xfId="28362" xr:uid="{E57409A7-CFE6-4877-B4E9-FA5F0A106D88}"/>
    <cellStyle name="20% - Accent6 6 3" xfId="3021" xr:uid="{00000000-0005-0000-0000-000059090000}"/>
    <cellStyle name="20% - Accent6 6 3 2" xfId="3020" xr:uid="{00000000-0005-0000-0000-00005A090000}"/>
    <cellStyle name="20% - Accent6 6 3 2 2" xfId="3019" xr:uid="{00000000-0005-0000-0000-00005B090000}"/>
    <cellStyle name="20% - Accent6 6 3 2 2 2" xfId="20973" xr:uid="{5472F7B8-408A-4101-B925-34ACF8819CF6}"/>
    <cellStyle name="20% - Accent6 6 3 2 2 2 2" xfId="35949" xr:uid="{E13C0C9F-B0C7-460F-BB53-751B100FF622}"/>
    <cellStyle name="20% - Accent6 6 3 2 2 3" xfId="28345" xr:uid="{D9661A11-8FD8-44F6-874A-B116CF7454C8}"/>
    <cellStyle name="20% - Accent6 6 3 2 3" xfId="3018" xr:uid="{00000000-0005-0000-0000-00005C090000}"/>
    <cellStyle name="20% - Accent6 6 3 2 3 2" xfId="20972" xr:uid="{4170A7E5-5F3E-435F-8420-64F917AD9891}"/>
    <cellStyle name="20% - Accent6 6 3 2 3 2 2" xfId="35948" xr:uid="{EE7407DD-24B8-44B7-86A6-A0CEA5C49C25}"/>
    <cellStyle name="20% - Accent6 6 3 2 3 3" xfId="28344" xr:uid="{0003AFD5-C21F-411A-80A8-9203294FB96D}"/>
    <cellStyle name="20% - Accent6 6 3 2 4" xfId="20974" xr:uid="{91D60956-1F65-4816-8150-81C7C7CEB49E}"/>
    <cellStyle name="20% - Accent6 6 3 2 4 2" xfId="35950" xr:uid="{C3EC1CF5-C73A-4127-B66A-796B7A34A109}"/>
    <cellStyle name="20% - Accent6 6 3 2 5" xfId="28346" xr:uid="{8808C000-9EE9-4858-AF64-C5C96CD09EBD}"/>
    <cellStyle name="20% - Accent6 6 3 3" xfId="3017" xr:uid="{00000000-0005-0000-0000-00005D090000}"/>
    <cellStyle name="20% - Accent6 6 3 3 2" xfId="3016" xr:uid="{00000000-0005-0000-0000-00005E090000}"/>
    <cellStyle name="20% - Accent6 6 3 3 2 2" xfId="20970" xr:uid="{15B48FEA-D3AF-4686-81EC-DF706D33FD56}"/>
    <cellStyle name="20% - Accent6 6 3 3 2 2 2" xfId="35946" xr:uid="{303A79C4-D2DD-40F8-BFB1-A18F10E99FF7}"/>
    <cellStyle name="20% - Accent6 6 3 3 2 3" xfId="28342" xr:uid="{4E7F86E0-F8DC-4A0A-B44B-755E83EF3B6C}"/>
    <cellStyle name="20% - Accent6 6 3 3 3" xfId="20971" xr:uid="{BFFD4A1C-1C24-4122-B1BE-0C521DBB2D2E}"/>
    <cellStyle name="20% - Accent6 6 3 3 3 2" xfId="35947" xr:uid="{E984F965-7555-4662-9C8F-F93274AEF50D}"/>
    <cellStyle name="20% - Accent6 6 3 3 4" xfId="28343" xr:uid="{CE03013A-D4D6-46C9-AFCC-DB4E2CBE67D5}"/>
    <cellStyle name="20% - Accent6 6 3 4" xfId="3015" xr:uid="{00000000-0005-0000-0000-00005F090000}"/>
    <cellStyle name="20% - Accent6 6 3 4 2" xfId="20969" xr:uid="{67F98DCC-78A8-4506-9F47-349805DE75C5}"/>
    <cellStyle name="20% - Accent6 6 3 4 2 2" xfId="35945" xr:uid="{CFDF784A-92DA-45BE-B00F-C4B0A62D9983}"/>
    <cellStyle name="20% - Accent6 6 3 4 3" xfId="28341" xr:uid="{785B293D-B929-45E5-B671-18AE89D8AFF8}"/>
    <cellStyle name="20% - Accent6 6 3 5" xfId="20975" xr:uid="{6171C7DC-A84A-4DBA-8A29-C24C0AF78EAD}"/>
    <cellStyle name="20% - Accent6 6 3 5 2" xfId="35951" xr:uid="{D973774A-75FF-4C9B-8CD4-F6BD205C5E97}"/>
    <cellStyle name="20% - Accent6 6 3 6" xfId="28347" xr:uid="{218FDC3B-A171-4210-BFAA-EE62D2B0BA4B}"/>
    <cellStyle name="20% - Accent6 6 4" xfId="3014" xr:uid="{00000000-0005-0000-0000-000060090000}"/>
    <cellStyle name="20% - Accent6 6 5" xfId="3013" xr:uid="{00000000-0005-0000-0000-000061090000}"/>
    <cellStyle name="20% - Accent6 6 5 2" xfId="20968" xr:uid="{DF8FC760-986F-4196-980C-F7EC143664E7}"/>
    <cellStyle name="20% - Accent6 6 5 2 2" xfId="35944" xr:uid="{D97C4DCD-6E67-4241-8BD6-0C7926772442}"/>
    <cellStyle name="20% - Accent6 6 5 3" xfId="28340" xr:uid="{0BBB2D5D-79E7-4AF7-AF82-40A8FA48F8FF}"/>
    <cellStyle name="20% - Accent6 7" xfId="219" xr:uid="{00000000-0005-0000-0000-00003A000000}"/>
    <cellStyle name="20% - Accent6 7 2" xfId="3012" xr:uid="{00000000-0005-0000-0000-000063090000}"/>
    <cellStyle name="20% - Accent6 7 2 2" xfId="20967" xr:uid="{E7A69C65-705C-4F44-A511-F52860F7695D}"/>
    <cellStyle name="20% - Accent6 7 2 2 2" xfId="35943" xr:uid="{6C4BCDA9-B78D-4B2E-AF19-E3551CAF4293}"/>
    <cellStyle name="20% - Accent6 7 2 3" xfId="28339" xr:uid="{49C64DE0-B875-48D1-B164-7AEDB220170A}"/>
    <cellStyle name="20% - Accent6 7 3" xfId="3011" xr:uid="{00000000-0005-0000-0000-000064090000}"/>
    <cellStyle name="20% - Accent6 7 4" xfId="3010" xr:uid="{00000000-0005-0000-0000-000065090000}"/>
    <cellStyle name="20% - Accent6 7 4 2" xfId="20966" xr:uid="{242EFA88-6E9A-4CB8-A75C-63AEEA404DA6}"/>
    <cellStyle name="20% - Accent6 7 4 2 2" xfId="35942" xr:uid="{C3980A73-694B-44A0-9B13-E1F8CFA2202C}"/>
    <cellStyle name="20% - Accent6 7 4 3" xfId="28338" xr:uid="{13DFFAC3-52F6-4609-8C91-198688B4763B}"/>
    <cellStyle name="20% - Accent6 8" xfId="3009" xr:uid="{00000000-0005-0000-0000-000066090000}"/>
    <cellStyle name="20% - Accent6 8 2" xfId="3008" xr:uid="{00000000-0005-0000-0000-000067090000}"/>
    <cellStyle name="20% - Accent6 8 2 2" xfId="3007" xr:uid="{00000000-0005-0000-0000-000068090000}"/>
    <cellStyle name="20% - Accent6 8 2 2 2" xfId="20963" xr:uid="{C0C49666-E66B-4F9E-AE43-5A5E77D3FBA8}"/>
    <cellStyle name="20% - Accent6 8 2 2 2 2" xfId="35939" xr:uid="{A892D6BC-C93F-4F16-94A9-4C986F3B8EDB}"/>
    <cellStyle name="20% - Accent6 8 2 2 3" xfId="28335" xr:uid="{C230B53A-C689-479E-9EEA-6D2396D2014E}"/>
    <cellStyle name="20% - Accent6 8 2 3" xfId="3006" xr:uid="{00000000-0005-0000-0000-000069090000}"/>
    <cellStyle name="20% - Accent6 8 2 3 2" xfId="3005" xr:uid="{00000000-0005-0000-0000-00006A090000}"/>
    <cellStyle name="20% - Accent6 8 2 3 2 2" xfId="20961" xr:uid="{0F6BF002-D05A-42D2-98CC-33AEF8703769}"/>
    <cellStyle name="20% - Accent6 8 2 3 2 2 2" xfId="35937" xr:uid="{AD1B0FBB-C73C-48CB-A7F8-2C0D4E5838DC}"/>
    <cellStyle name="20% - Accent6 8 2 3 2 3" xfId="28333" xr:uid="{376C4FCA-27C8-40AD-9D99-B66074AFE094}"/>
    <cellStyle name="20% - Accent6 8 2 3 3" xfId="20962" xr:uid="{989585ED-2027-4CF2-BC52-1CD44B40C864}"/>
    <cellStyle name="20% - Accent6 8 2 3 3 2" xfId="35938" xr:uid="{571DB026-2FAD-4493-8B6B-43419CB867AA}"/>
    <cellStyle name="20% - Accent6 8 2 3 4" xfId="28334" xr:uid="{02C02355-F844-46BF-A786-0DDF35F07D8F}"/>
    <cellStyle name="20% - Accent6 8 2 4" xfId="20964" xr:uid="{E89846C1-0175-484E-8B76-F3344E8F6EA7}"/>
    <cellStyle name="20% - Accent6 8 2 4 2" xfId="35940" xr:uid="{C045151C-49F9-49F5-943D-E81BF8FF6438}"/>
    <cellStyle name="20% - Accent6 8 2 5" xfId="28336" xr:uid="{4DFE3ABE-666A-43A8-8147-DD0017BDE6B4}"/>
    <cellStyle name="20% - Accent6 8 3" xfId="3004" xr:uid="{00000000-0005-0000-0000-00006B090000}"/>
    <cellStyle name="20% - Accent6 8 3 2" xfId="20960" xr:uid="{8605B96D-5451-46A1-9C70-629207058312}"/>
    <cellStyle name="20% - Accent6 8 3 2 2" xfId="35936" xr:uid="{5888B56E-86EE-4151-A96C-485F47064B58}"/>
    <cellStyle name="20% - Accent6 8 3 3" xfId="28332" xr:uid="{62EC54D3-12E0-4BEC-9EEC-1AA46D857156}"/>
    <cellStyle name="20% - Accent6 8 4" xfId="3003" xr:uid="{00000000-0005-0000-0000-00006C090000}"/>
    <cellStyle name="20% - Accent6 8 4 2" xfId="2868" xr:uid="{00000000-0005-0000-0000-00006D090000}"/>
    <cellStyle name="20% - Accent6 8 4 2 2" xfId="20825" xr:uid="{4DF8A80D-A270-476F-8A7A-4D9BDA9CC215}"/>
    <cellStyle name="20% - Accent6 8 4 2 2 2" xfId="35801" xr:uid="{EAD987E1-9EEA-4AF7-8BFE-A821DDA2A07C}"/>
    <cellStyle name="20% - Accent6 8 4 2 3" xfId="28197" xr:uid="{14A76F2A-5DB6-4BF6-B19F-BA049B258F8A}"/>
    <cellStyle name="20% - Accent6 8 4 3" xfId="20959" xr:uid="{D391586E-7FF5-41E8-A5BE-03B516C208BD}"/>
    <cellStyle name="20% - Accent6 8 4 3 2" xfId="35935" xr:uid="{A5BE45C3-7974-4FE1-9E75-2BB804DF5E85}"/>
    <cellStyle name="20% - Accent6 8 4 4" xfId="28331" xr:uid="{6C1E9E06-9F49-47CF-ACE9-676EB21C17D0}"/>
    <cellStyle name="20% - Accent6 8 5" xfId="2932" xr:uid="{00000000-0005-0000-0000-00006E090000}"/>
    <cellStyle name="20% - Accent6 8 5 2" xfId="20888" xr:uid="{1B4810E3-817A-4D1C-90C3-64317850BCF9}"/>
    <cellStyle name="20% - Accent6 8 5 2 2" xfId="35864" xr:uid="{662D4B67-D083-48B3-BC77-1483352E098D}"/>
    <cellStyle name="20% - Accent6 8 5 3" xfId="28260" xr:uid="{7F4AE43B-39E0-421C-A162-07202F4AA05C}"/>
    <cellStyle name="20% - Accent6 8 6" xfId="20965" xr:uid="{BD815103-3F77-4967-9568-185D54404B45}"/>
    <cellStyle name="20% - Accent6 8 6 2" xfId="35941" xr:uid="{5AA12CB6-B5C7-4E23-B044-617142721827}"/>
    <cellStyle name="20% - Accent6 8 7" xfId="28337" xr:uid="{70B028E0-F404-46AC-A501-834020F704CC}"/>
    <cellStyle name="20% - Accent6 9" xfId="2929" xr:uid="{00000000-0005-0000-0000-00006F090000}"/>
    <cellStyle name="20% - Accent6 9 2" xfId="2997" xr:uid="{00000000-0005-0000-0000-000070090000}"/>
    <cellStyle name="20% - Accent6 9 2 2" xfId="172" xr:uid="{00000000-0005-0000-0000-000071090000}"/>
    <cellStyle name="20% - Accent6 9 2 2 2" xfId="20713" xr:uid="{FE8EB411-CD02-487F-A48B-4C3426294303}"/>
    <cellStyle name="20% - Accent6 9 2 2 2 2" xfId="35714" xr:uid="{B0E739CE-0F16-41CB-AACD-B153E878B098}"/>
    <cellStyle name="20% - Accent6 9 2 2 3" xfId="28017" xr:uid="{18180460-0732-40E8-B7BA-6222CCDF3C82}"/>
    <cellStyle name="20% - Accent6 9 2 3" xfId="435" xr:uid="{00000000-0005-0000-0000-000072090000}"/>
    <cellStyle name="20% - Accent6 9 2 3 2" xfId="20721" xr:uid="{E446E008-D23B-4B76-9CEB-CD2CA921B496}"/>
    <cellStyle name="20% - Accent6 9 2 3 2 2" xfId="35722" xr:uid="{60CE666F-C206-4583-90FB-DE04594E4E25}"/>
    <cellStyle name="20% - Accent6 9 2 3 3" xfId="28033" xr:uid="{27E78504-D5D4-485D-9E49-33846236B889}"/>
    <cellStyle name="20% - Accent6 9 2 4" xfId="20953" xr:uid="{43F7A460-EA52-4B3A-9136-5C8937822232}"/>
    <cellStyle name="20% - Accent6 9 2 4 2" xfId="35929" xr:uid="{92FEFE0B-C0FA-402E-A3BA-758F7FE877B7}"/>
    <cellStyle name="20% - Accent6 9 2 5" xfId="28325" xr:uid="{5E033856-B6CC-4825-9EA5-9C7B5DA87DC6}"/>
    <cellStyle name="20% - Accent6 9 3" xfId="593" xr:uid="{00000000-0005-0000-0000-000073090000}"/>
    <cellStyle name="20% - Accent6 9 3 2" xfId="20734" xr:uid="{CECBC660-A4B3-49B3-8F46-CED5E163C447}"/>
    <cellStyle name="20% - Accent6 9 3 2 2" xfId="35727" xr:uid="{83EDB8E0-AC9E-4DF5-B1D4-7850DDAF5DB0}"/>
    <cellStyle name="20% - Accent6 9 3 3" xfId="28051" xr:uid="{451E816A-1CB2-4B5D-BB33-D10AEF2CBC9D}"/>
    <cellStyle name="20% - Accent6 9 4" xfId="171" xr:uid="{00000000-0005-0000-0000-000074090000}"/>
    <cellStyle name="20% - Accent6 9 4 2" xfId="625" xr:uid="{00000000-0005-0000-0000-000075090000}"/>
    <cellStyle name="20% - Accent6 9 4 2 2" xfId="20735" xr:uid="{B5A3708D-CF13-48FA-AAA9-706F212FD7AC}"/>
    <cellStyle name="20% - Accent6 9 4 2 2 2" xfId="35728" xr:uid="{00655CEF-5A24-4D3A-AB57-45B64D856D32}"/>
    <cellStyle name="20% - Accent6 9 4 2 3" xfId="28052" xr:uid="{64FAA060-A74E-46FE-BF75-D1ACF0C6ACBD}"/>
    <cellStyle name="20% - Accent6 9 4 3" xfId="20712" xr:uid="{C8555BCD-24FA-4FF3-A1A5-AFA4EE0370C7}"/>
    <cellStyle name="20% - Accent6 9 4 3 2" xfId="35713" xr:uid="{A7447BF9-D72B-4770-AA37-6E96783EE3C6}"/>
    <cellStyle name="20% - Accent6 9 4 4" xfId="28016" xr:uid="{85A86828-9B2E-4CAC-AA7D-5E26299F3AD9}"/>
    <cellStyle name="20% - Accent6 9 5" xfId="2941" xr:uid="{00000000-0005-0000-0000-000076090000}"/>
    <cellStyle name="20% - Accent6 9 5 2" xfId="20897" xr:uid="{D6E7377B-16CD-45DB-94A7-38418027E628}"/>
    <cellStyle name="20% - Accent6 9 5 2 2" xfId="35873" xr:uid="{0F3C283A-1EBE-4ECE-945F-510D742E4E59}"/>
    <cellStyle name="20% - Accent6 9 5 3" xfId="28269" xr:uid="{DF2A0FF9-C0D7-42D8-B2D7-6C75ADA7D054}"/>
    <cellStyle name="20% - Accent6 9 6" xfId="20885" xr:uid="{0BA1BE1D-BD30-4589-B80F-8D5E964F9374}"/>
    <cellStyle name="20% - Accent6 9 6 2" xfId="35861" xr:uid="{DD9D0176-7D4B-4BC1-9B8D-397DC06D99AC}"/>
    <cellStyle name="20% - Accent6 9 7" xfId="28257" xr:uid="{96D8ABDB-35A7-48B7-A846-2B2A8D226E3A}"/>
    <cellStyle name="2decimal" xfId="220" xr:uid="{00000000-0005-0000-0000-00003B000000}"/>
    <cellStyle name="40% - Accent1" xfId="83" builtinId="31" customBuiltin="1"/>
    <cellStyle name="40% - Accent1 10" xfId="2942" xr:uid="{00000000-0005-0000-0000-000078090000}"/>
    <cellStyle name="40% - Accent1 10 2" xfId="2866" xr:uid="{00000000-0005-0000-0000-000079090000}"/>
    <cellStyle name="40% - Accent1 10 2 2" xfId="173" xr:uid="{00000000-0005-0000-0000-00007A090000}"/>
    <cellStyle name="40% - Accent1 10 2 2 2" xfId="20714" xr:uid="{36B1527E-1E89-4C9F-9748-811F9DC3685D}"/>
    <cellStyle name="40% - Accent1 10 2 2 2 2" xfId="35715" xr:uid="{F2483777-0EB8-42D6-A235-2441B2B93BE9}"/>
    <cellStyle name="40% - Accent1 10 2 2 3" xfId="28018" xr:uid="{3E907572-6740-4234-ABF1-3368B2E1D9C5}"/>
    <cellStyle name="40% - Accent1 10 2 3" xfId="429" xr:uid="{00000000-0005-0000-0000-00007B090000}"/>
    <cellStyle name="40% - Accent1 10 2 3 2" xfId="20720" xr:uid="{39A856A7-2F99-4F93-9A54-964803D62A31}"/>
    <cellStyle name="40% - Accent1 10 2 3 2 2" xfId="35721" xr:uid="{2191FEC1-C573-4603-9E34-2F0E517E9EC8}"/>
    <cellStyle name="40% - Accent1 10 2 3 3" xfId="28032" xr:uid="{E1A8ED97-D319-4E98-A60A-7A5993570E20}"/>
    <cellStyle name="40% - Accent1 10 2 4" xfId="20823" xr:uid="{6FD2C0B1-A026-4D48-948B-B8AA71B88795}"/>
    <cellStyle name="40% - Accent1 10 2 4 2" xfId="35799" xr:uid="{B43AE7A2-8555-4C40-B0FC-79791A15CCD4}"/>
    <cellStyle name="40% - Accent1 10 2 5" xfId="28195" xr:uid="{3EE31B48-430E-46C5-93F7-DCB5D26018CD}"/>
    <cellStyle name="40% - Accent1 10 3" xfId="2865" xr:uid="{00000000-0005-0000-0000-00007C090000}"/>
    <cellStyle name="40% - Accent1 10 3 2" xfId="20822" xr:uid="{8A97AD54-6B59-4ECF-A8DC-292B731D615A}"/>
    <cellStyle name="40% - Accent1 10 3 2 2" xfId="35798" xr:uid="{F1F00F39-3781-43BB-9CA9-DEA8C0896925}"/>
    <cellStyle name="40% - Accent1 10 3 3" xfId="28194" xr:uid="{057EC59B-E1DE-4F38-9C4F-E6E2673B3847}"/>
    <cellStyle name="40% - Accent1 10 4" xfId="2872" xr:uid="{00000000-0005-0000-0000-00007D090000}"/>
    <cellStyle name="40% - Accent1 10 4 2" xfId="3001" xr:uid="{00000000-0005-0000-0000-00007E090000}"/>
    <cellStyle name="40% - Accent1 10 4 2 2" xfId="20957" xr:uid="{C212D89D-0F28-4D3A-A2FE-9D693E7047A4}"/>
    <cellStyle name="40% - Accent1 10 4 2 2 2" xfId="35933" xr:uid="{9E0EC958-85FC-4CCD-991B-12F25111B7AB}"/>
    <cellStyle name="40% - Accent1 10 4 2 3" xfId="28329" xr:uid="{A6E3A085-AD97-4814-A110-8F23728306AD}"/>
    <cellStyle name="40% - Accent1 10 4 3" xfId="20828" xr:uid="{D1AEBAAB-E292-4576-82D1-A9B441B89922}"/>
    <cellStyle name="40% - Accent1 10 4 3 2" xfId="35804" xr:uid="{AABFB905-72D1-4238-9AC3-EA66F9D975E4}"/>
    <cellStyle name="40% - Accent1 10 4 4" xfId="28200" xr:uid="{39CA5026-1B0F-4385-934C-B107E311ABBD}"/>
    <cellStyle name="40% - Accent1 10 5" xfId="3000" xr:uid="{00000000-0005-0000-0000-00007F090000}"/>
    <cellStyle name="40% - Accent1 10 5 2" xfId="20956" xr:uid="{B93AC5F8-5813-438E-8FDA-B74733D6DD25}"/>
    <cellStyle name="40% - Accent1 10 5 2 2" xfId="35932" xr:uid="{A71891D1-115E-4484-814B-D07F167E06B0}"/>
    <cellStyle name="40% - Accent1 10 5 3" xfId="28328" xr:uid="{6BA46C8B-179A-4557-BB08-72EC83F53522}"/>
    <cellStyle name="40% - Accent1 10 6" xfId="20898" xr:uid="{979FA0FB-ACF6-4F00-B045-E281E8F146D9}"/>
    <cellStyle name="40% - Accent1 10 6 2" xfId="35874" xr:uid="{CCDAA9E5-DDFD-491C-A19B-45F5AA85B646}"/>
    <cellStyle name="40% - Accent1 10 7" xfId="28270" xr:uid="{E188ED82-23AE-4AF1-95B1-BC873B01BA6F}"/>
    <cellStyle name="40% - Accent1 11" xfId="2999" xr:uid="{00000000-0005-0000-0000-000080090000}"/>
    <cellStyle name="40% - Accent1 11 2" xfId="2998" xr:uid="{00000000-0005-0000-0000-000081090000}"/>
    <cellStyle name="40% - Accent1 11 2 2" xfId="20954" xr:uid="{D81547AB-BBAD-4CC7-90C1-D8AE1E3AD7B8}"/>
    <cellStyle name="40% - Accent1 11 2 2 2" xfId="35930" xr:uid="{20103597-6DB0-4574-8254-6AFA3654E460}"/>
    <cellStyle name="40% - Accent1 11 2 3" xfId="28326" xr:uid="{1FBC5B6B-EADF-442D-8C22-858284228077}"/>
    <cellStyle name="40% - Accent1 11 3" xfId="3002" xr:uid="{00000000-0005-0000-0000-000082090000}"/>
    <cellStyle name="40% - Accent1 11 3 2" xfId="5632" xr:uid="{00000000-0005-0000-0000-000083090000}"/>
    <cellStyle name="40% - Accent1 11 3 2 2" xfId="23284" xr:uid="{526B90C8-4121-42E6-851A-B733E0E0E1D0}"/>
    <cellStyle name="40% - Accent1 11 3 2 2 2" xfId="38255" xr:uid="{348165EC-40BD-47B6-8167-5537FB4B894A}"/>
    <cellStyle name="40% - Accent1 11 3 2 3" xfId="30652" xr:uid="{35E591CD-71B4-4884-A1EA-6DB86A74AEF6}"/>
    <cellStyle name="40% - Accent1 11 3 3" xfId="20958" xr:uid="{9697D60A-89B0-4194-A9E8-FA53734A6EB0}"/>
    <cellStyle name="40% - Accent1 11 3 3 2" xfId="35934" xr:uid="{214B9B9E-8AED-400B-842B-417006AA6B61}"/>
    <cellStyle name="40% - Accent1 11 3 4" xfId="28330" xr:uid="{C0FE2A8D-5098-4EE7-BEFE-67C3F31FF373}"/>
    <cellStyle name="40% - Accent1 11 4" xfId="20955" xr:uid="{EE418698-A760-48D6-BFBE-88A87FC0C8E8}"/>
    <cellStyle name="40% - Accent1 11 4 2" xfId="35931" xr:uid="{F44121DE-76AD-4D7F-8522-B6274D566D4D}"/>
    <cellStyle name="40% - Accent1 11 5" xfId="28327" xr:uid="{7DF695CC-139C-40C6-AC3C-F392EE206249}"/>
    <cellStyle name="40% - Accent1 12" xfId="5633" xr:uid="{00000000-0005-0000-0000-000084090000}"/>
    <cellStyle name="40% - Accent1 12 2" xfId="5634" xr:uid="{00000000-0005-0000-0000-000085090000}"/>
    <cellStyle name="40% - Accent1 12 2 2" xfId="23286" xr:uid="{2DFFAA7F-FC58-4614-B7E7-2CBE4805C261}"/>
    <cellStyle name="40% - Accent1 12 2 2 2" xfId="38257" xr:uid="{02EE65E6-DA31-4E59-8C1E-7009984D2931}"/>
    <cellStyle name="40% - Accent1 12 2 3" xfId="30654" xr:uid="{17BD9445-4A34-4198-A6B9-1ADF77AF1F4E}"/>
    <cellStyle name="40% - Accent1 12 3" xfId="5635" xr:uid="{00000000-0005-0000-0000-000086090000}"/>
    <cellStyle name="40% - Accent1 12 3 2" xfId="23287" xr:uid="{A6AD0871-B8AF-484B-A6C0-E90B3579FA91}"/>
    <cellStyle name="40% - Accent1 12 3 2 2" xfId="38258" xr:uid="{326F2981-07BB-4362-87FF-FD490A3DE12A}"/>
    <cellStyle name="40% - Accent1 12 3 3" xfId="30655" xr:uid="{F75B7AF1-43B9-48E5-A3AD-A87C971CD5FA}"/>
    <cellStyle name="40% - Accent1 12 4" xfId="23285" xr:uid="{5324DA6F-38D4-45C4-BA12-F966CE29DE09}"/>
    <cellStyle name="40% - Accent1 12 4 2" xfId="38256" xr:uid="{98B54F97-6371-472D-82F7-F378CF3DB8AE}"/>
    <cellStyle name="40% - Accent1 12 5" xfId="30653" xr:uid="{7E370777-9B65-4C2D-AD84-22FCE61C2170}"/>
    <cellStyle name="40% - Accent1 13" xfId="5636" xr:uid="{00000000-0005-0000-0000-000087090000}"/>
    <cellStyle name="40% - Accent1 13 2" xfId="5637" xr:uid="{00000000-0005-0000-0000-000088090000}"/>
    <cellStyle name="40% - Accent1 13 2 2" xfId="23289" xr:uid="{7DBB31D2-B6B5-4582-BAC4-D82531927C49}"/>
    <cellStyle name="40% - Accent1 13 2 2 2" xfId="38260" xr:uid="{19ED6A39-A19D-492A-A098-587426FD9134}"/>
    <cellStyle name="40% - Accent1 13 2 3" xfId="30657" xr:uid="{5A1B2395-9B27-4506-8AEE-02A0EBF74AE4}"/>
    <cellStyle name="40% - Accent1 13 3" xfId="5638" xr:uid="{00000000-0005-0000-0000-000089090000}"/>
    <cellStyle name="40% - Accent1 13 3 2" xfId="23290" xr:uid="{8FD10CB1-4862-4CCE-8636-C46D88286327}"/>
    <cellStyle name="40% - Accent1 13 3 2 2" xfId="38261" xr:uid="{48A42DFD-3D98-45C7-9760-1BCCADEAB25A}"/>
    <cellStyle name="40% - Accent1 13 3 3" xfId="30658" xr:uid="{BBDE1167-FF49-4FDF-BBF5-35C92EFE07A6}"/>
    <cellStyle name="40% - Accent1 13 4" xfId="23288" xr:uid="{DA2656E9-22A2-4905-A83D-4745912A4AD5}"/>
    <cellStyle name="40% - Accent1 13 4 2" xfId="38259" xr:uid="{137A0AE8-3D31-488E-AFE1-1FEB51969BCF}"/>
    <cellStyle name="40% - Accent1 13 5" xfId="30656" xr:uid="{B2D1BC15-4F53-4688-8F1C-A7D72279DEF7}"/>
    <cellStyle name="40% - Accent1 14" xfId="5639" xr:uid="{00000000-0005-0000-0000-00008A090000}"/>
    <cellStyle name="40% - Accent1 14 2" xfId="5640" xr:uid="{00000000-0005-0000-0000-00008B090000}"/>
    <cellStyle name="40% - Accent1 14 2 2" xfId="23291" xr:uid="{1A0FCC89-0DE3-4DE7-8F5B-E573992C6419}"/>
    <cellStyle name="40% - Accent1 14 2 2 2" xfId="38262" xr:uid="{152CE49B-25BB-4D54-B3BB-57FF6A415BE7}"/>
    <cellStyle name="40% - Accent1 14 2 3" xfId="30659" xr:uid="{01206A5E-6252-4C04-A069-E2BE3E0ACBA8}"/>
    <cellStyle name="40% - Accent1 15" xfId="5641" xr:uid="{00000000-0005-0000-0000-00008C090000}"/>
    <cellStyle name="40% - Accent1 15 2" xfId="23292" xr:uid="{B2ED9CF4-3C65-465F-9BE9-9AC8034F8C16}"/>
    <cellStyle name="40% - Accent1 15 2 2" xfId="38263" xr:uid="{AE635F49-00B2-416B-AD5F-B96C2FA627BA}"/>
    <cellStyle name="40% - Accent1 15 3" xfId="30660" xr:uid="{8D41338A-3CA8-4CAF-B028-C2AD72C752FC}"/>
    <cellStyle name="40% - Accent1 16" xfId="5642" xr:uid="{00000000-0005-0000-0000-00008D090000}"/>
    <cellStyle name="40% - Accent1 17" xfId="20643" xr:uid="{90EA6224-001C-44E6-B2D7-A814E3004A0A}"/>
    <cellStyle name="40% - Accent1 17 2" xfId="35644" xr:uid="{99B376E9-DCEC-4321-841D-781CA20B0903}"/>
    <cellStyle name="40% - Accent1 18" xfId="27947" xr:uid="{818F6881-BBFB-456C-81EB-41941096101D}"/>
    <cellStyle name="40% - Accent1 2" xfId="221" xr:uid="{00000000-0005-0000-0000-00003C000000}"/>
    <cellStyle name="40% - Accent1 2 2" xfId="5643" xr:uid="{00000000-0005-0000-0000-00008F090000}"/>
    <cellStyle name="40% - Accent1 2 3" xfId="5644" xr:uid="{00000000-0005-0000-0000-000090090000}"/>
    <cellStyle name="40% - Accent1 2 3 10" xfId="30661" xr:uid="{29B5A259-E646-4A24-BCFF-AF37F9DFDEDF}"/>
    <cellStyle name="40% - Accent1 2 3 2" xfId="5645" xr:uid="{00000000-0005-0000-0000-000091090000}"/>
    <cellStyle name="40% - Accent1 2 3 2 2" xfId="5646" xr:uid="{00000000-0005-0000-0000-000092090000}"/>
    <cellStyle name="40% - Accent1 2 3 2 2 2" xfId="5647" xr:uid="{00000000-0005-0000-0000-000093090000}"/>
    <cellStyle name="40% - Accent1 2 3 2 2 2 2" xfId="5648" xr:uid="{00000000-0005-0000-0000-000094090000}"/>
    <cellStyle name="40% - Accent1 2 3 2 2 2 2 2" xfId="23297" xr:uid="{33B83A72-9292-463C-8266-CDB4DC683AC7}"/>
    <cellStyle name="40% - Accent1 2 3 2 2 2 2 2 2" xfId="38268" xr:uid="{C380EF47-0D1D-42CB-B460-5948FD458BB2}"/>
    <cellStyle name="40% - Accent1 2 3 2 2 2 2 3" xfId="30665" xr:uid="{E984ABB7-83AD-42D1-9133-D69ADAF462A4}"/>
    <cellStyle name="40% - Accent1 2 3 2 2 2 3" xfId="5649" xr:uid="{00000000-0005-0000-0000-000095090000}"/>
    <cellStyle name="40% - Accent1 2 3 2 2 2 3 2" xfId="23298" xr:uid="{12D2F832-70A3-44A2-850D-74A1069CD2FA}"/>
    <cellStyle name="40% - Accent1 2 3 2 2 2 3 2 2" xfId="38269" xr:uid="{99FA3807-148A-4B7C-BEF8-A79323CF277A}"/>
    <cellStyle name="40% - Accent1 2 3 2 2 2 3 3" xfId="30666" xr:uid="{D991B025-26FB-4504-8002-9C7037C25378}"/>
    <cellStyle name="40% - Accent1 2 3 2 2 2 4" xfId="23296" xr:uid="{7DF425B3-BA69-4E43-8532-D17D2DCB8B29}"/>
    <cellStyle name="40% - Accent1 2 3 2 2 2 4 2" xfId="38267" xr:uid="{3638493A-7FFE-47F2-80D4-3CFE16FC6A04}"/>
    <cellStyle name="40% - Accent1 2 3 2 2 2 5" xfId="30664" xr:uid="{47809F2A-B38F-46EF-B3BB-6ED9B9D632DB}"/>
    <cellStyle name="40% - Accent1 2 3 2 2 3" xfId="5650" xr:uid="{00000000-0005-0000-0000-000096090000}"/>
    <cellStyle name="40% - Accent1 2 3 2 2 3 2" xfId="5651" xr:uid="{00000000-0005-0000-0000-000097090000}"/>
    <cellStyle name="40% - Accent1 2 3 2 2 3 2 2" xfId="23300" xr:uid="{51A9C152-F5F2-4C63-A9C3-ADD559952CE6}"/>
    <cellStyle name="40% - Accent1 2 3 2 2 3 2 2 2" xfId="38271" xr:uid="{588E98B1-0FFD-45AC-91E3-0F6979771ED2}"/>
    <cellStyle name="40% - Accent1 2 3 2 2 3 2 3" xfId="30668" xr:uid="{3C70F7BE-1101-4D40-9F50-3C6F9F4206CF}"/>
    <cellStyle name="40% - Accent1 2 3 2 2 3 3" xfId="23299" xr:uid="{A56B6F06-BA2B-4C53-B469-E8C20B880DC2}"/>
    <cellStyle name="40% - Accent1 2 3 2 2 3 3 2" xfId="38270" xr:uid="{2A3CAE19-2284-4FEB-8236-EAB1FD38E50E}"/>
    <cellStyle name="40% - Accent1 2 3 2 2 3 4" xfId="30667" xr:uid="{6ADE5E90-5512-4989-B00F-92D92BD40237}"/>
    <cellStyle name="40% - Accent1 2 3 2 2 4" xfId="5652" xr:uid="{00000000-0005-0000-0000-000098090000}"/>
    <cellStyle name="40% - Accent1 2 3 2 2 4 2" xfId="23301" xr:uid="{8577E61A-F90F-4E44-8617-E7D857E54933}"/>
    <cellStyle name="40% - Accent1 2 3 2 2 4 2 2" xfId="38272" xr:uid="{B6158CBD-9681-41B3-8DE1-3B7021584B42}"/>
    <cellStyle name="40% - Accent1 2 3 2 2 4 3" xfId="30669" xr:uid="{8A23B55C-4B5D-4E0A-B9ED-0094A5265296}"/>
    <cellStyle name="40% - Accent1 2 3 2 2 5" xfId="23295" xr:uid="{B4A8824D-D591-455F-A0A2-09BEC2FFDCA5}"/>
    <cellStyle name="40% - Accent1 2 3 2 2 5 2" xfId="38266" xr:uid="{FC072D76-2A47-4F5E-B0AF-0560D77FF19E}"/>
    <cellStyle name="40% - Accent1 2 3 2 2 6" xfId="30663" xr:uid="{8FB9BD41-49C9-4202-B19B-2A643DDB75AA}"/>
    <cellStyle name="40% - Accent1 2 3 2 3" xfId="5653" xr:uid="{00000000-0005-0000-0000-000099090000}"/>
    <cellStyle name="40% - Accent1 2 3 2 3 2" xfId="5654" xr:uid="{00000000-0005-0000-0000-00009A090000}"/>
    <cellStyle name="40% - Accent1 2 3 2 3 2 2" xfId="5655" xr:uid="{00000000-0005-0000-0000-00009B090000}"/>
    <cellStyle name="40% - Accent1 2 3 2 3 2 2 2" xfId="23304" xr:uid="{D97298AF-2E8F-4BC9-82D3-5DB09E47E839}"/>
    <cellStyle name="40% - Accent1 2 3 2 3 2 2 2 2" xfId="38275" xr:uid="{1CEC356C-D992-46F6-86B6-0D761F63C5A8}"/>
    <cellStyle name="40% - Accent1 2 3 2 3 2 2 3" xfId="30672" xr:uid="{07AEFC90-572B-491E-BDDF-C9760E1FCB98}"/>
    <cellStyle name="40% - Accent1 2 3 2 3 2 3" xfId="5656" xr:uid="{00000000-0005-0000-0000-00009C090000}"/>
    <cellStyle name="40% - Accent1 2 3 2 3 2 3 2" xfId="23305" xr:uid="{DFBE1D9E-79E1-4992-ABA2-78C1915F6C18}"/>
    <cellStyle name="40% - Accent1 2 3 2 3 2 3 2 2" xfId="38276" xr:uid="{E49FDCAA-A6A5-431F-8952-BEC396AED338}"/>
    <cellStyle name="40% - Accent1 2 3 2 3 2 3 3" xfId="30673" xr:uid="{637D7D35-F781-4990-BACC-109DBDEA39D7}"/>
    <cellStyle name="40% - Accent1 2 3 2 3 2 4" xfId="23303" xr:uid="{4BC6B503-3450-40A5-8846-EF62D9506DD1}"/>
    <cellStyle name="40% - Accent1 2 3 2 3 2 4 2" xfId="38274" xr:uid="{CD0A96EC-7FBC-4D47-93D9-7675C2903571}"/>
    <cellStyle name="40% - Accent1 2 3 2 3 2 5" xfId="30671" xr:uid="{A4D57BDE-669C-4CBB-B1FF-5D744A09BC1D}"/>
    <cellStyle name="40% - Accent1 2 3 2 3 3" xfId="5657" xr:uid="{00000000-0005-0000-0000-00009D090000}"/>
    <cellStyle name="40% - Accent1 2 3 2 3 3 2" xfId="5658" xr:uid="{00000000-0005-0000-0000-00009E090000}"/>
    <cellStyle name="40% - Accent1 2 3 2 3 3 2 2" xfId="23307" xr:uid="{E2707EC5-C13E-4734-B2FB-1EAF32FE2CB1}"/>
    <cellStyle name="40% - Accent1 2 3 2 3 3 2 2 2" xfId="38278" xr:uid="{95CD36F7-46F9-4D6E-8DED-4DCD9F7DD2E3}"/>
    <cellStyle name="40% - Accent1 2 3 2 3 3 2 3" xfId="30675" xr:uid="{4F80E384-CA86-499F-B1F4-7A6775DD8C48}"/>
    <cellStyle name="40% - Accent1 2 3 2 3 3 3" xfId="23306" xr:uid="{1A05D9B0-74A6-4159-9CDD-DB989ACA86ED}"/>
    <cellStyle name="40% - Accent1 2 3 2 3 3 3 2" xfId="38277" xr:uid="{DA3C4CFA-5354-4071-8954-13BAD6C4A82E}"/>
    <cellStyle name="40% - Accent1 2 3 2 3 3 4" xfId="30674" xr:uid="{029DA8BE-1CBA-4257-B2FD-5F47082B1F9C}"/>
    <cellStyle name="40% - Accent1 2 3 2 3 4" xfId="5659" xr:uid="{00000000-0005-0000-0000-00009F090000}"/>
    <cellStyle name="40% - Accent1 2 3 2 3 4 2" xfId="23308" xr:uid="{CA488E8B-FCFA-489A-84DD-8C8BC4DD2BA3}"/>
    <cellStyle name="40% - Accent1 2 3 2 3 4 2 2" xfId="38279" xr:uid="{4247CC58-499C-437C-9009-7753CE5C24B6}"/>
    <cellStyle name="40% - Accent1 2 3 2 3 4 3" xfId="30676" xr:uid="{449B8D29-E2E3-413E-8CE6-9455EB525748}"/>
    <cellStyle name="40% - Accent1 2 3 2 3 5" xfId="23302" xr:uid="{01E5BAC9-C383-4063-86AD-DF8025B089BA}"/>
    <cellStyle name="40% - Accent1 2 3 2 3 5 2" xfId="38273" xr:uid="{E110BF97-2EF3-49FF-9014-1690B7454FE2}"/>
    <cellStyle name="40% - Accent1 2 3 2 3 6" xfId="30670" xr:uid="{68013289-1963-4561-ACCD-D9C8E2EF4250}"/>
    <cellStyle name="40% - Accent1 2 3 2 4" xfId="5660" xr:uid="{00000000-0005-0000-0000-0000A0090000}"/>
    <cellStyle name="40% - Accent1 2 3 2 4 2" xfId="5661" xr:uid="{00000000-0005-0000-0000-0000A1090000}"/>
    <cellStyle name="40% - Accent1 2 3 2 4 2 2" xfId="23310" xr:uid="{706E1B7B-7E23-4269-BB0B-4B4A2A922BD5}"/>
    <cellStyle name="40% - Accent1 2 3 2 4 2 2 2" xfId="38281" xr:uid="{1E5785B0-D528-4C26-94C2-D8DF53000CF3}"/>
    <cellStyle name="40% - Accent1 2 3 2 4 2 3" xfId="30678" xr:uid="{BBA4FA71-B174-44F3-95CA-E921FB081749}"/>
    <cellStyle name="40% - Accent1 2 3 2 4 3" xfId="5662" xr:uid="{00000000-0005-0000-0000-0000A2090000}"/>
    <cellStyle name="40% - Accent1 2 3 2 4 3 2" xfId="23311" xr:uid="{97355336-14B4-4361-AA6D-B642F4A6A403}"/>
    <cellStyle name="40% - Accent1 2 3 2 4 3 2 2" xfId="38282" xr:uid="{763FDC29-2D30-49D1-9D58-6EAC907B2999}"/>
    <cellStyle name="40% - Accent1 2 3 2 4 3 3" xfId="30679" xr:uid="{DF53FBF2-ED0E-4263-95DD-BFF0989F743F}"/>
    <cellStyle name="40% - Accent1 2 3 2 4 4" xfId="23309" xr:uid="{D9EFB923-42CB-4F91-9AF9-ECF3AB42E2EC}"/>
    <cellStyle name="40% - Accent1 2 3 2 4 4 2" xfId="38280" xr:uid="{463CAE4A-6DCA-4F7D-BC25-E0C93BF59144}"/>
    <cellStyle name="40% - Accent1 2 3 2 4 5" xfId="30677" xr:uid="{6E9CE83F-946B-45E0-8AC0-92F2A9B8EB68}"/>
    <cellStyle name="40% - Accent1 2 3 2 5" xfId="5663" xr:uid="{00000000-0005-0000-0000-0000A3090000}"/>
    <cellStyle name="40% - Accent1 2 3 2 5 2" xfId="23312" xr:uid="{BBAD53BD-A38E-48CC-9330-BE6869AF7C62}"/>
    <cellStyle name="40% - Accent1 2 3 2 5 2 2" xfId="38283" xr:uid="{11EB1D29-E437-428C-9FFD-796B63B7C02A}"/>
    <cellStyle name="40% - Accent1 2 3 2 5 3" xfId="30680" xr:uid="{DBAE7EBF-FB67-44E8-BA07-361963E91CAE}"/>
    <cellStyle name="40% - Accent1 2 3 2 6" xfId="5664" xr:uid="{00000000-0005-0000-0000-0000A4090000}"/>
    <cellStyle name="40% - Accent1 2 3 2 6 2" xfId="5665" xr:uid="{00000000-0005-0000-0000-0000A5090000}"/>
    <cellStyle name="40% - Accent1 2 3 2 6 2 2" xfId="23314" xr:uid="{1FBEC66F-0AFA-4F00-A7CB-FA3D760929F8}"/>
    <cellStyle name="40% - Accent1 2 3 2 6 2 2 2" xfId="38285" xr:uid="{9740565C-FE2C-4F6C-A59D-3752488E0F59}"/>
    <cellStyle name="40% - Accent1 2 3 2 6 2 3" xfId="30682" xr:uid="{4745BCAE-A189-4872-B511-FB1436BCECE5}"/>
    <cellStyle name="40% - Accent1 2 3 2 6 3" xfId="23313" xr:uid="{041B35EC-7F99-4CAC-B65F-394417E55503}"/>
    <cellStyle name="40% - Accent1 2 3 2 6 3 2" xfId="38284" xr:uid="{A048B844-14E5-4BAF-877A-1FA22BF1D890}"/>
    <cellStyle name="40% - Accent1 2 3 2 6 4" xfId="30681" xr:uid="{5864380F-5FCE-432A-A80D-DBEC455F5309}"/>
    <cellStyle name="40% - Accent1 2 3 2 7" xfId="5666" xr:uid="{00000000-0005-0000-0000-0000A6090000}"/>
    <cellStyle name="40% - Accent1 2 3 2 7 2" xfId="23315" xr:uid="{03B27916-6EFB-4D98-9D01-BD0A12890536}"/>
    <cellStyle name="40% - Accent1 2 3 2 7 2 2" xfId="38286" xr:uid="{020F1724-3276-4E1B-8B25-3A074771D2CD}"/>
    <cellStyle name="40% - Accent1 2 3 2 7 3" xfId="30683" xr:uid="{D62B6E60-71F4-4FE0-AE77-AF13F6209E6C}"/>
    <cellStyle name="40% - Accent1 2 3 2 8" xfId="23294" xr:uid="{225A1C95-1445-4141-9637-AEAB25CD3284}"/>
    <cellStyle name="40% - Accent1 2 3 2 8 2" xfId="38265" xr:uid="{9C9C56C4-9F2D-4AEF-B471-22479CD54934}"/>
    <cellStyle name="40% - Accent1 2 3 2 9" xfId="30662" xr:uid="{2F65BE01-03A3-4A60-B375-8C987754008C}"/>
    <cellStyle name="40% - Accent1 2 3 3" xfId="5667" xr:uid="{00000000-0005-0000-0000-0000A7090000}"/>
    <cellStyle name="40% - Accent1 2 3 3 2" xfId="5668" xr:uid="{00000000-0005-0000-0000-0000A8090000}"/>
    <cellStyle name="40% - Accent1 2 3 3 2 2" xfId="5669" xr:uid="{00000000-0005-0000-0000-0000A9090000}"/>
    <cellStyle name="40% - Accent1 2 3 3 2 2 2" xfId="23318" xr:uid="{C446C5F9-844D-4ECC-A7F8-41BC96A43D37}"/>
    <cellStyle name="40% - Accent1 2 3 3 2 2 2 2" xfId="38289" xr:uid="{8FC26A87-7BAB-442F-9905-3E672942DC97}"/>
    <cellStyle name="40% - Accent1 2 3 3 2 2 3" xfId="30686" xr:uid="{EA5245A4-B580-4D3F-AD84-34CC60B89F03}"/>
    <cellStyle name="40% - Accent1 2 3 3 2 3" xfId="5670" xr:uid="{00000000-0005-0000-0000-0000AA090000}"/>
    <cellStyle name="40% - Accent1 2 3 3 2 3 2" xfId="23319" xr:uid="{445CE916-0FA8-4C0E-8443-28B13F9F4536}"/>
    <cellStyle name="40% - Accent1 2 3 3 2 3 2 2" xfId="38290" xr:uid="{9887AC1E-1357-4CC1-BB13-8C695D4A94A1}"/>
    <cellStyle name="40% - Accent1 2 3 3 2 3 3" xfId="30687" xr:uid="{362BE40B-D0B8-4369-83A6-C400E7E0801D}"/>
    <cellStyle name="40% - Accent1 2 3 3 2 4" xfId="23317" xr:uid="{0343D0D3-DA8F-43F7-BF29-C57147E5C096}"/>
    <cellStyle name="40% - Accent1 2 3 3 2 4 2" xfId="38288" xr:uid="{1346B064-638D-4AB1-A2EA-182BADA33988}"/>
    <cellStyle name="40% - Accent1 2 3 3 2 5" xfId="30685" xr:uid="{32966F95-2C10-46AE-945E-75FAA963A137}"/>
    <cellStyle name="40% - Accent1 2 3 3 3" xfId="5671" xr:uid="{00000000-0005-0000-0000-0000AB090000}"/>
    <cellStyle name="40% - Accent1 2 3 3 3 2" xfId="5672" xr:uid="{00000000-0005-0000-0000-0000AC090000}"/>
    <cellStyle name="40% - Accent1 2 3 3 3 2 2" xfId="23321" xr:uid="{EE571BC7-11B7-4AFC-9D0F-EEAA5867B4EC}"/>
    <cellStyle name="40% - Accent1 2 3 3 3 2 2 2" xfId="38292" xr:uid="{77CBF5CA-875A-4EBC-BD81-209C17D51AE9}"/>
    <cellStyle name="40% - Accent1 2 3 3 3 2 3" xfId="30689" xr:uid="{D831C545-C443-40A4-942A-18080183ED91}"/>
    <cellStyle name="40% - Accent1 2 3 3 3 3" xfId="23320" xr:uid="{087958BE-C6EB-47D2-BA03-A71BC45D890F}"/>
    <cellStyle name="40% - Accent1 2 3 3 3 3 2" xfId="38291" xr:uid="{6B53BB5B-6859-423C-8EDD-CA16C62BF761}"/>
    <cellStyle name="40% - Accent1 2 3 3 3 4" xfId="30688" xr:uid="{44F3C5B1-A13C-4254-BE67-BC61D65ED3D6}"/>
    <cellStyle name="40% - Accent1 2 3 3 4" xfId="5673" xr:uid="{00000000-0005-0000-0000-0000AD090000}"/>
    <cellStyle name="40% - Accent1 2 3 3 4 2" xfId="23322" xr:uid="{95E7DEE3-F6B0-4203-8C1A-3FE7C0B878E7}"/>
    <cellStyle name="40% - Accent1 2 3 3 4 2 2" xfId="38293" xr:uid="{8BD08E8C-9CC6-4218-950B-8B7630069009}"/>
    <cellStyle name="40% - Accent1 2 3 3 4 3" xfId="30690" xr:uid="{24138363-604B-4D03-9FC2-D482E4C95DC7}"/>
    <cellStyle name="40% - Accent1 2 3 3 5" xfId="23316" xr:uid="{DFD212A0-640D-43C2-857C-F89D11BC6E01}"/>
    <cellStyle name="40% - Accent1 2 3 3 5 2" xfId="38287" xr:uid="{A9AB9C09-1F68-4920-BEA4-39F4967A8B98}"/>
    <cellStyle name="40% - Accent1 2 3 3 6" xfId="30684" xr:uid="{FC27B0F6-18B8-4777-B2AD-F5393AB78A62}"/>
    <cellStyle name="40% - Accent1 2 3 4" xfId="5674" xr:uid="{00000000-0005-0000-0000-0000AE090000}"/>
    <cellStyle name="40% - Accent1 2 3 4 2" xfId="5675" xr:uid="{00000000-0005-0000-0000-0000AF090000}"/>
    <cellStyle name="40% - Accent1 2 3 4 2 2" xfId="5676" xr:uid="{00000000-0005-0000-0000-0000B0090000}"/>
    <cellStyle name="40% - Accent1 2 3 4 2 2 2" xfId="23325" xr:uid="{2F027B34-F01F-4F90-BA71-3CBBC0CB337F}"/>
    <cellStyle name="40% - Accent1 2 3 4 2 2 2 2" xfId="38296" xr:uid="{3656C6A5-B430-4F78-8F6B-7AA880BCEBDB}"/>
    <cellStyle name="40% - Accent1 2 3 4 2 2 3" xfId="30693" xr:uid="{06490A2A-9C7A-4F71-B9FC-67B554141DB8}"/>
    <cellStyle name="40% - Accent1 2 3 4 2 3" xfId="5677" xr:uid="{00000000-0005-0000-0000-0000B1090000}"/>
    <cellStyle name="40% - Accent1 2 3 4 2 3 2" xfId="23326" xr:uid="{FFC8D3B6-2813-40B5-88F2-DA9E314E23B7}"/>
    <cellStyle name="40% - Accent1 2 3 4 2 3 2 2" xfId="38297" xr:uid="{796099DE-56B5-40CD-BD2B-035E64F9DD15}"/>
    <cellStyle name="40% - Accent1 2 3 4 2 3 3" xfId="30694" xr:uid="{F20D9B15-B3C8-4C46-AA03-0A76B18A1831}"/>
    <cellStyle name="40% - Accent1 2 3 4 2 4" xfId="23324" xr:uid="{21BCFAEF-BBB1-46A3-B9FA-24F670C9D85B}"/>
    <cellStyle name="40% - Accent1 2 3 4 2 4 2" xfId="38295" xr:uid="{EEED2A4E-DB44-4415-9D9B-09BBF5C40BDC}"/>
    <cellStyle name="40% - Accent1 2 3 4 2 5" xfId="30692" xr:uid="{E6841B23-A3D9-462A-9563-FEBFCAC1FF2D}"/>
    <cellStyle name="40% - Accent1 2 3 4 3" xfId="5678" xr:uid="{00000000-0005-0000-0000-0000B2090000}"/>
    <cellStyle name="40% - Accent1 2 3 4 3 2" xfId="5679" xr:uid="{00000000-0005-0000-0000-0000B3090000}"/>
    <cellStyle name="40% - Accent1 2 3 4 3 2 2" xfId="23328" xr:uid="{E4DE8D6D-856A-48F3-824F-9B4EEB60A336}"/>
    <cellStyle name="40% - Accent1 2 3 4 3 2 2 2" xfId="38299" xr:uid="{0FFC26F7-604E-455D-ABB0-FF7E99701CA4}"/>
    <cellStyle name="40% - Accent1 2 3 4 3 2 3" xfId="30696" xr:uid="{A9A19249-112C-4227-BB7E-8E87C997517A}"/>
    <cellStyle name="40% - Accent1 2 3 4 3 3" xfId="23327" xr:uid="{DF6C11E4-D169-44F8-8632-5EA8A23CF8BD}"/>
    <cellStyle name="40% - Accent1 2 3 4 3 3 2" xfId="38298" xr:uid="{736A194A-6964-493A-96DE-8B2A52764882}"/>
    <cellStyle name="40% - Accent1 2 3 4 3 4" xfId="30695" xr:uid="{4A7B4179-2ADC-43C6-A6F3-B94B3932CFA1}"/>
    <cellStyle name="40% - Accent1 2 3 4 4" xfId="5680" xr:uid="{00000000-0005-0000-0000-0000B4090000}"/>
    <cellStyle name="40% - Accent1 2 3 4 4 2" xfId="23329" xr:uid="{90E4C1A8-8287-4355-A77D-8219D54F8FAA}"/>
    <cellStyle name="40% - Accent1 2 3 4 4 2 2" xfId="38300" xr:uid="{B4322BB2-EB5F-4E81-8181-4F6C65E3B880}"/>
    <cellStyle name="40% - Accent1 2 3 4 4 3" xfId="30697" xr:uid="{73DDE33F-EEC0-4DB9-861C-2FDFB992F26B}"/>
    <cellStyle name="40% - Accent1 2 3 4 5" xfId="23323" xr:uid="{68B20142-7338-4BF2-9383-E996B5D6EFB4}"/>
    <cellStyle name="40% - Accent1 2 3 4 5 2" xfId="38294" xr:uid="{76CF9E7A-529A-404F-BC8D-AA018F163742}"/>
    <cellStyle name="40% - Accent1 2 3 4 6" xfId="30691" xr:uid="{C6830FF3-80EB-4632-AC13-D61E2FAF75EE}"/>
    <cellStyle name="40% - Accent1 2 3 5" xfId="5681" xr:uid="{00000000-0005-0000-0000-0000B5090000}"/>
    <cellStyle name="40% - Accent1 2 3 5 2" xfId="5682" xr:uid="{00000000-0005-0000-0000-0000B6090000}"/>
    <cellStyle name="40% - Accent1 2 3 5 2 2" xfId="23331" xr:uid="{F2558C00-0677-487E-A9C8-4BBF59BCC21E}"/>
    <cellStyle name="40% - Accent1 2 3 5 2 2 2" xfId="38302" xr:uid="{843EF645-D51B-4141-94C7-B06CBFE6C461}"/>
    <cellStyle name="40% - Accent1 2 3 5 2 3" xfId="30699" xr:uid="{030A608B-4796-44E5-BE45-72FC45B29319}"/>
    <cellStyle name="40% - Accent1 2 3 5 3" xfId="5683" xr:uid="{00000000-0005-0000-0000-0000B7090000}"/>
    <cellStyle name="40% - Accent1 2 3 5 3 2" xfId="23332" xr:uid="{868DE22A-97B3-46E3-AD25-F70C5D908E31}"/>
    <cellStyle name="40% - Accent1 2 3 5 3 2 2" xfId="38303" xr:uid="{7B5420F2-F3DF-43D6-B3B5-4A361D3EC89D}"/>
    <cellStyle name="40% - Accent1 2 3 5 3 3" xfId="30700" xr:uid="{9B0EA784-112B-4C1D-99B1-0F3350B61FED}"/>
    <cellStyle name="40% - Accent1 2 3 5 4" xfId="23330" xr:uid="{FDD9A944-51D4-471C-8AE1-D5A9DCCB26A5}"/>
    <cellStyle name="40% - Accent1 2 3 5 4 2" xfId="38301" xr:uid="{F768F653-53BC-4DA4-B412-3AA035D55D2C}"/>
    <cellStyle name="40% - Accent1 2 3 5 5" xfId="30698" xr:uid="{05A2BBC5-A935-4E80-BE51-E16660F53D49}"/>
    <cellStyle name="40% - Accent1 2 3 6" xfId="5684" xr:uid="{00000000-0005-0000-0000-0000B8090000}"/>
    <cellStyle name="40% - Accent1 2 3 6 2" xfId="23333" xr:uid="{E8F49006-A973-4593-8C25-9D2D703D6080}"/>
    <cellStyle name="40% - Accent1 2 3 6 2 2" xfId="38304" xr:uid="{D341C44F-FB59-4E14-8D47-7F35B9E5C54D}"/>
    <cellStyle name="40% - Accent1 2 3 6 3" xfId="30701" xr:uid="{E0BD8877-5664-44A1-9A21-93F4F753E975}"/>
    <cellStyle name="40% - Accent1 2 3 7" xfId="5685" xr:uid="{00000000-0005-0000-0000-0000B9090000}"/>
    <cellStyle name="40% - Accent1 2 3 7 2" xfId="5686" xr:uid="{00000000-0005-0000-0000-0000BA090000}"/>
    <cellStyle name="40% - Accent1 2 3 7 2 2" xfId="23335" xr:uid="{1D49ABDD-7D88-40EA-8E7A-DCE46971397F}"/>
    <cellStyle name="40% - Accent1 2 3 7 2 2 2" xfId="38306" xr:uid="{B8951A70-C0B3-40D1-8A89-66BD7B30ECA3}"/>
    <cellStyle name="40% - Accent1 2 3 7 2 3" xfId="30703" xr:uid="{78EB2BCC-1704-488E-A034-AEDB92F3A4E5}"/>
    <cellStyle name="40% - Accent1 2 3 7 3" xfId="23334" xr:uid="{C5A50BC5-09B2-4D8D-8C68-4B38B2CDFC17}"/>
    <cellStyle name="40% - Accent1 2 3 7 3 2" xfId="38305" xr:uid="{56195CB4-E54F-443E-B7AC-5F4C4DE97949}"/>
    <cellStyle name="40% - Accent1 2 3 7 4" xfId="30702" xr:uid="{9B2DAABF-6D3B-4065-8F9E-418E6F963A7D}"/>
    <cellStyle name="40% - Accent1 2 3 8" xfId="5687" xr:uid="{00000000-0005-0000-0000-0000BB090000}"/>
    <cellStyle name="40% - Accent1 2 3 8 2" xfId="23336" xr:uid="{D12F05BA-A0F3-46ED-88B7-A3268134B408}"/>
    <cellStyle name="40% - Accent1 2 3 8 2 2" xfId="38307" xr:uid="{F857CA27-98F4-469B-99BC-BF589CA8059F}"/>
    <cellStyle name="40% - Accent1 2 3 8 3" xfId="30704" xr:uid="{94435AEA-B2D6-4CED-9D58-E98E3397B94F}"/>
    <cellStyle name="40% - Accent1 2 3 9" xfId="23293" xr:uid="{FE32A183-6DA0-44CA-92E1-8A4C8302DD56}"/>
    <cellStyle name="40% - Accent1 2 3 9 2" xfId="38264" xr:uid="{9D35A9AA-47A5-4988-B4F6-23E5BFA00662}"/>
    <cellStyle name="40% - Accent1 2 4" xfId="5688" xr:uid="{00000000-0005-0000-0000-0000BC090000}"/>
    <cellStyle name="40% - Accent1 2 4 10" xfId="30705" xr:uid="{469A5ED9-70B5-4BE5-BF57-29E19818D441}"/>
    <cellStyle name="40% - Accent1 2 4 2" xfId="5689" xr:uid="{00000000-0005-0000-0000-0000BD090000}"/>
    <cellStyle name="40% - Accent1 2 4 2 2" xfId="5690" xr:uid="{00000000-0005-0000-0000-0000BE090000}"/>
    <cellStyle name="40% - Accent1 2 4 2 2 2" xfId="5691" xr:uid="{00000000-0005-0000-0000-0000BF090000}"/>
    <cellStyle name="40% - Accent1 2 4 2 2 2 2" xfId="5692" xr:uid="{00000000-0005-0000-0000-0000C0090000}"/>
    <cellStyle name="40% - Accent1 2 4 2 2 2 2 2" xfId="23341" xr:uid="{4AFA3FA3-E357-4A92-AE8B-EE3DF50F959B}"/>
    <cellStyle name="40% - Accent1 2 4 2 2 2 2 2 2" xfId="38312" xr:uid="{C09A9F82-8712-4577-A7AA-C2081495D94E}"/>
    <cellStyle name="40% - Accent1 2 4 2 2 2 2 3" xfId="30709" xr:uid="{B39D8829-61DA-4F80-9B65-F9BE2FBC7BA6}"/>
    <cellStyle name="40% - Accent1 2 4 2 2 2 3" xfId="5693" xr:uid="{00000000-0005-0000-0000-0000C1090000}"/>
    <cellStyle name="40% - Accent1 2 4 2 2 2 3 2" xfId="23342" xr:uid="{01DA9514-FA5D-43AA-8D96-9B4017596714}"/>
    <cellStyle name="40% - Accent1 2 4 2 2 2 3 2 2" xfId="38313" xr:uid="{4273A1BC-352D-48F1-A816-A0A435E0329F}"/>
    <cellStyle name="40% - Accent1 2 4 2 2 2 3 3" xfId="30710" xr:uid="{1F286C73-8B85-4B4F-BD12-9E083F8BF83A}"/>
    <cellStyle name="40% - Accent1 2 4 2 2 2 4" xfId="23340" xr:uid="{BD0FE337-328B-49E8-A80A-A76ACC488AE6}"/>
    <cellStyle name="40% - Accent1 2 4 2 2 2 4 2" xfId="38311" xr:uid="{5EAFA815-D35C-466A-A982-176CF216FBC6}"/>
    <cellStyle name="40% - Accent1 2 4 2 2 2 5" xfId="30708" xr:uid="{97F91952-D43A-4571-B8FB-466C1810D346}"/>
    <cellStyle name="40% - Accent1 2 4 2 2 3" xfId="5694" xr:uid="{00000000-0005-0000-0000-0000C2090000}"/>
    <cellStyle name="40% - Accent1 2 4 2 2 3 2" xfId="5695" xr:uid="{00000000-0005-0000-0000-0000C3090000}"/>
    <cellStyle name="40% - Accent1 2 4 2 2 3 2 2" xfId="23344" xr:uid="{07650921-754F-4577-94D8-E914ABB01C25}"/>
    <cellStyle name="40% - Accent1 2 4 2 2 3 2 2 2" xfId="38315" xr:uid="{A1601B06-9E5B-42B5-9521-3240907DC4FF}"/>
    <cellStyle name="40% - Accent1 2 4 2 2 3 2 3" xfId="30712" xr:uid="{CC4F933C-FB81-4E2E-B631-8D93F0B9C795}"/>
    <cellStyle name="40% - Accent1 2 4 2 2 3 3" xfId="23343" xr:uid="{A9FC90F7-DED9-4E18-9E0B-D801520200BC}"/>
    <cellStyle name="40% - Accent1 2 4 2 2 3 3 2" xfId="38314" xr:uid="{E07EA369-5DAD-48B3-A327-F547DBFA019B}"/>
    <cellStyle name="40% - Accent1 2 4 2 2 3 4" xfId="30711" xr:uid="{3D89F116-CD2C-44C3-93EA-8C575C2763FE}"/>
    <cellStyle name="40% - Accent1 2 4 2 2 4" xfId="5696" xr:uid="{00000000-0005-0000-0000-0000C4090000}"/>
    <cellStyle name="40% - Accent1 2 4 2 2 4 2" xfId="23345" xr:uid="{49D85A92-4E60-4CFE-AE04-0A64801B4F2D}"/>
    <cellStyle name="40% - Accent1 2 4 2 2 4 2 2" xfId="38316" xr:uid="{A5026F48-CDFA-4893-A9EE-96F747FA705F}"/>
    <cellStyle name="40% - Accent1 2 4 2 2 4 3" xfId="30713" xr:uid="{8119F7AF-C987-4636-8A50-A7FBC401BE88}"/>
    <cellStyle name="40% - Accent1 2 4 2 2 5" xfId="23339" xr:uid="{68CAC857-11E5-4AA3-9DEE-AA601AE02FB0}"/>
    <cellStyle name="40% - Accent1 2 4 2 2 5 2" xfId="38310" xr:uid="{3264C58F-C994-4858-883E-2984E77FF54A}"/>
    <cellStyle name="40% - Accent1 2 4 2 2 6" xfId="30707" xr:uid="{25061573-97A5-43EC-B6D5-3377550D61C7}"/>
    <cellStyle name="40% - Accent1 2 4 2 3" xfId="5697" xr:uid="{00000000-0005-0000-0000-0000C5090000}"/>
    <cellStyle name="40% - Accent1 2 4 2 3 2" xfId="5698" xr:uid="{00000000-0005-0000-0000-0000C6090000}"/>
    <cellStyle name="40% - Accent1 2 4 2 3 2 2" xfId="5699" xr:uid="{00000000-0005-0000-0000-0000C7090000}"/>
    <cellStyle name="40% - Accent1 2 4 2 3 2 2 2" xfId="23348" xr:uid="{918EEFDE-C35E-41CD-9C80-0C0204A102B9}"/>
    <cellStyle name="40% - Accent1 2 4 2 3 2 2 2 2" xfId="38319" xr:uid="{BE1F627F-D65C-466B-8F00-F3B4204FE5A5}"/>
    <cellStyle name="40% - Accent1 2 4 2 3 2 2 3" xfId="30716" xr:uid="{75A5E270-D258-4454-96CC-E72B87481CD0}"/>
    <cellStyle name="40% - Accent1 2 4 2 3 2 3" xfId="5700" xr:uid="{00000000-0005-0000-0000-0000C8090000}"/>
    <cellStyle name="40% - Accent1 2 4 2 3 2 3 2" xfId="23349" xr:uid="{8E2A4ED4-B69A-4B31-B8DF-48BE647A4DF4}"/>
    <cellStyle name="40% - Accent1 2 4 2 3 2 3 2 2" xfId="38320" xr:uid="{5BBEB9C5-9CF7-47DF-ACDB-78C966DFA312}"/>
    <cellStyle name="40% - Accent1 2 4 2 3 2 3 3" xfId="30717" xr:uid="{7572D340-358A-4CD2-911D-BDC2F0AFF7F5}"/>
    <cellStyle name="40% - Accent1 2 4 2 3 2 4" xfId="23347" xr:uid="{5853E0ED-E7BD-4FB9-A664-2BAD8ADDCFEB}"/>
    <cellStyle name="40% - Accent1 2 4 2 3 2 4 2" xfId="38318" xr:uid="{516C4F4A-EBCA-4BE3-951E-611B25208936}"/>
    <cellStyle name="40% - Accent1 2 4 2 3 2 5" xfId="30715" xr:uid="{3801D3DE-E484-483E-A7CE-44446038AC54}"/>
    <cellStyle name="40% - Accent1 2 4 2 3 3" xfId="5701" xr:uid="{00000000-0005-0000-0000-0000C9090000}"/>
    <cellStyle name="40% - Accent1 2 4 2 3 3 2" xfId="5702" xr:uid="{00000000-0005-0000-0000-0000CA090000}"/>
    <cellStyle name="40% - Accent1 2 4 2 3 3 2 2" xfId="23351" xr:uid="{EB91F713-B2BF-4912-B1D1-48E8E6C3DCCF}"/>
    <cellStyle name="40% - Accent1 2 4 2 3 3 2 2 2" xfId="38322" xr:uid="{FBEB15E0-A4DC-4979-9917-480F39AE019E}"/>
    <cellStyle name="40% - Accent1 2 4 2 3 3 2 3" xfId="30719" xr:uid="{2524BEDF-C77A-4045-B5C8-0E357C882975}"/>
    <cellStyle name="40% - Accent1 2 4 2 3 3 3" xfId="23350" xr:uid="{F12FCA09-FEAD-4047-8814-2E4E498F0C9F}"/>
    <cellStyle name="40% - Accent1 2 4 2 3 3 3 2" xfId="38321" xr:uid="{319DE0DC-FC24-410E-BEE2-9C8CD2BE1E1A}"/>
    <cellStyle name="40% - Accent1 2 4 2 3 3 4" xfId="30718" xr:uid="{C6D77F6A-7464-4B46-9C21-19C007D3DD63}"/>
    <cellStyle name="40% - Accent1 2 4 2 3 4" xfId="5703" xr:uid="{00000000-0005-0000-0000-0000CB090000}"/>
    <cellStyle name="40% - Accent1 2 4 2 3 4 2" xfId="23352" xr:uid="{C7EA33AE-4B4C-4F91-BDFC-40BF3906A469}"/>
    <cellStyle name="40% - Accent1 2 4 2 3 4 2 2" xfId="38323" xr:uid="{B199D7DF-4C0A-444D-B206-15D4356A56DB}"/>
    <cellStyle name="40% - Accent1 2 4 2 3 4 3" xfId="30720" xr:uid="{9E50C342-9B08-4254-814A-D8318F6CA5AF}"/>
    <cellStyle name="40% - Accent1 2 4 2 3 5" xfId="23346" xr:uid="{91524F1F-DAAA-46B9-B842-A096D0845D83}"/>
    <cellStyle name="40% - Accent1 2 4 2 3 5 2" xfId="38317" xr:uid="{156EF7AD-0FCA-4F43-9931-CAE0769FCFF4}"/>
    <cellStyle name="40% - Accent1 2 4 2 3 6" xfId="30714" xr:uid="{B7736A12-1115-4BF1-A90A-8073E6AA3739}"/>
    <cellStyle name="40% - Accent1 2 4 2 4" xfId="5704" xr:uid="{00000000-0005-0000-0000-0000CC090000}"/>
    <cellStyle name="40% - Accent1 2 4 2 4 2" xfId="5705" xr:uid="{00000000-0005-0000-0000-0000CD090000}"/>
    <cellStyle name="40% - Accent1 2 4 2 4 2 2" xfId="23354" xr:uid="{79B01143-D951-4401-9692-91350E680E0D}"/>
    <cellStyle name="40% - Accent1 2 4 2 4 2 2 2" xfId="38325" xr:uid="{6846F9F2-82DA-4386-A785-6268CD959A4A}"/>
    <cellStyle name="40% - Accent1 2 4 2 4 2 3" xfId="30722" xr:uid="{BD3F305F-9537-4785-95AE-2B52167835F1}"/>
    <cellStyle name="40% - Accent1 2 4 2 4 3" xfId="5706" xr:uid="{00000000-0005-0000-0000-0000CE090000}"/>
    <cellStyle name="40% - Accent1 2 4 2 4 3 2" xfId="23355" xr:uid="{449149FA-5154-464C-81F3-5872AC6AF940}"/>
    <cellStyle name="40% - Accent1 2 4 2 4 3 2 2" xfId="38326" xr:uid="{5A525B5A-BC41-487C-B598-659BE42E4266}"/>
    <cellStyle name="40% - Accent1 2 4 2 4 3 3" xfId="30723" xr:uid="{409099B7-D8B4-49AB-8688-A8974989DB1C}"/>
    <cellStyle name="40% - Accent1 2 4 2 4 4" xfId="23353" xr:uid="{CF4EE763-BF9E-4DBF-BE44-0E57F67B5CFE}"/>
    <cellStyle name="40% - Accent1 2 4 2 4 4 2" xfId="38324" xr:uid="{A902E94B-3DA1-4AB1-BD8C-E046C08C728A}"/>
    <cellStyle name="40% - Accent1 2 4 2 4 5" xfId="30721" xr:uid="{6FC8E830-6866-487E-8A23-E145015B084B}"/>
    <cellStyle name="40% - Accent1 2 4 2 5" xfId="5707" xr:uid="{00000000-0005-0000-0000-0000CF090000}"/>
    <cellStyle name="40% - Accent1 2 4 2 5 2" xfId="23356" xr:uid="{83DDEE39-0510-49AB-94E2-D0ECA9CC1904}"/>
    <cellStyle name="40% - Accent1 2 4 2 5 2 2" xfId="38327" xr:uid="{BFE515F7-0660-4627-91D6-613F0AA02480}"/>
    <cellStyle name="40% - Accent1 2 4 2 5 3" xfId="30724" xr:uid="{E7E192B4-F22F-4B1D-87F1-3CE45FBF44B4}"/>
    <cellStyle name="40% - Accent1 2 4 2 6" xfId="5708" xr:uid="{00000000-0005-0000-0000-0000D0090000}"/>
    <cellStyle name="40% - Accent1 2 4 2 6 2" xfId="5709" xr:uid="{00000000-0005-0000-0000-0000D1090000}"/>
    <cellStyle name="40% - Accent1 2 4 2 6 2 2" xfId="23358" xr:uid="{D297583D-A77C-48C8-9690-BA00578366ED}"/>
    <cellStyle name="40% - Accent1 2 4 2 6 2 2 2" xfId="38329" xr:uid="{B01F7AC9-2A5C-4163-92F0-EF5ECD1B60B2}"/>
    <cellStyle name="40% - Accent1 2 4 2 6 2 3" xfId="30726" xr:uid="{23AD4D59-6347-49A5-96D2-B93D878ACB12}"/>
    <cellStyle name="40% - Accent1 2 4 2 6 3" xfId="23357" xr:uid="{4CAC0B76-E0D1-4EC1-B7A2-55A03F1E025B}"/>
    <cellStyle name="40% - Accent1 2 4 2 6 3 2" xfId="38328" xr:uid="{A1BA5AF9-56A8-4CCD-9959-905FFAE9B053}"/>
    <cellStyle name="40% - Accent1 2 4 2 6 4" xfId="30725" xr:uid="{508C808F-11B1-4443-B741-2AB0110549AF}"/>
    <cellStyle name="40% - Accent1 2 4 2 7" xfId="5710" xr:uid="{00000000-0005-0000-0000-0000D2090000}"/>
    <cellStyle name="40% - Accent1 2 4 2 7 2" xfId="23359" xr:uid="{B17046D5-7599-4AD4-86F9-A211C4491088}"/>
    <cellStyle name="40% - Accent1 2 4 2 7 2 2" xfId="38330" xr:uid="{1A7EDBD2-BCB0-49B6-86E3-B31C9DDF6A1E}"/>
    <cellStyle name="40% - Accent1 2 4 2 7 3" xfId="30727" xr:uid="{928E98B6-5D2E-45EC-81B3-25F60ABF2C42}"/>
    <cellStyle name="40% - Accent1 2 4 2 8" xfId="23338" xr:uid="{2D39C76F-4542-45DF-9907-6A2983683633}"/>
    <cellStyle name="40% - Accent1 2 4 2 8 2" xfId="38309" xr:uid="{B58D1753-DEB9-4FF7-BFA1-515A83177092}"/>
    <cellStyle name="40% - Accent1 2 4 2 9" xfId="30706" xr:uid="{FE9D993F-53DA-40F9-9228-1F28F0FCCFD6}"/>
    <cellStyle name="40% - Accent1 2 4 3" xfId="5711" xr:uid="{00000000-0005-0000-0000-0000D3090000}"/>
    <cellStyle name="40% - Accent1 2 4 3 2" xfId="5712" xr:uid="{00000000-0005-0000-0000-0000D4090000}"/>
    <cellStyle name="40% - Accent1 2 4 3 2 2" xfId="5713" xr:uid="{00000000-0005-0000-0000-0000D5090000}"/>
    <cellStyle name="40% - Accent1 2 4 3 2 2 2" xfId="23362" xr:uid="{E73CFC03-4ABB-4702-8C48-76408749D908}"/>
    <cellStyle name="40% - Accent1 2 4 3 2 2 2 2" xfId="38333" xr:uid="{B40AAB84-80BC-4407-9A91-2A229057DAEE}"/>
    <cellStyle name="40% - Accent1 2 4 3 2 2 3" xfId="30730" xr:uid="{422E219B-6755-4DAE-9666-881F70927A47}"/>
    <cellStyle name="40% - Accent1 2 4 3 2 3" xfId="5714" xr:uid="{00000000-0005-0000-0000-0000D6090000}"/>
    <cellStyle name="40% - Accent1 2 4 3 2 3 2" xfId="23363" xr:uid="{B9147424-3DA9-454D-8207-9E39EE42FB67}"/>
    <cellStyle name="40% - Accent1 2 4 3 2 3 2 2" xfId="38334" xr:uid="{F2D512AF-3185-4142-9C7F-3F29D8B29A6B}"/>
    <cellStyle name="40% - Accent1 2 4 3 2 3 3" xfId="30731" xr:uid="{382E4C2A-7651-4F94-A00A-1C3F7A9FD330}"/>
    <cellStyle name="40% - Accent1 2 4 3 2 4" xfId="23361" xr:uid="{F2388778-E39E-49DF-9AE6-20E3546E1FFC}"/>
    <cellStyle name="40% - Accent1 2 4 3 2 4 2" xfId="38332" xr:uid="{C928B3F6-F094-4648-9826-6A652A214DC3}"/>
    <cellStyle name="40% - Accent1 2 4 3 2 5" xfId="30729" xr:uid="{8BB9FC91-DABD-4DEF-8312-AD4BA42CAFCA}"/>
    <cellStyle name="40% - Accent1 2 4 3 3" xfId="5715" xr:uid="{00000000-0005-0000-0000-0000D7090000}"/>
    <cellStyle name="40% - Accent1 2 4 3 3 2" xfId="5716" xr:uid="{00000000-0005-0000-0000-0000D8090000}"/>
    <cellStyle name="40% - Accent1 2 4 3 3 2 2" xfId="23365" xr:uid="{EDE8A6B1-7BFF-4468-92F0-614666B822B7}"/>
    <cellStyle name="40% - Accent1 2 4 3 3 2 2 2" xfId="38336" xr:uid="{E37BB183-ED69-4489-8A89-8502DB96820E}"/>
    <cellStyle name="40% - Accent1 2 4 3 3 2 3" xfId="30733" xr:uid="{470B2C07-AAAD-4606-8FF0-20E53C7059BC}"/>
    <cellStyle name="40% - Accent1 2 4 3 3 3" xfId="23364" xr:uid="{BBCC96FB-41F4-4438-8C5A-6C0D8502F064}"/>
    <cellStyle name="40% - Accent1 2 4 3 3 3 2" xfId="38335" xr:uid="{819DCA35-B540-4619-9312-E865CD09DAB6}"/>
    <cellStyle name="40% - Accent1 2 4 3 3 4" xfId="30732" xr:uid="{BB0B1F9A-8567-476E-8FC5-1948839C0628}"/>
    <cellStyle name="40% - Accent1 2 4 3 4" xfId="5717" xr:uid="{00000000-0005-0000-0000-0000D9090000}"/>
    <cellStyle name="40% - Accent1 2 4 3 4 2" xfId="23366" xr:uid="{FF244D60-5C95-41F8-8E43-F641B64559A3}"/>
    <cellStyle name="40% - Accent1 2 4 3 4 2 2" xfId="38337" xr:uid="{4707D58A-0CBE-40B5-9147-67D6622091AB}"/>
    <cellStyle name="40% - Accent1 2 4 3 4 3" xfId="30734" xr:uid="{245072EE-B0C5-482E-91CD-4547F9661905}"/>
    <cellStyle name="40% - Accent1 2 4 3 5" xfId="23360" xr:uid="{494AB385-1F32-4A3D-88A1-D984DC3A52EC}"/>
    <cellStyle name="40% - Accent1 2 4 3 5 2" xfId="38331" xr:uid="{17715D67-F0C7-4C79-92DF-E3FA1A7A39A4}"/>
    <cellStyle name="40% - Accent1 2 4 3 6" xfId="30728" xr:uid="{68ADF2E5-B7C4-4146-B6D9-D3C32E2D420E}"/>
    <cellStyle name="40% - Accent1 2 4 4" xfId="5718" xr:uid="{00000000-0005-0000-0000-0000DA090000}"/>
    <cellStyle name="40% - Accent1 2 4 4 2" xfId="5719" xr:uid="{00000000-0005-0000-0000-0000DB090000}"/>
    <cellStyle name="40% - Accent1 2 4 4 2 2" xfId="5720" xr:uid="{00000000-0005-0000-0000-0000DC090000}"/>
    <cellStyle name="40% - Accent1 2 4 4 2 2 2" xfId="23369" xr:uid="{665EFA0F-04D4-4671-A28A-FD0115BC6295}"/>
    <cellStyle name="40% - Accent1 2 4 4 2 2 2 2" xfId="38340" xr:uid="{DEAFDA41-6351-431A-B1FB-9A42CCAED112}"/>
    <cellStyle name="40% - Accent1 2 4 4 2 2 3" xfId="30737" xr:uid="{EA892134-7AC9-45E3-A1FE-F67A748DB95A}"/>
    <cellStyle name="40% - Accent1 2 4 4 2 3" xfId="5721" xr:uid="{00000000-0005-0000-0000-0000DD090000}"/>
    <cellStyle name="40% - Accent1 2 4 4 2 3 2" xfId="23370" xr:uid="{D40992FD-9DA5-4525-9BF8-21DAC2017834}"/>
    <cellStyle name="40% - Accent1 2 4 4 2 3 2 2" xfId="38341" xr:uid="{2AD772F2-F10B-4177-AB57-CA4DFC4E0B54}"/>
    <cellStyle name="40% - Accent1 2 4 4 2 3 3" xfId="30738" xr:uid="{7DAD2C9B-5829-4208-8CFB-C1DC9C942902}"/>
    <cellStyle name="40% - Accent1 2 4 4 2 4" xfId="23368" xr:uid="{B7A4B742-37E4-4134-9934-455964C29FB0}"/>
    <cellStyle name="40% - Accent1 2 4 4 2 4 2" xfId="38339" xr:uid="{E2A7101A-FF7D-4D7D-8D6C-7DC4A5858A39}"/>
    <cellStyle name="40% - Accent1 2 4 4 2 5" xfId="30736" xr:uid="{8C394C11-6382-4404-A5D3-B5FB22EB0CC1}"/>
    <cellStyle name="40% - Accent1 2 4 4 3" xfId="5722" xr:uid="{00000000-0005-0000-0000-0000DE090000}"/>
    <cellStyle name="40% - Accent1 2 4 4 3 2" xfId="5723" xr:uid="{00000000-0005-0000-0000-0000DF090000}"/>
    <cellStyle name="40% - Accent1 2 4 4 3 2 2" xfId="23372" xr:uid="{D2A3D199-552A-4067-957C-CF88A5D7C6A7}"/>
    <cellStyle name="40% - Accent1 2 4 4 3 2 2 2" xfId="38343" xr:uid="{926F6671-BE25-4EAF-9A4D-2E6001B9705D}"/>
    <cellStyle name="40% - Accent1 2 4 4 3 2 3" xfId="30740" xr:uid="{028F7B00-E5FC-4845-9AA1-BF9FBF277DB7}"/>
    <cellStyle name="40% - Accent1 2 4 4 3 3" xfId="23371" xr:uid="{416215C0-B78C-43B4-A929-BB369373B24A}"/>
    <cellStyle name="40% - Accent1 2 4 4 3 3 2" xfId="38342" xr:uid="{137AF9F5-B08D-415E-8BD3-28A5AAA35320}"/>
    <cellStyle name="40% - Accent1 2 4 4 3 4" xfId="30739" xr:uid="{C765F2F7-CFC0-4512-A3BD-B09D120BEC62}"/>
    <cellStyle name="40% - Accent1 2 4 4 4" xfId="5724" xr:uid="{00000000-0005-0000-0000-0000E0090000}"/>
    <cellStyle name="40% - Accent1 2 4 4 4 2" xfId="23373" xr:uid="{830A4D6C-E57E-4FC5-B0F2-2624D77F916D}"/>
    <cellStyle name="40% - Accent1 2 4 4 4 2 2" xfId="38344" xr:uid="{5A29D2B5-F5FE-421C-84B8-CA22AB585128}"/>
    <cellStyle name="40% - Accent1 2 4 4 4 3" xfId="30741" xr:uid="{1A6D045D-0E5D-402E-BDA1-C5C8F255F091}"/>
    <cellStyle name="40% - Accent1 2 4 4 5" xfId="23367" xr:uid="{974B86D7-22F5-4E0B-8EE5-51295831EA81}"/>
    <cellStyle name="40% - Accent1 2 4 4 5 2" xfId="38338" xr:uid="{B292A0BA-8C1F-4D74-A01A-D9ECE965C7A7}"/>
    <cellStyle name="40% - Accent1 2 4 4 6" xfId="30735" xr:uid="{101AE89D-2360-4CE2-ADAE-4FA2E505B455}"/>
    <cellStyle name="40% - Accent1 2 4 5" xfId="5725" xr:uid="{00000000-0005-0000-0000-0000E1090000}"/>
    <cellStyle name="40% - Accent1 2 4 5 2" xfId="5726" xr:uid="{00000000-0005-0000-0000-0000E2090000}"/>
    <cellStyle name="40% - Accent1 2 4 5 2 2" xfId="23375" xr:uid="{BD7E29B1-EE6B-4890-873F-128FCD7DC8B1}"/>
    <cellStyle name="40% - Accent1 2 4 5 2 2 2" xfId="38346" xr:uid="{8E45BF12-F168-4AF5-A5B3-9EC374F22C71}"/>
    <cellStyle name="40% - Accent1 2 4 5 2 3" xfId="30743" xr:uid="{23295831-ECB9-4DB9-8B71-0D86688F851D}"/>
    <cellStyle name="40% - Accent1 2 4 5 3" xfId="5727" xr:uid="{00000000-0005-0000-0000-0000E3090000}"/>
    <cellStyle name="40% - Accent1 2 4 5 3 2" xfId="23376" xr:uid="{D9748B74-0D01-47EC-AA73-95DBE9EB8CD8}"/>
    <cellStyle name="40% - Accent1 2 4 5 3 2 2" xfId="38347" xr:uid="{C3301267-1E0E-4924-8B31-A22261F24ABE}"/>
    <cellStyle name="40% - Accent1 2 4 5 3 3" xfId="30744" xr:uid="{F51A893F-9F07-4C3E-824D-EE887CA9E487}"/>
    <cellStyle name="40% - Accent1 2 4 5 4" xfId="23374" xr:uid="{42C76F45-EBF7-4048-AE79-4E1F1CCCB29B}"/>
    <cellStyle name="40% - Accent1 2 4 5 4 2" xfId="38345" xr:uid="{03BF4B08-537B-4527-8C4B-9B0CF7B5B79C}"/>
    <cellStyle name="40% - Accent1 2 4 5 5" xfId="30742" xr:uid="{BAC38182-12BB-4647-989D-4B956D3DECB0}"/>
    <cellStyle name="40% - Accent1 2 4 6" xfId="5728" xr:uid="{00000000-0005-0000-0000-0000E4090000}"/>
    <cellStyle name="40% - Accent1 2 4 6 2" xfId="23377" xr:uid="{8D6B4839-F75F-4D2A-834F-47A0D313BA59}"/>
    <cellStyle name="40% - Accent1 2 4 6 2 2" xfId="38348" xr:uid="{F25F3639-CBB3-4B17-8AFD-6AD07C80E84A}"/>
    <cellStyle name="40% - Accent1 2 4 6 3" xfId="30745" xr:uid="{9E703892-01E4-46EE-9976-DFDBB2CBD3D6}"/>
    <cellStyle name="40% - Accent1 2 4 7" xfId="5729" xr:uid="{00000000-0005-0000-0000-0000E5090000}"/>
    <cellStyle name="40% - Accent1 2 4 7 2" xfId="5730" xr:uid="{00000000-0005-0000-0000-0000E6090000}"/>
    <cellStyle name="40% - Accent1 2 4 7 2 2" xfId="23379" xr:uid="{188B4F55-0AC4-4FD5-BFA5-0E15209DE4C7}"/>
    <cellStyle name="40% - Accent1 2 4 7 2 2 2" xfId="38350" xr:uid="{9C90D248-A9B7-4EA4-8A4B-B7102CCD56FE}"/>
    <cellStyle name="40% - Accent1 2 4 7 2 3" xfId="30747" xr:uid="{62AC9758-9FAA-4B91-AA61-6B6A7C02D980}"/>
    <cellStyle name="40% - Accent1 2 4 7 3" xfId="23378" xr:uid="{1D185BB1-60BA-4954-8247-587080909C04}"/>
    <cellStyle name="40% - Accent1 2 4 7 3 2" xfId="38349" xr:uid="{71DA46BD-1973-4824-8EAC-069545A1D58B}"/>
    <cellStyle name="40% - Accent1 2 4 7 4" xfId="30746" xr:uid="{E1EAA201-B0FB-4EA8-9CDA-871715644381}"/>
    <cellStyle name="40% - Accent1 2 4 8" xfId="5731" xr:uid="{00000000-0005-0000-0000-0000E7090000}"/>
    <cellStyle name="40% - Accent1 2 4 8 2" xfId="23380" xr:uid="{285C3D61-F634-432E-BE24-0CAD4D6D757A}"/>
    <cellStyle name="40% - Accent1 2 4 8 2 2" xfId="38351" xr:uid="{3333484A-97E3-40BF-9F46-D6F71DDE1C61}"/>
    <cellStyle name="40% - Accent1 2 4 8 3" xfId="30748" xr:uid="{F7B9C7EC-2A13-4BD6-BE15-1DE9589414AB}"/>
    <cellStyle name="40% - Accent1 2 4 9" xfId="23337" xr:uid="{4DFBE3C4-F7CF-46C0-9111-A1E723119C03}"/>
    <cellStyle name="40% - Accent1 2 4 9 2" xfId="38308" xr:uid="{30E6234D-E0F0-452D-9E71-842D0CED8490}"/>
    <cellStyle name="40% - Accent1 2 5" xfId="5732" xr:uid="{00000000-0005-0000-0000-0000E8090000}"/>
    <cellStyle name="40% - Accent1 2 5 10" xfId="30749" xr:uid="{8A126CAA-EB62-49D3-8759-29643C62BF86}"/>
    <cellStyle name="40% - Accent1 2 5 2" xfId="5733" xr:uid="{00000000-0005-0000-0000-0000E9090000}"/>
    <cellStyle name="40% - Accent1 2 5 2 2" xfId="5734" xr:uid="{00000000-0005-0000-0000-0000EA090000}"/>
    <cellStyle name="40% - Accent1 2 5 2 2 2" xfId="5735" xr:uid="{00000000-0005-0000-0000-0000EB090000}"/>
    <cellStyle name="40% - Accent1 2 5 2 2 2 2" xfId="5736" xr:uid="{00000000-0005-0000-0000-0000EC090000}"/>
    <cellStyle name="40% - Accent1 2 5 2 2 2 2 2" xfId="23385" xr:uid="{159A307E-2E71-4FEE-8ABC-716255CCA437}"/>
    <cellStyle name="40% - Accent1 2 5 2 2 2 2 2 2" xfId="38356" xr:uid="{E0F6111A-AB83-41E0-8644-CB6A3275B569}"/>
    <cellStyle name="40% - Accent1 2 5 2 2 2 2 3" xfId="30753" xr:uid="{F9A44924-5FCF-4C24-96BC-0A0D933A53D4}"/>
    <cellStyle name="40% - Accent1 2 5 2 2 2 3" xfId="5737" xr:uid="{00000000-0005-0000-0000-0000ED090000}"/>
    <cellStyle name="40% - Accent1 2 5 2 2 2 3 2" xfId="23386" xr:uid="{F3209F7F-1496-4970-AB7C-21D20F41DDC5}"/>
    <cellStyle name="40% - Accent1 2 5 2 2 2 3 2 2" xfId="38357" xr:uid="{9DCDFF65-C008-4D1B-8602-C2C1363F6B41}"/>
    <cellStyle name="40% - Accent1 2 5 2 2 2 3 3" xfId="30754" xr:uid="{6F30EC70-C7F2-414D-8F91-E4994E83ABA0}"/>
    <cellStyle name="40% - Accent1 2 5 2 2 2 4" xfId="23384" xr:uid="{C3BBBDF0-132D-47C2-83D7-3F756B5C0C56}"/>
    <cellStyle name="40% - Accent1 2 5 2 2 2 4 2" xfId="38355" xr:uid="{C8F2A60A-F425-454D-8ECB-721E4792C4AC}"/>
    <cellStyle name="40% - Accent1 2 5 2 2 2 5" xfId="30752" xr:uid="{36C4AB47-383C-4F65-B82E-54FDA6F1327B}"/>
    <cellStyle name="40% - Accent1 2 5 2 2 3" xfId="5738" xr:uid="{00000000-0005-0000-0000-0000EE090000}"/>
    <cellStyle name="40% - Accent1 2 5 2 2 3 2" xfId="5739" xr:uid="{00000000-0005-0000-0000-0000EF090000}"/>
    <cellStyle name="40% - Accent1 2 5 2 2 3 2 2" xfId="23388" xr:uid="{34EBC20B-0EC7-4F19-91DD-5BEBEFD467FD}"/>
    <cellStyle name="40% - Accent1 2 5 2 2 3 2 2 2" xfId="38359" xr:uid="{DCE30521-0822-40A5-9087-450DCFFAB2E3}"/>
    <cellStyle name="40% - Accent1 2 5 2 2 3 2 3" xfId="30756" xr:uid="{D5E10791-BD72-4447-8237-7C4A1D6F4B35}"/>
    <cellStyle name="40% - Accent1 2 5 2 2 3 3" xfId="23387" xr:uid="{6EDEB7BD-D209-405B-8E7F-C508611125A5}"/>
    <cellStyle name="40% - Accent1 2 5 2 2 3 3 2" xfId="38358" xr:uid="{186FE909-84E2-48CF-9AF3-0F75DBD33D35}"/>
    <cellStyle name="40% - Accent1 2 5 2 2 3 4" xfId="30755" xr:uid="{7535493E-E5BA-4FA2-BA99-271CDFAB687B}"/>
    <cellStyle name="40% - Accent1 2 5 2 2 4" xfId="5740" xr:uid="{00000000-0005-0000-0000-0000F0090000}"/>
    <cellStyle name="40% - Accent1 2 5 2 2 4 2" xfId="23389" xr:uid="{4C11D0FA-03A9-4FB3-9120-C6F76EC3F396}"/>
    <cellStyle name="40% - Accent1 2 5 2 2 4 2 2" xfId="38360" xr:uid="{280AFAC0-97C5-4AD3-A124-B7D337104A79}"/>
    <cellStyle name="40% - Accent1 2 5 2 2 4 3" xfId="30757" xr:uid="{4BFEC2B7-45A6-45A6-B5AC-813C60CF6E9E}"/>
    <cellStyle name="40% - Accent1 2 5 2 2 5" xfId="23383" xr:uid="{6555A7F9-9EFE-4ACD-B691-4B867C8E0CDD}"/>
    <cellStyle name="40% - Accent1 2 5 2 2 5 2" xfId="38354" xr:uid="{2E32AE54-4192-4778-B1DF-C7CAF4C445F8}"/>
    <cellStyle name="40% - Accent1 2 5 2 2 6" xfId="30751" xr:uid="{2BBA0344-C4F4-4423-832E-3D8FB872A959}"/>
    <cellStyle name="40% - Accent1 2 5 2 3" xfId="5741" xr:uid="{00000000-0005-0000-0000-0000F1090000}"/>
    <cellStyle name="40% - Accent1 2 5 2 3 2" xfId="5742" xr:uid="{00000000-0005-0000-0000-0000F2090000}"/>
    <cellStyle name="40% - Accent1 2 5 2 3 2 2" xfId="5743" xr:uid="{00000000-0005-0000-0000-0000F3090000}"/>
    <cellStyle name="40% - Accent1 2 5 2 3 2 2 2" xfId="23392" xr:uid="{D9C5F7D9-81B1-4D25-BCB7-783659FDFF06}"/>
    <cellStyle name="40% - Accent1 2 5 2 3 2 2 2 2" xfId="38363" xr:uid="{63403D52-16FC-4BA4-B529-28FBE2396B43}"/>
    <cellStyle name="40% - Accent1 2 5 2 3 2 2 3" xfId="30760" xr:uid="{97953435-5D54-4028-94C6-2E735314D63F}"/>
    <cellStyle name="40% - Accent1 2 5 2 3 2 3" xfId="5744" xr:uid="{00000000-0005-0000-0000-0000F4090000}"/>
    <cellStyle name="40% - Accent1 2 5 2 3 2 3 2" xfId="23393" xr:uid="{ACBF27D6-5F98-46E8-9DF9-86C19898657A}"/>
    <cellStyle name="40% - Accent1 2 5 2 3 2 3 2 2" xfId="38364" xr:uid="{9F67322F-3B1E-4E29-9E6D-1B14CE45C3E5}"/>
    <cellStyle name="40% - Accent1 2 5 2 3 2 3 3" xfId="30761" xr:uid="{4E489C59-5AFB-4FB9-9204-08E333F4EDFE}"/>
    <cellStyle name="40% - Accent1 2 5 2 3 2 4" xfId="23391" xr:uid="{BAFDCD86-F90A-4001-853F-C33124342E5C}"/>
    <cellStyle name="40% - Accent1 2 5 2 3 2 4 2" xfId="38362" xr:uid="{FDB2FA72-DFFF-426A-87C9-11FA966B9BA0}"/>
    <cellStyle name="40% - Accent1 2 5 2 3 2 5" xfId="30759" xr:uid="{B2587144-EB2D-45E5-80E7-96DC5E8A763E}"/>
    <cellStyle name="40% - Accent1 2 5 2 3 3" xfId="5745" xr:uid="{00000000-0005-0000-0000-0000F5090000}"/>
    <cellStyle name="40% - Accent1 2 5 2 3 3 2" xfId="5746" xr:uid="{00000000-0005-0000-0000-0000F6090000}"/>
    <cellStyle name="40% - Accent1 2 5 2 3 3 2 2" xfId="23395" xr:uid="{0AC2DE00-7AF7-473A-931B-C7302A2CC576}"/>
    <cellStyle name="40% - Accent1 2 5 2 3 3 2 2 2" xfId="38366" xr:uid="{6FE385D5-52A6-4071-8925-9EECD6824822}"/>
    <cellStyle name="40% - Accent1 2 5 2 3 3 2 3" xfId="30763" xr:uid="{4A227B74-BBEA-4134-B002-C5FB62231EC3}"/>
    <cellStyle name="40% - Accent1 2 5 2 3 3 3" xfId="23394" xr:uid="{A810F260-0A46-49E7-BE19-9B5F90A3C7D2}"/>
    <cellStyle name="40% - Accent1 2 5 2 3 3 3 2" xfId="38365" xr:uid="{7AB17403-AE3D-41FB-912D-D976058CE80C}"/>
    <cellStyle name="40% - Accent1 2 5 2 3 3 4" xfId="30762" xr:uid="{3B3DBC38-6936-4869-AD47-DE2136EB4194}"/>
    <cellStyle name="40% - Accent1 2 5 2 3 4" xfId="5747" xr:uid="{00000000-0005-0000-0000-0000F7090000}"/>
    <cellStyle name="40% - Accent1 2 5 2 3 4 2" xfId="23396" xr:uid="{761C3834-C0F8-464D-8592-63DE6584A858}"/>
    <cellStyle name="40% - Accent1 2 5 2 3 4 2 2" xfId="38367" xr:uid="{9904B356-7669-40B7-A189-C70B23A032A0}"/>
    <cellStyle name="40% - Accent1 2 5 2 3 4 3" xfId="30764" xr:uid="{937681EC-067A-4D92-903D-18604D980F39}"/>
    <cellStyle name="40% - Accent1 2 5 2 3 5" xfId="23390" xr:uid="{A090426B-695C-46D7-B499-4D82DF2A08A4}"/>
    <cellStyle name="40% - Accent1 2 5 2 3 5 2" xfId="38361" xr:uid="{74059BC4-DD83-4734-BB3C-1283BA79FBA6}"/>
    <cellStyle name="40% - Accent1 2 5 2 3 6" xfId="30758" xr:uid="{4E7BFE97-9D34-4064-9699-2C8D6EF5510B}"/>
    <cellStyle name="40% - Accent1 2 5 2 4" xfId="5748" xr:uid="{00000000-0005-0000-0000-0000F8090000}"/>
    <cellStyle name="40% - Accent1 2 5 2 4 2" xfId="5749" xr:uid="{00000000-0005-0000-0000-0000F9090000}"/>
    <cellStyle name="40% - Accent1 2 5 2 4 2 2" xfId="23398" xr:uid="{187FFBE4-75DA-43A5-9923-702F127D0B7A}"/>
    <cellStyle name="40% - Accent1 2 5 2 4 2 2 2" xfId="38369" xr:uid="{05D09E07-0153-40DA-9100-2184A54B2972}"/>
    <cellStyle name="40% - Accent1 2 5 2 4 2 3" xfId="30766" xr:uid="{BA849F5E-02E6-4B4D-AFDB-86440A139451}"/>
    <cellStyle name="40% - Accent1 2 5 2 4 3" xfId="5750" xr:uid="{00000000-0005-0000-0000-0000FA090000}"/>
    <cellStyle name="40% - Accent1 2 5 2 4 3 2" xfId="23399" xr:uid="{AEC3E167-EB3B-40BE-883D-EF19CC297776}"/>
    <cellStyle name="40% - Accent1 2 5 2 4 3 2 2" xfId="38370" xr:uid="{8BE1AEA6-5B8F-49F6-99FE-4E7A06A10C62}"/>
    <cellStyle name="40% - Accent1 2 5 2 4 3 3" xfId="30767" xr:uid="{71CBABAB-1D20-433E-BD6E-5322AEACDB22}"/>
    <cellStyle name="40% - Accent1 2 5 2 4 4" xfId="23397" xr:uid="{BAF65D64-5E36-4D42-9A0E-35B05C3C162D}"/>
    <cellStyle name="40% - Accent1 2 5 2 4 4 2" xfId="38368" xr:uid="{89EA2515-26D1-4379-801A-EE5AD612DF76}"/>
    <cellStyle name="40% - Accent1 2 5 2 4 5" xfId="30765" xr:uid="{349C8264-25C5-4402-A404-A464CED14962}"/>
    <cellStyle name="40% - Accent1 2 5 2 5" xfId="5751" xr:uid="{00000000-0005-0000-0000-0000FB090000}"/>
    <cellStyle name="40% - Accent1 2 5 2 5 2" xfId="23400" xr:uid="{8B2DC130-81DD-4D4E-B586-C4FB046CB684}"/>
    <cellStyle name="40% - Accent1 2 5 2 5 2 2" xfId="38371" xr:uid="{EE358E48-9B09-4852-BC41-A4868623BF8B}"/>
    <cellStyle name="40% - Accent1 2 5 2 5 3" xfId="30768" xr:uid="{4E5ABE43-72A7-4195-B0C4-4E68461F87E3}"/>
    <cellStyle name="40% - Accent1 2 5 2 6" xfId="5752" xr:uid="{00000000-0005-0000-0000-0000FC090000}"/>
    <cellStyle name="40% - Accent1 2 5 2 6 2" xfId="5753" xr:uid="{00000000-0005-0000-0000-0000FD090000}"/>
    <cellStyle name="40% - Accent1 2 5 2 6 2 2" xfId="23402" xr:uid="{F7746197-7C97-4EF3-97C9-BEA25117A18D}"/>
    <cellStyle name="40% - Accent1 2 5 2 6 2 2 2" xfId="38373" xr:uid="{CFFA565B-0C96-46CD-894F-CC7663400C93}"/>
    <cellStyle name="40% - Accent1 2 5 2 6 2 3" xfId="30770" xr:uid="{55D1CDF4-0A70-4FFC-834F-565FBB128302}"/>
    <cellStyle name="40% - Accent1 2 5 2 6 3" xfId="23401" xr:uid="{269ECD4C-1405-468A-B0B4-6399F4A8F1A4}"/>
    <cellStyle name="40% - Accent1 2 5 2 6 3 2" xfId="38372" xr:uid="{D3C39055-B086-4A02-A886-417F9AC78F9B}"/>
    <cellStyle name="40% - Accent1 2 5 2 6 4" xfId="30769" xr:uid="{538CA93D-D10A-450F-BF68-23D16A9BC486}"/>
    <cellStyle name="40% - Accent1 2 5 2 7" xfId="5754" xr:uid="{00000000-0005-0000-0000-0000FE090000}"/>
    <cellStyle name="40% - Accent1 2 5 2 7 2" xfId="23403" xr:uid="{700BFB8C-6AAD-4E93-B66E-8F15E9FA2F91}"/>
    <cellStyle name="40% - Accent1 2 5 2 7 2 2" xfId="38374" xr:uid="{6AB9F144-B48B-46CC-975F-BDDCE68E0425}"/>
    <cellStyle name="40% - Accent1 2 5 2 7 3" xfId="30771" xr:uid="{A5E9FD90-78AB-4127-A9E9-102A3B134ECB}"/>
    <cellStyle name="40% - Accent1 2 5 2 8" xfId="23382" xr:uid="{793EC967-2C44-46F2-94EC-036778965557}"/>
    <cellStyle name="40% - Accent1 2 5 2 8 2" xfId="38353" xr:uid="{4578195E-F35A-4230-AE43-57988C655071}"/>
    <cellStyle name="40% - Accent1 2 5 2 9" xfId="30750" xr:uid="{52D0B53F-AEBA-43B1-BFD2-9151C302C272}"/>
    <cellStyle name="40% - Accent1 2 5 3" xfId="5755" xr:uid="{00000000-0005-0000-0000-0000FF090000}"/>
    <cellStyle name="40% - Accent1 2 5 3 2" xfId="5756" xr:uid="{00000000-0005-0000-0000-0000000A0000}"/>
    <cellStyle name="40% - Accent1 2 5 3 2 2" xfId="5757" xr:uid="{00000000-0005-0000-0000-0000010A0000}"/>
    <cellStyle name="40% - Accent1 2 5 3 2 2 2" xfId="23406" xr:uid="{0A4B81AC-BC33-4F54-A54E-0A34D90BFE88}"/>
    <cellStyle name="40% - Accent1 2 5 3 2 2 2 2" xfId="38377" xr:uid="{A03C6EEF-E857-4059-9329-E208AA284FB2}"/>
    <cellStyle name="40% - Accent1 2 5 3 2 2 3" xfId="30774" xr:uid="{194CBE6D-92B5-4932-A703-82B22E385160}"/>
    <cellStyle name="40% - Accent1 2 5 3 2 3" xfId="5758" xr:uid="{00000000-0005-0000-0000-0000020A0000}"/>
    <cellStyle name="40% - Accent1 2 5 3 2 3 2" xfId="23407" xr:uid="{EF4DC8DB-60DF-4B1E-9D00-3498806E9E07}"/>
    <cellStyle name="40% - Accent1 2 5 3 2 3 2 2" xfId="38378" xr:uid="{16FAE6FC-A1E1-4E7E-A7DE-FDF02C6511FF}"/>
    <cellStyle name="40% - Accent1 2 5 3 2 3 3" xfId="30775" xr:uid="{2339929B-460C-4396-BB97-DB74C229B101}"/>
    <cellStyle name="40% - Accent1 2 5 3 2 4" xfId="23405" xr:uid="{864A6E5A-D02F-4C1B-BB20-9B8B495218F2}"/>
    <cellStyle name="40% - Accent1 2 5 3 2 4 2" xfId="38376" xr:uid="{31D329F3-36FD-419B-98EB-EA1C845F748F}"/>
    <cellStyle name="40% - Accent1 2 5 3 2 5" xfId="30773" xr:uid="{CF2333D4-EE00-4730-8D41-A76776FC7C79}"/>
    <cellStyle name="40% - Accent1 2 5 3 3" xfId="5759" xr:uid="{00000000-0005-0000-0000-0000030A0000}"/>
    <cellStyle name="40% - Accent1 2 5 3 3 2" xfId="5760" xr:uid="{00000000-0005-0000-0000-0000040A0000}"/>
    <cellStyle name="40% - Accent1 2 5 3 3 2 2" xfId="23409" xr:uid="{97C9EBBA-10E2-449F-A7DE-C73480EFAD17}"/>
    <cellStyle name="40% - Accent1 2 5 3 3 2 2 2" xfId="38380" xr:uid="{FC041ED5-7A2D-4DED-B6EE-DDE9BA2B8926}"/>
    <cellStyle name="40% - Accent1 2 5 3 3 2 3" xfId="30777" xr:uid="{C742302D-419F-4124-80D4-5FCBB340B910}"/>
    <cellStyle name="40% - Accent1 2 5 3 3 3" xfId="23408" xr:uid="{0047D133-F88B-4A43-9879-AC6345BF2DC2}"/>
    <cellStyle name="40% - Accent1 2 5 3 3 3 2" xfId="38379" xr:uid="{3448D993-FFDC-400A-8E8B-003BD3C6B1EF}"/>
    <cellStyle name="40% - Accent1 2 5 3 3 4" xfId="30776" xr:uid="{B0DFF814-CE06-476D-A963-3A9C9BE105DE}"/>
    <cellStyle name="40% - Accent1 2 5 3 4" xfId="5761" xr:uid="{00000000-0005-0000-0000-0000050A0000}"/>
    <cellStyle name="40% - Accent1 2 5 3 4 2" xfId="23410" xr:uid="{A41CC1E5-98D6-494C-9258-1E25F4FF78AB}"/>
    <cellStyle name="40% - Accent1 2 5 3 4 2 2" xfId="38381" xr:uid="{C79E18EF-97ED-4769-A36A-386E3C01354B}"/>
    <cellStyle name="40% - Accent1 2 5 3 4 3" xfId="30778" xr:uid="{D6B2C9AC-F19D-45F5-8222-16250062B69C}"/>
    <cellStyle name="40% - Accent1 2 5 3 5" xfId="23404" xr:uid="{D8325F11-288C-4D65-876A-4F4E29CA81DF}"/>
    <cellStyle name="40% - Accent1 2 5 3 5 2" xfId="38375" xr:uid="{1F22FA62-CDFE-4AC5-B804-78CA1C8D62A3}"/>
    <cellStyle name="40% - Accent1 2 5 3 6" xfId="30772" xr:uid="{CBE4D942-ED2C-4994-B6F9-BFE085254854}"/>
    <cellStyle name="40% - Accent1 2 5 4" xfId="5762" xr:uid="{00000000-0005-0000-0000-0000060A0000}"/>
    <cellStyle name="40% - Accent1 2 5 4 2" xfId="5763" xr:uid="{00000000-0005-0000-0000-0000070A0000}"/>
    <cellStyle name="40% - Accent1 2 5 4 2 2" xfId="5764" xr:uid="{00000000-0005-0000-0000-0000080A0000}"/>
    <cellStyle name="40% - Accent1 2 5 4 2 2 2" xfId="23413" xr:uid="{546D3D9C-7EBE-4D23-A593-EA61CFFC9884}"/>
    <cellStyle name="40% - Accent1 2 5 4 2 2 2 2" xfId="38384" xr:uid="{C0C5F1A9-590A-4050-A9A5-B7256CB0B533}"/>
    <cellStyle name="40% - Accent1 2 5 4 2 2 3" xfId="30781" xr:uid="{96A620AD-354C-46EA-823C-5F1E59BE62E2}"/>
    <cellStyle name="40% - Accent1 2 5 4 2 3" xfId="5765" xr:uid="{00000000-0005-0000-0000-0000090A0000}"/>
    <cellStyle name="40% - Accent1 2 5 4 2 3 2" xfId="23414" xr:uid="{0EB82CE4-A493-4607-89CE-73965CA55B95}"/>
    <cellStyle name="40% - Accent1 2 5 4 2 3 2 2" xfId="38385" xr:uid="{DB915D9A-D618-4E07-9C9D-535434802FB0}"/>
    <cellStyle name="40% - Accent1 2 5 4 2 3 3" xfId="30782" xr:uid="{40B9A1DE-A0A5-4B30-AE23-1D8FE5F99C63}"/>
    <cellStyle name="40% - Accent1 2 5 4 2 4" xfId="23412" xr:uid="{83E35501-A0A9-42CB-BC6E-48D5BFBEBCF2}"/>
    <cellStyle name="40% - Accent1 2 5 4 2 4 2" xfId="38383" xr:uid="{B1267533-4312-4C46-9B77-5429D0049EE8}"/>
    <cellStyle name="40% - Accent1 2 5 4 2 5" xfId="30780" xr:uid="{C5D26F32-B804-4371-A7B8-87B10C3AF1C5}"/>
    <cellStyle name="40% - Accent1 2 5 4 3" xfId="5766" xr:uid="{00000000-0005-0000-0000-00000A0A0000}"/>
    <cellStyle name="40% - Accent1 2 5 4 3 2" xfId="5767" xr:uid="{00000000-0005-0000-0000-00000B0A0000}"/>
    <cellStyle name="40% - Accent1 2 5 4 3 2 2" xfId="23416" xr:uid="{F2566213-3C41-4CB0-B3BE-7DCDD1CFB411}"/>
    <cellStyle name="40% - Accent1 2 5 4 3 2 2 2" xfId="38387" xr:uid="{F4C16B1B-71DD-4DE8-82BB-B8688CB67335}"/>
    <cellStyle name="40% - Accent1 2 5 4 3 2 3" xfId="30784" xr:uid="{2FDD7AD3-3FA6-4B89-AA8C-4093F6163FC9}"/>
    <cellStyle name="40% - Accent1 2 5 4 3 3" xfId="23415" xr:uid="{DDE33E61-31C6-4EA0-B618-156C3D3DC8ED}"/>
    <cellStyle name="40% - Accent1 2 5 4 3 3 2" xfId="38386" xr:uid="{990941C9-8FEA-4B5F-A42B-A44FC4CCCE9A}"/>
    <cellStyle name="40% - Accent1 2 5 4 3 4" xfId="30783" xr:uid="{B05C4D7A-70FD-4B31-88AD-2FF38BB5C140}"/>
    <cellStyle name="40% - Accent1 2 5 4 4" xfId="5768" xr:uid="{00000000-0005-0000-0000-00000C0A0000}"/>
    <cellStyle name="40% - Accent1 2 5 4 4 2" xfId="23417" xr:uid="{1FD9DC25-0BFF-4FA1-9666-26115F171ABA}"/>
    <cellStyle name="40% - Accent1 2 5 4 4 2 2" xfId="38388" xr:uid="{C7468DEE-47A8-4ECA-B246-0351F42C1086}"/>
    <cellStyle name="40% - Accent1 2 5 4 4 3" xfId="30785" xr:uid="{7CDA808C-9695-4BC6-A9D0-7DAB9FB6DFEB}"/>
    <cellStyle name="40% - Accent1 2 5 4 5" xfId="23411" xr:uid="{D1D6A822-D184-4E65-AE6D-62B0B4DB050E}"/>
    <cellStyle name="40% - Accent1 2 5 4 5 2" xfId="38382" xr:uid="{3B20B21F-3196-45F9-961C-28D7B7CF0DEA}"/>
    <cellStyle name="40% - Accent1 2 5 4 6" xfId="30779" xr:uid="{2650D0DB-31FD-4E36-87CF-827BA2CB77AC}"/>
    <cellStyle name="40% - Accent1 2 5 5" xfId="5769" xr:uid="{00000000-0005-0000-0000-00000D0A0000}"/>
    <cellStyle name="40% - Accent1 2 5 5 2" xfId="5770" xr:uid="{00000000-0005-0000-0000-00000E0A0000}"/>
    <cellStyle name="40% - Accent1 2 5 5 2 2" xfId="23419" xr:uid="{3242AAEA-E154-458E-A1BA-40CC5C165C17}"/>
    <cellStyle name="40% - Accent1 2 5 5 2 2 2" xfId="38390" xr:uid="{F22BEB73-8CE8-4C81-A519-6E46E6FB6DFE}"/>
    <cellStyle name="40% - Accent1 2 5 5 2 3" xfId="30787" xr:uid="{E567FA5C-5CFD-49F0-9968-A1E99B76B130}"/>
    <cellStyle name="40% - Accent1 2 5 5 3" xfId="5771" xr:uid="{00000000-0005-0000-0000-00000F0A0000}"/>
    <cellStyle name="40% - Accent1 2 5 5 3 2" xfId="23420" xr:uid="{D44982F1-FE73-4FB9-87DA-5EBE09BC5779}"/>
    <cellStyle name="40% - Accent1 2 5 5 3 2 2" xfId="38391" xr:uid="{0985D2C5-711E-4D1D-9C97-2CCB10BC0D6D}"/>
    <cellStyle name="40% - Accent1 2 5 5 3 3" xfId="30788" xr:uid="{27ADEB46-2833-4204-AD77-AF1EBB7E57A0}"/>
    <cellStyle name="40% - Accent1 2 5 5 4" xfId="23418" xr:uid="{131EE2D2-A900-4303-A45C-3CAE7FA9CB0E}"/>
    <cellStyle name="40% - Accent1 2 5 5 4 2" xfId="38389" xr:uid="{5956D31B-AAAD-4D83-A144-938F015A1677}"/>
    <cellStyle name="40% - Accent1 2 5 5 5" xfId="30786" xr:uid="{8F8B79CC-90DF-4757-B830-E8C8E30A31AB}"/>
    <cellStyle name="40% - Accent1 2 5 6" xfId="5772" xr:uid="{00000000-0005-0000-0000-0000100A0000}"/>
    <cellStyle name="40% - Accent1 2 5 6 2" xfId="23421" xr:uid="{7DC11BEB-8E83-498B-AECF-B92875676319}"/>
    <cellStyle name="40% - Accent1 2 5 6 2 2" xfId="38392" xr:uid="{CB130D64-1825-4BB5-92EB-115695F65438}"/>
    <cellStyle name="40% - Accent1 2 5 6 3" xfId="30789" xr:uid="{B98C4746-0049-49E6-9CDA-696E1F106A3D}"/>
    <cellStyle name="40% - Accent1 2 5 7" xfId="5773" xr:uid="{00000000-0005-0000-0000-0000110A0000}"/>
    <cellStyle name="40% - Accent1 2 5 7 2" xfId="5774" xr:uid="{00000000-0005-0000-0000-0000120A0000}"/>
    <cellStyle name="40% - Accent1 2 5 7 2 2" xfId="23423" xr:uid="{BA6F046D-6DB0-418D-82F3-78D91A5A3522}"/>
    <cellStyle name="40% - Accent1 2 5 7 2 2 2" xfId="38394" xr:uid="{7F45C380-7F60-4198-BE6F-E72159C83E11}"/>
    <cellStyle name="40% - Accent1 2 5 7 2 3" xfId="30791" xr:uid="{550F248B-2D9A-4464-BC4B-D447D0BC3DE2}"/>
    <cellStyle name="40% - Accent1 2 5 7 3" xfId="23422" xr:uid="{6AEC7CB5-1FD3-4C6B-83DE-A3CE8C654311}"/>
    <cellStyle name="40% - Accent1 2 5 7 3 2" xfId="38393" xr:uid="{FB2558AA-DF3B-483E-BF81-C9514148B92B}"/>
    <cellStyle name="40% - Accent1 2 5 7 4" xfId="30790" xr:uid="{B1091E9E-233D-4D84-823A-743F26DC8E21}"/>
    <cellStyle name="40% - Accent1 2 5 8" xfId="5775" xr:uid="{00000000-0005-0000-0000-0000130A0000}"/>
    <cellStyle name="40% - Accent1 2 5 8 2" xfId="23424" xr:uid="{8D25D00E-B89C-4E34-8AC0-B7FA6212EF31}"/>
    <cellStyle name="40% - Accent1 2 5 8 2 2" xfId="38395" xr:uid="{33625226-007A-41E9-9EED-05DEB1E4D62A}"/>
    <cellStyle name="40% - Accent1 2 5 8 3" xfId="30792" xr:uid="{76719AE9-F075-412C-892D-BDB103ADC1A1}"/>
    <cellStyle name="40% - Accent1 2 5 9" xfId="23381" xr:uid="{836BA854-3387-4BB3-9F74-F80948F78438}"/>
    <cellStyle name="40% - Accent1 2 5 9 2" xfId="38352" xr:uid="{DD0A75FB-CA93-4A44-B92A-20304C3F58BF}"/>
    <cellStyle name="40% - Accent1 2 6" xfId="5776" xr:uid="{00000000-0005-0000-0000-0000140A0000}"/>
    <cellStyle name="40% - Accent1 2 6 10" xfId="30793" xr:uid="{1A9371BF-9F4E-44CF-B07A-3EF5A02252ED}"/>
    <cellStyle name="40% - Accent1 2 6 2" xfId="5777" xr:uid="{00000000-0005-0000-0000-0000150A0000}"/>
    <cellStyle name="40% - Accent1 2 6 2 2" xfId="5778" xr:uid="{00000000-0005-0000-0000-0000160A0000}"/>
    <cellStyle name="40% - Accent1 2 6 2 2 2" xfId="5779" xr:uid="{00000000-0005-0000-0000-0000170A0000}"/>
    <cellStyle name="40% - Accent1 2 6 2 2 2 2" xfId="5780" xr:uid="{00000000-0005-0000-0000-0000180A0000}"/>
    <cellStyle name="40% - Accent1 2 6 2 2 2 2 2" xfId="23429" xr:uid="{8326E73F-693A-4B40-A637-4F332BA930BE}"/>
    <cellStyle name="40% - Accent1 2 6 2 2 2 2 2 2" xfId="38400" xr:uid="{AABEE73D-09BC-4FA7-BCC7-EEA185FB3B8B}"/>
    <cellStyle name="40% - Accent1 2 6 2 2 2 2 3" xfId="30797" xr:uid="{143D4A8C-CDA7-45D0-B49D-7851679C2CF9}"/>
    <cellStyle name="40% - Accent1 2 6 2 2 2 3" xfId="5781" xr:uid="{00000000-0005-0000-0000-0000190A0000}"/>
    <cellStyle name="40% - Accent1 2 6 2 2 2 3 2" xfId="23430" xr:uid="{81AE08D5-AF8E-4718-95FD-C35B97B75FDB}"/>
    <cellStyle name="40% - Accent1 2 6 2 2 2 3 2 2" xfId="38401" xr:uid="{45B7394F-43F7-4A15-A500-513F04BF4B18}"/>
    <cellStyle name="40% - Accent1 2 6 2 2 2 3 3" xfId="30798" xr:uid="{10E07C9D-BBF7-41C4-982A-0DE7442107E2}"/>
    <cellStyle name="40% - Accent1 2 6 2 2 2 4" xfId="23428" xr:uid="{0C461251-1C6A-43CC-A70D-1D0B7264212A}"/>
    <cellStyle name="40% - Accent1 2 6 2 2 2 4 2" xfId="38399" xr:uid="{4036F578-9303-4572-9D63-6EA6388BA07B}"/>
    <cellStyle name="40% - Accent1 2 6 2 2 2 5" xfId="30796" xr:uid="{38DA02B6-77C5-4F12-AB84-A0D10396DA32}"/>
    <cellStyle name="40% - Accent1 2 6 2 2 3" xfId="5782" xr:uid="{00000000-0005-0000-0000-00001A0A0000}"/>
    <cellStyle name="40% - Accent1 2 6 2 2 3 2" xfId="5783" xr:uid="{00000000-0005-0000-0000-00001B0A0000}"/>
    <cellStyle name="40% - Accent1 2 6 2 2 3 2 2" xfId="23432" xr:uid="{1A024349-4D2D-4147-94C4-D186D1ADD9F1}"/>
    <cellStyle name="40% - Accent1 2 6 2 2 3 2 2 2" xfId="38403" xr:uid="{C723F0D6-FF3A-49FF-B73A-1E90F3423C58}"/>
    <cellStyle name="40% - Accent1 2 6 2 2 3 2 3" xfId="30800" xr:uid="{9A0FFD76-A14C-4216-9D15-98F25F0FE3A4}"/>
    <cellStyle name="40% - Accent1 2 6 2 2 3 3" xfId="23431" xr:uid="{A9C4F84E-487E-40D4-98A5-B99D84CFCBF3}"/>
    <cellStyle name="40% - Accent1 2 6 2 2 3 3 2" xfId="38402" xr:uid="{022906FF-6F7E-41EA-A33A-BE2F9A365668}"/>
    <cellStyle name="40% - Accent1 2 6 2 2 3 4" xfId="30799" xr:uid="{AB4744E5-9655-4EEE-B988-ABF7AE6DAFF8}"/>
    <cellStyle name="40% - Accent1 2 6 2 2 4" xfId="5784" xr:uid="{00000000-0005-0000-0000-00001C0A0000}"/>
    <cellStyle name="40% - Accent1 2 6 2 2 4 2" xfId="23433" xr:uid="{82C79168-5F5A-4853-86EC-9C40493BEAEB}"/>
    <cellStyle name="40% - Accent1 2 6 2 2 4 2 2" xfId="38404" xr:uid="{F96E3EF6-553B-4133-927B-F35E23CFA0FC}"/>
    <cellStyle name="40% - Accent1 2 6 2 2 4 3" xfId="30801" xr:uid="{86E6C0C1-314D-4874-9988-BC87CF9A9ED6}"/>
    <cellStyle name="40% - Accent1 2 6 2 2 5" xfId="23427" xr:uid="{52A0D831-9981-4BFE-A562-DAB3701BE9E9}"/>
    <cellStyle name="40% - Accent1 2 6 2 2 5 2" xfId="38398" xr:uid="{73E7DCC6-C6EE-43BB-A714-C56D3332CF31}"/>
    <cellStyle name="40% - Accent1 2 6 2 2 6" xfId="30795" xr:uid="{044445C9-3CDF-4CD3-83AA-E5E7DC0CB50F}"/>
    <cellStyle name="40% - Accent1 2 6 2 3" xfId="5785" xr:uid="{00000000-0005-0000-0000-00001D0A0000}"/>
    <cellStyle name="40% - Accent1 2 6 2 3 2" xfId="5786" xr:uid="{00000000-0005-0000-0000-00001E0A0000}"/>
    <cellStyle name="40% - Accent1 2 6 2 3 2 2" xfId="5787" xr:uid="{00000000-0005-0000-0000-00001F0A0000}"/>
    <cellStyle name="40% - Accent1 2 6 2 3 2 2 2" xfId="23436" xr:uid="{2D0E8C4E-699C-4497-A358-45E6CEA44719}"/>
    <cellStyle name="40% - Accent1 2 6 2 3 2 2 2 2" xfId="38407" xr:uid="{827F1BD7-F337-4056-88E8-DA9F8AC36FFE}"/>
    <cellStyle name="40% - Accent1 2 6 2 3 2 2 3" xfId="30804" xr:uid="{D4A9EB4F-226D-483D-9838-406C0247DFCA}"/>
    <cellStyle name="40% - Accent1 2 6 2 3 2 3" xfId="5788" xr:uid="{00000000-0005-0000-0000-0000200A0000}"/>
    <cellStyle name="40% - Accent1 2 6 2 3 2 3 2" xfId="23437" xr:uid="{E5811726-C15A-41A2-8DB6-D6CECA85696F}"/>
    <cellStyle name="40% - Accent1 2 6 2 3 2 3 2 2" xfId="38408" xr:uid="{E85C5657-46A0-40C4-9278-9EF6B894A0D6}"/>
    <cellStyle name="40% - Accent1 2 6 2 3 2 3 3" xfId="30805" xr:uid="{84608B19-BFEE-4D39-8E3D-D9686C3DE401}"/>
    <cellStyle name="40% - Accent1 2 6 2 3 2 4" xfId="23435" xr:uid="{BF282D53-92FB-449F-A678-5F4C19ADF1AA}"/>
    <cellStyle name="40% - Accent1 2 6 2 3 2 4 2" xfId="38406" xr:uid="{E41254D5-AB42-4E1F-89D1-48F4A6220813}"/>
    <cellStyle name="40% - Accent1 2 6 2 3 2 5" xfId="30803" xr:uid="{41B6498A-D3E7-42DC-8A06-F9EDCAEE5A66}"/>
    <cellStyle name="40% - Accent1 2 6 2 3 3" xfId="5789" xr:uid="{00000000-0005-0000-0000-0000210A0000}"/>
    <cellStyle name="40% - Accent1 2 6 2 3 3 2" xfId="5790" xr:uid="{00000000-0005-0000-0000-0000220A0000}"/>
    <cellStyle name="40% - Accent1 2 6 2 3 3 2 2" xfId="23439" xr:uid="{61773768-A9C5-41AC-82FF-93A85FA89D41}"/>
    <cellStyle name="40% - Accent1 2 6 2 3 3 2 2 2" xfId="38410" xr:uid="{01C6C5BB-2E0C-4C8C-82D8-BF3709AFBB6D}"/>
    <cellStyle name="40% - Accent1 2 6 2 3 3 2 3" xfId="30807" xr:uid="{CE1B9870-43FA-471B-AB89-23B2ABF8D9CE}"/>
    <cellStyle name="40% - Accent1 2 6 2 3 3 3" xfId="23438" xr:uid="{5ADB0CD0-9FDC-424C-82FB-7DFDC1E56A5F}"/>
    <cellStyle name="40% - Accent1 2 6 2 3 3 3 2" xfId="38409" xr:uid="{4EF143B2-0F33-456D-86A2-D0B962ECB649}"/>
    <cellStyle name="40% - Accent1 2 6 2 3 3 4" xfId="30806" xr:uid="{078F74BC-721C-4266-B99D-62A852AA3A80}"/>
    <cellStyle name="40% - Accent1 2 6 2 3 4" xfId="5791" xr:uid="{00000000-0005-0000-0000-0000230A0000}"/>
    <cellStyle name="40% - Accent1 2 6 2 3 4 2" xfId="23440" xr:uid="{6A59E41A-8FAC-428B-B18D-CC23E810301E}"/>
    <cellStyle name="40% - Accent1 2 6 2 3 4 2 2" xfId="38411" xr:uid="{E2BE5555-C5FD-486E-9CDA-9B68F4006232}"/>
    <cellStyle name="40% - Accent1 2 6 2 3 4 3" xfId="30808" xr:uid="{15883A5B-5E4F-4EFB-89D7-A7B5C6742894}"/>
    <cellStyle name="40% - Accent1 2 6 2 3 5" xfId="23434" xr:uid="{1F694412-EA9E-4B6A-9524-60EAA90EAED4}"/>
    <cellStyle name="40% - Accent1 2 6 2 3 5 2" xfId="38405" xr:uid="{D8D2695E-C4E1-4189-83E1-07DE200C66FA}"/>
    <cellStyle name="40% - Accent1 2 6 2 3 6" xfId="30802" xr:uid="{9A7F18B3-88E1-4242-9CF3-904812976F79}"/>
    <cellStyle name="40% - Accent1 2 6 2 4" xfId="5792" xr:uid="{00000000-0005-0000-0000-0000240A0000}"/>
    <cellStyle name="40% - Accent1 2 6 2 4 2" xfId="5793" xr:uid="{00000000-0005-0000-0000-0000250A0000}"/>
    <cellStyle name="40% - Accent1 2 6 2 4 2 2" xfId="23442" xr:uid="{296ACBA2-5B94-4C94-9687-1448BF20EBCF}"/>
    <cellStyle name="40% - Accent1 2 6 2 4 2 2 2" xfId="38413" xr:uid="{BA8AD298-A156-472C-845D-A706BED890AF}"/>
    <cellStyle name="40% - Accent1 2 6 2 4 2 3" xfId="30810" xr:uid="{46BFDC26-9560-4BA6-9236-2E88322A578B}"/>
    <cellStyle name="40% - Accent1 2 6 2 4 3" xfId="5794" xr:uid="{00000000-0005-0000-0000-0000260A0000}"/>
    <cellStyle name="40% - Accent1 2 6 2 4 3 2" xfId="23443" xr:uid="{C608FBA3-7FCA-4709-A34B-6FD0C53DFC1C}"/>
    <cellStyle name="40% - Accent1 2 6 2 4 3 2 2" xfId="38414" xr:uid="{332DE95A-6077-455B-84DD-A8E1ABB24228}"/>
    <cellStyle name="40% - Accent1 2 6 2 4 3 3" xfId="30811" xr:uid="{E8B95D42-BB58-4BB6-8D65-452D5EBADA9D}"/>
    <cellStyle name="40% - Accent1 2 6 2 4 4" xfId="23441" xr:uid="{90D62711-39D8-424B-889E-EA577291303A}"/>
    <cellStyle name="40% - Accent1 2 6 2 4 4 2" xfId="38412" xr:uid="{2B6C9BC4-D6CB-4CA9-9BA1-F6CBE1BBD8F1}"/>
    <cellStyle name="40% - Accent1 2 6 2 4 5" xfId="30809" xr:uid="{E62D41E3-1210-40D2-98C6-2ECF18718B03}"/>
    <cellStyle name="40% - Accent1 2 6 2 5" xfId="5795" xr:uid="{00000000-0005-0000-0000-0000270A0000}"/>
    <cellStyle name="40% - Accent1 2 6 2 5 2" xfId="23444" xr:uid="{56989C84-4BA9-451F-9EE9-F6197AA0E74C}"/>
    <cellStyle name="40% - Accent1 2 6 2 5 2 2" xfId="38415" xr:uid="{53E90E5C-2E24-46D2-B40E-143A50D15E79}"/>
    <cellStyle name="40% - Accent1 2 6 2 5 3" xfId="30812" xr:uid="{FA73ABD7-F180-47D8-A812-4A1A192A432B}"/>
    <cellStyle name="40% - Accent1 2 6 2 6" xfId="5796" xr:uid="{00000000-0005-0000-0000-0000280A0000}"/>
    <cellStyle name="40% - Accent1 2 6 2 6 2" xfId="5797" xr:uid="{00000000-0005-0000-0000-0000290A0000}"/>
    <cellStyle name="40% - Accent1 2 6 2 6 2 2" xfId="23446" xr:uid="{55169C21-53CD-4139-9579-16F140EFB118}"/>
    <cellStyle name="40% - Accent1 2 6 2 6 2 2 2" xfId="38417" xr:uid="{BC558369-A6B2-4860-BDDE-2BDE0491932A}"/>
    <cellStyle name="40% - Accent1 2 6 2 6 2 3" xfId="30814" xr:uid="{056A441F-A3BB-4D58-8B3C-9ED008AAA568}"/>
    <cellStyle name="40% - Accent1 2 6 2 6 3" xfId="23445" xr:uid="{E349E766-A1D6-4CE5-BC3B-4CD910E535EF}"/>
    <cellStyle name="40% - Accent1 2 6 2 6 3 2" xfId="38416" xr:uid="{41EBCCDA-2495-4236-9999-6B4544F61BDE}"/>
    <cellStyle name="40% - Accent1 2 6 2 6 4" xfId="30813" xr:uid="{62C44343-BE83-4911-B012-F6FEBDA31290}"/>
    <cellStyle name="40% - Accent1 2 6 2 7" xfId="5798" xr:uid="{00000000-0005-0000-0000-00002A0A0000}"/>
    <cellStyle name="40% - Accent1 2 6 2 7 2" xfId="23447" xr:uid="{1B3675AD-4150-4E53-8413-72FDD6AE9CD6}"/>
    <cellStyle name="40% - Accent1 2 6 2 7 2 2" xfId="38418" xr:uid="{ED3F0CF7-A2DB-4278-B4C7-BFD22B05BD3C}"/>
    <cellStyle name="40% - Accent1 2 6 2 7 3" xfId="30815" xr:uid="{9882339D-51B8-44E9-87B2-92E1D3E8EEE4}"/>
    <cellStyle name="40% - Accent1 2 6 2 8" xfId="23426" xr:uid="{D5F9BF78-2BD2-42CE-9C63-0A185ED769B7}"/>
    <cellStyle name="40% - Accent1 2 6 2 8 2" xfId="38397" xr:uid="{7D2E04DE-B5C6-41DF-9A61-8745EEBC3011}"/>
    <cellStyle name="40% - Accent1 2 6 2 9" xfId="30794" xr:uid="{C4A5D384-AB75-4C96-92ED-ABE3B393955F}"/>
    <cellStyle name="40% - Accent1 2 6 3" xfId="5799" xr:uid="{00000000-0005-0000-0000-00002B0A0000}"/>
    <cellStyle name="40% - Accent1 2 6 3 2" xfId="5800" xr:uid="{00000000-0005-0000-0000-00002C0A0000}"/>
    <cellStyle name="40% - Accent1 2 6 3 2 2" xfId="5801" xr:uid="{00000000-0005-0000-0000-00002D0A0000}"/>
    <cellStyle name="40% - Accent1 2 6 3 2 2 2" xfId="23450" xr:uid="{314FFFBA-50C1-4EC4-8967-C93252F120B6}"/>
    <cellStyle name="40% - Accent1 2 6 3 2 2 2 2" xfId="38421" xr:uid="{A18C2219-B060-4059-9B37-2941233AE9DB}"/>
    <cellStyle name="40% - Accent1 2 6 3 2 2 3" xfId="30818" xr:uid="{4B1C2033-517E-4E1E-843F-8F177B9CAA9A}"/>
    <cellStyle name="40% - Accent1 2 6 3 2 3" xfId="5802" xr:uid="{00000000-0005-0000-0000-00002E0A0000}"/>
    <cellStyle name="40% - Accent1 2 6 3 2 3 2" xfId="23451" xr:uid="{726F03EB-4C73-4DF6-9233-0C48B0D89C25}"/>
    <cellStyle name="40% - Accent1 2 6 3 2 3 2 2" xfId="38422" xr:uid="{D1ED1EF5-ED49-46C1-9D08-16F97F294371}"/>
    <cellStyle name="40% - Accent1 2 6 3 2 3 3" xfId="30819" xr:uid="{0BAE63A9-89F1-430E-9D09-ED868E015922}"/>
    <cellStyle name="40% - Accent1 2 6 3 2 4" xfId="23449" xr:uid="{422F1659-DF90-4C1D-B184-3B38C2A447E2}"/>
    <cellStyle name="40% - Accent1 2 6 3 2 4 2" xfId="38420" xr:uid="{A72FB9DD-3A8A-456C-929E-7A82C6D8F76E}"/>
    <cellStyle name="40% - Accent1 2 6 3 2 5" xfId="30817" xr:uid="{C9AAD250-3AEC-4F33-8FF6-051C988E10CC}"/>
    <cellStyle name="40% - Accent1 2 6 3 3" xfId="5803" xr:uid="{00000000-0005-0000-0000-00002F0A0000}"/>
    <cellStyle name="40% - Accent1 2 6 3 3 2" xfId="5804" xr:uid="{00000000-0005-0000-0000-0000300A0000}"/>
    <cellStyle name="40% - Accent1 2 6 3 3 2 2" xfId="23453" xr:uid="{A243CE05-C7A5-4C3C-888A-62A82B15FAD3}"/>
    <cellStyle name="40% - Accent1 2 6 3 3 2 2 2" xfId="38424" xr:uid="{895D7E72-161D-4F24-A1B7-9D02CDACC676}"/>
    <cellStyle name="40% - Accent1 2 6 3 3 2 3" xfId="30821" xr:uid="{A7F5BD0E-9308-4728-BD05-A4BDC82FC38C}"/>
    <cellStyle name="40% - Accent1 2 6 3 3 3" xfId="23452" xr:uid="{06309D5D-5DA3-49CC-905D-2FDC6EA45ED4}"/>
    <cellStyle name="40% - Accent1 2 6 3 3 3 2" xfId="38423" xr:uid="{5E6646A8-54AE-4C28-B2CB-059C5534C914}"/>
    <cellStyle name="40% - Accent1 2 6 3 3 4" xfId="30820" xr:uid="{4AE4D659-06C6-475F-B891-06C5E190C513}"/>
    <cellStyle name="40% - Accent1 2 6 3 4" xfId="5805" xr:uid="{00000000-0005-0000-0000-0000310A0000}"/>
    <cellStyle name="40% - Accent1 2 6 3 4 2" xfId="23454" xr:uid="{DDB33D59-34D4-413A-A4E5-874C866D6DC1}"/>
    <cellStyle name="40% - Accent1 2 6 3 4 2 2" xfId="38425" xr:uid="{1DE62EEF-9E97-44F7-8A8A-13BC6952DA7F}"/>
    <cellStyle name="40% - Accent1 2 6 3 4 3" xfId="30822" xr:uid="{BE9004BF-DDA2-4204-BFC5-75C4FDC8ACD1}"/>
    <cellStyle name="40% - Accent1 2 6 3 5" xfId="23448" xr:uid="{CDB6A363-7DE9-4C1F-AFB1-CE9269D50C31}"/>
    <cellStyle name="40% - Accent1 2 6 3 5 2" xfId="38419" xr:uid="{E04640F6-36FC-45E3-881D-C0A43CB5E165}"/>
    <cellStyle name="40% - Accent1 2 6 3 6" xfId="30816" xr:uid="{A9F8C5E8-95F0-4234-880F-20BA48D3AED2}"/>
    <cellStyle name="40% - Accent1 2 6 4" xfId="5806" xr:uid="{00000000-0005-0000-0000-0000320A0000}"/>
    <cellStyle name="40% - Accent1 2 6 4 2" xfId="5807" xr:uid="{00000000-0005-0000-0000-0000330A0000}"/>
    <cellStyle name="40% - Accent1 2 6 4 2 2" xfId="5808" xr:uid="{00000000-0005-0000-0000-0000340A0000}"/>
    <cellStyle name="40% - Accent1 2 6 4 2 2 2" xfId="23457" xr:uid="{55673A1A-9AC8-436E-8877-A7A4D3A79CF4}"/>
    <cellStyle name="40% - Accent1 2 6 4 2 2 2 2" xfId="38428" xr:uid="{5D43CF18-4BDD-4F21-BDC3-103B80129737}"/>
    <cellStyle name="40% - Accent1 2 6 4 2 2 3" xfId="30825" xr:uid="{04783731-C6EB-46E4-82A8-943DEC9C255B}"/>
    <cellStyle name="40% - Accent1 2 6 4 2 3" xfId="5809" xr:uid="{00000000-0005-0000-0000-0000350A0000}"/>
    <cellStyle name="40% - Accent1 2 6 4 2 3 2" xfId="23458" xr:uid="{0EE8FB07-BABE-4931-B5A3-F6A13EA390F7}"/>
    <cellStyle name="40% - Accent1 2 6 4 2 3 2 2" xfId="38429" xr:uid="{FAD5B2E5-1E74-464F-ADFE-6BD584EDE4A3}"/>
    <cellStyle name="40% - Accent1 2 6 4 2 3 3" xfId="30826" xr:uid="{12EAE509-CADC-48B0-B832-E56EF69DC1E7}"/>
    <cellStyle name="40% - Accent1 2 6 4 2 4" xfId="23456" xr:uid="{1842AF87-D2B8-4B27-9D1A-5A0C5672073C}"/>
    <cellStyle name="40% - Accent1 2 6 4 2 4 2" xfId="38427" xr:uid="{C98A4CEB-4CAD-4708-80AF-EAD990EF18D9}"/>
    <cellStyle name="40% - Accent1 2 6 4 2 5" xfId="30824" xr:uid="{CF847787-C739-4164-BA00-8DF530FE1C2A}"/>
    <cellStyle name="40% - Accent1 2 6 4 3" xfId="5810" xr:uid="{00000000-0005-0000-0000-0000360A0000}"/>
    <cellStyle name="40% - Accent1 2 6 4 3 2" xfId="5811" xr:uid="{00000000-0005-0000-0000-0000370A0000}"/>
    <cellStyle name="40% - Accent1 2 6 4 3 2 2" xfId="23460" xr:uid="{09B81D4C-4D74-4A80-99C3-AD1E84098D0A}"/>
    <cellStyle name="40% - Accent1 2 6 4 3 2 2 2" xfId="38431" xr:uid="{6EE90338-7E9F-4ECE-8124-B0DB5C9E6C97}"/>
    <cellStyle name="40% - Accent1 2 6 4 3 2 3" xfId="30828" xr:uid="{9D758572-9E86-40A7-89D6-5F7C2B4F361F}"/>
    <cellStyle name="40% - Accent1 2 6 4 3 3" xfId="23459" xr:uid="{CCC8A2AD-3DA1-4CFE-A11C-1B85B2B1EF58}"/>
    <cellStyle name="40% - Accent1 2 6 4 3 3 2" xfId="38430" xr:uid="{5CFD2315-190F-46CB-A282-F03E7E7488DF}"/>
    <cellStyle name="40% - Accent1 2 6 4 3 4" xfId="30827" xr:uid="{FF0DA45F-915B-49AD-BE12-AAF028F58428}"/>
    <cellStyle name="40% - Accent1 2 6 4 4" xfId="5812" xr:uid="{00000000-0005-0000-0000-0000380A0000}"/>
    <cellStyle name="40% - Accent1 2 6 4 4 2" xfId="23461" xr:uid="{41B37811-14B0-4B76-ACF0-2BD466F84EE1}"/>
    <cellStyle name="40% - Accent1 2 6 4 4 2 2" xfId="38432" xr:uid="{AD764FC6-B74F-43B9-92DA-FDC340AC867F}"/>
    <cellStyle name="40% - Accent1 2 6 4 4 3" xfId="30829" xr:uid="{DA53E827-21B2-479A-8841-7E93A75B3680}"/>
    <cellStyle name="40% - Accent1 2 6 4 5" xfId="23455" xr:uid="{A37F53AA-539B-4E22-AA97-ACA406C36AA3}"/>
    <cellStyle name="40% - Accent1 2 6 4 5 2" xfId="38426" xr:uid="{47EEEFC8-57EA-44F8-9419-016705E19252}"/>
    <cellStyle name="40% - Accent1 2 6 4 6" xfId="30823" xr:uid="{6ECD4329-5498-45FC-B21E-2667B7E0F358}"/>
    <cellStyle name="40% - Accent1 2 6 5" xfId="5813" xr:uid="{00000000-0005-0000-0000-0000390A0000}"/>
    <cellStyle name="40% - Accent1 2 6 5 2" xfId="5814" xr:uid="{00000000-0005-0000-0000-00003A0A0000}"/>
    <cellStyle name="40% - Accent1 2 6 5 2 2" xfId="23463" xr:uid="{1F254F56-1804-439C-9553-54A8B4ED1C45}"/>
    <cellStyle name="40% - Accent1 2 6 5 2 2 2" xfId="38434" xr:uid="{5E0224BE-AE75-4E72-9ABD-9A0B8D91AA77}"/>
    <cellStyle name="40% - Accent1 2 6 5 2 3" xfId="30831" xr:uid="{76611DBB-FAA5-4C21-97A9-E508B98C207E}"/>
    <cellStyle name="40% - Accent1 2 6 5 3" xfId="5815" xr:uid="{00000000-0005-0000-0000-00003B0A0000}"/>
    <cellStyle name="40% - Accent1 2 6 5 3 2" xfId="23464" xr:uid="{FAD851FB-EB00-43C9-81EA-8609FC2311A7}"/>
    <cellStyle name="40% - Accent1 2 6 5 3 2 2" xfId="38435" xr:uid="{9F1F5B8E-1922-491C-B70A-00010F2AE869}"/>
    <cellStyle name="40% - Accent1 2 6 5 3 3" xfId="30832" xr:uid="{D971AFE9-6D87-4F38-B4A2-D9FACE125608}"/>
    <cellStyle name="40% - Accent1 2 6 5 4" xfId="23462" xr:uid="{AD6EB48A-47DE-4B97-8844-DE31E76AE3B4}"/>
    <cellStyle name="40% - Accent1 2 6 5 4 2" xfId="38433" xr:uid="{F30AB485-969D-48CD-921D-46941C527E23}"/>
    <cellStyle name="40% - Accent1 2 6 5 5" xfId="30830" xr:uid="{8396208B-7BB4-4756-9721-2FD1A1B6A901}"/>
    <cellStyle name="40% - Accent1 2 6 6" xfId="5816" xr:uid="{00000000-0005-0000-0000-00003C0A0000}"/>
    <cellStyle name="40% - Accent1 2 6 6 2" xfId="23465" xr:uid="{716DB99A-A93F-4760-BDC6-95D79CDFCF8D}"/>
    <cellStyle name="40% - Accent1 2 6 6 2 2" xfId="38436" xr:uid="{FD09B557-1D99-4CEB-9727-831F78A9A5A4}"/>
    <cellStyle name="40% - Accent1 2 6 6 3" xfId="30833" xr:uid="{A958D448-078A-4097-BEF3-668C8BE4E13F}"/>
    <cellStyle name="40% - Accent1 2 6 7" xfId="5817" xr:uid="{00000000-0005-0000-0000-00003D0A0000}"/>
    <cellStyle name="40% - Accent1 2 6 7 2" xfId="5818" xr:uid="{00000000-0005-0000-0000-00003E0A0000}"/>
    <cellStyle name="40% - Accent1 2 6 7 2 2" xfId="23467" xr:uid="{A44EA1AA-4C8D-49A1-AEA7-FB81618D01C0}"/>
    <cellStyle name="40% - Accent1 2 6 7 2 2 2" xfId="38438" xr:uid="{6B262E57-C533-4719-9581-3000A355B7E3}"/>
    <cellStyle name="40% - Accent1 2 6 7 2 3" xfId="30835" xr:uid="{B20FFC1E-057A-4B2E-AB02-B0C7482C0579}"/>
    <cellStyle name="40% - Accent1 2 6 7 3" xfId="23466" xr:uid="{E69AB89E-1233-45DA-9535-3A11A00CCA51}"/>
    <cellStyle name="40% - Accent1 2 6 7 3 2" xfId="38437" xr:uid="{DA2D26DB-5264-4C5E-9D40-266C39CFBA1C}"/>
    <cellStyle name="40% - Accent1 2 6 7 4" xfId="30834" xr:uid="{EC561462-2125-43C8-90EA-51319E7563BB}"/>
    <cellStyle name="40% - Accent1 2 6 8" xfId="5819" xr:uid="{00000000-0005-0000-0000-00003F0A0000}"/>
    <cellStyle name="40% - Accent1 2 6 8 2" xfId="23468" xr:uid="{552B9C05-9FF1-4549-B852-72AC3C0F2095}"/>
    <cellStyle name="40% - Accent1 2 6 8 2 2" xfId="38439" xr:uid="{32B1E974-FA55-485E-86A1-66C1D0A3F983}"/>
    <cellStyle name="40% - Accent1 2 6 8 3" xfId="30836" xr:uid="{EBC435A9-F788-4456-87E3-BD78DAC43C1A}"/>
    <cellStyle name="40% - Accent1 2 6 9" xfId="23425" xr:uid="{F3BF7AA6-E0C7-45B1-BE77-564CCD1354EA}"/>
    <cellStyle name="40% - Accent1 2 6 9 2" xfId="38396" xr:uid="{F2953B6B-8FAA-4B8E-A782-E49FE03BE282}"/>
    <cellStyle name="40% - Accent1 2 7" xfId="5820" xr:uid="{00000000-0005-0000-0000-0000400A0000}"/>
    <cellStyle name="40% - Accent1 2 7 2" xfId="5821" xr:uid="{00000000-0005-0000-0000-0000410A0000}"/>
    <cellStyle name="40% - Accent1 2 7 2 2" xfId="5822" xr:uid="{00000000-0005-0000-0000-0000420A0000}"/>
    <cellStyle name="40% - Accent1 2 7 2 2 2" xfId="23471" xr:uid="{C1D6D331-57BE-4F2B-8E96-C80D01836BC6}"/>
    <cellStyle name="40% - Accent1 2 7 2 2 2 2" xfId="38442" xr:uid="{4B75130A-0CA7-47C3-AA06-26D4467119F6}"/>
    <cellStyle name="40% - Accent1 2 7 2 2 3" xfId="30839" xr:uid="{35B220DC-A70C-4F66-8ECE-43DB195D3255}"/>
    <cellStyle name="40% - Accent1 2 7 2 3" xfId="5823" xr:uid="{00000000-0005-0000-0000-0000430A0000}"/>
    <cellStyle name="40% - Accent1 2 7 2 3 2" xfId="23472" xr:uid="{6B0BD0C5-E509-4A30-BFCA-2CE22A600ABC}"/>
    <cellStyle name="40% - Accent1 2 7 2 3 2 2" xfId="38443" xr:uid="{01F2F1A5-838F-42B8-B732-B53B9140555C}"/>
    <cellStyle name="40% - Accent1 2 7 2 3 3" xfId="30840" xr:uid="{6B86584A-7E97-4DF3-9732-C55EBB41D211}"/>
    <cellStyle name="40% - Accent1 2 7 2 4" xfId="23470" xr:uid="{EDA8C0F5-6A08-4FA2-8C5D-738EA6197DF5}"/>
    <cellStyle name="40% - Accent1 2 7 2 4 2" xfId="38441" xr:uid="{ED97D4F2-BAD3-473A-8CBB-C7D85426AC3B}"/>
    <cellStyle name="40% - Accent1 2 7 2 5" xfId="30838" xr:uid="{78E2C89C-FE8A-4F16-B629-D6528C9C9ABF}"/>
    <cellStyle name="40% - Accent1 2 7 3" xfId="5824" xr:uid="{00000000-0005-0000-0000-0000440A0000}"/>
    <cellStyle name="40% - Accent1 2 7 3 2" xfId="5825" xr:uid="{00000000-0005-0000-0000-0000450A0000}"/>
    <cellStyle name="40% - Accent1 2 7 3 2 2" xfId="23474" xr:uid="{E00E9F65-67FD-4AAC-976C-05EF3E727C68}"/>
    <cellStyle name="40% - Accent1 2 7 3 2 2 2" xfId="38445" xr:uid="{E3B33676-AB12-4A0E-BCF8-59CDABD65B01}"/>
    <cellStyle name="40% - Accent1 2 7 3 2 3" xfId="30842" xr:uid="{21CCEDAE-3503-4E78-9556-6BCEFECF1DE3}"/>
    <cellStyle name="40% - Accent1 2 7 3 3" xfId="23473" xr:uid="{82435961-BB62-40FB-B760-A458F8984A4C}"/>
    <cellStyle name="40% - Accent1 2 7 3 3 2" xfId="38444" xr:uid="{0A6EAE4F-9CEC-49F3-9AC6-7521C90A2E36}"/>
    <cellStyle name="40% - Accent1 2 7 3 4" xfId="30841" xr:uid="{12974D7B-09D0-437E-86E1-2E5DA6F542C1}"/>
    <cellStyle name="40% - Accent1 2 7 4" xfId="5826" xr:uid="{00000000-0005-0000-0000-0000460A0000}"/>
    <cellStyle name="40% - Accent1 2 7 4 2" xfId="23475" xr:uid="{87B88286-5D24-404A-9342-819989C0878D}"/>
    <cellStyle name="40% - Accent1 2 7 4 2 2" xfId="38446" xr:uid="{9AC58EF8-3425-43A0-9025-E4A0CB247D03}"/>
    <cellStyle name="40% - Accent1 2 7 4 3" xfId="30843" xr:uid="{6C382D4F-30CE-4C2D-B3E3-61EED10BC557}"/>
    <cellStyle name="40% - Accent1 2 7 5" xfId="23469" xr:uid="{A94C4A26-D9FD-48A1-8755-F0E69B9A746F}"/>
    <cellStyle name="40% - Accent1 2 7 5 2" xfId="38440" xr:uid="{173EBBD4-D787-4AA7-A216-CA237609F5B5}"/>
    <cellStyle name="40% - Accent1 2 7 6" xfId="30837" xr:uid="{ECC6635B-4AF1-40DD-9197-A355404353FA}"/>
    <cellStyle name="40% - Accent1 3" xfId="222" xr:uid="{00000000-0005-0000-0000-00003D000000}"/>
    <cellStyle name="40% - Accent1 3 10" xfId="5827" xr:uid="{00000000-0005-0000-0000-0000470A0000}"/>
    <cellStyle name="40% - Accent1 3 10 2" xfId="23476" xr:uid="{6B37A499-1264-466D-8029-9CA6C9CACE21}"/>
    <cellStyle name="40% - Accent1 3 10 2 2" xfId="38447" xr:uid="{388AA6E2-7E33-4896-A99C-57E5B7379D41}"/>
    <cellStyle name="40% - Accent1 3 10 3" xfId="30844" xr:uid="{D455FD6D-4F23-4816-B37E-3874529260B8}"/>
    <cellStyle name="40% - Accent1 3 2" xfId="5828" xr:uid="{00000000-0005-0000-0000-0000480A0000}"/>
    <cellStyle name="40% - Accent1 3 2 2" xfId="5829" xr:uid="{00000000-0005-0000-0000-0000490A0000}"/>
    <cellStyle name="40% - Accent1 3 2 2 2" xfId="5830" xr:uid="{00000000-0005-0000-0000-00004A0A0000}"/>
    <cellStyle name="40% - Accent1 3 2 2 2 2" xfId="5831" xr:uid="{00000000-0005-0000-0000-00004B0A0000}"/>
    <cellStyle name="40% - Accent1 3 2 2 2 2 2" xfId="5832" xr:uid="{00000000-0005-0000-0000-00004C0A0000}"/>
    <cellStyle name="40% - Accent1 3 2 2 2 2 2 2" xfId="23480" xr:uid="{1184FB32-F1FD-4250-8D3C-C900C713171C}"/>
    <cellStyle name="40% - Accent1 3 2 2 2 2 2 2 2" xfId="38451" xr:uid="{26B15E23-221D-4C48-AD80-D1DE9E1980B0}"/>
    <cellStyle name="40% - Accent1 3 2 2 2 2 2 3" xfId="30848" xr:uid="{067221C4-D0E1-4A84-A466-0541FBF397D4}"/>
    <cellStyle name="40% - Accent1 3 2 2 2 2 3" xfId="5833" xr:uid="{00000000-0005-0000-0000-00004D0A0000}"/>
    <cellStyle name="40% - Accent1 3 2 2 2 2 3 2" xfId="23481" xr:uid="{5FAA65B2-7660-4C0B-9F08-858DB132D256}"/>
    <cellStyle name="40% - Accent1 3 2 2 2 2 3 2 2" xfId="38452" xr:uid="{B6E278E8-F6F2-4494-AAAF-8E66658FEB60}"/>
    <cellStyle name="40% - Accent1 3 2 2 2 2 3 3" xfId="30849" xr:uid="{7307285E-31AE-4322-9057-2C941B51EED2}"/>
    <cellStyle name="40% - Accent1 3 2 2 2 2 4" xfId="23479" xr:uid="{7535CC9C-612B-4C30-9514-D563A8814CDD}"/>
    <cellStyle name="40% - Accent1 3 2 2 2 2 4 2" xfId="38450" xr:uid="{2A926EE3-E825-4C89-B93B-65B26C245C1E}"/>
    <cellStyle name="40% - Accent1 3 2 2 2 2 5" xfId="30847" xr:uid="{A5987275-8BEE-488A-8140-A260E4BF2A9F}"/>
    <cellStyle name="40% - Accent1 3 2 2 2 3" xfId="5834" xr:uid="{00000000-0005-0000-0000-00004E0A0000}"/>
    <cellStyle name="40% - Accent1 3 2 2 2 3 2" xfId="5835" xr:uid="{00000000-0005-0000-0000-00004F0A0000}"/>
    <cellStyle name="40% - Accent1 3 2 2 2 3 2 2" xfId="23483" xr:uid="{2DAAFB17-D5FB-444A-AF53-D62744340F37}"/>
    <cellStyle name="40% - Accent1 3 2 2 2 3 2 2 2" xfId="38454" xr:uid="{5286A2CE-6D86-485F-B586-44F81FBF2901}"/>
    <cellStyle name="40% - Accent1 3 2 2 2 3 2 3" xfId="30851" xr:uid="{6E9F4566-6CF7-4EE9-8ECB-E794E61C3006}"/>
    <cellStyle name="40% - Accent1 3 2 2 2 3 3" xfId="23482" xr:uid="{D00B5931-27D2-46E7-9714-52BE9E6A469F}"/>
    <cellStyle name="40% - Accent1 3 2 2 2 3 3 2" xfId="38453" xr:uid="{22EA6A29-BF60-4EE4-94C5-C2707184001D}"/>
    <cellStyle name="40% - Accent1 3 2 2 2 3 4" xfId="30850" xr:uid="{C4252222-D6F1-44CB-B554-B59E78F21336}"/>
    <cellStyle name="40% - Accent1 3 2 2 2 4" xfId="5836" xr:uid="{00000000-0005-0000-0000-0000500A0000}"/>
    <cellStyle name="40% - Accent1 3 2 2 2 4 2" xfId="23484" xr:uid="{427E75AC-0774-4A51-8446-DAFA94F2BAB3}"/>
    <cellStyle name="40% - Accent1 3 2 2 2 4 2 2" xfId="38455" xr:uid="{64BFDE33-24F4-415A-9F7C-A44DE66DD968}"/>
    <cellStyle name="40% - Accent1 3 2 2 2 4 3" xfId="30852" xr:uid="{8386050B-EBF3-499B-A598-FC0E386E24DC}"/>
    <cellStyle name="40% - Accent1 3 2 2 2 5" xfId="23478" xr:uid="{47123208-0AED-40DB-AC63-0A37AABDC98A}"/>
    <cellStyle name="40% - Accent1 3 2 2 2 5 2" xfId="38449" xr:uid="{AB167F81-0DF0-4842-91D3-C28A94F9E339}"/>
    <cellStyle name="40% - Accent1 3 2 2 2 6" xfId="30846" xr:uid="{3463AF17-73C4-4CBB-B310-2BEE368CC060}"/>
    <cellStyle name="40% - Accent1 3 2 2 3" xfId="5837" xr:uid="{00000000-0005-0000-0000-0000510A0000}"/>
    <cellStyle name="40% - Accent1 3 2 2 3 2" xfId="5838" xr:uid="{00000000-0005-0000-0000-0000520A0000}"/>
    <cellStyle name="40% - Accent1 3 2 2 3 2 2" xfId="23486" xr:uid="{69D87798-B3AE-4182-AE79-45457617CF88}"/>
    <cellStyle name="40% - Accent1 3 2 2 3 2 2 2" xfId="38457" xr:uid="{D5062BD0-7D29-463B-905A-EFB8EC0C5B63}"/>
    <cellStyle name="40% - Accent1 3 2 2 3 2 3" xfId="30854" xr:uid="{6B542735-2242-468B-93A0-5B6795798494}"/>
    <cellStyle name="40% - Accent1 3 2 2 3 3" xfId="5839" xr:uid="{00000000-0005-0000-0000-0000530A0000}"/>
    <cellStyle name="40% - Accent1 3 2 2 3 3 2" xfId="23487" xr:uid="{71B0F98D-5224-455B-965C-EC9A2711DA14}"/>
    <cellStyle name="40% - Accent1 3 2 2 3 3 2 2" xfId="38458" xr:uid="{5FD802B1-7C72-445F-8A1E-FD783D00CDCB}"/>
    <cellStyle name="40% - Accent1 3 2 2 3 3 3" xfId="30855" xr:uid="{4B718580-2779-4071-83C0-71D30EE47713}"/>
    <cellStyle name="40% - Accent1 3 2 2 3 4" xfId="23485" xr:uid="{EA33183B-097B-4083-9CAF-B953889FBE58}"/>
    <cellStyle name="40% - Accent1 3 2 2 3 4 2" xfId="38456" xr:uid="{8B2C3105-38D6-4F01-87C1-16DB9533A4CE}"/>
    <cellStyle name="40% - Accent1 3 2 2 3 5" xfId="30853" xr:uid="{8D8E4CC7-5E25-4E00-A60D-100558C1A3A8}"/>
    <cellStyle name="40% - Accent1 3 2 2 4" xfId="5840" xr:uid="{00000000-0005-0000-0000-0000540A0000}"/>
    <cellStyle name="40% - Accent1 3 2 2 4 2" xfId="23488" xr:uid="{B72D934A-9B9A-4987-9F3F-6834078726E1}"/>
    <cellStyle name="40% - Accent1 3 2 2 4 2 2" xfId="38459" xr:uid="{C50C6086-8852-4284-872A-525F29DC12F4}"/>
    <cellStyle name="40% - Accent1 3 2 2 4 3" xfId="30856" xr:uid="{B01CEB16-A4CD-4FF5-BE9A-A5D0630AFB28}"/>
    <cellStyle name="40% - Accent1 3 2 2 5" xfId="5841" xr:uid="{00000000-0005-0000-0000-0000550A0000}"/>
    <cellStyle name="40% - Accent1 3 2 2 5 2" xfId="5842" xr:uid="{00000000-0005-0000-0000-0000560A0000}"/>
    <cellStyle name="40% - Accent1 3 2 2 5 2 2" xfId="23490" xr:uid="{2D4EE71C-22C8-4688-A63E-7670251EE293}"/>
    <cellStyle name="40% - Accent1 3 2 2 5 2 2 2" xfId="38461" xr:uid="{B4949304-4EF6-49D7-89E8-09A9AD2D2796}"/>
    <cellStyle name="40% - Accent1 3 2 2 5 2 3" xfId="30858" xr:uid="{A910B033-7D42-4F68-93C0-FBE8B3728D79}"/>
    <cellStyle name="40% - Accent1 3 2 2 5 3" xfId="23489" xr:uid="{9DC95810-4610-4817-914F-7B4C4EA18926}"/>
    <cellStyle name="40% - Accent1 3 2 2 5 3 2" xfId="38460" xr:uid="{6AF56D9F-2320-4B3B-BEEB-005454CA4E1B}"/>
    <cellStyle name="40% - Accent1 3 2 2 5 4" xfId="30857" xr:uid="{1DD1BAED-CE51-4C67-BA9A-D81F1A26075E}"/>
    <cellStyle name="40% - Accent1 3 2 2 6" xfId="5843" xr:uid="{00000000-0005-0000-0000-0000570A0000}"/>
    <cellStyle name="40% - Accent1 3 2 2 6 2" xfId="23491" xr:uid="{B9203765-33F8-4E28-8997-53D49AA1FBB6}"/>
    <cellStyle name="40% - Accent1 3 2 2 6 2 2" xfId="38462" xr:uid="{7FF75F21-B85E-4E2E-A38A-0C1B2C8D9530}"/>
    <cellStyle name="40% - Accent1 3 2 2 6 3" xfId="30859" xr:uid="{4618F58E-312D-4536-8289-48F1EA861B82}"/>
    <cellStyle name="40% - Accent1 3 2 2 7" xfId="23477" xr:uid="{8640AA02-67E4-4E23-8AF4-066515390FC7}"/>
    <cellStyle name="40% - Accent1 3 2 2 7 2" xfId="38448" xr:uid="{452C9314-0AD6-4E5F-B96F-4363BD1818C3}"/>
    <cellStyle name="40% - Accent1 3 2 2 8" xfId="30845" xr:uid="{0B894D37-D2E2-4DEB-A4AD-B9F186694761}"/>
    <cellStyle name="40% - Accent1 3 2 3" xfId="5844" xr:uid="{00000000-0005-0000-0000-0000580A0000}"/>
    <cellStyle name="40% - Accent1 3 2 3 2" xfId="5845" xr:uid="{00000000-0005-0000-0000-0000590A0000}"/>
    <cellStyle name="40% - Accent1 3 2 3 2 2" xfId="5846" xr:uid="{00000000-0005-0000-0000-00005A0A0000}"/>
    <cellStyle name="40% - Accent1 3 2 3 2 2 2" xfId="23494" xr:uid="{582C16E7-AA65-41AC-94C3-716D5833F25A}"/>
    <cellStyle name="40% - Accent1 3 2 3 2 2 2 2" xfId="38465" xr:uid="{38CE22A8-4942-4EE8-B914-46AB491A7D79}"/>
    <cellStyle name="40% - Accent1 3 2 3 2 2 3" xfId="30862" xr:uid="{67BC9648-C8E9-410D-A9CA-C7A1DE34859B}"/>
    <cellStyle name="40% - Accent1 3 2 3 2 3" xfId="5847" xr:uid="{00000000-0005-0000-0000-00005B0A0000}"/>
    <cellStyle name="40% - Accent1 3 2 3 2 3 2" xfId="23495" xr:uid="{0EDF6CAE-88AA-4155-A803-92E9C5601EE7}"/>
    <cellStyle name="40% - Accent1 3 2 3 2 3 2 2" xfId="38466" xr:uid="{76AF3E6B-47C6-4303-9CD6-D78DB19AF736}"/>
    <cellStyle name="40% - Accent1 3 2 3 2 3 3" xfId="30863" xr:uid="{ABC0CED4-05C5-4B1A-92D3-C997A1D9B735}"/>
    <cellStyle name="40% - Accent1 3 2 3 2 4" xfId="23493" xr:uid="{7FCADAD7-B015-450E-B348-6ADD4CC4DD70}"/>
    <cellStyle name="40% - Accent1 3 2 3 2 4 2" xfId="38464" xr:uid="{F933DFC5-5399-45CD-919B-6A80B02826DE}"/>
    <cellStyle name="40% - Accent1 3 2 3 2 5" xfId="30861" xr:uid="{F80B1846-18E1-4638-8681-38756B887FC4}"/>
    <cellStyle name="40% - Accent1 3 2 3 3" xfId="5848" xr:uid="{00000000-0005-0000-0000-00005C0A0000}"/>
    <cellStyle name="40% - Accent1 3 2 3 3 2" xfId="5849" xr:uid="{00000000-0005-0000-0000-00005D0A0000}"/>
    <cellStyle name="40% - Accent1 3 2 3 3 2 2" xfId="23497" xr:uid="{D974F0CA-CE28-4DE1-A83E-7BCF4DB499F4}"/>
    <cellStyle name="40% - Accent1 3 2 3 3 2 2 2" xfId="38468" xr:uid="{1DE6E4C4-FBCD-4EC9-A261-756B4ADAEA8E}"/>
    <cellStyle name="40% - Accent1 3 2 3 3 2 3" xfId="30865" xr:uid="{992EA6D9-75C1-4012-9166-929F70918BAD}"/>
    <cellStyle name="40% - Accent1 3 2 3 3 3" xfId="23496" xr:uid="{353AB098-AE46-4411-A0FC-8BF9EE73C8CF}"/>
    <cellStyle name="40% - Accent1 3 2 3 3 3 2" xfId="38467" xr:uid="{61C4CACD-7B50-4428-AE7E-5B7CF8377307}"/>
    <cellStyle name="40% - Accent1 3 2 3 3 4" xfId="30864" xr:uid="{AC40076B-B7CA-4764-9683-4AF48C40FAB6}"/>
    <cellStyle name="40% - Accent1 3 2 3 4" xfId="5850" xr:uid="{00000000-0005-0000-0000-00005E0A0000}"/>
    <cellStyle name="40% - Accent1 3 2 3 4 2" xfId="23498" xr:uid="{C5C8F3FE-31A6-4277-BF2F-CD4A747E8736}"/>
    <cellStyle name="40% - Accent1 3 2 3 4 2 2" xfId="38469" xr:uid="{43830D8C-2D9C-45A3-BE89-B0125BC212E4}"/>
    <cellStyle name="40% - Accent1 3 2 3 4 3" xfId="30866" xr:uid="{A7BD5EE6-43F9-4AA5-9254-ACB362B176DC}"/>
    <cellStyle name="40% - Accent1 3 2 3 5" xfId="23492" xr:uid="{16CFA668-5CB8-4005-8FB5-B61638E34895}"/>
    <cellStyle name="40% - Accent1 3 2 3 5 2" xfId="38463" xr:uid="{BC70AEA4-6D68-4796-9773-72E2BC0CC940}"/>
    <cellStyle name="40% - Accent1 3 2 3 6" xfId="30860" xr:uid="{478C4705-5FEB-4989-BBA2-A8045C71F2C3}"/>
    <cellStyle name="40% - Accent1 3 2 4" xfId="5851" xr:uid="{00000000-0005-0000-0000-00005F0A0000}"/>
    <cellStyle name="40% - Accent1 3 2 5" xfId="5852" xr:uid="{00000000-0005-0000-0000-0000600A0000}"/>
    <cellStyle name="40% - Accent1 3 2 5 2" xfId="23499" xr:uid="{A5ED8C32-B9BF-47CA-83BF-05A6042B2B29}"/>
    <cellStyle name="40% - Accent1 3 2 5 2 2" xfId="38470" xr:uid="{1FA314EC-E684-42CB-8397-EB978A27CC81}"/>
    <cellStyle name="40% - Accent1 3 2 5 3" xfId="30867" xr:uid="{429FF40D-A78D-417E-BF92-8FE46572F12A}"/>
    <cellStyle name="40% - Accent1 3 3" xfId="5853" xr:uid="{00000000-0005-0000-0000-0000610A0000}"/>
    <cellStyle name="40% - Accent1 3 3 2" xfId="5854" xr:uid="{00000000-0005-0000-0000-0000620A0000}"/>
    <cellStyle name="40% - Accent1 3 3 2 2" xfId="5855" xr:uid="{00000000-0005-0000-0000-0000630A0000}"/>
    <cellStyle name="40% - Accent1 3 3 2 2 2" xfId="23502" xr:uid="{049B3B09-EDE6-4F24-8669-F6FD98D11FA2}"/>
    <cellStyle name="40% - Accent1 3 3 2 2 2 2" xfId="38473" xr:uid="{4EC3517B-ACD5-462F-ACFF-E09A03393450}"/>
    <cellStyle name="40% - Accent1 3 3 2 2 3" xfId="30870" xr:uid="{D5EA77C0-AFC2-4B17-8E13-E7607CF80B04}"/>
    <cellStyle name="40% - Accent1 3 3 2 3" xfId="5856" xr:uid="{00000000-0005-0000-0000-0000640A0000}"/>
    <cellStyle name="40% - Accent1 3 3 2 3 2" xfId="5857" xr:uid="{00000000-0005-0000-0000-0000650A0000}"/>
    <cellStyle name="40% - Accent1 3 3 2 3 2 2" xfId="23504" xr:uid="{3B9B3321-C88F-42A4-B86C-DF9B292532AB}"/>
    <cellStyle name="40% - Accent1 3 3 2 3 2 2 2" xfId="38475" xr:uid="{DB9067CC-879C-4E98-A02B-0261280319FF}"/>
    <cellStyle name="40% - Accent1 3 3 2 3 2 3" xfId="30872" xr:uid="{0FB4F4D6-21B1-4179-BE9B-8B15C3262823}"/>
    <cellStyle name="40% - Accent1 3 3 2 3 3" xfId="23503" xr:uid="{DACA387B-A48B-49F3-80D2-33610346D054}"/>
    <cellStyle name="40% - Accent1 3 3 2 3 3 2" xfId="38474" xr:uid="{1F72E7E8-5C63-4777-B165-BA5A5750DA9B}"/>
    <cellStyle name="40% - Accent1 3 3 2 3 4" xfId="30871" xr:uid="{1CB4186C-C245-48FD-A7C4-3D79A3758E95}"/>
    <cellStyle name="40% - Accent1 3 3 2 4" xfId="23501" xr:uid="{21949277-F1C6-497D-8330-4B94EDCAD621}"/>
    <cellStyle name="40% - Accent1 3 3 2 4 2" xfId="38472" xr:uid="{D6CC2278-9ABE-420C-AEC4-65C26486B8BE}"/>
    <cellStyle name="40% - Accent1 3 3 2 5" xfId="30869" xr:uid="{DC89630D-36C2-427E-A63C-64A51F0E0E98}"/>
    <cellStyle name="40% - Accent1 3 3 3" xfId="5858" xr:uid="{00000000-0005-0000-0000-0000660A0000}"/>
    <cellStyle name="40% - Accent1 3 3 3 2" xfId="23505" xr:uid="{ED00E527-AE79-46B9-A7AE-4DED3071FB5E}"/>
    <cellStyle name="40% - Accent1 3 3 3 2 2" xfId="38476" xr:uid="{73F20916-38FF-4FAA-82B9-922776458F9D}"/>
    <cellStyle name="40% - Accent1 3 3 3 3" xfId="30873" xr:uid="{8BED113D-4BD1-492D-A157-26215F2003D5}"/>
    <cellStyle name="40% - Accent1 3 3 4" xfId="5859" xr:uid="{00000000-0005-0000-0000-0000670A0000}"/>
    <cellStyle name="40% - Accent1 3 3 4 2" xfId="5860" xr:uid="{00000000-0005-0000-0000-0000680A0000}"/>
    <cellStyle name="40% - Accent1 3 3 4 2 2" xfId="23507" xr:uid="{FD02F519-2935-42B6-A499-36B2F9AB3C08}"/>
    <cellStyle name="40% - Accent1 3 3 4 2 2 2" xfId="38478" xr:uid="{C65D072B-D93A-40D7-A901-A1E05960E1C8}"/>
    <cellStyle name="40% - Accent1 3 3 4 2 3" xfId="30875" xr:uid="{4B093C0D-EF13-44F9-89CA-1217871ED4C9}"/>
    <cellStyle name="40% - Accent1 3 3 4 3" xfId="23506" xr:uid="{6D18EB64-338E-4E78-A659-1119C6CC404F}"/>
    <cellStyle name="40% - Accent1 3 3 4 3 2" xfId="38477" xr:uid="{824E9B4B-B6F1-465C-9B53-A26295E0B3A7}"/>
    <cellStyle name="40% - Accent1 3 3 4 4" xfId="30874" xr:uid="{0C2B2A15-B775-4487-9DF2-763EDBED9B50}"/>
    <cellStyle name="40% - Accent1 3 3 5" xfId="5861" xr:uid="{00000000-0005-0000-0000-0000690A0000}"/>
    <cellStyle name="40% - Accent1 3 3 5 2" xfId="23508" xr:uid="{890FCD79-C348-4800-BB68-A584E9D266EA}"/>
    <cellStyle name="40% - Accent1 3 3 5 2 2" xfId="38479" xr:uid="{3B690F7E-017A-4536-8D7B-4426CFC680C9}"/>
    <cellStyle name="40% - Accent1 3 3 5 3" xfId="30876" xr:uid="{F574EFCB-516B-4FA2-AB9A-8E9E729F2680}"/>
    <cellStyle name="40% - Accent1 3 3 6" xfId="23500" xr:uid="{0B83F023-6D35-43AB-9B82-E8ADF495F27E}"/>
    <cellStyle name="40% - Accent1 3 3 6 2" xfId="38471" xr:uid="{44B0CD3E-4E2F-4AED-B58D-F6A4B6417BDE}"/>
    <cellStyle name="40% - Accent1 3 3 7" xfId="30868" xr:uid="{AAB8D404-FE02-4384-8784-A7AC33EC4289}"/>
    <cellStyle name="40% - Accent1 3 4" xfId="5862" xr:uid="{00000000-0005-0000-0000-00006A0A0000}"/>
    <cellStyle name="40% - Accent1 3 4 2" xfId="5863" xr:uid="{00000000-0005-0000-0000-00006B0A0000}"/>
    <cellStyle name="40% - Accent1 3 4 2 2" xfId="5864" xr:uid="{00000000-0005-0000-0000-00006C0A0000}"/>
    <cellStyle name="40% - Accent1 3 4 2 2 2" xfId="23511" xr:uid="{90F2C215-0CDB-4834-816B-E4478E616357}"/>
    <cellStyle name="40% - Accent1 3 4 2 2 2 2" xfId="38482" xr:uid="{8EFE6DE0-2D73-484B-A1E9-418B93D73CE7}"/>
    <cellStyle name="40% - Accent1 3 4 2 2 3" xfId="30879" xr:uid="{37B89D7A-4398-41B4-A247-72BB63C24D32}"/>
    <cellStyle name="40% - Accent1 3 4 2 3" xfId="5865" xr:uid="{00000000-0005-0000-0000-00006D0A0000}"/>
    <cellStyle name="40% - Accent1 3 4 2 3 2" xfId="23512" xr:uid="{7018F232-D01F-46C7-B401-81EAFC155951}"/>
    <cellStyle name="40% - Accent1 3 4 2 3 2 2" xfId="38483" xr:uid="{49B56535-C313-4DB5-9475-5ED012700F19}"/>
    <cellStyle name="40% - Accent1 3 4 2 3 3" xfId="30880" xr:uid="{DE7D77AD-1013-4537-8468-0C619EC3CB21}"/>
    <cellStyle name="40% - Accent1 3 4 2 4" xfId="23510" xr:uid="{6F721F5F-BDCE-4A82-869A-F40B1E1CF2B1}"/>
    <cellStyle name="40% - Accent1 3 4 2 4 2" xfId="38481" xr:uid="{092389EE-8D06-4EB8-976F-CF2FFFCF2071}"/>
    <cellStyle name="40% - Accent1 3 4 2 5" xfId="30878" xr:uid="{374253A5-F70A-482A-A45C-B2E644938DCE}"/>
    <cellStyle name="40% - Accent1 3 4 3" xfId="5866" xr:uid="{00000000-0005-0000-0000-00006E0A0000}"/>
    <cellStyle name="40% - Accent1 3 4 3 2" xfId="23513" xr:uid="{88CF5622-6D6C-4921-95A5-C9CC4BC5761C}"/>
    <cellStyle name="40% - Accent1 3 4 3 2 2" xfId="38484" xr:uid="{00270DBA-99CC-4135-946E-CD4062AA7E82}"/>
    <cellStyle name="40% - Accent1 3 4 3 3" xfId="30881" xr:uid="{2D40E2B6-41CB-4ACC-ADBA-A13AC68E6BE7}"/>
    <cellStyle name="40% - Accent1 3 4 4" xfId="5867" xr:uid="{00000000-0005-0000-0000-00006F0A0000}"/>
    <cellStyle name="40% - Accent1 3 4 4 2" xfId="5868" xr:uid="{00000000-0005-0000-0000-0000700A0000}"/>
    <cellStyle name="40% - Accent1 3 4 4 2 2" xfId="23515" xr:uid="{483C6923-89E2-4755-A241-8F474024B191}"/>
    <cellStyle name="40% - Accent1 3 4 4 2 2 2" xfId="38486" xr:uid="{975DAE8E-D982-4623-A0C7-C17A3DBCE3EA}"/>
    <cellStyle name="40% - Accent1 3 4 4 2 3" xfId="30883" xr:uid="{B3DA13C2-CE3E-4B22-8959-71227B244F5D}"/>
    <cellStyle name="40% - Accent1 3 4 4 3" xfId="23514" xr:uid="{71FB328E-26EE-4389-8C18-FF96E0A2D764}"/>
    <cellStyle name="40% - Accent1 3 4 4 3 2" xfId="38485" xr:uid="{B2C3900C-61B8-44FA-A21B-BA1418921AB2}"/>
    <cellStyle name="40% - Accent1 3 4 4 4" xfId="30882" xr:uid="{015A26D0-09A2-4EB2-975A-2B278AD55FDC}"/>
    <cellStyle name="40% - Accent1 3 4 5" xfId="5869" xr:uid="{00000000-0005-0000-0000-0000710A0000}"/>
    <cellStyle name="40% - Accent1 3 4 5 2" xfId="23516" xr:uid="{D35AB48D-3A48-4D16-A400-BA54A2B48D47}"/>
    <cellStyle name="40% - Accent1 3 4 5 2 2" xfId="38487" xr:uid="{B069DC74-6DFD-4F59-8E44-022300E34FC0}"/>
    <cellStyle name="40% - Accent1 3 4 5 3" xfId="30884" xr:uid="{3689364C-A028-450D-8211-83F2F40D90AC}"/>
    <cellStyle name="40% - Accent1 3 4 6" xfId="23509" xr:uid="{BD78A073-8893-4C11-8578-E4B41551EB20}"/>
    <cellStyle name="40% - Accent1 3 4 6 2" xfId="38480" xr:uid="{4BD1169E-6770-44BA-B873-75186982E542}"/>
    <cellStyle name="40% - Accent1 3 4 7" xfId="30877" xr:uid="{B09AB54D-BE0D-47C3-8D7B-ABA3087C9511}"/>
    <cellStyle name="40% - Accent1 3 5" xfId="5870" xr:uid="{00000000-0005-0000-0000-0000720A0000}"/>
    <cellStyle name="40% - Accent1 3 5 2" xfId="5871" xr:uid="{00000000-0005-0000-0000-0000730A0000}"/>
    <cellStyle name="40% - Accent1 3 5 2 2" xfId="5872" xr:uid="{00000000-0005-0000-0000-0000740A0000}"/>
    <cellStyle name="40% - Accent1 3 5 2 2 2" xfId="23519" xr:uid="{4178FD42-9AA0-41E9-B9EE-8F24C248CCA3}"/>
    <cellStyle name="40% - Accent1 3 5 2 2 2 2" xfId="38490" xr:uid="{DFBBC2F0-D11A-45C7-9890-875BDD44598F}"/>
    <cellStyle name="40% - Accent1 3 5 2 2 3" xfId="30887" xr:uid="{8535A511-BD42-43FB-A825-86807354ED99}"/>
    <cellStyle name="40% - Accent1 3 5 2 3" xfId="5873" xr:uid="{00000000-0005-0000-0000-0000750A0000}"/>
    <cellStyle name="40% - Accent1 3 5 2 3 2" xfId="23520" xr:uid="{5FAA18DB-CD35-4E16-8DB3-1EFF30B425DC}"/>
    <cellStyle name="40% - Accent1 3 5 2 3 2 2" xfId="38491" xr:uid="{EAA5B6EA-A54D-41EC-B742-16E0C7F83CDC}"/>
    <cellStyle name="40% - Accent1 3 5 2 3 3" xfId="30888" xr:uid="{68D8D7A8-F53C-44E2-AB11-4735DF0AC16E}"/>
    <cellStyle name="40% - Accent1 3 5 2 4" xfId="23518" xr:uid="{076677BB-F3F8-463A-B48E-FA6FA3B536AD}"/>
    <cellStyle name="40% - Accent1 3 5 2 4 2" xfId="38489" xr:uid="{BE617F27-7BBF-4C8D-A908-EDCE599113CB}"/>
    <cellStyle name="40% - Accent1 3 5 2 5" xfId="30886" xr:uid="{A61CA844-6522-4333-8557-55D4A444162D}"/>
    <cellStyle name="40% - Accent1 3 5 3" xfId="5874" xr:uid="{00000000-0005-0000-0000-0000760A0000}"/>
    <cellStyle name="40% - Accent1 3 5 3 2" xfId="5875" xr:uid="{00000000-0005-0000-0000-0000770A0000}"/>
    <cellStyle name="40% - Accent1 3 5 3 2 2" xfId="23522" xr:uid="{A511BE12-90D5-4D24-A595-ADE791E44621}"/>
    <cellStyle name="40% - Accent1 3 5 3 2 2 2" xfId="38493" xr:uid="{66E88027-F8EF-46FD-A41A-933BFDCC2AF3}"/>
    <cellStyle name="40% - Accent1 3 5 3 2 3" xfId="30890" xr:uid="{7BBB4E4A-4CDE-4FF7-AD60-1E3D7F03F21C}"/>
    <cellStyle name="40% - Accent1 3 5 3 3" xfId="23521" xr:uid="{E7B5F54D-B8D5-43A0-BE5B-F3F5D46163F6}"/>
    <cellStyle name="40% - Accent1 3 5 3 3 2" xfId="38492" xr:uid="{A28D15EE-714E-4EAE-9D20-FEF72063185E}"/>
    <cellStyle name="40% - Accent1 3 5 3 4" xfId="30889" xr:uid="{06A9EE7C-9F0F-4F52-909B-2C3C183F0B76}"/>
    <cellStyle name="40% - Accent1 3 5 4" xfId="5876" xr:uid="{00000000-0005-0000-0000-0000780A0000}"/>
    <cellStyle name="40% - Accent1 3 5 4 2" xfId="23523" xr:uid="{68744CB0-FE3F-4EDA-8940-269FCD18B45B}"/>
    <cellStyle name="40% - Accent1 3 5 4 2 2" xfId="38494" xr:uid="{B6F63C95-B571-425F-AE62-CD42B84FFBEA}"/>
    <cellStyle name="40% - Accent1 3 5 4 3" xfId="30891" xr:uid="{F4847623-E36B-4696-9358-25AC8D10621A}"/>
    <cellStyle name="40% - Accent1 3 5 5" xfId="23517" xr:uid="{274E6565-64E8-4090-AFD4-6F7142950748}"/>
    <cellStyle name="40% - Accent1 3 5 5 2" xfId="38488" xr:uid="{5E961F3E-92AC-4062-A1EB-7FCDE1F8E032}"/>
    <cellStyle name="40% - Accent1 3 5 6" xfId="30885" xr:uid="{3B4B3D25-F775-4BBD-B044-DB069A80784B}"/>
    <cellStyle name="40% - Accent1 3 6" xfId="5877" xr:uid="{00000000-0005-0000-0000-0000790A0000}"/>
    <cellStyle name="40% - Accent1 3 6 2" xfId="5878" xr:uid="{00000000-0005-0000-0000-00007A0A0000}"/>
    <cellStyle name="40% - Accent1 3 6 2 2" xfId="23525" xr:uid="{225D279E-95F0-4359-8EE4-F7672AB8BBCB}"/>
    <cellStyle name="40% - Accent1 3 6 2 2 2" xfId="38496" xr:uid="{40F8CC28-49B4-4697-8BAD-5FE4425302E0}"/>
    <cellStyle name="40% - Accent1 3 6 2 3" xfId="30893" xr:uid="{DB6108C2-3A08-4855-AE4C-F588F005B008}"/>
    <cellStyle name="40% - Accent1 3 6 3" xfId="5879" xr:uid="{00000000-0005-0000-0000-00007B0A0000}"/>
    <cellStyle name="40% - Accent1 3 6 3 2" xfId="23526" xr:uid="{F025B8FE-A5D9-4171-94C7-91BFE0A19CDB}"/>
    <cellStyle name="40% - Accent1 3 6 3 2 2" xfId="38497" xr:uid="{9DF9A91E-8BF9-4D7F-97CF-D2C793D58442}"/>
    <cellStyle name="40% - Accent1 3 6 3 3" xfId="30894" xr:uid="{BBF80CF9-8676-454E-8112-01BB684C78A3}"/>
    <cellStyle name="40% - Accent1 3 6 4" xfId="23524" xr:uid="{B29A9909-8B04-46B5-8B89-84B3C635A4B8}"/>
    <cellStyle name="40% - Accent1 3 6 4 2" xfId="38495" xr:uid="{7A71DA49-4751-4992-A625-3229ADB60D64}"/>
    <cellStyle name="40% - Accent1 3 6 5" xfId="30892" xr:uid="{0512E404-F77A-4615-8F71-9C58F28AF448}"/>
    <cellStyle name="40% - Accent1 3 7" xfId="5880" xr:uid="{00000000-0005-0000-0000-00007C0A0000}"/>
    <cellStyle name="40% - Accent1 3 7 2" xfId="23527" xr:uid="{11050760-5C44-4B52-9DCD-1A15590825D4}"/>
    <cellStyle name="40% - Accent1 3 7 2 2" xfId="38498" xr:uid="{00AB863D-5F2E-4D40-9BEA-782EB6D92C0B}"/>
    <cellStyle name="40% - Accent1 3 7 3" xfId="30895" xr:uid="{2A9705E4-8E66-4C1A-AA75-4D2CFDD449C2}"/>
    <cellStyle name="40% - Accent1 3 8" xfId="5881" xr:uid="{00000000-0005-0000-0000-00007D0A0000}"/>
    <cellStyle name="40% - Accent1 3 8 2" xfId="5882" xr:uid="{00000000-0005-0000-0000-00007E0A0000}"/>
    <cellStyle name="40% - Accent1 3 8 2 2" xfId="23529" xr:uid="{40CE3D29-A1CE-4803-8A90-E4B85CC01354}"/>
    <cellStyle name="40% - Accent1 3 8 2 2 2" xfId="38500" xr:uid="{03022BE2-9D26-42B1-B3B1-859DBF0BDBAC}"/>
    <cellStyle name="40% - Accent1 3 8 2 3" xfId="30897" xr:uid="{4B08734B-D03B-4C72-9197-5E87A0FA3B4A}"/>
    <cellStyle name="40% - Accent1 3 8 3" xfId="23528" xr:uid="{2A89AF70-65A1-4BDF-A668-F92E0C1130F0}"/>
    <cellStyle name="40% - Accent1 3 8 3 2" xfId="38499" xr:uid="{B8C0CBBA-21D3-4B3E-86EC-BACAA73A6C75}"/>
    <cellStyle name="40% - Accent1 3 8 4" xfId="30896" xr:uid="{D6D59C20-5F9D-4C98-B403-F23F82DBC497}"/>
    <cellStyle name="40% - Accent1 3 9" xfId="5883" xr:uid="{00000000-0005-0000-0000-00007F0A0000}"/>
    <cellStyle name="40% - Accent1 3 9 2" xfId="23530" xr:uid="{B99186B2-EC08-46C6-AC88-F557479B19B8}"/>
    <cellStyle name="40% - Accent1 3 9 2 2" xfId="38501" xr:uid="{F0EBBD70-A57B-4588-B2E5-72307E69AB4B}"/>
    <cellStyle name="40% - Accent1 3 9 3" xfId="30898" xr:uid="{C3A074F2-8AB6-40DF-AC41-61CB3504DB36}"/>
    <cellStyle name="40% - Accent1 4" xfId="223" xr:uid="{00000000-0005-0000-0000-00003E000000}"/>
    <cellStyle name="40% - Accent1 4 10" xfId="5884" xr:uid="{00000000-0005-0000-0000-0000800A0000}"/>
    <cellStyle name="40% - Accent1 4 10 2" xfId="23531" xr:uid="{7E74EAD1-B0A4-48E8-A0A0-6ADA8FE5FCF1}"/>
    <cellStyle name="40% - Accent1 4 10 2 2" xfId="38502" xr:uid="{F47FC9F8-C369-4F0F-997B-4035C0171C23}"/>
    <cellStyle name="40% - Accent1 4 10 3" xfId="30899" xr:uid="{044810AB-A650-4295-80B4-74ABEC7972FA}"/>
    <cellStyle name="40% - Accent1 4 2" xfId="5885" xr:uid="{00000000-0005-0000-0000-0000810A0000}"/>
    <cellStyle name="40% - Accent1 4 2 2" xfId="5886" xr:uid="{00000000-0005-0000-0000-0000820A0000}"/>
    <cellStyle name="40% - Accent1 4 2 2 2" xfId="5887" xr:uid="{00000000-0005-0000-0000-0000830A0000}"/>
    <cellStyle name="40% - Accent1 4 2 2 2 2" xfId="5888" xr:uid="{00000000-0005-0000-0000-0000840A0000}"/>
    <cellStyle name="40% - Accent1 4 2 2 2 2 2" xfId="5889" xr:uid="{00000000-0005-0000-0000-0000850A0000}"/>
    <cellStyle name="40% - Accent1 4 2 2 2 2 2 2" xfId="23535" xr:uid="{9BDDF1E7-B6E5-4480-BC29-906AA82645B3}"/>
    <cellStyle name="40% - Accent1 4 2 2 2 2 2 2 2" xfId="38506" xr:uid="{1CDD7C44-637A-4BD7-83FF-346769AD3FC8}"/>
    <cellStyle name="40% - Accent1 4 2 2 2 2 2 3" xfId="30903" xr:uid="{252FA6EC-3718-4ACD-98AE-F6B267D9B929}"/>
    <cellStyle name="40% - Accent1 4 2 2 2 2 3" xfId="5890" xr:uid="{00000000-0005-0000-0000-0000860A0000}"/>
    <cellStyle name="40% - Accent1 4 2 2 2 2 3 2" xfId="23536" xr:uid="{E4588312-3B88-4363-8A27-92DB12EAEE5A}"/>
    <cellStyle name="40% - Accent1 4 2 2 2 2 3 2 2" xfId="38507" xr:uid="{7D02C2F8-3400-42D4-98AC-4F2229F87ABB}"/>
    <cellStyle name="40% - Accent1 4 2 2 2 2 3 3" xfId="30904" xr:uid="{21ECFD9D-002B-480E-A581-1F1B0A3207B2}"/>
    <cellStyle name="40% - Accent1 4 2 2 2 2 4" xfId="23534" xr:uid="{A2D4958A-6C96-4434-B52C-72996CD558CD}"/>
    <cellStyle name="40% - Accent1 4 2 2 2 2 4 2" xfId="38505" xr:uid="{8777AB71-500E-4527-AB40-8C8D1DA87FB1}"/>
    <cellStyle name="40% - Accent1 4 2 2 2 2 5" xfId="30902" xr:uid="{C16C0A16-01C0-4D71-83F9-75DBD37FDD7A}"/>
    <cellStyle name="40% - Accent1 4 2 2 2 3" xfId="5891" xr:uid="{00000000-0005-0000-0000-0000870A0000}"/>
    <cellStyle name="40% - Accent1 4 2 2 2 3 2" xfId="5892" xr:uid="{00000000-0005-0000-0000-0000880A0000}"/>
    <cellStyle name="40% - Accent1 4 2 2 2 3 2 2" xfId="23538" xr:uid="{05FB51A7-1FA9-47B4-98AD-55DD48A303AF}"/>
    <cellStyle name="40% - Accent1 4 2 2 2 3 2 2 2" xfId="38509" xr:uid="{D30CB40B-249A-47A4-B358-337F8D073931}"/>
    <cellStyle name="40% - Accent1 4 2 2 2 3 2 3" xfId="30906" xr:uid="{311EDFA2-F363-4884-A01B-A63324261721}"/>
    <cellStyle name="40% - Accent1 4 2 2 2 3 3" xfId="23537" xr:uid="{DC1663E2-D5C8-4350-B8BE-49A088600403}"/>
    <cellStyle name="40% - Accent1 4 2 2 2 3 3 2" xfId="38508" xr:uid="{ABF28C2E-43E1-4E03-8D3F-F484F18F13D0}"/>
    <cellStyle name="40% - Accent1 4 2 2 2 3 4" xfId="30905" xr:uid="{D045304F-4A07-418A-9803-1842CBEE681C}"/>
    <cellStyle name="40% - Accent1 4 2 2 2 4" xfId="5893" xr:uid="{00000000-0005-0000-0000-0000890A0000}"/>
    <cellStyle name="40% - Accent1 4 2 2 2 4 2" xfId="23539" xr:uid="{9A692ECD-478F-4F9F-B90B-634C8FB90518}"/>
    <cellStyle name="40% - Accent1 4 2 2 2 4 2 2" xfId="38510" xr:uid="{814879A9-8E54-473A-8CB8-A2ABA680BF6E}"/>
    <cellStyle name="40% - Accent1 4 2 2 2 4 3" xfId="30907" xr:uid="{8A6A9AE5-90DB-409B-9E24-8296B1CC67B9}"/>
    <cellStyle name="40% - Accent1 4 2 2 2 5" xfId="23533" xr:uid="{F2555480-0556-4324-A83D-91DAD3AB1F00}"/>
    <cellStyle name="40% - Accent1 4 2 2 2 5 2" xfId="38504" xr:uid="{B202EB6B-5766-40E0-A7F1-95FD55900D86}"/>
    <cellStyle name="40% - Accent1 4 2 2 2 6" xfId="30901" xr:uid="{50491B88-2387-40AC-BACA-53F0A20810A7}"/>
    <cellStyle name="40% - Accent1 4 2 2 3" xfId="5894" xr:uid="{00000000-0005-0000-0000-00008A0A0000}"/>
    <cellStyle name="40% - Accent1 4 2 2 3 2" xfId="5895" xr:uid="{00000000-0005-0000-0000-00008B0A0000}"/>
    <cellStyle name="40% - Accent1 4 2 2 3 2 2" xfId="23541" xr:uid="{2EF5BC6E-6637-452E-BE60-FB9B60320400}"/>
    <cellStyle name="40% - Accent1 4 2 2 3 2 2 2" xfId="38512" xr:uid="{0155C881-14C4-42C6-AECE-8E99E93C93CC}"/>
    <cellStyle name="40% - Accent1 4 2 2 3 2 3" xfId="30909" xr:uid="{F21272E0-8F65-472D-8CE3-F8860AA1AC37}"/>
    <cellStyle name="40% - Accent1 4 2 2 3 3" xfId="5896" xr:uid="{00000000-0005-0000-0000-00008C0A0000}"/>
    <cellStyle name="40% - Accent1 4 2 2 3 3 2" xfId="23542" xr:uid="{DD5A5D85-29BD-451D-9AF5-9E04A424817A}"/>
    <cellStyle name="40% - Accent1 4 2 2 3 3 2 2" xfId="38513" xr:uid="{AA967AD3-4885-43FE-BB2E-4BB5DFE1E3A0}"/>
    <cellStyle name="40% - Accent1 4 2 2 3 3 3" xfId="30910" xr:uid="{A4047CF8-6FAE-4771-ADA5-B7B231F3F8F8}"/>
    <cellStyle name="40% - Accent1 4 2 2 3 4" xfId="23540" xr:uid="{230CC89F-55C4-4480-AC17-E2C86D5A6A7F}"/>
    <cellStyle name="40% - Accent1 4 2 2 3 4 2" xfId="38511" xr:uid="{BD79E128-457B-4D46-B7D2-AE9B083D3410}"/>
    <cellStyle name="40% - Accent1 4 2 2 3 5" xfId="30908" xr:uid="{11C58B59-1684-4158-9577-414DCC90643F}"/>
    <cellStyle name="40% - Accent1 4 2 2 4" xfId="5897" xr:uid="{00000000-0005-0000-0000-00008D0A0000}"/>
    <cellStyle name="40% - Accent1 4 2 2 4 2" xfId="23543" xr:uid="{23605800-8E83-45DD-B143-ED8D93407E0C}"/>
    <cellStyle name="40% - Accent1 4 2 2 4 2 2" xfId="38514" xr:uid="{60976493-4F2E-4DA7-9170-12E4AE8F8F0C}"/>
    <cellStyle name="40% - Accent1 4 2 2 4 3" xfId="30911" xr:uid="{00980B6E-46D5-4A9E-88DF-D61CE74602FB}"/>
    <cellStyle name="40% - Accent1 4 2 2 5" xfId="5898" xr:uid="{00000000-0005-0000-0000-00008E0A0000}"/>
    <cellStyle name="40% - Accent1 4 2 2 5 2" xfId="5899" xr:uid="{00000000-0005-0000-0000-00008F0A0000}"/>
    <cellStyle name="40% - Accent1 4 2 2 5 2 2" xfId="23545" xr:uid="{B0B5D8B0-31B8-4CFC-A57C-A992777EC117}"/>
    <cellStyle name="40% - Accent1 4 2 2 5 2 2 2" xfId="38516" xr:uid="{3B37BEF4-159C-4C8E-A19C-9BFAF08776CD}"/>
    <cellStyle name="40% - Accent1 4 2 2 5 2 3" xfId="30913" xr:uid="{5CF61658-BC62-416E-888E-3C9A59C7A803}"/>
    <cellStyle name="40% - Accent1 4 2 2 5 3" xfId="23544" xr:uid="{26B9A3B5-682F-472B-A22E-B4E54282B6C6}"/>
    <cellStyle name="40% - Accent1 4 2 2 5 3 2" xfId="38515" xr:uid="{321AF4C4-D1DB-461E-ABAF-B57BF1E7A938}"/>
    <cellStyle name="40% - Accent1 4 2 2 5 4" xfId="30912" xr:uid="{40A68275-36F5-447D-908E-51FAA3214FFA}"/>
    <cellStyle name="40% - Accent1 4 2 2 6" xfId="5900" xr:uid="{00000000-0005-0000-0000-0000900A0000}"/>
    <cellStyle name="40% - Accent1 4 2 2 6 2" xfId="23546" xr:uid="{BEA0A8A1-3F5C-42C5-B320-57E1D1791094}"/>
    <cellStyle name="40% - Accent1 4 2 2 6 2 2" xfId="38517" xr:uid="{38F8011D-57E2-40D2-88D6-C9E2F32375F1}"/>
    <cellStyle name="40% - Accent1 4 2 2 6 3" xfId="30914" xr:uid="{497683EC-EF0F-457A-9162-6BC68587E6E2}"/>
    <cellStyle name="40% - Accent1 4 2 2 7" xfId="23532" xr:uid="{E30E19E4-01A1-4004-8F10-513BC84D8ED9}"/>
    <cellStyle name="40% - Accent1 4 2 2 7 2" xfId="38503" xr:uid="{47A0AB9C-12E8-4438-AF86-F5882130E69B}"/>
    <cellStyle name="40% - Accent1 4 2 2 8" xfId="30900" xr:uid="{7B95B261-E1E3-4651-BC3B-9A81403E29A6}"/>
    <cellStyle name="40% - Accent1 4 2 3" xfId="5901" xr:uid="{00000000-0005-0000-0000-0000910A0000}"/>
    <cellStyle name="40% - Accent1 4 2 3 2" xfId="5902" xr:uid="{00000000-0005-0000-0000-0000920A0000}"/>
    <cellStyle name="40% - Accent1 4 2 3 2 2" xfId="5903" xr:uid="{00000000-0005-0000-0000-0000930A0000}"/>
    <cellStyle name="40% - Accent1 4 2 3 2 2 2" xfId="23549" xr:uid="{44C407D3-0417-403B-9549-B84CE0CF196B}"/>
    <cellStyle name="40% - Accent1 4 2 3 2 2 2 2" xfId="38520" xr:uid="{B6844076-7948-4574-B1FA-6F1707B40B7F}"/>
    <cellStyle name="40% - Accent1 4 2 3 2 2 3" xfId="30917" xr:uid="{BE73AC81-A424-413A-B087-DB7189D63E13}"/>
    <cellStyle name="40% - Accent1 4 2 3 2 3" xfId="5904" xr:uid="{00000000-0005-0000-0000-0000940A0000}"/>
    <cellStyle name="40% - Accent1 4 2 3 2 3 2" xfId="23550" xr:uid="{0D91E936-C0C6-416E-885C-61A40D2862E5}"/>
    <cellStyle name="40% - Accent1 4 2 3 2 3 2 2" xfId="38521" xr:uid="{95E8612E-2FFA-412F-8A65-C7BCE81C68D5}"/>
    <cellStyle name="40% - Accent1 4 2 3 2 3 3" xfId="30918" xr:uid="{0995AD77-867C-410C-A8F4-D2A7AFA6D187}"/>
    <cellStyle name="40% - Accent1 4 2 3 2 4" xfId="23548" xr:uid="{C7164A74-30B9-4E24-A917-BDC1FCBFC062}"/>
    <cellStyle name="40% - Accent1 4 2 3 2 4 2" xfId="38519" xr:uid="{AEFC92C0-AE97-4537-AE83-B5449CF89E5B}"/>
    <cellStyle name="40% - Accent1 4 2 3 2 5" xfId="30916" xr:uid="{57134008-0266-41D0-B5A8-49D211358F4A}"/>
    <cellStyle name="40% - Accent1 4 2 3 3" xfId="5905" xr:uid="{00000000-0005-0000-0000-0000950A0000}"/>
    <cellStyle name="40% - Accent1 4 2 3 3 2" xfId="5906" xr:uid="{00000000-0005-0000-0000-0000960A0000}"/>
    <cellStyle name="40% - Accent1 4 2 3 3 2 2" xfId="23552" xr:uid="{A00774CC-4159-4BED-A3E9-8D3043CAD447}"/>
    <cellStyle name="40% - Accent1 4 2 3 3 2 2 2" xfId="38523" xr:uid="{30F9F41E-13BD-41B9-B6E9-6A7D187B8980}"/>
    <cellStyle name="40% - Accent1 4 2 3 3 2 3" xfId="30920" xr:uid="{7F97666D-4007-4AAA-869A-A6E5A33F6A14}"/>
    <cellStyle name="40% - Accent1 4 2 3 3 3" xfId="23551" xr:uid="{D9755FF7-F559-44C5-B119-FF3592ED1251}"/>
    <cellStyle name="40% - Accent1 4 2 3 3 3 2" xfId="38522" xr:uid="{280046E6-EA9F-4B49-99E1-F155F93FD551}"/>
    <cellStyle name="40% - Accent1 4 2 3 3 4" xfId="30919" xr:uid="{3C600497-CB10-489D-92D7-6359E6E8871B}"/>
    <cellStyle name="40% - Accent1 4 2 3 4" xfId="5907" xr:uid="{00000000-0005-0000-0000-0000970A0000}"/>
    <cellStyle name="40% - Accent1 4 2 3 4 2" xfId="23553" xr:uid="{A61AAF9B-6EDF-47D5-AC9B-1C221BE64611}"/>
    <cellStyle name="40% - Accent1 4 2 3 4 2 2" xfId="38524" xr:uid="{76D532D6-D792-49CA-8484-E86058FE4DA4}"/>
    <cellStyle name="40% - Accent1 4 2 3 4 3" xfId="30921" xr:uid="{7E7B6B7C-8835-4D13-90F8-FFBFF5CC7A09}"/>
    <cellStyle name="40% - Accent1 4 2 3 5" xfId="23547" xr:uid="{FA8FBE13-9265-47A0-999F-D8314B8182FC}"/>
    <cellStyle name="40% - Accent1 4 2 3 5 2" xfId="38518" xr:uid="{01A06976-C92D-4CAB-B33B-3EAE5B901A69}"/>
    <cellStyle name="40% - Accent1 4 2 3 6" xfId="30915" xr:uid="{C1B5C60B-56FC-4A8C-A3DF-C90EC1EFB501}"/>
    <cellStyle name="40% - Accent1 4 2 4" xfId="5908" xr:uid="{00000000-0005-0000-0000-0000980A0000}"/>
    <cellStyle name="40% - Accent1 4 2 5" xfId="5909" xr:uid="{00000000-0005-0000-0000-0000990A0000}"/>
    <cellStyle name="40% - Accent1 4 2 5 2" xfId="23554" xr:uid="{5D302258-8C50-45F8-82C3-0D2F2052FCD5}"/>
    <cellStyle name="40% - Accent1 4 2 5 2 2" xfId="38525" xr:uid="{77EC8302-C0F4-4023-A24B-A67C5524794C}"/>
    <cellStyle name="40% - Accent1 4 2 5 3" xfId="30922" xr:uid="{B8BD66F9-1775-4556-8D57-2801F8F87B55}"/>
    <cellStyle name="40% - Accent1 4 3" xfId="5910" xr:uid="{00000000-0005-0000-0000-00009A0A0000}"/>
    <cellStyle name="40% - Accent1 4 3 2" xfId="5911" xr:uid="{00000000-0005-0000-0000-00009B0A0000}"/>
    <cellStyle name="40% - Accent1 4 3 2 2" xfId="5912" xr:uid="{00000000-0005-0000-0000-00009C0A0000}"/>
    <cellStyle name="40% - Accent1 4 3 2 2 2" xfId="23557" xr:uid="{4E2541A8-C066-4473-9665-AB96302706E9}"/>
    <cellStyle name="40% - Accent1 4 3 2 2 2 2" xfId="38528" xr:uid="{7FD62D3B-F698-4C56-B0C2-88A16CF81D6F}"/>
    <cellStyle name="40% - Accent1 4 3 2 2 3" xfId="30925" xr:uid="{61AB57AD-3C4D-4A3F-AF64-4F4783277FAB}"/>
    <cellStyle name="40% - Accent1 4 3 2 3" xfId="5913" xr:uid="{00000000-0005-0000-0000-00009D0A0000}"/>
    <cellStyle name="40% - Accent1 4 3 2 3 2" xfId="23558" xr:uid="{32DC207F-2323-44C2-BA94-083A410F8214}"/>
    <cellStyle name="40% - Accent1 4 3 2 3 2 2" xfId="38529" xr:uid="{9910C3C2-3FB1-4D03-B9FA-B5D55E9EBD26}"/>
    <cellStyle name="40% - Accent1 4 3 2 3 3" xfId="30926" xr:uid="{1C559DAF-D305-44FE-9085-39CBFBAE382A}"/>
    <cellStyle name="40% - Accent1 4 3 2 4" xfId="23556" xr:uid="{717AC373-E172-442C-ABF4-F109D3974AC9}"/>
    <cellStyle name="40% - Accent1 4 3 2 4 2" xfId="38527" xr:uid="{6C39EA17-61C1-4ED6-A01B-02B76B778844}"/>
    <cellStyle name="40% - Accent1 4 3 2 5" xfId="30924" xr:uid="{CC16ADC6-5C62-4420-A106-CFFD6AF4ED05}"/>
    <cellStyle name="40% - Accent1 4 3 3" xfId="5914" xr:uid="{00000000-0005-0000-0000-00009E0A0000}"/>
    <cellStyle name="40% - Accent1 4 3 3 2" xfId="23559" xr:uid="{A5979B82-AE00-4949-A5E9-A96FC5FAA7DB}"/>
    <cellStyle name="40% - Accent1 4 3 3 2 2" xfId="38530" xr:uid="{4A174AEC-9611-488F-88A0-DACC6C5DCC1D}"/>
    <cellStyle name="40% - Accent1 4 3 3 3" xfId="30927" xr:uid="{2117A03C-BD74-4564-A448-FB69B5AA768F}"/>
    <cellStyle name="40% - Accent1 4 3 4" xfId="5915" xr:uid="{00000000-0005-0000-0000-00009F0A0000}"/>
    <cellStyle name="40% - Accent1 4 3 4 2" xfId="5916" xr:uid="{00000000-0005-0000-0000-0000A00A0000}"/>
    <cellStyle name="40% - Accent1 4 3 4 2 2" xfId="23561" xr:uid="{CFED9EA8-1296-484F-866C-73F027933FE3}"/>
    <cellStyle name="40% - Accent1 4 3 4 2 2 2" xfId="38532" xr:uid="{01C16465-6A69-400D-96E3-F75D31BEDD08}"/>
    <cellStyle name="40% - Accent1 4 3 4 2 3" xfId="30929" xr:uid="{D83E82AD-A55E-4909-829D-333CBE6A5FA2}"/>
    <cellStyle name="40% - Accent1 4 3 4 3" xfId="23560" xr:uid="{7EA20853-322F-4BEB-9485-C4EEDDBBDDC1}"/>
    <cellStyle name="40% - Accent1 4 3 4 3 2" xfId="38531" xr:uid="{DFEAFC16-0D80-476E-9718-D9630BBB0EEA}"/>
    <cellStyle name="40% - Accent1 4 3 4 4" xfId="30928" xr:uid="{AC21A67B-8D91-444B-A4B1-BE5D2EEBDB54}"/>
    <cellStyle name="40% - Accent1 4 3 5" xfId="5917" xr:uid="{00000000-0005-0000-0000-0000A10A0000}"/>
    <cellStyle name="40% - Accent1 4 3 5 2" xfId="23562" xr:uid="{75569A9A-FBF7-4E3B-866E-318643DE30E8}"/>
    <cellStyle name="40% - Accent1 4 3 5 2 2" xfId="38533" xr:uid="{248C94D9-2751-4979-B97F-6A5D8A653C5B}"/>
    <cellStyle name="40% - Accent1 4 3 5 3" xfId="30930" xr:uid="{81559D21-0938-4D36-B7A7-E5D6737EE292}"/>
    <cellStyle name="40% - Accent1 4 3 6" xfId="23555" xr:uid="{20D8A03D-E7F9-4D04-9621-92C5A73BECD2}"/>
    <cellStyle name="40% - Accent1 4 3 6 2" xfId="38526" xr:uid="{45D2D673-4651-4C32-A5A6-4E0897ED234A}"/>
    <cellStyle name="40% - Accent1 4 3 7" xfId="30923" xr:uid="{94EBA1DF-BE79-41BA-8D23-AD7154E7BFEE}"/>
    <cellStyle name="40% - Accent1 4 4" xfId="5918" xr:uid="{00000000-0005-0000-0000-0000A20A0000}"/>
    <cellStyle name="40% - Accent1 4 4 2" xfId="5919" xr:uid="{00000000-0005-0000-0000-0000A30A0000}"/>
    <cellStyle name="40% - Accent1 4 4 2 2" xfId="5920" xr:uid="{00000000-0005-0000-0000-0000A40A0000}"/>
    <cellStyle name="40% - Accent1 4 4 2 2 2" xfId="23565" xr:uid="{B896BC0E-EFEF-4833-A3A9-9AEC7FEDCCD0}"/>
    <cellStyle name="40% - Accent1 4 4 2 2 2 2" xfId="38536" xr:uid="{63B2775F-CBA4-414D-8222-EE583853A3B5}"/>
    <cellStyle name="40% - Accent1 4 4 2 2 3" xfId="30933" xr:uid="{593B9E20-DACE-40CE-A858-1B9A7A3FBCA3}"/>
    <cellStyle name="40% - Accent1 4 4 2 3" xfId="5921" xr:uid="{00000000-0005-0000-0000-0000A50A0000}"/>
    <cellStyle name="40% - Accent1 4 4 2 3 2" xfId="23566" xr:uid="{6481859B-F325-4BAE-BD8F-9983925B434D}"/>
    <cellStyle name="40% - Accent1 4 4 2 3 2 2" xfId="38537" xr:uid="{1BA9A4CE-9FAC-4384-9C60-CD366E219B2F}"/>
    <cellStyle name="40% - Accent1 4 4 2 3 3" xfId="30934" xr:uid="{27B8A88C-CE3E-4CA1-A02A-CF2B6ED24A0E}"/>
    <cellStyle name="40% - Accent1 4 4 2 4" xfId="23564" xr:uid="{69C26916-21D0-48ED-8B88-A309E39131E5}"/>
    <cellStyle name="40% - Accent1 4 4 2 4 2" xfId="38535" xr:uid="{FE066606-D53D-47E1-A1B6-628835EB4688}"/>
    <cellStyle name="40% - Accent1 4 4 2 5" xfId="30932" xr:uid="{A1EC21EB-6376-41E2-8940-D0F00EDFF7D0}"/>
    <cellStyle name="40% - Accent1 4 4 3" xfId="5922" xr:uid="{00000000-0005-0000-0000-0000A60A0000}"/>
    <cellStyle name="40% - Accent1 4 4 3 2" xfId="5923" xr:uid="{00000000-0005-0000-0000-0000A70A0000}"/>
    <cellStyle name="40% - Accent1 4 4 3 2 2" xfId="23568" xr:uid="{17DBC8D1-C781-4220-AFFB-5F49C409395E}"/>
    <cellStyle name="40% - Accent1 4 4 3 2 2 2" xfId="38539" xr:uid="{561A3925-A91D-4CB6-98D5-A0EA6757B3D6}"/>
    <cellStyle name="40% - Accent1 4 4 3 2 3" xfId="30936" xr:uid="{6DAE3245-18E9-4823-8C64-4B6BBEDBB7E4}"/>
    <cellStyle name="40% - Accent1 4 4 3 3" xfId="23567" xr:uid="{EDCD7B28-A4EB-473B-A6A9-2ED96E09B0B5}"/>
    <cellStyle name="40% - Accent1 4 4 3 3 2" xfId="38538" xr:uid="{26857F77-332D-47A9-8466-9852C07795FC}"/>
    <cellStyle name="40% - Accent1 4 4 3 4" xfId="30935" xr:uid="{657C4BBC-DFC9-4692-ADD2-833F776B9344}"/>
    <cellStyle name="40% - Accent1 4 4 4" xfId="5924" xr:uid="{00000000-0005-0000-0000-0000A80A0000}"/>
    <cellStyle name="40% - Accent1 4 4 4 2" xfId="23569" xr:uid="{66B062EE-5CF5-4629-B8D7-A9638C49747B}"/>
    <cellStyle name="40% - Accent1 4 4 4 2 2" xfId="38540" xr:uid="{6039F596-E990-4310-94B8-C94566FD9D51}"/>
    <cellStyle name="40% - Accent1 4 4 4 3" xfId="30937" xr:uid="{997EC516-D15F-4777-A183-B3401CE2EE50}"/>
    <cellStyle name="40% - Accent1 4 4 5" xfId="23563" xr:uid="{8DE24822-7396-4D1F-A88E-8BA07EBE239D}"/>
    <cellStyle name="40% - Accent1 4 4 5 2" xfId="38534" xr:uid="{A987A27C-18C9-4ED4-8E93-F177BD4F0B50}"/>
    <cellStyle name="40% - Accent1 4 4 6" xfId="30931" xr:uid="{C1A03A3A-3AD4-4CC8-943A-5E27CB2C76D5}"/>
    <cellStyle name="40% - Accent1 4 5" xfId="5925" xr:uid="{00000000-0005-0000-0000-0000A90A0000}"/>
    <cellStyle name="40% - Accent1 4 5 2" xfId="5926" xr:uid="{00000000-0005-0000-0000-0000AA0A0000}"/>
    <cellStyle name="40% - Accent1 4 5 2 2" xfId="5927" xr:uid="{00000000-0005-0000-0000-0000AB0A0000}"/>
    <cellStyle name="40% - Accent1 4 5 2 2 2" xfId="23572" xr:uid="{76E35424-DCA9-446A-93BE-69D28EB18F62}"/>
    <cellStyle name="40% - Accent1 4 5 2 2 2 2" xfId="38543" xr:uid="{6E1FF517-F786-44CC-A35A-A14EE758C5D1}"/>
    <cellStyle name="40% - Accent1 4 5 2 2 3" xfId="30940" xr:uid="{393313D2-30E7-47C4-89A5-346465FCC950}"/>
    <cellStyle name="40% - Accent1 4 5 2 3" xfId="5928" xr:uid="{00000000-0005-0000-0000-0000AC0A0000}"/>
    <cellStyle name="40% - Accent1 4 5 2 3 2" xfId="23573" xr:uid="{2AF4CD57-932C-46E4-B961-6907A153F6BD}"/>
    <cellStyle name="40% - Accent1 4 5 2 3 2 2" xfId="38544" xr:uid="{3CC42CEB-34A3-437A-82F2-354438A80D51}"/>
    <cellStyle name="40% - Accent1 4 5 2 3 3" xfId="30941" xr:uid="{B26F5ED0-E84D-4615-8E11-607EEEEEAE44}"/>
    <cellStyle name="40% - Accent1 4 5 2 4" xfId="23571" xr:uid="{DBE58BDE-F2A6-47F5-957B-23923C435331}"/>
    <cellStyle name="40% - Accent1 4 5 2 4 2" xfId="38542" xr:uid="{27E70152-A983-45A1-8F42-8EB0E3F7948E}"/>
    <cellStyle name="40% - Accent1 4 5 2 5" xfId="30939" xr:uid="{781DCF38-3E64-4E4F-A69F-D53551CFB303}"/>
    <cellStyle name="40% - Accent1 4 5 3" xfId="5929" xr:uid="{00000000-0005-0000-0000-0000AD0A0000}"/>
    <cellStyle name="40% - Accent1 4 5 3 2" xfId="5930" xr:uid="{00000000-0005-0000-0000-0000AE0A0000}"/>
    <cellStyle name="40% - Accent1 4 5 3 2 2" xfId="23575" xr:uid="{421A4913-398A-4DD4-98F0-E9873FC4DFEA}"/>
    <cellStyle name="40% - Accent1 4 5 3 2 2 2" xfId="38546" xr:uid="{648F9D6E-E2B4-4A92-8D1C-0C27DD96A310}"/>
    <cellStyle name="40% - Accent1 4 5 3 2 3" xfId="30943" xr:uid="{5E7521CC-E851-4ED6-A3CB-BA0CC832CA91}"/>
    <cellStyle name="40% - Accent1 4 5 3 3" xfId="23574" xr:uid="{8D6B8109-FC52-45E5-B5BE-2D5935AAF9C5}"/>
    <cellStyle name="40% - Accent1 4 5 3 3 2" xfId="38545" xr:uid="{2F79B6CA-04EE-4D55-8838-850CC288FAE2}"/>
    <cellStyle name="40% - Accent1 4 5 3 4" xfId="30942" xr:uid="{B2B31091-D7CF-4DB5-8449-EEBDB7A351E7}"/>
    <cellStyle name="40% - Accent1 4 5 4" xfId="5931" xr:uid="{00000000-0005-0000-0000-0000AF0A0000}"/>
    <cellStyle name="40% - Accent1 4 5 4 2" xfId="23576" xr:uid="{64E67534-0E0E-4877-8849-ED74F46F497C}"/>
    <cellStyle name="40% - Accent1 4 5 4 2 2" xfId="38547" xr:uid="{86409201-2294-40A2-81E9-DF4E53542436}"/>
    <cellStyle name="40% - Accent1 4 5 4 3" xfId="30944" xr:uid="{DE806CDE-584A-43E0-926A-29FD6C3B49A7}"/>
    <cellStyle name="40% - Accent1 4 5 5" xfId="23570" xr:uid="{50869B8D-E7D9-40A0-A12A-1B1551707034}"/>
    <cellStyle name="40% - Accent1 4 5 5 2" xfId="38541" xr:uid="{84B9DB47-7953-4CAB-A727-EE0693E833AE}"/>
    <cellStyle name="40% - Accent1 4 5 6" xfId="30938" xr:uid="{CA301A65-EA25-493F-A73A-D977550B5775}"/>
    <cellStyle name="40% - Accent1 4 6" xfId="5932" xr:uid="{00000000-0005-0000-0000-0000B00A0000}"/>
    <cellStyle name="40% - Accent1 4 6 2" xfId="5933" xr:uid="{00000000-0005-0000-0000-0000B10A0000}"/>
    <cellStyle name="40% - Accent1 4 6 2 2" xfId="23578" xr:uid="{DC1E3B51-0EE9-4D1E-AAE6-8962B52064F2}"/>
    <cellStyle name="40% - Accent1 4 6 2 2 2" xfId="38549" xr:uid="{40689024-DB0B-415A-A138-CAEDEF92C6F7}"/>
    <cellStyle name="40% - Accent1 4 6 2 3" xfId="30946" xr:uid="{DD55B06C-C99A-4696-8721-20A8671E6378}"/>
    <cellStyle name="40% - Accent1 4 6 3" xfId="5934" xr:uid="{00000000-0005-0000-0000-0000B20A0000}"/>
    <cellStyle name="40% - Accent1 4 6 3 2" xfId="23579" xr:uid="{87B27F97-1F74-406F-A130-1EEB7B6CB27F}"/>
    <cellStyle name="40% - Accent1 4 6 3 2 2" xfId="38550" xr:uid="{7FC570EF-D11E-4529-8D92-0F6C4860BD46}"/>
    <cellStyle name="40% - Accent1 4 6 3 3" xfId="30947" xr:uid="{BD5A2435-9D18-49A6-ADD6-D9249DE556B6}"/>
    <cellStyle name="40% - Accent1 4 6 4" xfId="23577" xr:uid="{78C1EE22-DD10-488E-97FA-93AE9CA483C8}"/>
    <cellStyle name="40% - Accent1 4 6 4 2" xfId="38548" xr:uid="{5BDF01BD-D3AC-45B1-8D8B-346AF8006845}"/>
    <cellStyle name="40% - Accent1 4 6 5" xfId="30945" xr:uid="{70866D92-C2ED-4F88-AE3D-68F009A389C7}"/>
    <cellStyle name="40% - Accent1 4 7" xfId="5935" xr:uid="{00000000-0005-0000-0000-0000B30A0000}"/>
    <cellStyle name="40% - Accent1 4 7 2" xfId="23580" xr:uid="{3251F471-ACBC-4BAC-9FBC-FFE11E094D09}"/>
    <cellStyle name="40% - Accent1 4 7 2 2" xfId="38551" xr:uid="{C7F7FBAA-1CA3-4471-B70B-87DF30843735}"/>
    <cellStyle name="40% - Accent1 4 7 3" xfId="30948" xr:uid="{E7FA2814-75E3-4BF3-A613-ED4EECDF101A}"/>
    <cellStyle name="40% - Accent1 4 8" xfId="5936" xr:uid="{00000000-0005-0000-0000-0000B40A0000}"/>
    <cellStyle name="40% - Accent1 4 8 2" xfId="5937" xr:uid="{00000000-0005-0000-0000-0000B50A0000}"/>
    <cellStyle name="40% - Accent1 4 8 2 2" xfId="23582" xr:uid="{D8120AAC-F2DD-4AA7-B730-2369E7EFDEFF}"/>
    <cellStyle name="40% - Accent1 4 8 2 2 2" xfId="38553" xr:uid="{2D704E49-79CD-41A9-9F54-23BE22582789}"/>
    <cellStyle name="40% - Accent1 4 8 2 3" xfId="30950" xr:uid="{0689DD15-EDE7-4EDE-B73B-F18B3B90A26C}"/>
    <cellStyle name="40% - Accent1 4 8 3" xfId="23581" xr:uid="{17519691-5278-4E40-8F66-B7F8AF3F9AAD}"/>
    <cellStyle name="40% - Accent1 4 8 3 2" xfId="38552" xr:uid="{D2D6F0A9-2D5E-4B97-8A7D-820604E13513}"/>
    <cellStyle name="40% - Accent1 4 8 4" xfId="30949" xr:uid="{1BF90144-3E58-43F8-B1A0-614583B234B4}"/>
    <cellStyle name="40% - Accent1 4 9" xfId="5938" xr:uid="{00000000-0005-0000-0000-0000B60A0000}"/>
    <cellStyle name="40% - Accent1 4 9 2" xfId="23583" xr:uid="{9419E976-E96E-4E88-A3A7-F01F2020508E}"/>
    <cellStyle name="40% - Accent1 4 9 2 2" xfId="38554" xr:uid="{1F6C7914-74E3-4B44-80F8-9E2F1CFAEF66}"/>
    <cellStyle name="40% - Accent1 4 9 3" xfId="30951" xr:uid="{6379D5CD-C0B5-4072-A053-65D656491335}"/>
    <cellStyle name="40% - Accent1 5" xfId="224" xr:uid="{00000000-0005-0000-0000-00003F000000}"/>
    <cellStyle name="40% - Accent1 5 2" xfId="5940" xr:uid="{00000000-0005-0000-0000-0000B80A0000}"/>
    <cellStyle name="40% - Accent1 5 2 2" xfId="5941" xr:uid="{00000000-0005-0000-0000-0000B90A0000}"/>
    <cellStyle name="40% - Accent1 5 2 2 2" xfId="5942" xr:uid="{00000000-0005-0000-0000-0000BA0A0000}"/>
    <cellStyle name="40% - Accent1 5 2 2 2 2" xfId="5943" xr:uid="{00000000-0005-0000-0000-0000BB0A0000}"/>
    <cellStyle name="40% - Accent1 5 2 2 2 2 2" xfId="5944" xr:uid="{00000000-0005-0000-0000-0000BC0A0000}"/>
    <cellStyle name="40% - Accent1 5 2 2 2 2 2 2" xfId="23588" xr:uid="{50095EBF-4549-44EF-A716-7709D78EDCDC}"/>
    <cellStyle name="40% - Accent1 5 2 2 2 2 2 2 2" xfId="38559" xr:uid="{E3CCB308-7F81-45EB-97F8-0A215D9259ED}"/>
    <cellStyle name="40% - Accent1 5 2 2 2 2 2 3" xfId="30956" xr:uid="{C0539F0E-8650-49E8-BC49-2FA8B516878A}"/>
    <cellStyle name="40% - Accent1 5 2 2 2 2 3" xfId="5945" xr:uid="{00000000-0005-0000-0000-0000BD0A0000}"/>
    <cellStyle name="40% - Accent1 5 2 2 2 2 3 2" xfId="23589" xr:uid="{B15D165E-D115-40B2-9E46-96478421A770}"/>
    <cellStyle name="40% - Accent1 5 2 2 2 2 3 2 2" xfId="38560" xr:uid="{64CD646B-5D10-4140-941F-C664A53DA829}"/>
    <cellStyle name="40% - Accent1 5 2 2 2 2 3 3" xfId="30957" xr:uid="{150659FE-345F-49B1-953D-25300EAAF6E0}"/>
    <cellStyle name="40% - Accent1 5 2 2 2 2 4" xfId="23587" xr:uid="{ADAF4677-92FD-44EB-8460-9953F42928A0}"/>
    <cellStyle name="40% - Accent1 5 2 2 2 2 4 2" xfId="38558" xr:uid="{C1A23506-9B9F-48A7-BFEE-2C5405991C41}"/>
    <cellStyle name="40% - Accent1 5 2 2 2 2 5" xfId="30955" xr:uid="{D546E9F6-7B8F-406F-BB9F-93060808E008}"/>
    <cellStyle name="40% - Accent1 5 2 2 2 3" xfId="5946" xr:uid="{00000000-0005-0000-0000-0000BE0A0000}"/>
    <cellStyle name="40% - Accent1 5 2 2 2 3 2" xfId="5947" xr:uid="{00000000-0005-0000-0000-0000BF0A0000}"/>
    <cellStyle name="40% - Accent1 5 2 2 2 3 2 2" xfId="23591" xr:uid="{0044CB0F-6FEE-4560-AC19-17D22B810A84}"/>
    <cellStyle name="40% - Accent1 5 2 2 2 3 2 2 2" xfId="38562" xr:uid="{B8CABC06-3BB8-4131-A6A1-58CC971C09D7}"/>
    <cellStyle name="40% - Accent1 5 2 2 2 3 2 3" xfId="30959" xr:uid="{493980F9-06AC-4F9B-BBF4-EFDFD70D3EC7}"/>
    <cellStyle name="40% - Accent1 5 2 2 2 3 3" xfId="23590" xr:uid="{69FA7443-3037-47E7-B1AB-570CAA7EDC02}"/>
    <cellStyle name="40% - Accent1 5 2 2 2 3 3 2" xfId="38561" xr:uid="{FE6180A7-0B57-4052-A228-66798A433938}"/>
    <cellStyle name="40% - Accent1 5 2 2 2 3 4" xfId="30958" xr:uid="{1CEE9158-EB0E-4029-9F4E-D0BD309D43F7}"/>
    <cellStyle name="40% - Accent1 5 2 2 2 4" xfId="5948" xr:uid="{00000000-0005-0000-0000-0000C00A0000}"/>
    <cellStyle name="40% - Accent1 5 2 2 2 4 2" xfId="23592" xr:uid="{0B1020D3-77A2-46DF-BF46-BA13621A465B}"/>
    <cellStyle name="40% - Accent1 5 2 2 2 4 2 2" xfId="38563" xr:uid="{CF199484-5EE0-4627-A0AF-2F545FC80FAB}"/>
    <cellStyle name="40% - Accent1 5 2 2 2 4 3" xfId="30960" xr:uid="{B9DDDDBE-0844-4AB6-BFAA-6B731D40FFC6}"/>
    <cellStyle name="40% - Accent1 5 2 2 2 5" xfId="23586" xr:uid="{EB2C9B98-4C8E-4F2D-8B22-A5324133A2DB}"/>
    <cellStyle name="40% - Accent1 5 2 2 2 5 2" xfId="38557" xr:uid="{FD021949-2794-4D4C-A5E2-E50FF965DD09}"/>
    <cellStyle name="40% - Accent1 5 2 2 2 6" xfId="30954" xr:uid="{A1A89255-2BC2-4EF5-A283-0F07C287B6AC}"/>
    <cellStyle name="40% - Accent1 5 2 2 3" xfId="5949" xr:uid="{00000000-0005-0000-0000-0000C10A0000}"/>
    <cellStyle name="40% - Accent1 5 2 2 3 2" xfId="5950" xr:uid="{00000000-0005-0000-0000-0000C20A0000}"/>
    <cellStyle name="40% - Accent1 5 2 2 3 2 2" xfId="23594" xr:uid="{E25A9717-E18F-4330-9A26-FAF2FC2F3E73}"/>
    <cellStyle name="40% - Accent1 5 2 2 3 2 2 2" xfId="38565" xr:uid="{08E85F91-E1F0-468C-A8A7-60DCA264537E}"/>
    <cellStyle name="40% - Accent1 5 2 2 3 2 3" xfId="30962" xr:uid="{BF91009B-F6D3-4A15-B39E-F01CDA8F1C40}"/>
    <cellStyle name="40% - Accent1 5 2 2 3 3" xfId="5951" xr:uid="{00000000-0005-0000-0000-0000C30A0000}"/>
    <cellStyle name="40% - Accent1 5 2 2 3 3 2" xfId="23595" xr:uid="{C4EBCA26-D385-4CC2-98F8-67F6560C28A4}"/>
    <cellStyle name="40% - Accent1 5 2 2 3 3 2 2" xfId="38566" xr:uid="{8E037376-8829-40E5-B338-9D313BC912E9}"/>
    <cellStyle name="40% - Accent1 5 2 2 3 3 3" xfId="30963" xr:uid="{AE579FC5-C7ED-4162-BB09-77EB6F5A97E8}"/>
    <cellStyle name="40% - Accent1 5 2 2 3 4" xfId="23593" xr:uid="{AA70614B-FF27-4C91-9554-9B77D9F58EE4}"/>
    <cellStyle name="40% - Accent1 5 2 2 3 4 2" xfId="38564" xr:uid="{7634A04A-5976-412F-9920-70C4861BFBA2}"/>
    <cellStyle name="40% - Accent1 5 2 2 3 5" xfId="30961" xr:uid="{3B0FAE2F-F165-4729-9840-FAAA129EC7FD}"/>
    <cellStyle name="40% - Accent1 5 2 2 4" xfId="5952" xr:uid="{00000000-0005-0000-0000-0000C40A0000}"/>
    <cellStyle name="40% - Accent1 5 2 2 4 2" xfId="23596" xr:uid="{F1DAC925-1A11-479A-8CEB-08977A1DCB76}"/>
    <cellStyle name="40% - Accent1 5 2 2 4 2 2" xfId="38567" xr:uid="{EB3ECBFA-6F51-4C13-B7BC-AF6198F30031}"/>
    <cellStyle name="40% - Accent1 5 2 2 4 3" xfId="30964" xr:uid="{5AF3FDDB-5742-4AD5-8FCF-602DBA3FE147}"/>
    <cellStyle name="40% - Accent1 5 2 2 5" xfId="5953" xr:uid="{00000000-0005-0000-0000-0000C50A0000}"/>
    <cellStyle name="40% - Accent1 5 2 2 5 2" xfId="5954" xr:uid="{00000000-0005-0000-0000-0000C60A0000}"/>
    <cellStyle name="40% - Accent1 5 2 2 5 2 2" xfId="23598" xr:uid="{EFAD5226-14A5-45E3-85A0-A98482DD8E1F}"/>
    <cellStyle name="40% - Accent1 5 2 2 5 2 2 2" xfId="38569" xr:uid="{7FED84F8-0273-485C-B0FD-C841D9CA125D}"/>
    <cellStyle name="40% - Accent1 5 2 2 5 2 3" xfId="30966" xr:uid="{150F029E-0C93-415A-811F-246E67995487}"/>
    <cellStyle name="40% - Accent1 5 2 2 5 3" xfId="23597" xr:uid="{A50A8FB9-BA48-43E2-BE19-8FB756D3185E}"/>
    <cellStyle name="40% - Accent1 5 2 2 5 3 2" xfId="38568" xr:uid="{2AFC59B0-F354-4D3C-9330-DED7CD95BE37}"/>
    <cellStyle name="40% - Accent1 5 2 2 5 4" xfId="30965" xr:uid="{D89E2064-0E92-46E2-91FA-5E52B73A8D1E}"/>
    <cellStyle name="40% - Accent1 5 2 2 6" xfId="5955" xr:uid="{00000000-0005-0000-0000-0000C70A0000}"/>
    <cellStyle name="40% - Accent1 5 2 2 6 2" xfId="23599" xr:uid="{3B79E8D9-EB31-489A-AB61-B981AEF11DD8}"/>
    <cellStyle name="40% - Accent1 5 2 2 6 2 2" xfId="38570" xr:uid="{8359A137-BF09-4767-9639-ACA2171CC812}"/>
    <cellStyle name="40% - Accent1 5 2 2 6 3" xfId="30967" xr:uid="{53A22B18-AA3E-4381-A17F-24743590A136}"/>
    <cellStyle name="40% - Accent1 5 2 2 7" xfId="23585" xr:uid="{EBAFB4C7-55F2-4910-9583-B75C7257EBA3}"/>
    <cellStyle name="40% - Accent1 5 2 2 7 2" xfId="38556" xr:uid="{9C20FA21-8A3D-49BA-AAF1-C52C460A52FE}"/>
    <cellStyle name="40% - Accent1 5 2 2 8" xfId="30953" xr:uid="{6897F9BF-89BD-42A0-AF26-99809C9C65A9}"/>
    <cellStyle name="40% - Accent1 5 2 3" xfId="5956" xr:uid="{00000000-0005-0000-0000-0000C80A0000}"/>
    <cellStyle name="40% - Accent1 5 2 3 2" xfId="5957" xr:uid="{00000000-0005-0000-0000-0000C90A0000}"/>
    <cellStyle name="40% - Accent1 5 2 3 2 2" xfId="5958" xr:uid="{00000000-0005-0000-0000-0000CA0A0000}"/>
    <cellStyle name="40% - Accent1 5 2 3 2 2 2" xfId="23602" xr:uid="{59DF9A81-22E6-4C55-B3D2-BF45A7EC823F}"/>
    <cellStyle name="40% - Accent1 5 2 3 2 2 2 2" xfId="38573" xr:uid="{2B37A1DA-C1FF-4997-A77F-DDD7A47D78EA}"/>
    <cellStyle name="40% - Accent1 5 2 3 2 2 3" xfId="30970" xr:uid="{F6CB95BF-7FB2-4C78-99FE-193063D8253E}"/>
    <cellStyle name="40% - Accent1 5 2 3 2 3" xfId="5959" xr:uid="{00000000-0005-0000-0000-0000CB0A0000}"/>
    <cellStyle name="40% - Accent1 5 2 3 2 3 2" xfId="23603" xr:uid="{C8DE93DD-1136-453C-A460-242DBC6E4B19}"/>
    <cellStyle name="40% - Accent1 5 2 3 2 3 2 2" xfId="38574" xr:uid="{10A584C8-0B94-4152-90CF-636B000DA106}"/>
    <cellStyle name="40% - Accent1 5 2 3 2 3 3" xfId="30971" xr:uid="{EA59A3F7-2AFD-4F7E-978C-7A3FA88345EA}"/>
    <cellStyle name="40% - Accent1 5 2 3 2 4" xfId="23601" xr:uid="{0B166909-1643-4F10-888C-584D59C54C3A}"/>
    <cellStyle name="40% - Accent1 5 2 3 2 4 2" xfId="38572" xr:uid="{39A6E887-028F-483C-BCAA-5A6A4BBB3920}"/>
    <cellStyle name="40% - Accent1 5 2 3 2 5" xfId="30969" xr:uid="{19E75CEF-A37C-4559-A4D1-1E36FE1EEDC5}"/>
    <cellStyle name="40% - Accent1 5 2 3 3" xfId="5960" xr:uid="{00000000-0005-0000-0000-0000CC0A0000}"/>
    <cellStyle name="40% - Accent1 5 2 3 3 2" xfId="5961" xr:uid="{00000000-0005-0000-0000-0000CD0A0000}"/>
    <cellStyle name="40% - Accent1 5 2 3 3 2 2" xfId="23605" xr:uid="{44032A72-9B8C-44C3-A311-1BDC6A3A53CA}"/>
    <cellStyle name="40% - Accent1 5 2 3 3 2 2 2" xfId="38576" xr:uid="{374A9377-5A95-4CD6-AC20-F9077FED3AD1}"/>
    <cellStyle name="40% - Accent1 5 2 3 3 2 3" xfId="30973" xr:uid="{4F29ACDE-024D-457C-AFA0-8397B9376AB5}"/>
    <cellStyle name="40% - Accent1 5 2 3 3 3" xfId="23604" xr:uid="{26E493B3-697B-46F8-9C22-1CE74B05A2C6}"/>
    <cellStyle name="40% - Accent1 5 2 3 3 3 2" xfId="38575" xr:uid="{90FAF5F8-0816-4925-A123-70BBAF91A920}"/>
    <cellStyle name="40% - Accent1 5 2 3 3 4" xfId="30972" xr:uid="{C14A7D9A-02A0-44BF-95FF-E2686165A51F}"/>
    <cellStyle name="40% - Accent1 5 2 3 4" xfId="5962" xr:uid="{00000000-0005-0000-0000-0000CE0A0000}"/>
    <cellStyle name="40% - Accent1 5 2 3 4 2" xfId="23606" xr:uid="{64704840-0FBB-41A8-AB55-A073C7503458}"/>
    <cellStyle name="40% - Accent1 5 2 3 4 2 2" xfId="38577" xr:uid="{5AA70C20-35E5-467A-A7E5-4F3CAB698208}"/>
    <cellStyle name="40% - Accent1 5 2 3 4 3" xfId="30974" xr:uid="{711E5D9D-9FEF-418D-B1C3-ADC93C05634D}"/>
    <cellStyle name="40% - Accent1 5 2 3 5" xfId="23600" xr:uid="{224C7686-E817-41C0-BA8D-699E9978599F}"/>
    <cellStyle name="40% - Accent1 5 2 3 5 2" xfId="38571" xr:uid="{8A53308C-3C3C-48D8-BFCD-1EC40ED4693F}"/>
    <cellStyle name="40% - Accent1 5 2 3 6" xfId="30968" xr:uid="{2EF0D8DE-EA8D-49A0-9C52-BE69EA17547B}"/>
    <cellStyle name="40% - Accent1 5 2 4" xfId="5963" xr:uid="{00000000-0005-0000-0000-0000CF0A0000}"/>
    <cellStyle name="40% - Accent1 5 2 5" xfId="5964" xr:uid="{00000000-0005-0000-0000-0000D00A0000}"/>
    <cellStyle name="40% - Accent1 5 2 5 2" xfId="23607" xr:uid="{115B28FF-FDF5-4BC2-9469-0935BD167376}"/>
    <cellStyle name="40% - Accent1 5 2 5 2 2" xfId="38578" xr:uid="{CAB88916-901D-4A63-B457-4B5BC0BA851B}"/>
    <cellStyle name="40% - Accent1 5 2 5 3" xfId="30975" xr:uid="{E7C343E7-F976-480C-BE6A-088C22E57A82}"/>
    <cellStyle name="40% - Accent1 5 3" xfId="5965" xr:uid="{00000000-0005-0000-0000-0000D10A0000}"/>
    <cellStyle name="40% - Accent1 5 3 2" xfId="5966" xr:uid="{00000000-0005-0000-0000-0000D20A0000}"/>
    <cellStyle name="40% - Accent1 5 3 2 2" xfId="5967" xr:uid="{00000000-0005-0000-0000-0000D30A0000}"/>
    <cellStyle name="40% - Accent1 5 3 2 2 2" xfId="23610" xr:uid="{55FAE1F1-CA00-4948-B028-0240D3288B3E}"/>
    <cellStyle name="40% - Accent1 5 3 2 2 2 2" xfId="38581" xr:uid="{0B4F2EBC-0C2A-466F-8722-C47DEC8D9C9C}"/>
    <cellStyle name="40% - Accent1 5 3 2 2 3" xfId="30978" xr:uid="{3F3A99F1-B26E-4D51-ADED-7743256F25A7}"/>
    <cellStyle name="40% - Accent1 5 3 2 3" xfId="5968" xr:uid="{00000000-0005-0000-0000-0000D40A0000}"/>
    <cellStyle name="40% - Accent1 5 3 2 3 2" xfId="23611" xr:uid="{EC2BFEA6-A710-4400-99AF-E424F0BA24CC}"/>
    <cellStyle name="40% - Accent1 5 3 2 3 2 2" xfId="38582" xr:uid="{39C6C5CE-E4D8-44F0-802D-7F05E9C480EE}"/>
    <cellStyle name="40% - Accent1 5 3 2 3 3" xfId="30979" xr:uid="{BCEF0BEC-9EEE-46BB-9476-4B2427BE1C22}"/>
    <cellStyle name="40% - Accent1 5 3 2 4" xfId="23609" xr:uid="{BC48E4E6-4599-45DA-9A32-5281EC9ADBAB}"/>
    <cellStyle name="40% - Accent1 5 3 2 4 2" xfId="38580" xr:uid="{43F845D2-0797-451D-BEC3-AFE762FE8D7D}"/>
    <cellStyle name="40% - Accent1 5 3 2 5" xfId="30977" xr:uid="{1C6227BE-9649-4339-B81F-B207B015678E}"/>
    <cellStyle name="40% - Accent1 5 3 3" xfId="5969" xr:uid="{00000000-0005-0000-0000-0000D50A0000}"/>
    <cellStyle name="40% - Accent1 5 3 3 2" xfId="23612" xr:uid="{6BDCF706-2AF3-49D3-9E76-81CBFE55605C}"/>
    <cellStyle name="40% - Accent1 5 3 3 2 2" xfId="38583" xr:uid="{22073816-C631-442D-A9F2-7D873DB1E16C}"/>
    <cellStyle name="40% - Accent1 5 3 3 3" xfId="30980" xr:uid="{D50E4785-8508-46F8-A575-84016936BC1E}"/>
    <cellStyle name="40% - Accent1 5 3 4" xfId="5970" xr:uid="{00000000-0005-0000-0000-0000D60A0000}"/>
    <cellStyle name="40% - Accent1 5 3 4 2" xfId="5971" xr:uid="{00000000-0005-0000-0000-0000D70A0000}"/>
    <cellStyle name="40% - Accent1 5 3 4 2 2" xfId="23614" xr:uid="{D53B1CC4-4754-45C6-98FB-DD08F4D615B0}"/>
    <cellStyle name="40% - Accent1 5 3 4 2 2 2" xfId="38585" xr:uid="{E03BAC99-AF79-449E-89AA-79B03B60D224}"/>
    <cellStyle name="40% - Accent1 5 3 4 2 3" xfId="30982" xr:uid="{85FECE54-78BF-4861-AF79-BCD599CDFD9E}"/>
    <cellStyle name="40% - Accent1 5 3 4 3" xfId="23613" xr:uid="{32A2D22E-A96E-420D-A19D-68E737F7B23C}"/>
    <cellStyle name="40% - Accent1 5 3 4 3 2" xfId="38584" xr:uid="{8C654BDC-8C68-4A90-A521-A64E404A2A0D}"/>
    <cellStyle name="40% - Accent1 5 3 4 4" xfId="30981" xr:uid="{AAEDF222-38FD-4ED5-BCAD-6ED4CFF4D38C}"/>
    <cellStyle name="40% - Accent1 5 3 5" xfId="5972" xr:uid="{00000000-0005-0000-0000-0000D80A0000}"/>
    <cellStyle name="40% - Accent1 5 3 5 2" xfId="23615" xr:uid="{62BA8624-54FC-4943-998E-1D985408C27C}"/>
    <cellStyle name="40% - Accent1 5 3 5 2 2" xfId="38586" xr:uid="{3984BB39-2D88-4C0E-A4DA-DB05471FF70C}"/>
    <cellStyle name="40% - Accent1 5 3 5 3" xfId="30983" xr:uid="{0826B57C-506F-47DF-BA3C-2D85E5892C59}"/>
    <cellStyle name="40% - Accent1 5 3 6" xfId="23608" xr:uid="{01996984-C3C2-4FFC-AE11-FFB7A5B8F3F4}"/>
    <cellStyle name="40% - Accent1 5 3 6 2" xfId="38579" xr:uid="{A0862639-89CC-441A-9B69-6431AC271C2E}"/>
    <cellStyle name="40% - Accent1 5 3 7" xfId="30976" xr:uid="{D2E6CA11-881C-4E8B-8A93-B7268EC9C77C}"/>
    <cellStyle name="40% - Accent1 5 4" xfId="5973" xr:uid="{00000000-0005-0000-0000-0000D90A0000}"/>
    <cellStyle name="40% - Accent1 5 4 2" xfId="5974" xr:uid="{00000000-0005-0000-0000-0000DA0A0000}"/>
    <cellStyle name="40% - Accent1 5 4 2 2" xfId="5975" xr:uid="{00000000-0005-0000-0000-0000DB0A0000}"/>
    <cellStyle name="40% - Accent1 5 4 2 2 2" xfId="23618" xr:uid="{0DEC7E32-FD33-4094-9412-9CC2D67B9992}"/>
    <cellStyle name="40% - Accent1 5 4 2 2 2 2" xfId="38589" xr:uid="{E1A7E8C0-9591-4E6C-95DB-FDFEAFB9AE3B}"/>
    <cellStyle name="40% - Accent1 5 4 2 2 3" xfId="30986" xr:uid="{20846723-5524-4608-9339-E0C3FC6EF440}"/>
    <cellStyle name="40% - Accent1 5 4 2 3" xfId="5976" xr:uid="{00000000-0005-0000-0000-0000DC0A0000}"/>
    <cellStyle name="40% - Accent1 5 4 2 3 2" xfId="23619" xr:uid="{157313A6-6AEC-4A92-BD54-382B6686A276}"/>
    <cellStyle name="40% - Accent1 5 4 2 3 2 2" xfId="38590" xr:uid="{07E3B0A9-BEFA-4CD0-88F2-828303C8B514}"/>
    <cellStyle name="40% - Accent1 5 4 2 3 3" xfId="30987" xr:uid="{6B086F87-B86A-4CEA-8786-424B1BF37C90}"/>
    <cellStyle name="40% - Accent1 5 4 2 4" xfId="23617" xr:uid="{ADEB9A9B-D3BB-495F-8859-9988E2A6E2EC}"/>
    <cellStyle name="40% - Accent1 5 4 2 4 2" xfId="38588" xr:uid="{55E9E440-2A9C-4E9F-A5F2-20DF7131EC9F}"/>
    <cellStyle name="40% - Accent1 5 4 2 5" xfId="30985" xr:uid="{99CDE819-185D-4E37-BABB-A9EB37B4CAFA}"/>
    <cellStyle name="40% - Accent1 5 4 3" xfId="5977" xr:uid="{00000000-0005-0000-0000-0000DD0A0000}"/>
    <cellStyle name="40% - Accent1 5 4 3 2" xfId="5978" xr:uid="{00000000-0005-0000-0000-0000DE0A0000}"/>
    <cellStyle name="40% - Accent1 5 4 3 2 2" xfId="23621" xr:uid="{FE1BFE11-6B33-4185-A223-34D24999A2B8}"/>
    <cellStyle name="40% - Accent1 5 4 3 2 2 2" xfId="38592" xr:uid="{2AF6D303-BEB2-4764-A304-95FF0DBFE635}"/>
    <cellStyle name="40% - Accent1 5 4 3 2 3" xfId="30989" xr:uid="{E62A7BA7-B9C6-4F07-9F3E-D4E62383D418}"/>
    <cellStyle name="40% - Accent1 5 4 3 3" xfId="23620" xr:uid="{49CBF39E-FD29-49D0-AD24-DA73176181F4}"/>
    <cellStyle name="40% - Accent1 5 4 3 3 2" xfId="38591" xr:uid="{11C4C253-897C-4438-8367-6AE055CB7261}"/>
    <cellStyle name="40% - Accent1 5 4 3 4" xfId="30988" xr:uid="{B2502334-546C-4245-A4B1-754E2F2893E2}"/>
    <cellStyle name="40% - Accent1 5 4 4" xfId="5979" xr:uid="{00000000-0005-0000-0000-0000DF0A0000}"/>
    <cellStyle name="40% - Accent1 5 4 4 2" xfId="23622" xr:uid="{A5B4A5AD-BAE2-4A39-A306-6C791E66ABEE}"/>
    <cellStyle name="40% - Accent1 5 4 4 2 2" xfId="38593" xr:uid="{20E0066E-D91E-43F6-BC08-F1E92058CC9E}"/>
    <cellStyle name="40% - Accent1 5 4 4 3" xfId="30990" xr:uid="{C6B1A383-0AEB-4AD9-A2F2-53C4993A3016}"/>
    <cellStyle name="40% - Accent1 5 4 5" xfId="23616" xr:uid="{FE1C5FC5-4280-4896-988F-8029CFB68FE0}"/>
    <cellStyle name="40% - Accent1 5 4 5 2" xfId="38587" xr:uid="{455791CB-5546-4C2E-A598-7314A3547315}"/>
    <cellStyle name="40% - Accent1 5 4 6" xfId="30984" xr:uid="{37FC4815-DEF4-45E6-9BFB-23D5EC6E6CC6}"/>
    <cellStyle name="40% - Accent1 5 5" xfId="5980" xr:uid="{00000000-0005-0000-0000-0000E00A0000}"/>
    <cellStyle name="40% - Accent1 5 5 2" xfId="5981" xr:uid="{00000000-0005-0000-0000-0000E10A0000}"/>
    <cellStyle name="40% - Accent1 5 5 2 2" xfId="23624" xr:uid="{8AD9EF08-75ED-4807-AF6D-9B966AAA9FCD}"/>
    <cellStyle name="40% - Accent1 5 5 2 2 2" xfId="38595" xr:uid="{628C2294-1C53-4214-9BF8-CAA39D5E4A7F}"/>
    <cellStyle name="40% - Accent1 5 5 2 3" xfId="30992" xr:uid="{CB8BBAD7-778A-4609-B34A-73AB83C8B2FF}"/>
    <cellStyle name="40% - Accent1 5 5 3" xfId="5982" xr:uid="{00000000-0005-0000-0000-0000E20A0000}"/>
    <cellStyle name="40% - Accent1 5 5 3 2" xfId="23625" xr:uid="{5E5AD8AD-47A0-474F-86A5-8952E7D37E76}"/>
    <cellStyle name="40% - Accent1 5 5 3 2 2" xfId="38596" xr:uid="{818147D9-A003-4937-9184-0377259AFEBD}"/>
    <cellStyle name="40% - Accent1 5 5 3 3" xfId="30993" xr:uid="{E4A85A2E-B79C-4958-BCAF-024F3D1CB347}"/>
    <cellStyle name="40% - Accent1 5 5 4" xfId="23623" xr:uid="{7C026805-DC07-4101-B71A-924F7C80696B}"/>
    <cellStyle name="40% - Accent1 5 5 4 2" xfId="38594" xr:uid="{918F69FF-9B43-48B3-88BD-6B08FC2AB86F}"/>
    <cellStyle name="40% - Accent1 5 5 5" xfId="30991" xr:uid="{B54828AD-35BB-4798-9A23-AD14B0F25451}"/>
    <cellStyle name="40% - Accent1 5 6" xfId="5983" xr:uid="{00000000-0005-0000-0000-0000E30A0000}"/>
    <cellStyle name="40% - Accent1 5 6 2" xfId="23626" xr:uid="{F6BB8A16-0CF3-4EFE-939B-9F97DDE3D840}"/>
    <cellStyle name="40% - Accent1 5 6 2 2" xfId="38597" xr:uid="{05F95746-BB79-4CC8-B5C1-B5644B6C7616}"/>
    <cellStyle name="40% - Accent1 5 6 3" xfId="30994" xr:uid="{B7525C24-EB64-4C44-87E6-5F27B44B94FF}"/>
    <cellStyle name="40% - Accent1 5 7" xfId="5984" xr:uid="{00000000-0005-0000-0000-0000E40A0000}"/>
    <cellStyle name="40% - Accent1 5 7 2" xfId="5985" xr:uid="{00000000-0005-0000-0000-0000E50A0000}"/>
    <cellStyle name="40% - Accent1 5 7 2 2" xfId="23628" xr:uid="{32451BCF-93AA-49E0-8198-988CBAC81226}"/>
    <cellStyle name="40% - Accent1 5 7 2 2 2" xfId="38599" xr:uid="{CC4771D8-FFBB-4195-9D5B-B652F21E5026}"/>
    <cellStyle name="40% - Accent1 5 7 2 3" xfId="30996" xr:uid="{2BC813D8-DF33-44DA-BE4D-22D8922EA6C4}"/>
    <cellStyle name="40% - Accent1 5 7 3" xfId="23627" xr:uid="{0B71D498-2619-4BAB-9EE9-E1B68D72E8FC}"/>
    <cellStyle name="40% - Accent1 5 7 3 2" xfId="38598" xr:uid="{44628844-BCF7-4E5E-B08F-3EE9EEB27443}"/>
    <cellStyle name="40% - Accent1 5 7 4" xfId="30995" xr:uid="{CCD7EC64-4E63-46E7-9F32-EDDE886587C4}"/>
    <cellStyle name="40% - Accent1 5 8" xfId="5986" xr:uid="{00000000-0005-0000-0000-0000E60A0000}"/>
    <cellStyle name="40% - Accent1 5 8 2" xfId="23629" xr:uid="{6265E112-8522-4DC0-8AD9-5978792355C4}"/>
    <cellStyle name="40% - Accent1 5 8 2 2" xfId="38600" xr:uid="{B5E7B7E8-A521-44CD-9710-580F3230B743}"/>
    <cellStyle name="40% - Accent1 5 8 3" xfId="30997" xr:uid="{43EAD700-5CC7-41F9-AE47-8AAA8AB1B70D}"/>
    <cellStyle name="40% - Accent1 5 9" xfId="5939" xr:uid="{00000000-0005-0000-0000-0000B70A0000}"/>
    <cellStyle name="40% - Accent1 5 9 2" xfId="23584" xr:uid="{16CB8D94-94C4-45DA-A460-FFD389679010}"/>
    <cellStyle name="40% - Accent1 5 9 2 2" xfId="38555" xr:uid="{9C8509C3-19A4-4E7B-80B7-BD1B94AB92E5}"/>
    <cellStyle name="40% - Accent1 5 9 3" xfId="30952" xr:uid="{A058D767-BA6A-43C7-A142-B4403D04EEAD}"/>
    <cellStyle name="40% - Accent1 6" xfId="225" xr:uid="{00000000-0005-0000-0000-000040000000}"/>
    <cellStyle name="40% - Accent1 6 2" xfId="5987" xr:uid="{00000000-0005-0000-0000-0000E80A0000}"/>
    <cellStyle name="40% - Accent1 6 2 2" xfId="5988" xr:uid="{00000000-0005-0000-0000-0000E90A0000}"/>
    <cellStyle name="40% - Accent1 6 2 2 2" xfId="5989" xr:uid="{00000000-0005-0000-0000-0000EA0A0000}"/>
    <cellStyle name="40% - Accent1 6 2 2 2 2" xfId="5990" xr:uid="{00000000-0005-0000-0000-0000EB0A0000}"/>
    <cellStyle name="40% - Accent1 6 2 2 2 2 2" xfId="23633" xr:uid="{25C01118-206B-4D75-A396-E22504C40412}"/>
    <cellStyle name="40% - Accent1 6 2 2 2 2 2 2" xfId="38604" xr:uid="{6A523416-56A8-4490-8E32-DF4DF21F5540}"/>
    <cellStyle name="40% - Accent1 6 2 2 2 2 3" xfId="31001" xr:uid="{AB4F0A59-0DBD-49ED-BD0C-9356B851E4D4}"/>
    <cellStyle name="40% - Accent1 6 2 2 2 3" xfId="5991" xr:uid="{00000000-0005-0000-0000-0000EC0A0000}"/>
    <cellStyle name="40% - Accent1 6 2 2 2 3 2" xfId="23634" xr:uid="{324E455B-A91C-4754-BBF8-C5E8F52B015A}"/>
    <cellStyle name="40% - Accent1 6 2 2 2 3 2 2" xfId="38605" xr:uid="{B732BD88-50BF-40E0-A6AB-00E25E108F1E}"/>
    <cellStyle name="40% - Accent1 6 2 2 2 3 3" xfId="31002" xr:uid="{BB6251A4-B831-4ABD-97E0-DD0F2EDD4597}"/>
    <cellStyle name="40% - Accent1 6 2 2 2 4" xfId="23632" xr:uid="{AA7AC2CE-C56A-4BAF-A765-3191F0722193}"/>
    <cellStyle name="40% - Accent1 6 2 2 2 4 2" xfId="38603" xr:uid="{B4F619A8-C46E-4C2F-BBC7-F88212EC97A5}"/>
    <cellStyle name="40% - Accent1 6 2 2 2 5" xfId="31000" xr:uid="{1182DE5C-E736-4314-9631-7D758EC1B18F}"/>
    <cellStyle name="40% - Accent1 6 2 2 3" xfId="5992" xr:uid="{00000000-0005-0000-0000-0000ED0A0000}"/>
    <cellStyle name="40% - Accent1 6 2 2 3 2" xfId="5993" xr:uid="{00000000-0005-0000-0000-0000EE0A0000}"/>
    <cellStyle name="40% - Accent1 6 2 2 3 2 2" xfId="23636" xr:uid="{939944C0-FABA-4A2F-8A59-6286239C96AB}"/>
    <cellStyle name="40% - Accent1 6 2 2 3 2 2 2" xfId="38607" xr:uid="{55B7BB02-2EAF-4D23-9202-D101B3AD9C0B}"/>
    <cellStyle name="40% - Accent1 6 2 2 3 2 3" xfId="31004" xr:uid="{8E142AC1-BE33-46CC-BA96-EA64E277DD58}"/>
    <cellStyle name="40% - Accent1 6 2 2 3 3" xfId="23635" xr:uid="{A0E14CCC-AF25-42E1-A3A3-0129AAC89122}"/>
    <cellStyle name="40% - Accent1 6 2 2 3 3 2" xfId="38606" xr:uid="{95D5CD40-7402-4459-89F1-94534369B2F4}"/>
    <cellStyle name="40% - Accent1 6 2 2 3 4" xfId="31003" xr:uid="{51F49AE9-BB10-4153-B4B4-9FB3FB07C7A6}"/>
    <cellStyle name="40% - Accent1 6 2 2 4" xfId="5994" xr:uid="{00000000-0005-0000-0000-0000EF0A0000}"/>
    <cellStyle name="40% - Accent1 6 2 2 4 2" xfId="23637" xr:uid="{6FC2895B-B0B7-4796-8981-A438456ECAFF}"/>
    <cellStyle name="40% - Accent1 6 2 2 4 2 2" xfId="38608" xr:uid="{6D566D8D-D91B-410C-B659-EA7736BF739D}"/>
    <cellStyle name="40% - Accent1 6 2 2 4 3" xfId="31005" xr:uid="{2BDC86B8-DE16-42AF-81B6-5E3DE28934EF}"/>
    <cellStyle name="40% - Accent1 6 2 2 5" xfId="23631" xr:uid="{2E296468-353D-4309-912D-8480232224C6}"/>
    <cellStyle name="40% - Accent1 6 2 2 5 2" xfId="38602" xr:uid="{6F68E237-3567-440C-A956-ED13F251015B}"/>
    <cellStyle name="40% - Accent1 6 2 2 6" xfId="30999" xr:uid="{8EB89B95-C388-436B-A47B-813E7FFBE08A}"/>
    <cellStyle name="40% - Accent1 6 2 3" xfId="5995" xr:uid="{00000000-0005-0000-0000-0000F00A0000}"/>
    <cellStyle name="40% - Accent1 6 2 3 2" xfId="5996" xr:uid="{00000000-0005-0000-0000-0000F10A0000}"/>
    <cellStyle name="40% - Accent1 6 2 3 2 2" xfId="23639" xr:uid="{7C6A8186-BEFE-4D1F-BD07-C818CBA9FFEE}"/>
    <cellStyle name="40% - Accent1 6 2 3 2 2 2" xfId="38610" xr:uid="{66FFA799-435C-446C-AD67-07CA134D4214}"/>
    <cellStyle name="40% - Accent1 6 2 3 2 3" xfId="31007" xr:uid="{294E0B37-48C5-45F3-A197-2AA728637D11}"/>
    <cellStyle name="40% - Accent1 6 2 3 3" xfId="5997" xr:uid="{00000000-0005-0000-0000-0000F20A0000}"/>
    <cellStyle name="40% - Accent1 6 2 3 3 2" xfId="23640" xr:uid="{D8F5ED00-047A-45DB-90F2-67D5EA802432}"/>
    <cellStyle name="40% - Accent1 6 2 3 3 2 2" xfId="38611" xr:uid="{AFCBD2D0-55A8-46E4-9C69-87F16AB93D00}"/>
    <cellStyle name="40% - Accent1 6 2 3 3 3" xfId="31008" xr:uid="{6DBD91CF-4382-4C8D-ACC4-5085F0AE464C}"/>
    <cellStyle name="40% - Accent1 6 2 3 4" xfId="23638" xr:uid="{561356FC-8F35-4279-B2E5-EC88B90E5898}"/>
    <cellStyle name="40% - Accent1 6 2 3 4 2" xfId="38609" xr:uid="{8FCD55AC-8809-4E0F-9367-0B7592E087A0}"/>
    <cellStyle name="40% - Accent1 6 2 3 5" xfId="31006" xr:uid="{4D935DC4-7E92-4EF6-8D38-7905B0033197}"/>
    <cellStyle name="40% - Accent1 6 2 4" xfId="5998" xr:uid="{00000000-0005-0000-0000-0000F30A0000}"/>
    <cellStyle name="40% - Accent1 6 2 4 2" xfId="23641" xr:uid="{2D7D740F-FC9E-4F06-82AE-405C0E644583}"/>
    <cellStyle name="40% - Accent1 6 2 4 2 2" xfId="38612" xr:uid="{EF2FB24A-6240-4F82-A762-1A6B2200F739}"/>
    <cellStyle name="40% - Accent1 6 2 4 3" xfId="31009" xr:uid="{7720DE7E-240F-4A45-BFD5-EAC72CC11B3D}"/>
    <cellStyle name="40% - Accent1 6 2 5" xfId="5999" xr:uid="{00000000-0005-0000-0000-0000F40A0000}"/>
    <cellStyle name="40% - Accent1 6 2 5 2" xfId="6000" xr:uid="{00000000-0005-0000-0000-0000F50A0000}"/>
    <cellStyle name="40% - Accent1 6 2 5 2 2" xfId="23643" xr:uid="{68C00B80-D395-480D-9C8D-CC84CA9CBE6E}"/>
    <cellStyle name="40% - Accent1 6 2 5 2 2 2" xfId="38614" xr:uid="{393F284D-7F93-4F55-878C-C6B80957E748}"/>
    <cellStyle name="40% - Accent1 6 2 5 2 3" xfId="31011" xr:uid="{347860A5-BE2F-4106-82EA-9A293F562013}"/>
    <cellStyle name="40% - Accent1 6 2 5 3" xfId="23642" xr:uid="{74C6E816-6AC6-42D6-A28E-1DD7ECD4AD80}"/>
    <cellStyle name="40% - Accent1 6 2 5 3 2" xfId="38613" xr:uid="{26E9AFDF-4AF3-4F6E-8FCF-61B0060418D3}"/>
    <cellStyle name="40% - Accent1 6 2 5 4" xfId="31010" xr:uid="{74721380-39EE-4DEE-BBE8-BDB0315B075F}"/>
    <cellStyle name="40% - Accent1 6 2 6" xfId="6001" xr:uid="{00000000-0005-0000-0000-0000F60A0000}"/>
    <cellStyle name="40% - Accent1 6 2 6 2" xfId="23644" xr:uid="{07C770FE-5300-4E59-B6CF-E3ECC11902FC}"/>
    <cellStyle name="40% - Accent1 6 2 6 2 2" xfId="38615" xr:uid="{AA0B1F17-299B-4872-A1DB-C3C52F827A07}"/>
    <cellStyle name="40% - Accent1 6 2 6 3" xfId="31012" xr:uid="{19C93FBB-5800-410F-9587-5A89FE57E3F9}"/>
    <cellStyle name="40% - Accent1 6 2 7" xfId="23630" xr:uid="{F4BAB53E-AFB5-437D-BD52-9DB269D5D2DE}"/>
    <cellStyle name="40% - Accent1 6 2 7 2" xfId="38601" xr:uid="{F7C31F45-F7AC-4E6E-834C-ED5B46BC8FE2}"/>
    <cellStyle name="40% - Accent1 6 2 8" xfId="30998" xr:uid="{78678635-C9E0-4B29-BD38-8B729252A802}"/>
    <cellStyle name="40% - Accent1 6 3" xfId="6002" xr:uid="{00000000-0005-0000-0000-0000F70A0000}"/>
    <cellStyle name="40% - Accent1 6 3 2" xfId="6003" xr:uid="{00000000-0005-0000-0000-0000F80A0000}"/>
    <cellStyle name="40% - Accent1 6 3 2 2" xfId="6004" xr:uid="{00000000-0005-0000-0000-0000F90A0000}"/>
    <cellStyle name="40% - Accent1 6 3 2 2 2" xfId="23647" xr:uid="{39FF1376-78FE-4B04-945B-CDC15F912134}"/>
    <cellStyle name="40% - Accent1 6 3 2 2 2 2" xfId="38618" xr:uid="{AC2E4B2D-189F-47AA-997A-6A8E30576F8B}"/>
    <cellStyle name="40% - Accent1 6 3 2 2 3" xfId="31015" xr:uid="{A67AD045-2414-41D0-B4DC-1CB3611FB02D}"/>
    <cellStyle name="40% - Accent1 6 3 2 3" xfId="6005" xr:uid="{00000000-0005-0000-0000-0000FA0A0000}"/>
    <cellStyle name="40% - Accent1 6 3 2 3 2" xfId="23648" xr:uid="{B410A14B-F878-49E8-9E3C-E40133F72BA6}"/>
    <cellStyle name="40% - Accent1 6 3 2 3 2 2" xfId="38619" xr:uid="{2CD6EF3F-BD13-4ED4-9B96-C67C80A697FE}"/>
    <cellStyle name="40% - Accent1 6 3 2 3 3" xfId="31016" xr:uid="{97E22EC4-156A-473F-86DE-6F7597FA2AF3}"/>
    <cellStyle name="40% - Accent1 6 3 2 4" xfId="23646" xr:uid="{6D284A5B-CBE0-4EEE-BE5F-58413EFD3132}"/>
    <cellStyle name="40% - Accent1 6 3 2 4 2" xfId="38617" xr:uid="{E6965189-88D8-4856-84A5-F299DA29D8E3}"/>
    <cellStyle name="40% - Accent1 6 3 2 5" xfId="31014" xr:uid="{08555551-F8E9-4E6B-B988-05D89A9FB514}"/>
    <cellStyle name="40% - Accent1 6 3 3" xfId="6006" xr:uid="{00000000-0005-0000-0000-0000FB0A0000}"/>
    <cellStyle name="40% - Accent1 6 3 3 2" xfId="6007" xr:uid="{00000000-0005-0000-0000-0000FC0A0000}"/>
    <cellStyle name="40% - Accent1 6 3 3 2 2" xfId="23650" xr:uid="{BAF2AB5F-6E2E-4200-BD93-7E57E13873E9}"/>
    <cellStyle name="40% - Accent1 6 3 3 2 2 2" xfId="38621" xr:uid="{8D0E8B57-E9A1-4DC8-85F2-6D459D949486}"/>
    <cellStyle name="40% - Accent1 6 3 3 2 3" xfId="31018" xr:uid="{177D04F8-DFBD-4001-8959-374FA7172A46}"/>
    <cellStyle name="40% - Accent1 6 3 3 3" xfId="23649" xr:uid="{FAA1841B-9895-4388-B3D2-5001FF08BE7C}"/>
    <cellStyle name="40% - Accent1 6 3 3 3 2" xfId="38620" xr:uid="{7A375D43-CC8C-4C5A-A82F-C9E12E0EB963}"/>
    <cellStyle name="40% - Accent1 6 3 3 4" xfId="31017" xr:uid="{CD7089AA-CB58-4016-849F-4B624327F5C3}"/>
    <cellStyle name="40% - Accent1 6 3 4" xfId="6008" xr:uid="{00000000-0005-0000-0000-0000FD0A0000}"/>
    <cellStyle name="40% - Accent1 6 3 4 2" xfId="23651" xr:uid="{02BF64C8-272C-46C3-91FC-C1806B591D07}"/>
    <cellStyle name="40% - Accent1 6 3 4 2 2" xfId="38622" xr:uid="{83C6C80A-8E3F-4B65-BBB9-4137AB2B7C5A}"/>
    <cellStyle name="40% - Accent1 6 3 4 3" xfId="31019" xr:uid="{57A52E4E-2196-4BD7-824A-75772EF57EDD}"/>
    <cellStyle name="40% - Accent1 6 3 5" xfId="23645" xr:uid="{1326BD3B-18C7-4858-8FB7-C7E719C8306B}"/>
    <cellStyle name="40% - Accent1 6 3 5 2" xfId="38616" xr:uid="{97565A17-803A-452B-885E-4BA38AF03D00}"/>
    <cellStyle name="40% - Accent1 6 3 6" xfId="31013" xr:uid="{F5C95420-98A6-4D9F-B9A9-7507CF032B2C}"/>
    <cellStyle name="40% - Accent1 6 4" xfId="6009" xr:uid="{00000000-0005-0000-0000-0000FE0A0000}"/>
    <cellStyle name="40% - Accent1 6 5" xfId="6010" xr:uid="{00000000-0005-0000-0000-0000FF0A0000}"/>
    <cellStyle name="40% - Accent1 6 5 2" xfId="23652" xr:uid="{2807AEB6-48C4-4A26-9645-8A539FDCEF4E}"/>
    <cellStyle name="40% - Accent1 6 5 2 2" xfId="38623" xr:uid="{8AAD977F-3E5B-4773-A533-B8A00B522418}"/>
    <cellStyle name="40% - Accent1 6 5 3" xfId="31020" xr:uid="{443D63EF-9909-425D-9194-3E0890BABD3B}"/>
    <cellStyle name="40% - Accent1 7" xfId="226" xr:uid="{00000000-0005-0000-0000-000041000000}"/>
    <cellStyle name="40% - Accent1 7 2" xfId="6011" xr:uid="{00000000-0005-0000-0000-0000010B0000}"/>
    <cellStyle name="40% - Accent1 7 2 2" xfId="23653" xr:uid="{DA986C04-DDB6-4E8C-9EF3-B5BBF80D4077}"/>
    <cellStyle name="40% - Accent1 7 2 2 2" xfId="38624" xr:uid="{850C2295-3B28-4026-95B6-FB8C674DD420}"/>
    <cellStyle name="40% - Accent1 7 2 3" xfId="31021" xr:uid="{C0D8DE61-A753-4EF6-875F-02E23EC36099}"/>
    <cellStyle name="40% - Accent1 7 3" xfId="6012" xr:uid="{00000000-0005-0000-0000-0000020B0000}"/>
    <cellStyle name="40% - Accent1 7 4" xfId="6013" xr:uid="{00000000-0005-0000-0000-0000030B0000}"/>
    <cellStyle name="40% - Accent1 7 4 2" xfId="23654" xr:uid="{A8AD3AAF-020D-42D3-B362-59A9F03B495B}"/>
    <cellStyle name="40% - Accent1 7 4 2 2" xfId="38625" xr:uid="{4EF2841E-3402-4C88-8052-3F1853BD8495}"/>
    <cellStyle name="40% - Accent1 7 4 3" xfId="31022" xr:uid="{BE02287C-DC8A-44F1-8FA4-8CA667056CBC}"/>
    <cellStyle name="40% - Accent1 8" xfId="6014" xr:uid="{00000000-0005-0000-0000-0000040B0000}"/>
    <cellStyle name="40% - Accent1 8 2" xfId="6015" xr:uid="{00000000-0005-0000-0000-0000050B0000}"/>
    <cellStyle name="40% - Accent1 8 2 2" xfId="6016" xr:uid="{00000000-0005-0000-0000-0000060B0000}"/>
    <cellStyle name="40% - Accent1 8 2 2 2" xfId="23657" xr:uid="{0CD79B19-5DC6-4CAB-9326-FD737E1954F3}"/>
    <cellStyle name="40% - Accent1 8 2 2 2 2" xfId="38628" xr:uid="{D3F6E7BC-411B-456C-BF60-1FE8D299A139}"/>
    <cellStyle name="40% - Accent1 8 2 2 3" xfId="31025" xr:uid="{5879CE6F-DDDA-4B3B-B01D-EF04E8D5DD97}"/>
    <cellStyle name="40% - Accent1 8 2 3" xfId="6017" xr:uid="{00000000-0005-0000-0000-0000070B0000}"/>
    <cellStyle name="40% - Accent1 8 2 3 2" xfId="6018" xr:uid="{00000000-0005-0000-0000-0000080B0000}"/>
    <cellStyle name="40% - Accent1 8 2 3 2 2" xfId="23659" xr:uid="{3359A121-C954-499D-B97D-AE1D26551409}"/>
    <cellStyle name="40% - Accent1 8 2 3 2 2 2" xfId="38630" xr:uid="{66D1C286-6293-4254-A68B-A2FE10F521CA}"/>
    <cellStyle name="40% - Accent1 8 2 3 2 3" xfId="31027" xr:uid="{5501C6CA-3522-4B5F-B691-6491D1845B31}"/>
    <cellStyle name="40% - Accent1 8 2 3 3" xfId="23658" xr:uid="{8B3CCA00-AC92-4E60-87C6-491A9FDFD83A}"/>
    <cellStyle name="40% - Accent1 8 2 3 3 2" xfId="38629" xr:uid="{C29D202A-B078-44C9-9D76-C64BD152D8BA}"/>
    <cellStyle name="40% - Accent1 8 2 3 4" xfId="31026" xr:uid="{9C62D786-1417-40C5-96DE-C711A0FCC9EB}"/>
    <cellStyle name="40% - Accent1 8 2 4" xfId="23656" xr:uid="{00B4E053-DC1D-4ECA-A49D-00ECF579614E}"/>
    <cellStyle name="40% - Accent1 8 2 4 2" xfId="38627" xr:uid="{9AE5FCC8-4F60-4B83-9E24-FD4945197710}"/>
    <cellStyle name="40% - Accent1 8 2 5" xfId="31024" xr:uid="{A09D19F4-4960-49C8-B3EC-CA303352644C}"/>
    <cellStyle name="40% - Accent1 8 3" xfId="6019" xr:uid="{00000000-0005-0000-0000-0000090B0000}"/>
    <cellStyle name="40% - Accent1 8 3 2" xfId="23660" xr:uid="{37E7CE75-A4F5-4161-8F15-17B47AA0F557}"/>
    <cellStyle name="40% - Accent1 8 3 2 2" xfId="38631" xr:uid="{DDAC05FE-D5EF-4F4A-B5B0-7A07F4FDB74C}"/>
    <cellStyle name="40% - Accent1 8 3 3" xfId="31028" xr:uid="{767C4B63-83B5-4669-90FA-66901302B639}"/>
    <cellStyle name="40% - Accent1 8 4" xfId="6020" xr:uid="{00000000-0005-0000-0000-00000A0B0000}"/>
    <cellStyle name="40% - Accent1 8 4 2" xfId="6021" xr:uid="{00000000-0005-0000-0000-00000B0B0000}"/>
    <cellStyle name="40% - Accent1 8 4 2 2" xfId="23662" xr:uid="{AA6B9E41-22FE-41D1-B2DC-2DA578F08FAE}"/>
    <cellStyle name="40% - Accent1 8 4 2 2 2" xfId="38633" xr:uid="{E8980423-4C66-420B-B187-5DB538FB2C9D}"/>
    <cellStyle name="40% - Accent1 8 4 2 3" xfId="31030" xr:uid="{1B90AD80-7607-4D95-A612-158C26EA71C1}"/>
    <cellStyle name="40% - Accent1 8 4 3" xfId="23661" xr:uid="{432712CB-34C3-471F-8A90-006D89946423}"/>
    <cellStyle name="40% - Accent1 8 4 3 2" xfId="38632" xr:uid="{B50BED65-C8E5-43DE-9C3C-81856276E0BE}"/>
    <cellStyle name="40% - Accent1 8 4 4" xfId="31029" xr:uid="{E6157FBE-C631-4069-8BA3-64D3416C6477}"/>
    <cellStyle name="40% - Accent1 8 5" xfId="6022" xr:uid="{00000000-0005-0000-0000-00000C0B0000}"/>
    <cellStyle name="40% - Accent1 8 5 2" xfId="23663" xr:uid="{798120F4-28E4-4BC3-B121-C34FB9867DD2}"/>
    <cellStyle name="40% - Accent1 8 5 2 2" xfId="38634" xr:uid="{2CEF44D9-1501-4312-8C9C-8702911E758E}"/>
    <cellStyle name="40% - Accent1 8 5 3" xfId="31031" xr:uid="{A314BB39-83C2-4BAB-A183-EE81F57A4275}"/>
    <cellStyle name="40% - Accent1 8 6" xfId="23655" xr:uid="{61F29BB2-5B61-4A10-8EBB-DA43F13EE540}"/>
    <cellStyle name="40% - Accent1 8 6 2" xfId="38626" xr:uid="{1B6B3A1C-0859-4A75-A7E4-C6C4A0183B2B}"/>
    <cellStyle name="40% - Accent1 8 7" xfId="31023" xr:uid="{0EBFBA69-B1A1-4304-956D-61DE739079F7}"/>
    <cellStyle name="40% - Accent1 9" xfId="6023" xr:uid="{00000000-0005-0000-0000-00000D0B0000}"/>
    <cellStyle name="40% - Accent1 9 2" xfId="6024" xr:uid="{00000000-0005-0000-0000-00000E0B0000}"/>
    <cellStyle name="40% - Accent1 9 2 2" xfId="6025" xr:uid="{00000000-0005-0000-0000-00000F0B0000}"/>
    <cellStyle name="40% - Accent1 9 2 2 2" xfId="23666" xr:uid="{334BF9F7-919A-4C2A-999D-6170014D6AA6}"/>
    <cellStyle name="40% - Accent1 9 2 2 2 2" xfId="38637" xr:uid="{4867FB5C-D93C-448E-B5E5-EF86DAD9017C}"/>
    <cellStyle name="40% - Accent1 9 2 2 3" xfId="31034" xr:uid="{F792E870-0156-45A1-BCE1-84ADD2DC1044}"/>
    <cellStyle name="40% - Accent1 9 2 3" xfId="6026" xr:uid="{00000000-0005-0000-0000-0000100B0000}"/>
    <cellStyle name="40% - Accent1 9 2 3 2" xfId="23667" xr:uid="{7823B5E7-7CF2-4828-9F01-926FF0C99C55}"/>
    <cellStyle name="40% - Accent1 9 2 3 2 2" xfId="38638" xr:uid="{70FA78B5-F4E8-4DE2-9814-E543B05187EB}"/>
    <cellStyle name="40% - Accent1 9 2 3 3" xfId="31035" xr:uid="{3E0B673B-44C4-433E-B5C3-F4F081D945D0}"/>
    <cellStyle name="40% - Accent1 9 2 4" xfId="23665" xr:uid="{5FFAACE5-D398-48FC-A55C-84ADD67C68F6}"/>
    <cellStyle name="40% - Accent1 9 2 4 2" xfId="38636" xr:uid="{325B2804-DA51-49DD-A235-2ABD83C89655}"/>
    <cellStyle name="40% - Accent1 9 2 5" xfId="31033" xr:uid="{2680D4B8-8D40-4FEA-AD14-D86BBFFA51EE}"/>
    <cellStyle name="40% - Accent1 9 3" xfId="6027" xr:uid="{00000000-0005-0000-0000-0000110B0000}"/>
    <cellStyle name="40% - Accent1 9 3 2" xfId="23668" xr:uid="{F0FA2ABC-CFED-45B2-8551-C39E3AC9E134}"/>
    <cellStyle name="40% - Accent1 9 3 2 2" xfId="38639" xr:uid="{B449AB3A-A954-4D07-9CB1-0E7AA3ED1176}"/>
    <cellStyle name="40% - Accent1 9 3 3" xfId="31036" xr:uid="{782DB034-4F08-461E-8FC9-F24001509464}"/>
    <cellStyle name="40% - Accent1 9 4" xfId="6028" xr:uid="{00000000-0005-0000-0000-0000120B0000}"/>
    <cellStyle name="40% - Accent1 9 4 2" xfId="6029" xr:uid="{00000000-0005-0000-0000-0000130B0000}"/>
    <cellStyle name="40% - Accent1 9 4 2 2" xfId="23670" xr:uid="{898ECAA3-90DF-497E-A418-91CBA8CFBD74}"/>
    <cellStyle name="40% - Accent1 9 4 2 2 2" xfId="38641" xr:uid="{DF9D13BB-750C-474F-9420-B70CA5C69141}"/>
    <cellStyle name="40% - Accent1 9 4 2 3" xfId="31038" xr:uid="{BBD6492E-A307-4966-8CBE-FCC8DCA9A4BC}"/>
    <cellStyle name="40% - Accent1 9 4 3" xfId="23669" xr:uid="{BA12284F-FE10-4F89-832D-9D90F4C3DAC8}"/>
    <cellStyle name="40% - Accent1 9 4 3 2" xfId="38640" xr:uid="{A2AA419B-F973-437C-8625-F6CD3124CADA}"/>
    <cellStyle name="40% - Accent1 9 4 4" xfId="31037" xr:uid="{4244EA6E-B8E3-4E7A-9C9A-487CD906261C}"/>
    <cellStyle name="40% - Accent1 9 5" xfId="6030" xr:uid="{00000000-0005-0000-0000-0000140B0000}"/>
    <cellStyle name="40% - Accent1 9 5 2" xfId="23671" xr:uid="{8D32C8CF-E52C-4FBB-B61A-C9972EA19A2F}"/>
    <cellStyle name="40% - Accent1 9 5 2 2" xfId="38642" xr:uid="{FD25AEBF-1C07-401F-8A3B-3A69C3E7A05E}"/>
    <cellStyle name="40% - Accent1 9 5 3" xfId="31039" xr:uid="{1B3EE3A2-94E3-4E74-B8D8-BFC1A9669916}"/>
    <cellStyle name="40% - Accent1 9 6" xfId="23664" xr:uid="{A40B080F-F2BB-45EE-B713-502B8CAA2474}"/>
    <cellStyle name="40% - Accent1 9 6 2" xfId="38635" xr:uid="{74660DAE-7941-468D-90AF-892D1F664A4B}"/>
    <cellStyle name="40% - Accent1 9 7" xfId="31032" xr:uid="{18DD168C-1573-4BC3-B2DE-5AAC842341F6}"/>
    <cellStyle name="40% - Accent2" xfId="87" builtinId="35" customBuiltin="1"/>
    <cellStyle name="40% - Accent2 10" xfId="6031" xr:uid="{00000000-0005-0000-0000-0000150B0000}"/>
    <cellStyle name="40% - Accent2 10 2" xfId="6032" xr:uid="{00000000-0005-0000-0000-0000160B0000}"/>
    <cellStyle name="40% - Accent2 10 2 2" xfId="6033" xr:uid="{00000000-0005-0000-0000-0000170B0000}"/>
    <cellStyle name="40% - Accent2 10 2 2 2" xfId="23674" xr:uid="{C3DB83C9-5873-4301-B930-B40C465ED0FD}"/>
    <cellStyle name="40% - Accent2 10 2 2 2 2" xfId="38645" xr:uid="{C1B6DC9F-E713-4126-87C5-6F64B706ABEE}"/>
    <cellStyle name="40% - Accent2 10 2 2 3" xfId="31042" xr:uid="{C63A8493-408F-4640-9168-348F1292E6B8}"/>
    <cellStyle name="40% - Accent2 10 2 3" xfId="6034" xr:uid="{00000000-0005-0000-0000-0000180B0000}"/>
    <cellStyle name="40% - Accent2 10 2 3 2" xfId="23675" xr:uid="{CFC71FBF-E6ED-471B-9BA3-DACCE31A254F}"/>
    <cellStyle name="40% - Accent2 10 2 3 2 2" xfId="38646" xr:uid="{E549ACF9-8F9B-45B6-B538-533DE90B3CA7}"/>
    <cellStyle name="40% - Accent2 10 2 3 3" xfId="31043" xr:uid="{FE33CD3E-15C6-4587-8B8C-27C06D0A3829}"/>
    <cellStyle name="40% - Accent2 10 2 4" xfId="23673" xr:uid="{18757DB6-0A55-45E7-AF80-09452544385F}"/>
    <cellStyle name="40% - Accent2 10 2 4 2" xfId="38644" xr:uid="{BE144287-250E-4627-8E1F-27504FAB5796}"/>
    <cellStyle name="40% - Accent2 10 2 5" xfId="31041" xr:uid="{87ECE552-D493-4DD6-932B-4A5D10F84F5B}"/>
    <cellStyle name="40% - Accent2 10 3" xfId="6035" xr:uid="{00000000-0005-0000-0000-0000190B0000}"/>
    <cellStyle name="40% - Accent2 10 3 2" xfId="23676" xr:uid="{6B1499CF-D921-4BB3-A3AA-D23410ED8817}"/>
    <cellStyle name="40% - Accent2 10 3 2 2" xfId="38647" xr:uid="{36BB5BC9-2CB6-4BDE-A8F3-F0676939978E}"/>
    <cellStyle name="40% - Accent2 10 3 3" xfId="31044" xr:uid="{C024B592-484C-4B89-91D0-65FCF7C9D760}"/>
    <cellStyle name="40% - Accent2 10 4" xfId="6036" xr:uid="{00000000-0005-0000-0000-00001A0B0000}"/>
    <cellStyle name="40% - Accent2 10 4 2" xfId="23677" xr:uid="{1B8B00D9-6549-45DB-8DA6-8AC6210A47ED}"/>
    <cellStyle name="40% - Accent2 10 4 2 2" xfId="38648" xr:uid="{95318B4C-5BF4-4FC4-A5C7-C333B6980073}"/>
    <cellStyle name="40% - Accent2 10 4 3" xfId="31045" xr:uid="{EE6B2C69-FE13-4EAB-A4B4-E603B22B3FF8}"/>
    <cellStyle name="40% - Accent2 10 5" xfId="23672" xr:uid="{73CDBDDE-C50D-4096-AAF4-0160CFB1944D}"/>
    <cellStyle name="40% - Accent2 10 5 2" xfId="38643" xr:uid="{A89081B7-E0B3-4466-B091-E291428F4850}"/>
    <cellStyle name="40% - Accent2 10 6" xfId="31040" xr:uid="{227C5EF6-A376-484B-9169-3E602D22DB8D}"/>
    <cellStyle name="40% - Accent2 11" xfId="6037" xr:uid="{00000000-0005-0000-0000-00001B0B0000}"/>
    <cellStyle name="40% - Accent2 11 2" xfId="6038" xr:uid="{00000000-0005-0000-0000-00001C0B0000}"/>
    <cellStyle name="40% - Accent2 11 2 2" xfId="23679" xr:uid="{EEB2EB5D-948F-4938-A3FF-13EB39B96745}"/>
    <cellStyle name="40% - Accent2 11 2 2 2" xfId="38650" xr:uid="{7E10C5A0-7DB8-40E8-AF6D-9DBB3685AE46}"/>
    <cellStyle name="40% - Accent2 11 2 3" xfId="31047" xr:uid="{CFE2490A-7B4A-4BBD-A3B6-263EA0FB56A2}"/>
    <cellStyle name="40% - Accent2 11 3" xfId="6039" xr:uid="{00000000-0005-0000-0000-00001D0B0000}"/>
    <cellStyle name="40% - Accent2 11 3 2" xfId="23680" xr:uid="{32BC6943-F2F0-4AD6-A97D-062DCB537544}"/>
    <cellStyle name="40% - Accent2 11 3 2 2" xfId="38651" xr:uid="{C42222A0-A9A1-4C39-9FA7-3C47F7C70445}"/>
    <cellStyle name="40% - Accent2 11 3 3" xfId="31048" xr:uid="{C8185318-0735-4800-9006-366037024FEC}"/>
    <cellStyle name="40% - Accent2 11 4" xfId="23678" xr:uid="{2F30D285-6ED0-4DA6-AFAD-BC3EE9980B54}"/>
    <cellStyle name="40% - Accent2 11 4 2" xfId="38649" xr:uid="{5D299776-994B-4173-9EE2-BA043E10A33A}"/>
    <cellStyle name="40% - Accent2 11 5" xfId="31046" xr:uid="{6C69A43F-3709-40E9-BE79-E122CA268F93}"/>
    <cellStyle name="40% - Accent2 12" xfId="6040" xr:uid="{00000000-0005-0000-0000-00001E0B0000}"/>
    <cellStyle name="40% - Accent2 12 2" xfId="6041" xr:uid="{00000000-0005-0000-0000-00001F0B0000}"/>
    <cellStyle name="40% - Accent2 12 2 2" xfId="23682" xr:uid="{178D2B61-B59B-4C84-8E98-FD3E4BEDE453}"/>
    <cellStyle name="40% - Accent2 12 2 2 2" xfId="38653" xr:uid="{66AB86E1-54ED-4520-B559-6B6F48FF3028}"/>
    <cellStyle name="40% - Accent2 12 2 3" xfId="31050" xr:uid="{7B2ECBB6-9B06-4312-84FF-060ED340C16B}"/>
    <cellStyle name="40% - Accent2 12 3" xfId="6042" xr:uid="{00000000-0005-0000-0000-0000200B0000}"/>
    <cellStyle name="40% - Accent2 12 3 2" xfId="23683" xr:uid="{C4465289-DB4E-436B-A821-322CAFB587CB}"/>
    <cellStyle name="40% - Accent2 12 3 2 2" xfId="38654" xr:uid="{6D4253E5-A7F4-401C-B758-37460235840D}"/>
    <cellStyle name="40% - Accent2 12 3 3" xfId="31051" xr:uid="{24834FD6-719E-475A-9878-397833D98D37}"/>
    <cellStyle name="40% - Accent2 12 4" xfId="23681" xr:uid="{8D59AC67-69F2-4CC8-BFA7-A4E03B835483}"/>
    <cellStyle name="40% - Accent2 12 4 2" xfId="38652" xr:uid="{F1AD9373-34B5-4E7F-8357-5D38164AFDAA}"/>
    <cellStyle name="40% - Accent2 12 5" xfId="31049" xr:uid="{61D6DFC2-66E1-4843-A78C-5B8A90043A05}"/>
    <cellStyle name="40% - Accent2 13" xfId="6043" xr:uid="{00000000-0005-0000-0000-0000210B0000}"/>
    <cellStyle name="40% - Accent2 13 2" xfId="6044" xr:uid="{00000000-0005-0000-0000-0000220B0000}"/>
    <cellStyle name="40% - Accent2 13 2 2" xfId="23685" xr:uid="{0AD4AF86-298E-4CD9-8811-F232EC150ADB}"/>
    <cellStyle name="40% - Accent2 13 2 2 2" xfId="38656" xr:uid="{ABAEA730-35DB-4CC6-A457-3D44E6E88FDC}"/>
    <cellStyle name="40% - Accent2 13 2 3" xfId="31053" xr:uid="{AADDC696-454C-40EA-B2E1-1FD969A02DF6}"/>
    <cellStyle name="40% - Accent2 13 3" xfId="6045" xr:uid="{00000000-0005-0000-0000-0000230B0000}"/>
    <cellStyle name="40% - Accent2 13 3 2" xfId="23686" xr:uid="{3DA3AC2E-45FA-49B8-9221-8ECC271749A9}"/>
    <cellStyle name="40% - Accent2 13 3 2 2" xfId="38657" xr:uid="{5E2CAF8F-B090-47F0-B9E8-4B8906BB2A00}"/>
    <cellStyle name="40% - Accent2 13 3 3" xfId="31054" xr:uid="{ED5A9BFA-E11C-474C-9A59-2F33747E9093}"/>
    <cellStyle name="40% - Accent2 13 4" xfId="23684" xr:uid="{7170FCBC-A4CA-4CEB-B4E9-2499965BFE38}"/>
    <cellStyle name="40% - Accent2 13 4 2" xfId="38655" xr:uid="{32EA1BF9-BAF4-4C2F-AF03-6ACACA9418C7}"/>
    <cellStyle name="40% - Accent2 13 5" xfId="31052" xr:uid="{E055FCBD-21CF-4D2F-A0A5-DCEB5039D79D}"/>
    <cellStyle name="40% - Accent2 14" xfId="6046" xr:uid="{00000000-0005-0000-0000-0000240B0000}"/>
    <cellStyle name="40% - Accent2 14 2" xfId="6047" xr:uid="{00000000-0005-0000-0000-0000250B0000}"/>
    <cellStyle name="40% - Accent2 14 2 2" xfId="23687" xr:uid="{A2F70348-01D8-406D-BB0D-855E04DB0161}"/>
    <cellStyle name="40% - Accent2 14 2 2 2" xfId="38658" xr:uid="{CC73D273-AB82-4414-8C85-D86043687E6C}"/>
    <cellStyle name="40% - Accent2 14 2 3" xfId="31055" xr:uid="{92F0EC96-D5BA-4534-BF38-55E762F96855}"/>
    <cellStyle name="40% - Accent2 15" xfId="6048" xr:uid="{00000000-0005-0000-0000-0000260B0000}"/>
    <cellStyle name="40% - Accent2 15 2" xfId="23688" xr:uid="{3774DB94-E012-4144-8FDC-70E915F33641}"/>
    <cellStyle name="40% - Accent2 15 2 2" xfId="38659" xr:uid="{2D02966F-49EB-48B3-A253-71A3FC8C1229}"/>
    <cellStyle name="40% - Accent2 15 3" xfId="31056" xr:uid="{BDDAA55A-ABFF-4082-BC4B-AFA015589EE2}"/>
    <cellStyle name="40% - Accent2 16" xfId="6049" xr:uid="{00000000-0005-0000-0000-0000270B0000}"/>
    <cellStyle name="40% - Accent2 17" xfId="20646" xr:uid="{4D8B27C0-58D6-4495-9E45-9CDA0014E42B}"/>
    <cellStyle name="40% - Accent2 17 2" xfId="35647" xr:uid="{D1E7F972-B429-40AC-955A-907443CA1C3C}"/>
    <cellStyle name="40% - Accent2 18" xfId="27950" xr:uid="{FA7A71A2-AE54-497C-9B78-26C970C610A1}"/>
    <cellStyle name="40% - Accent2 2" xfId="227" xr:uid="{00000000-0005-0000-0000-000042000000}"/>
    <cellStyle name="40% - Accent2 2 2" xfId="6050" xr:uid="{00000000-0005-0000-0000-0000290B0000}"/>
    <cellStyle name="40% - Accent2 2 3" xfId="6051" xr:uid="{00000000-0005-0000-0000-00002A0B0000}"/>
    <cellStyle name="40% - Accent2 2 3 2" xfId="6052" xr:uid="{00000000-0005-0000-0000-00002B0B0000}"/>
    <cellStyle name="40% - Accent2 2 3 2 2" xfId="6053" xr:uid="{00000000-0005-0000-0000-00002C0B0000}"/>
    <cellStyle name="40% - Accent2 2 3 2 2 2" xfId="6054" xr:uid="{00000000-0005-0000-0000-00002D0B0000}"/>
    <cellStyle name="40% - Accent2 2 3 2 2 2 2" xfId="6055" xr:uid="{00000000-0005-0000-0000-00002E0B0000}"/>
    <cellStyle name="40% - Accent2 2 3 2 2 2 2 2" xfId="23693" xr:uid="{8616B1E6-37D4-4C03-A4B5-E4532E533D3F}"/>
    <cellStyle name="40% - Accent2 2 3 2 2 2 2 2 2" xfId="38664" xr:uid="{82468A56-DAE0-420F-BBB6-6AD301E34804}"/>
    <cellStyle name="40% - Accent2 2 3 2 2 2 2 3" xfId="31061" xr:uid="{3472492B-D0CB-4503-884A-714B6596962A}"/>
    <cellStyle name="40% - Accent2 2 3 2 2 2 3" xfId="6056" xr:uid="{00000000-0005-0000-0000-00002F0B0000}"/>
    <cellStyle name="40% - Accent2 2 3 2 2 2 3 2" xfId="23694" xr:uid="{BC270107-3579-4857-B11B-5C89E3377794}"/>
    <cellStyle name="40% - Accent2 2 3 2 2 2 3 2 2" xfId="38665" xr:uid="{112177F3-3765-403A-876D-BCD7FD6CB70B}"/>
    <cellStyle name="40% - Accent2 2 3 2 2 2 3 3" xfId="31062" xr:uid="{3C83A2A7-0AFA-443F-B71B-5883A7D0465E}"/>
    <cellStyle name="40% - Accent2 2 3 2 2 2 4" xfId="23692" xr:uid="{65C80FFB-99FE-46A3-A58C-FA0F5E9B9267}"/>
    <cellStyle name="40% - Accent2 2 3 2 2 2 4 2" xfId="38663" xr:uid="{196B5B21-6933-44E5-A81A-8ECF3C49BF43}"/>
    <cellStyle name="40% - Accent2 2 3 2 2 2 5" xfId="31060" xr:uid="{3ED4EF2A-B61D-413F-93C5-34F79F36A943}"/>
    <cellStyle name="40% - Accent2 2 3 2 2 3" xfId="6057" xr:uid="{00000000-0005-0000-0000-0000300B0000}"/>
    <cellStyle name="40% - Accent2 2 3 2 2 3 2" xfId="23695" xr:uid="{0AB6CB7D-D73D-4AA8-AF6D-B0CCEE4E9FF4}"/>
    <cellStyle name="40% - Accent2 2 3 2 2 3 2 2" xfId="38666" xr:uid="{59636B90-FA06-46F3-A0FA-7BD20710482B}"/>
    <cellStyle name="40% - Accent2 2 3 2 2 3 3" xfId="31063" xr:uid="{E6347143-B192-4991-A349-054621BF1AA4}"/>
    <cellStyle name="40% - Accent2 2 3 2 2 4" xfId="6058" xr:uid="{00000000-0005-0000-0000-0000310B0000}"/>
    <cellStyle name="40% - Accent2 2 3 2 2 4 2" xfId="23696" xr:uid="{076D3EB1-B35B-474E-9735-83B771BE9328}"/>
    <cellStyle name="40% - Accent2 2 3 2 2 4 2 2" xfId="38667" xr:uid="{50B0D8EA-FAC7-4877-9EEE-CCE797BE321F}"/>
    <cellStyle name="40% - Accent2 2 3 2 2 4 3" xfId="31064" xr:uid="{F77B8911-24AE-416C-8FE2-C165FECD18C9}"/>
    <cellStyle name="40% - Accent2 2 3 2 2 5" xfId="23691" xr:uid="{82955033-D774-4A49-B691-A633E819A83F}"/>
    <cellStyle name="40% - Accent2 2 3 2 2 5 2" xfId="38662" xr:uid="{155AEC95-F37F-40A0-A2A0-D3107566F7C3}"/>
    <cellStyle name="40% - Accent2 2 3 2 2 6" xfId="31059" xr:uid="{FE1081F0-0E0E-4ABE-8E6E-0152D510E1B0}"/>
    <cellStyle name="40% - Accent2 2 3 2 3" xfId="6059" xr:uid="{00000000-0005-0000-0000-0000320B0000}"/>
    <cellStyle name="40% - Accent2 2 3 2 3 2" xfId="6060" xr:uid="{00000000-0005-0000-0000-0000330B0000}"/>
    <cellStyle name="40% - Accent2 2 3 2 3 2 2" xfId="6061" xr:uid="{00000000-0005-0000-0000-0000340B0000}"/>
    <cellStyle name="40% - Accent2 2 3 2 3 2 2 2" xfId="23699" xr:uid="{ED54C947-B279-43F9-B57C-EDDAAFC10EFC}"/>
    <cellStyle name="40% - Accent2 2 3 2 3 2 2 2 2" xfId="38670" xr:uid="{E131BA74-65EC-497B-B895-2F74862545BB}"/>
    <cellStyle name="40% - Accent2 2 3 2 3 2 2 3" xfId="31067" xr:uid="{0969B189-17EB-4F85-A491-69A34C3D0693}"/>
    <cellStyle name="40% - Accent2 2 3 2 3 2 3" xfId="6062" xr:uid="{00000000-0005-0000-0000-0000350B0000}"/>
    <cellStyle name="40% - Accent2 2 3 2 3 2 3 2" xfId="23700" xr:uid="{9A6E00CE-8A0A-4D3F-BCAD-A6FF71F2031E}"/>
    <cellStyle name="40% - Accent2 2 3 2 3 2 3 2 2" xfId="38671" xr:uid="{CF4A65AA-892D-4474-AC0D-29CA871AD24D}"/>
    <cellStyle name="40% - Accent2 2 3 2 3 2 3 3" xfId="31068" xr:uid="{F05DBA74-A093-44E1-9BAE-96A446FB3076}"/>
    <cellStyle name="40% - Accent2 2 3 2 3 2 4" xfId="23698" xr:uid="{8BF49686-80B0-46A8-A0C8-9A4BF4B0B695}"/>
    <cellStyle name="40% - Accent2 2 3 2 3 2 4 2" xfId="38669" xr:uid="{6D9E39A8-6EA3-4AF0-A6BA-A2E21BBE20E2}"/>
    <cellStyle name="40% - Accent2 2 3 2 3 2 5" xfId="31066" xr:uid="{8CDA6517-9F2E-4C7E-9E37-2159725562E2}"/>
    <cellStyle name="40% - Accent2 2 3 2 3 3" xfId="6063" xr:uid="{00000000-0005-0000-0000-0000360B0000}"/>
    <cellStyle name="40% - Accent2 2 3 2 3 3 2" xfId="23701" xr:uid="{54F5474B-5523-4D9A-9081-ED5C1CA42ECF}"/>
    <cellStyle name="40% - Accent2 2 3 2 3 3 2 2" xfId="38672" xr:uid="{31A6756F-7047-4834-A5CB-F819747439C3}"/>
    <cellStyle name="40% - Accent2 2 3 2 3 3 3" xfId="31069" xr:uid="{91FAABB9-2EBD-4078-B7AE-5A9B7EB0F36D}"/>
    <cellStyle name="40% - Accent2 2 3 2 3 4" xfId="6064" xr:uid="{00000000-0005-0000-0000-0000370B0000}"/>
    <cellStyle name="40% - Accent2 2 3 2 3 4 2" xfId="23702" xr:uid="{B9A30736-A8CF-4D9F-B58B-7888120FF215}"/>
    <cellStyle name="40% - Accent2 2 3 2 3 4 2 2" xfId="38673" xr:uid="{513D34F4-416B-4402-8C50-BD17B54F1FDF}"/>
    <cellStyle name="40% - Accent2 2 3 2 3 4 3" xfId="31070" xr:uid="{6D275ADE-8D72-4879-A1E8-03FB7289F799}"/>
    <cellStyle name="40% - Accent2 2 3 2 3 5" xfId="23697" xr:uid="{B33D43DE-4D5C-44D5-9EF0-57C9B95A19E1}"/>
    <cellStyle name="40% - Accent2 2 3 2 3 5 2" xfId="38668" xr:uid="{F213CA42-1C1A-4110-B41F-E83D563E82CA}"/>
    <cellStyle name="40% - Accent2 2 3 2 3 6" xfId="31065" xr:uid="{F3F7B7A1-F096-4DD5-9B47-00610EC61272}"/>
    <cellStyle name="40% - Accent2 2 3 2 4" xfId="6065" xr:uid="{00000000-0005-0000-0000-0000380B0000}"/>
    <cellStyle name="40% - Accent2 2 3 2 4 2" xfId="6066" xr:uid="{00000000-0005-0000-0000-0000390B0000}"/>
    <cellStyle name="40% - Accent2 2 3 2 4 2 2" xfId="23704" xr:uid="{0E6C984D-0716-480C-8591-0E59E5512BB7}"/>
    <cellStyle name="40% - Accent2 2 3 2 4 2 2 2" xfId="38675" xr:uid="{C7F8CCDC-9BE2-4932-9AC1-C705D2B5835D}"/>
    <cellStyle name="40% - Accent2 2 3 2 4 2 3" xfId="31072" xr:uid="{D7B6C612-09D5-4765-98FE-138A8F177DDC}"/>
    <cellStyle name="40% - Accent2 2 3 2 4 3" xfId="6067" xr:uid="{00000000-0005-0000-0000-00003A0B0000}"/>
    <cellStyle name="40% - Accent2 2 3 2 4 3 2" xfId="23705" xr:uid="{7C92A3DE-96C2-487C-B01C-1D052C6AEC34}"/>
    <cellStyle name="40% - Accent2 2 3 2 4 3 2 2" xfId="38676" xr:uid="{7B33D6D9-6F07-444A-BD18-0A49F03F867F}"/>
    <cellStyle name="40% - Accent2 2 3 2 4 3 3" xfId="31073" xr:uid="{1F1274EC-90E2-4C93-9A53-FE259D487364}"/>
    <cellStyle name="40% - Accent2 2 3 2 4 4" xfId="23703" xr:uid="{41DE8C78-7D32-4A99-B952-115C19828633}"/>
    <cellStyle name="40% - Accent2 2 3 2 4 4 2" xfId="38674" xr:uid="{EB177365-1734-4284-889A-CECA3F4B270A}"/>
    <cellStyle name="40% - Accent2 2 3 2 4 5" xfId="31071" xr:uid="{7F131662-3A4A-4DD5-9E58-7271CB18A0EE}"/>
    <cellStyle name="40% - Accent2 2 3 2 5" xfId="6068" xr:uid="{00000000-0005-0000-0000-00003B0B0000}"/>
    <cellStyle name="40% - Accent2 2 3 2 5 2" xfId="23706" xr:uid="{4C692684-27E9-4BE2-891D-F53C9AD1675A}"/>
    <cellStyle name="40% - Accent2 2 3 2 5 2 2" xfId="38677" xr:uid="{26CDB240-EFCD-43F0-85B2-9B0EA8EAD897}"/>
    <cellStyle name="40% - Accent2 2 3 2 5 3" xfId="31074" xr:uid="{DA2AF6BD-5106-437B-AE04-3833402D34DB}"/>
    <cellStyle name="40% - Accent2 2 3 2 6" xfId="6069" xr:uid="{00000000-0005-0000-0000-00003C0B0000}"/>
    <cellStyle name="40% - Accent2 2 3 2 6 2" xfId="23707" xr:uid="{6875EBAE-25C0-409B-A2C2-5DCBC6E9DBD5}"/>
    <cellStyle name="40% - Accent2 2 3 2 6 2 2" xfId="38678" xr:uid="{C29B4446-AC06-40E0-A712-4347852205A7}"/>
    <cellStyle name="40% - Accent2 2 3 2 6 3" xfId="31075" xr:uid="{FE5A0B69-5862-469D-8974-43A2C8637BE5}"/>
    <cellStyle name="40% - Accent2 2 3 2 7" xfId="23690" xr:uid="{2976F74C-4BD3-4FC1-BE7B-C09A20A1862A}"/>
    <cellStyle name="40% - Accent2 2 3 2 7 2" xfId="38661" xr:uid="{AEB11DC4-C2E5-4BDE-8DF4-D92C0505B1F5}"/>
    <cellStyle name="40% - Accent2 2 3 2 8" xfId="31058" xr:uid="{40D6ABC3-6F2A-4867-AD07-2F72BA59946C}"/>
    <cellStyle name="40% - Accent2 2 3 3" xfId="6070" xr:uid="{00000000-0005-0000-0000-00003D0B0000}"/>
    <cellStyle name="40% - Accent2 2 3 3 2" xfId="6071" xr:uid="{00000000-0005-0000-0000-00003E0B0000}"/>
    <cellStyle name="40% - Accent2 2 3 3 2 2" xfId="6072" xr:uid="{00000000-0005-0000-0000-00003F0B0000}"/>
    <cellStyle name="40% - Accent2 2 3 3 2 2 2" xfId="23710" xr:uid="{15EFBC91-1E46-4294-985D-B0E30CB8108D}"/>
    <cellStyle name="40% - Accent2 2 3 3 2 2 2 2" xfId="38681" xr:uid="{96C7594D-51C5-402D-B115-7C58FCFB24D9}"/>
    <cellStyle name="40% - Accent2 2 3 3 2 2 3" xfId="31078" xr:uid="{AC4F3D95-BA63-4E3E-91A1-E5C805F5F24A}"/>
    <cellStyle name="40% - Accent2 2 3 3 2 3" xfId="6073" xr:uid="{00000000-0005-0000-0000-0000400B0000}"/>
    <cellStyle name="40% - Accent2 2 3 3 2 3 2" xfId="23711" xr:uid="{69A3A0D0-A650-4284-BA30-BF43FC490C9D}"/>
    <cellStyle name="40% - Accent2 2 3 3 2 3 2 2" xfId="38682" xr:uid="{C88A81B6-F9ED-4371-8527-648116F062AA}"/>
    <cellStyle name="40% - Accent2 2 3 3 2 3 3" xfId="31079" xr:uid="{DD4629BE-C2CF-41D5-9EC9-9FF0F27F001F}"/>
    <cellStyle name="40% - Accent2 2 3 3 2 4" xfId="23709" xr:uid="{0A3EF9F1-2142-4288-A50B-57F8E39FFC7F}"/>
    <cellStyle name="40% - Accent2 2 3 3 2 4 2" xfId="38680" xr:uid="{C25D0130-E9FC-4689-BF2F-BAA876957DAA}"/>
    <cellStyle name="40% - Accent2 2 3 3 2 5" xfId="31077" xr:uid="{3EB8B81D-924B-442B-9B72-03E2992DF12D}"/>
    <cellStyle name="40% - Accent2 2 3 3 3" xfId="6074" xr:uid="{00000000-0005-0000-0000-0000410B0000}"/>
    <cellStyle name="40% - Accent2 2 3 3 3 2" xfId="23712" xr:uid="{C4A866D5-E9C8-47C4-A42E-D1254F42A462}"/>
    <cellStyle name="40% - Accent2 2 3 3 3 2 2" xfId="38683" xr:uid="{2219F822-A596-43B8-AF3A-E9348841B151}"/>
    <cellStyle name="40% - Accent2 2 3 3 3 3" xfId="31080" xr:uid="{A27C4976-449B-4847-AF89-2D64AB98F3CD}"/>
    <cellStyle name="40% - Accent2 2 3 3 4" xfId="6075" xr:uid="{00000000-0005-0000-0000-0000420B0000}"/>
    <cellStyle name="40% - Accent2 2 3 3 4 2" xfId="23713" xr:uid="{DF407322-9126-403C-B99C-6BDB4F42847A}"/>
    <cellStyle name="40% - Accent2 2 3 3 4 2 2" xfId="38684" xr:uid="{D762C98F-CCD3-494E-B81E-1AFECB0C19CE}"/>
    <cellStyle name="40% - Accent2 2 3 3 4 3" xfId="31081" xr:uid="{A1742071-CC03-4661-A66A-1C5530EACED4}"/>
    <cellStyle name="40% - Accent2 2 3 3 5" xfId="23708" xr:uid="{2B1DA19F-E66D-4C23-82E5-E83730287922}"/>
    <cellStyle name="40% - Accent2 2 3 3 5 2" xfId="38679" xr:uid="{1529D835-65D9-4122-8D35-4B40A4A7523F}"/>
    <cellStyle name="40% - Accent2 2 3 3 6" xfId="31076" xr:uid="{E66B5722-407E-47EA-A3A5-F9C26934FFD3}"/>
    <cellStyle name="40% - Accent2 2 3 4" xfId="6076" xr:uid="{00000000-0005-0000-0000-0000430B0000}"/>
    <cellStyle name="40% - Accent2 2 3 4 2" xfId="6077" xr:uid="{00000000-0005-0000-0000-0000440B0000}"/>
    <cellStyle name="40% - Accent2 2 3 4 2 2" xfId="6078" xr:uid="{00000000-0005-0000-0000-0000450B0000}"/>
    <cellStyle name="40% - Accent2 2 3 4 2 2 2" xfId="23716" xr:uid="{D340BBD0-AEF3-4252-8E07-816117FB24E7}"/>
    <cellStyle name="40% - Accent2 2 3 4 2 2 2 2" xfId="38687" xr:uid="{DF434AA6-B749-4A2B-BD7D-92115AB52D32}"/>
    <cellStyle name="40% - Accent2 2 3 4 2 2 3" xfId="31084" xr:uid="{F20DE88C-E896-4A3F-ACC7-74DAD42F87D9}"/>
    <cellStyle name="40% - Accent2 2 3 4 2 3" xfId="6079" xr:uid="{00000000-0005-0000-0000-0000460B0000}"/>
    <cellStyle name="40% - Accent2 2 3 4 2 3 2" xfId="23717" xr:uid="{5B6F7C6C-3879-4AB4-B6A8-AEBF6D1F4CC9}"/>
    <cellStyle name="40% - Accent2 2 3 4 2 3 2 2" xfId="38688" xr:uid="{3651EE33-7E9E-430F-AF61-6151410096FD}"/>
    <cellStyle name="40% - Accent2 2 3 4 2 3 3" xfId="31085" xr:uid="{81A03A43-8A0B-44B7-9A3D-6090C7D85500}"/>
    <cellStyle name="40% - Accent2 2 3 4 2 4" xfId="23715" xr:uid="{DF6C5313-E4D7-4D4E-B70E-0F3210CE78CD}"/>
    <cellStyle name="40% - Accent2 2 3 4 2 4 2" xfId="38686" xr:uid="{0E2CCA86-75C3-4423-BDC7-00FE7536747C}"/>
    <cellStyle name="40% - Accent2 2 3 4 2 5" xfId="31083" xr:uid="{FE27B181-A894-406B-959E-ADE1ACE73162}"/>
    <cellStyle name="40% - Accent2 2 3 4 3" xfId="6080" xr:uid="{00000000-0005-0000-0000-0000470B0000}"/>
    <cellStyle name="40% - Accent2 2 3 4 3 2" xfId="23718" xr:uid="{D66B329A-B011-46AA-B9DF-FFAD7670F629}"/>
    <cellStyle name="40% - Accent2 2 3 4 3 2 2" xfId="38689" xr:uid="{6351229F-0B68-475E-B3AE-FB201D6A26BE}"/>
    <cellStyle name="40% - Accent2 2 3 4 3 3" xfId="31086" xr:uid="{2710B725-C820-48C0-9A05-BDA41F817CE2}"/>
    <cellStyle name="40% - Accent2 2 3 4 4" xfId="6081" xr:uid="{00000000-0005-0000-0000-0000480B0000}"/>
    <cellStyle name="40% - Accent2 2 3 4 4 2" xfId="23719" xr:uid="{D1F63B95-2983-476F-AD87-2A9FE1DEC7D1}"/>
    <cellStyle name="40% - Accent2 2 3 4 4 2 2" xfId="38690" xr:uid="{29513B04-9FF6-4D49-8C27-03CF82220BCB}"/>
    <cellStyle name="40% - Accent2 2 3 4 4 3" xfId="31087" xr:uid="{665ABE70-9E94-445D-BD53-91AB0442FA3D}"/>
    <cellStyle name="40% - Accent2 2 3 4 5" xfId="23714" xr:uid="{7E58B000-2A79-4A8B-954C-EAE4F1592AEA}"/>
    <cellStyle name="40% - Accent2 2 3 4 5 2" xfId="38685" xr:uid="{88E49C3A-21A2-49DC-BD60-FB59E4F57727}"/>
    <cellStyle name="40% - Accent2 2 3 4 6" xfId="31082" xr:uid="{DFB576D2-C82C-4400-8404-F719AADEC066}"/>
    <cellStyle name="40% - Accent2 2 3 5" xfId="6082" xr:uid="{00000000-0005-0000-0000-0000490B0000}"/>
    <cellStyle name="40% - Accent2 2 3 5 2" xfId="6083" xr:uid="{00000000-0005-0000-0000-00004A0B0000}"/>
    <cellStyle name="40% - Accent2 2 3 5 2 2" xfId="23721" xr:uid="{98C550B4-5A5D-4639-925D-F57A76DE601B}"/>
    <cellStyle name="40% - Accent2 2 3 5 2 2 2" xfId="38692" xr:uid="{85A8154C-2FFC-450A-A427-5359A161E65A}"/>
    <cellStyle name="40% - Accent2 2 3 5 2 3" xfId="31089" xr:uid="{E7434406-F566-4540-A669-64B75EEFB288}"/>
    <cellStyle name="40% - Accent2 2 3 5 3" xfId="6084" xr:uid="{00000000-0005-0000-0000-00004B0B0000}"/>
    <cellStyle name="40% - Accent2 2 3 5 3 2" xfId="23722" xr:uid="{E49B6EA3-829C-4B53-A020-7813E6A5ACA2}"/>
    <cellStyle name="40% - Accent2 2 3 5 3 2 2" xfId="38693" xr:uid="{22F8F319-E4DF-4618-89CD-B95F8D971D19}"/>
    <cellStyle name="40% - Accent2 2 3 5 3 3" xfId="31090" xr:uid="{DAA7A661-B08E-449B-93CB-6E13C30992A1}"/>
    <cellStyle name="40% - Accent2 2 3 5 4" xfId="23720" xr:uid="{55D66B86-090C-40C5-919A-E0F921DEBB7C}"/>
    <cellStyle name="40% - Accent2 2 3 5 4 2" xfId="38691" xr:uid="{999ADBBC-9CDB-4174-A5F6-F7E192F8377B}"/>
    <cellStyle name="40% - Accent2 2 3 5 5" xfId="31088" xr:uid="{D5CC6DC8-8F66-46D2-B9EF-8E623437FE54}"/>
    <cellStyle name="40% - Accent2 2 3 6" xfId="6085" xr:uid="{00000000-0005-0000-0000-00004C0B0000}"/>
    <cellStyle name="40% - Accent2 2 3 6 2" xfId="23723" xr:uid="{CDB0CC82-CFEA-40BF-A4C4-9DD24755B805}"/>
    <cellStyle name="40% - Accent2 2 3 6 2 2" xfId="38694" xr:uid="{ABB5CAA4-3299-4CE6-9CD0-5F213B549941}"/>
    <cellStyle name="40% - Accent2 2 3 6 3" xfId="31091" xr:uid="{8BB1C871-85FB-459F-B6A4-AC64D6305264}"/>
    <cellStyle name="40% - Accent2 2 3 7" xfId="6086" xr:uid="{00000000-0005-0000-0000-00004D0B0000}"/>
    <cellStyle name="40% - Accent2 2 3 7 2" xfId="23724" xr:uid="{BACE6CC6-35A8-4B0C-B3D1-A13C8403E485}"/>
    <cellStyle name="40% - Accent2 2 3 7 2 2" xfId="38695" xr:uid="{11186FBF-40FE-4E6D-A76A-411BFE4A2F57}"/>
    <cellStyle name="40% - Accent2 2 3 7 3" xfId="31092" xr:uid="{DE67832C-14A1-4C4E-8A97-67F78B7EC11A}"/>
    <cellStyle name="40% - Accent2 2 3 8" xfId="23689" xr:uid="{AD3C1F24-3760-43D6-B46C-9601CCC1D632}"/>
    <cellStyle name="40% - Accent2 2 3 8 2" xfId="38660" xr:uid="{96186354-C78C-48BD-9385-25B3ECE0C757}"/>
    <cellStyle name="40% - Accent2 2 3 9" xfId="31057" xr:uid="{809DCC90-6A1D-4557-9C2C-17C0447269FD}"/>
    <cellStyle name="40% - Accent2 2 4" xfId="6087" xr:uid="{00000000-0005-0000-0000-00004E0B0000}"/>
    <cellStyle name="40% - Accent2 2 4 2" xfId="6088" xr:uid="{00000000-0005-0000-0000-00004F0B0000}"/>
    <cellStyle name="40% - Accent2 2 4 2 2" xfId="6089" xr:uid="{00000000-0005-0000-0000-0000500B0000}"/>
    <cellStyle name="40% - Accent2 2 4 2 2 2" xfId="6090" xr:uid="{00000000-0005-0000-0000-0000510B0000}"/>
    <cellStyle name="40% - Accent2 2 4 2 2 2 2" xfId="6091" xr:uid="{00000000-0005-0000-0000-0000520B0000}"/>
    <cellStyle name="40% - Accent2 2 4 2 2 2 2 2" xfId="23729" xr:uid="{2E47A905-C3AD-4E8E-9558-C0E6978EF44F}"/>
    <cellStyle name="40% - Accent2 2 4 2 2 2 2 2 2" xfId="38700" xr:uid="{8E97CF7F-B91B-46F9-BC85-9B088AD3240D}"/>
    <cellStyle name="40% - Accent2 2 4 2 2 2 2 3" xfId="31097" xr:uid="{8B2DAB64-DB77-487C-9479-4C1606DF56C4}"/>
    <cellStyle name="40% - Accent2 2 4 2 2 2 3" xfId="6092" xr:uid="{00000000-0005-0000-0000-0000530B0000}"/>
    <cellStyle name="40% - Accent2 2 4 2 2 2 3 2" xfId="23730" xr:uid="{9001D29E-5B92-41AE-9AA4-97BBB5EDF0E6}"/>
    <cellStyle name="40% - Accent2 2 4 2 2 2 3 2 2" xfId="38701" xr:uid="{1B7E37E8-8A5D-4B95-AA69-14BB4F952FB7}"/>
    <cellStyle name="40% - Accent2 2 4 2 2 2 3 3" xfId="31098" xr:uid="{D4119826-4DD7-4545-828A-FFDCA8AF58AB}"/>
    <cellStyle name="40% - Accent2 2 4 2 2 2 4" xfId="23728" xr:uid="{F0C451E0-440C-4CA9-80D0-0070DA189D80}"/>
    <cellStyle name="40% - Accent2 2 4 2 2 2 4 2" xfId="38699" xr:uid="{7FAA1C5D-BEBC-45DD-BACC-D3B42DD08F87}"/>
    <cellStyle name="40% - Accent2 2 4 2 2 2 5" xfId="31096" xr:uid="{4DA332A8-8536-48F4-9C70-3F51450F41A1}"/>
    <cellStyle name="40% - Accent2 2 4 2 2 3" xfId="6093" xr:uid="{00000000-0005-0000-0000-0000540B0000}"/>
    <cellStyle name="40% - Accent2 2 4 2 2 3 2" xfId="23731" xr:uid="{721E1177-3BF9-432D-A15E-C67CEB382909}"/>
    <cellStyle name="40% - Accent2 2 4 2 2 3 2 2" xfId="38702" xr:uid="{F49682DB-BBA4-42A0-88D4-B80EA4427BFE}"/>
    <cellStyle name="40% - Accent2 2 4 2 2 3 3" xfId="31099" xr:uid="{F0EB0D11-C795-4576-9699-FDCE6333233E}"/>
    <cellStyle name="40% - Accent2 2 4 2 2 4" xfId="6094" xr:uid="{00000000-0005-0000-0000-0000550B0000}"/>
    <cellStyle name="40% - Accent2 2 4 2 2 4 2" xfId="23732" xr:uid="{9F8C74D8-1623-4466-BBB6-D142403157FB}"/>
    <cellStyle name="40% - Accent2 2 4 2 2 4 2 2" xfId="38703" xr:uid="{3492BAD2-64A7-4A60-80DA-77B3130ED54E}"/>
    <cellStyle name="40% - Accent2 2 4 2 2 4 3" xfId="31100" xr:uid="{6B474322-CEA5-4967-A30F-C6312F8F5126}"/>
    <cellStyle name="40% - Accent2 2 4 2 2 5" xfId="23727" xr:uid="{15B8B6D0-F10F-4FE8-80E5-668D90E7243B}"/>
    <cellStyle name="40% - Accent2 2 4 2 2 5 2" xfId="38698" xr:uid="{66EE3556-9345-44DF-B0A4-8DB45DB828DD}"/>
    <cellStyle name="40% - Accent2 2 4 2 2 6" xfId="31095" xr:uid="{5426A383-8E9E-4CFA-A902-AA390729FAB3}"/>
    <cellStyle name="40% - Accent2 2 4 2 3" xfId="6095" xr:uid="{00000000-0005-0000-0000-0000560B0000}"/>
    <cellStyle name="40% - Accent2 2 4 2 3 2" xfId="6096" xr:uid="{00000000-0005-0000-0000-0000570B0000}"/>
    <cellStyle name="40% - Accent2 2 4 2 3 2 2" xfId="6097" xr:uid="{00000000-0005-0000-0000-0000580B0000}"/>
    <cellStyle name="40% - Accent2 2 4 2 3 2 2 2" xfId="23735" xr:uid="{CD540820-F462-470F-B1B8-E3B7B9180172}"/>
    <cellStyle name="40% - Accent2 2 4 2 3 2 2 2 2" xfId="38706" xr:uid="{DFBF8BDD-C341-4834-BD9E-282654091F7A}"/>
    <cellStyle name="40% - Accent2 2 4 2 3 2 2 3" xfId="31103" xr:uid="{D13F2AD1-7D28-4E08-87EB-96409EDD729F}"/>
    <cellStyle name="40% - Accent2 2 4 2 3 2 3" xfId="6098" xr:uid="{00000000-0005-0000-0000-0000590B0000}"/>
    <cellStyle name="40% - Accent2 2 4 2 3 2 3 2" xfId="23736" xr:uid="{61332034-F011-444C-9A58-353B444EDD9D}"/>
    <cellStyle name="40% - Accent2 2 4 2 3 2 3 2 2" xfId="38707" xr:uid="{2DC29C16-0FF9-4B66-858F-5D92FED8F71E}"/>
    <cellStyle name="40% - Accent2 2 4 2 3 2 3 3" xfId="31104" xr:uid="{E3485ADD-BE4E-42AC-BCC1-76573712AAA4}"/>
    <cellStyle name="40% - Accent2 2 4 2 3 2 4" xfId="23734" xr:uid="{9DB2556B-F97B-43DC-BEDB-006452875F30}"/>
    <cellStyle name="40% - Accent2 2 4 2 3 2 4 2" xfId="38705" xr:uid="{54D98B45-7CAD-4E13-B217-BE1497A9EBB8}"/>
    <cellStyle name="40% - Accent2 2 4 2 3 2 5" xfId="31102" xr:uid="{BE5A615E-331B-44F9-BE78-A11996D9CB6A}"/>
    <cellStyle name="40% - Accent2 2 4 2 3 3" xfId="6099" xr:uid="{00000000-0005-0000-0000-00005A0B0000}"/>
    <cellStyle name="40% - Accent2 2 4 2 3 3 2" xfId="23737" xr:uid="{59D7DB51-5FC4-4F13-B7DF-2FA37C5B653E}"/>
    <cellStyle name="40% - Accent2 2 4 2 3 3 2 2" xfId="38708" xr:uid="{CF9F7D53-95D7-41D8-9A4A-6447ADDD36BB}"/>
    <cellStyle name="40% - Accent2 2 4 2 3 3 3" xfId="31105" xr:uid="{695E96E5-9075-456A-95EE-D1E27B2D96A6}"/>
    <cellStyle name="40% - Accent2 2 4 2 3 4" xfId="6100" xr:uid="{00000000-0005-0000-0000-00005B0B0000}"/>
    <cellStyle name="40% - Accent2 2 4 2 3 4 2" xfId="23738" xr:uid="{3A7BAE0C-51F4-4EA5-A6B1-29AD9B7E5DD1}"/>
    <cellStyle name="40% - Accent2 2 4 2 3 4 2 2" xfId="38709" xr:uid="{17DF717E-98F7-4817-A1FD-01179BD8CFF6}"/>
    <cellStyle name="40% - Accent2 2 4 2 3 4 3" xfId="31106" xr:uid="{756F93E9-3FDF-454D-B22A-4535CD3CD803}"/>
    <cellStyle name="40% - Accent2 2 4 2 3 5" xfId="23733" xr:uid="{6D94E887-9FF9-426B-A0E5-6CD7DFD4DED0}"/>
    <cellStyle name="40% - Accent2 2 4 2 3 5 2" xfId="38704" xr:uid="{E174DBDA-D868-4CD1-960E-387EBABD49E2}"/>
    <cellStyle name="40% - Accent2 2 4 2 3 6" xfId="31101" xr:uid="{93BC21C0-EA19-47A3-9654-A4224D8348D6}"/>
    <cellStyle name="40% - Accent2 2 4 2 4" xfId="6101" xr:uid="{00000000-0005-0000-0000-00005C0B0000}"/>
    <cellStyle name="40% - Accent2 2 4 2 4 2" xfId="6102" xr:uid="{00000000-0005-0000-0000-00005D0B0000}"/>
    <cellStyle name="40% - Accent2 2 4 2 4 2 2" xfId="23740" xr:uid="{A3ED976F-33AF-4A7D-BBA7-3E5AE58DA938}"/>
    <cellStyle name="40% - Accent2 2 4 2 4 2 2 2" xfId="38711" xr:uid="{19F2025C-F92C-4777-B0A3-35AB31FBD087}"/>
    <cellStyle name="40% - Accent2 2 4 2 4 2 3" xfId="31108" xr:uid="{FC626D2B-F663-4FEF-8A5F-02BCD85B5033}"/>
    <cellStyle name="40% - Accent2 2 4 2 4 3" xfId="6103" xr:uid="{00000000-0005-0000-0000-00005E0B0000}"/>
    <cellStyle name="40% - Accent2 2 4 2 4 3 2" xfId="23741" xr:uid="{86A2CAF8-A299-4030-AFC3-2611A8E3C9B0}"/>
    <cellStyle name="40% - Accent2 2 4 2 4 3 2 2" xfId="38712" xr:uid="{139546C7-FF79-4C74-8351-600EE0DAEF9C}"/>
    <cellStyle name="40% - Accent2 2 4 2 4 3 3" xfId="31109" xr:uid="{5211DB3E-32D1-493B-A276-BE48642A992F}"/>
    <cellStyle name="40% - Accent2 2 4 2 4 4" xfId="23739" xr:uid="{37312E49-A5A9-44B6-84BB-97B6632C0E1A}"/>
    <cellStyle name="40% - Accent2 2 4 2 4 4 2" xfId="38710" xr:uid="{CC8FE72F-3450-40A1-B538-2D0FC1D83FDA}"/>
    <cellStyle name="40% - Accent2 2 4 2 4 5" xfId="31107" xr:uid="{058F5528-BFBD-420D-840D-D5347C63D35B}"/>
    <cellStyle name="40% - Accent2 2 4 2 5" xfId="6104" xr:uid="{00000000-0005-0000-0000-00005F0B0000}"/>
    <cellStyle name="40% - Accent2 2 4 2 5 2" xfId="23742" xr:uid="{1247B07F-5536-4D23-B77E-5C9A92BFE433}"/>
    <cellStyle name="40% - Accent2 2 4 2 5 2 2" xfId="38713" xr:uid="{3D30CFF0-530B-41C1-9EF0-7925F77FEAF7}"/>
    <cellStyle name="40% - Accent2 2 4 2 5 3" xfId="31110" xr:uid="{686D60BC-0114-46EF-8F3C-8569888AEFF0}"/>
    <cellStyle name="40% - Accent2 2 4 2 6" xfId="6105" xr:uid="{00000000-0005-0000-0000-0000600B0000}"/>
    <cellStyle name="40% - Accent2 2 4 2 6 2" xfId="23743" xr:uid="{8E820F0F-B44F-4392-A0A4-084C5308355B}"/>
    <cellStyle name="40% - Accent2 2 4 2 6 2 2" xfId="38714" xr:uid="{6ACBDC30-7215-4FEE-857B-42DCAAC7E196}"/>
    <cellStyle name="40% - Accent2 2 4 2 6 3" xfId="31111" xr:uid="{25815749-E7C0-4C8F-B4C1-01E5FE3D3578}"/>
    <cellStyle name="40% - Accent2 2 4 2 7" xfId="23726" xr:uid="{D588C4F0-4A1E-4475-9C2D-0236B7775DEF}"/>
    <cellStyle name="40% - Accent2 2 4 2 7 2" xfId="38697" xr:uid="{1C927FE3-4955-4BB8-82D7-F9BF2C058CF3}"/>
    <cellStyle name="40% - Accent2 2 4 2 8" xfId="31094" xr:uid="{799878BF-0386-4057-BACE-47DB92DCB9D8}"/>
    <cellStyle name="40% - Accent2 2 4 3" xfId="6106" xr:uid="{00000000-0005-0000-0000-0000610B0000}"/>
    <cellStyle name="40% - Accent2 2 4 3 2" xfId="6107" xr:uid="{00000000-0005-0000-0000-0000620B0000}"/>
    <cellStyle name="40% - Accent2 2 4 3 2 2" xfId="6108" xr:uid="{00000000-0005-0000-0000-0000630B0000}"/>
    <cellStyle name="40% - Accent2 2 4 3 2 2 2" xfId="23746" xr:uid="{F8691406-2CF7-4D89-BEC5-20774AEBF29E}"/>
    <cellStyle name="40% - Accent2 2 4 3 2 2 2 2" xfId="38717" xr:uid="{7898A303-1BDF-42EE-A2BF-B5FB431F766B}"/>
    <cellStyle name="40% - Accent2 2 4 3 2 2 3" xfId="31114" xr:uid="{DC6F8BC2-762A-44EC-9306-C14D864CD48E}"/>
    <cellStyle name="40% - Accent2 2 4 3 2 3" xfId="6109" xr:uid="{00000000-0005-0000-0000-0000640B0000}"/>
    <cellStyle name="40% - Accent2 2 4 3 2 3 2" xfId="23747" xr:uid="{5AF3BAE3-4C20-4BB5-BDFC-E2B224FBB943}"/>
    <cellStyle name="40% - Accent2 2 4 3 2 3 2 2" xfId="38718" xr:uid="{2FBDEEE6-A897-4D27-9570-B3F9FDB7858C}"/>
    <cellStyle name="40% - Accent2 2 4 3 2 3 3" xfId="31115" xr:uid="{CA7D000F-7E5E-4BC9-B555-DAE8BD9B127D}"/>
    <cellStyle name="40% - Accent2 2 4 3 2 4" xfId="23745" xr:uid="{56868601-A8CD-4EB7-B274-42C741EF0600}"/>
    <cellStyle name="40% - Accent2 2 4 3 2 4 2" xfId="38716" xr:uid="{43CA9058-1651-4478-8457-F7D2A0969AB2}"/>
    <cellStyle name="40% - Accent2 2 4 3 2 5" xfId="31113" xr:uid="{A4BFAE6E-EDC4-49BD-9F36-4A3AEE7B3C61}"/>
    <cellStyle name="40% - Accent2 2 4 3 3" xfId="6110" xr:uid="{00000000-0005-0000-0000-0000650B0000}"/>
    <cellStyle name="40% - Accent2 2 4 3 3 2" xfId="23748" xr:uid="{512CCA1D-BDEE-41CA-942A-11042BF1BFC6}"/>
    <cellStyle name="40% - Accent2 2 4 3 3 2 2" xfId="38719" xr:uid="{B0FBB44D-86CA-48B2-93DC-1BB725BC5893}"/>
    <cellStyle name="40% - Accent2 2 4 3 3 3" xfId="31116" xr:uid="{7EE4AB1B-15A1-45CB-B910-3EC12E3CEF70}"/>
    <cellStyle name="40% - Accent2 2 4 3 4" xfId="6111" xr:uid="{00000000-0005-0000-0000-0000660B0000}"/>
    <cellStyle name="40% - Accent2 2 4 3 4 2" xfId="23749" xr:uid="{27C4A6C7-AFDB-4AA7-A8CE-B9CB6D12F68B}"/>
    <cellStyle name="40% - Accent2 2 4 3 4 2 2" xfId="38720" xr:uid="{AFC53215-BAF2-41B4-A4A2-FB1DBBF31B4B}"/>
    <cellStyle name="40% - Accent2 2 4 3 4 3" xfId="31117" xr:uid="{3ECCF670-F0B0-42C3-9FAE-B9939D442862}"/>
    <cellStyle name="40% - Accent2 2 4 3 5" xfId="23744" xr:uid="{B313B979-36EE-4163-9092-C06362A1DB0C}"/>
    <cellStyle name="40% - Accent2 2 4 3 5 2" xfId="38715" xr:uid="{6E18850E-3600-433A-AA12-D841238130B2}"/>
    <cellStyle name="40% - Accent2 2 4 3 6" xfId="31112" xr:uid="{2993FEC7-06A6-4E00-84FF-973DB0E1AD5E}"/>
    <cellStyle name="40% - Accent2 2 4 4" xfId="6112" xr:uid="{00000000-0005-0000-0000-0000670B0000}"/>
    <cellStyle name="40% - Accent2 2 4 4 2" xfId="6113" xr:uid="{00000000-0005-0000-0000-0000680B0000}"/>
    <cellStyle name="40% - Accent2 2 4 4 2 2" xfId="6114" xr:uid="{00000000-0005-0000-0000-0000690B0000}"/>
    <cellStyle name="40% - Accent2 2 4 4 2 2 2" xfId="23752" xr:uid="{14F194BF-78E3-44B2-8C04-F4FB834245E8}"/>
    <cellStyle name="40% - Accent2 2 4 4 2 2 2 2" xfId="38723" xr:uid="{4E0ED95E-522F-4240-8FE1-7C8B2A08B1F7}"/>
    <cellStyle name="40% - Accent2 2 4 4 2 2 3" xfId="31120" xr:uid="{334D7B6D-5089-42D5-921D-82755FAE89D9}"/>
    <cellStyle name="40% - Accent2 2 4 4 2 3" xfId="6115" xr:uid="{00000000-0005-0000-0000-00006A0B0000}"/>
    <cellStyle name="40% - Accent2 2 4 4 2 3 2" xfId="23753" xr:uid="{284DA470-A1DA-46A6-9F07-E10F68BE6486}"/>
    <cellStyle name="40% - Accent2 2 4 4 2 3 2 2" xfId="38724" xr:uid="{77716E35-ED35-4CF7-A055-C1150DD26C0F}"/>
    <cellStyle name="40% - Accent2 2 4 4 2 3 3" xfId="31121" xr:uid="{44A0FF3A-DD9C-488E-9840-1AB461F1C0E6}"/>
    <cellStyle name="40% - Accent2 2 4 4 2 4" xfId="23751" xr:uid="{56C5CBB4-AF13-483F-AE46-39DAF7B641DC}"/>
    <cellStyle name="40% - Accent2 2 4 4 2 4 2" xfId="38722" xr:uid="{55869A45-AEA9-4B8C-B327-A166248CCCF8}"/>
    <cellStyle name="40% - Accent2 2 4 4 2 5" xfId="31119" xr:uid="{CCBE5EDC-02D2-4C2D-9474-BEB98FFA9193}"/>
    <cellStyle name="40% - Accent2 2 4 4 3" xfId="6116" xr:uid="{00000000-0005-0000-0000-00006B0B0000}"/>
    <cellStyle name="40% - Accent2 2 4 4 3 2" xfId="23754" xr:uid="{D37A9E74-14BD-49D7-8458-2A7D2B95058E}"/>
    <cellStyle name="40% - Accent2 2 4 4 3 2 2" xfId="38725" xr:uid="{1AEEEDEB-4992-46ED-8B98-80CA3F61E674}"/>
    <cellStyle name="40% - Accent2 2 4 4 3 3" xfId="31122" xr:uid="{814CD9E9-E691-4DC2-B139-8489DE9C22DE}"/>
    <cellStyle name="40% - Accent2 2 4 4 4" xfId="6117" xr:uid="{00000000-0005-0000-0000-00006C0B0000}"/>
    <cellStyle name="40% - Accent2 2 4 4 4 2" xfId="23755" xr:uid="{2E3158DA-E1EB-4D85-9559-F127D76971E3}"/>
    <cellStyle name="40% - Accent2 2 4 4 4 2 2" xfId="38726" xr:uid="{B83B3053-1C2C-4C79-BFF0-1D42799A8C67}"/>
    <cellStyle name="40% - Accent2 2 4 4 4 3" xfId="31123" xr:uid="{0A881741-208D-4F59-A1E1-6BBDE8C1F23F}"/>
    <cellStyle name="40% - Accent2 2 4 4 5" xfId="23750" xr:uid="{7E0A677C-89D9-4332-8882-6268F49D1452}"/>
    <cellStyle name="40% - Accent2 2 4 4 5 2" xfId="38721" xr:uid="{4D3E9E1C-BA69-401C-829F-8F93EB6269DC}"/>
    <cellStyle name="40% - Accent2 2 4 4 6" xfId="31118" xr:uid="{7EC08A4E-3798-4C98-9664-559D9798EC29}"/>
    <cellStyle name="40% - Accent2 2 4 5" xfId="6118" xr:uid="{00000000-0005-0000-0000-00006D0B0000}"/>
    <cellStyle name="40% - Accent2 2 4 5 2" xfId="6119" xr:uid="{00000000-0005-0000-0000-00006E0B0000}"/>
    <cellStyle name="40% - Accent2 2 4 5 2 2" xfId="23757" xr:uid="{408C143C-D80C-47F1-9862-6A040E139F65}"/>
    <cellStyle name="40% - Accent2 2 4 5 2 2 2" xfId="38728" xr:uid="{134FF7BF-6B7F-4FD6-95F3-F3477148498E}"/>
    <cellStyle name="40% - Accent2 2 4 5 2 3" xfId="31125" xr:uid="{48BB1485-F153-4EEE-90E6-C57B006D99D8}"/>
    <cellStyle name="40% - Accent2 2 4 5 3" xfId="6120" xr:uid="{00000000-0005-0000-0000-00006F0B0000}"/>
    <cellStyle name="40% - Accent2 2 4 5 3 2" xfId="23758" xr:uid="{8BF87384-9D8E-4B9E-95C7-D052AEB7965B}"/>
    <cellStyle name="40% - Accent2 2 4 5 3 2 2" xfId="38729" xr:uid="{8FFA188C-BD73-4FC9-9389-9C757536855D}"/>
    <cellStyle name="40% - Accent2 2 4 5 3 3" xfId="31126" xr:uid="{0CD0B6D6-300B-4F47-9827-6CB6E643F1C4}"/>
    <cellStyle name="40% - Accent2 2 4 5 4" xfId="23756" xr:uid="{0DEF0F35-B84C-4CDF-B14C-EAF081E44505}"/>
    <cellStyle name="40% - Accent2 2 4 5 4 2" xfId="38727" xr:uid="{612DE720-B6C5-4604-8C24-8FEBB911BED2}"/>
    <cellStyle name="40% - Accent2 2 4 5 5" xfId="31124" xr:uid="{682F6E75-6CD3-4FCF-B641-71FC1F390C31}"/>
    <cellStyle name="40% - Accent2 2 4 6" xfId="6121" xr:uid="{00000000-0005-0000-0000-0000700B0000}"/>
    <cellStyle name="40% - Accent2 2 4 6 2" xfId="23759" xr:uid="{2AE60DC6-1B90-4262-B0BF-9A4919856116}"/>
    <cellStyle name="40% - Accent2 2 4 6 2 2" xfId="38730" xr:uid="{067070CD-E00E-4A17-83E7-5DC31F8EAEC9}"/>
    <cellStyle name="40% - Accent2 2 4 6 3" xfId="31127" xr:uid="{A21F94FC-C720-43C0-A747-92F927598A17}"/>
    <cellStyle name="40% - Accent2 2 4 7" xfId="6122" xr:uid="{00000000-0005-0000-0000-0000710B0000}"/>
    <cellStyle name="40% - Accent2 2 4 7 2" xfId="23760" xr:uid="{67EE3D69-0F21-4408-A0AE-D952ACECAE20}"/>
    <cellStyle name="40% - Accent2 2 4 7 2 2" xfId="38731" xr:uid="{D9423E37-36BE-4FD7-BCA1-D746913ACED2}"/>
    <cellStyle name="40% - Accent2 2 4 7 3" xfId="31128" xr:uid="{8FB5AB27-9730-4334-BC06-6F806BDC714B}"/>
    <cellStyle name="40% - Accent2 2 4 8" xfId="23725" xr:uid="{A8794F19-4C9D-45CD-9B5F-A80D218027D4}"/>
    <cellStyle name="40% - Accent2 2 4 8 2" xfId="38696" xr:uid="{7A25198F-DA30-456F-A5B6-E60BC833024D}"/>
    <cellStyle name="40% - Accent2 2 4 9" xfId="31093" xr:uid="{E4CB5B5F-CE80-4701-ACB4-7D92950237BD}"/>
    <cellStyle name="40% - Accent2 2 5" xfId="6123" xr:uid="{00000000-0005-0000-0000-0000720B0000}"/>
    <cellStyle name="40% - Accent2 2 5 2" xfId="6124" xr:uid="{00000000-0005-0000-0000-0000730B0000}"/>
    <cellStyle name="40% - Accent2 2 5 2 2" xfId="6125" xr:uid="{00000000-0005-0000-0000-0000740B0000}"/>
    <cellStyle name="40% - Accent2 2 5 2 2 2" xfId="6126" xr:uid="{00000000-0005-0000-0000-0000750B0000}"/>
    <cellStyle name="40% - Accent2 2 5 2 2 2 2" xfId="6127" xr:uid="{00000000-0005-0000-0000-0000760B0000}"/>
    <cellStyle name="40% - Accent2 2 5 2 2 2 2 2" xfId="23765" xr:uid="{2CFEB1E4-1B95-4664-9D80-962419CEAE76}"/>
    <cellStyle name="40% - Accent2 2 5 2 2 2 2 2 2" xfId="38736" xr:uid="{1DFF672E-CC7C-45A8-83B6-826A920FE002}"/>
    <cellStyle name="40% - Accent2 2 5 2 2 2 2 3" xfId="31133" xr:uid="{AAF8EC65-366E-4CF8-AD44-5838CE2224F0}"/>
    <cellStyle name="40% - Accent2 2 5 2 2 2 3" xfId="6128" xr:uid="{00000000-0005-0000-0000-0000770B0000}"/>
    <cellStyle name="40% - Accent2 2 5 2 2 2 3 2" xfId="23766" xr:uid="{B7B9B5B8-FE9E-4F8B-9940-8D825B1565E0}"/>
    <cellStyle name="40% - Accent2 2 5 2 2 2 3 2 2" xfId="38737" xr:uid="{6679B9CA-CB98-4D2D-AF7A-98E6F107ED25}"/>
    <cellStyle name="40% - Accent2 2 5 2 2 2 3 3" xfId="31134" xr:uid="{164FDB7B-878E-4083-8674-0C402B9F90D4}"/>
    <cellStyle name="40% - Accent2 2 5 2 2 2 4" xfId="23764" xr:uid="{660A2855-392D-4C14-8106-A1705CF870DD}"/>
    <cellStyle name="40% - Accent2 2 5 2 2 2 4 2" xfId="38735" xr:uid="{FB608B69-0AA4-4B40-98F7-FFD00705A1B7}"/>
    <cellStyle name="40% - Accent2 2 5 2 2 2 5" xfId="31132" xr:uid="{B4CB1128-64FC-4CE5-836C-968F073F9DE2}"/>
    <cellStyle name="40% - Accent2 2 5 2 2 3" xfId="6129" xr:uid="{00000000-0005-0000-0000-0000780B0000}"/>
    <cellStyle name="40% - Accent2 2 5 2 2 3 2" xfId="23767" xr:uid="{E25445B3-221A-47EB-8A6F-FE1CBF2CC27E}"/>
    <cellStyle name="40% - Accent2 2 5 2 2 3 2 2" xfId="38738" xr:uid="{5BBF0044-EC53-43C4-963C-E1C0EA677B89}"/>
    <cellStyle name="40% - Accent2 2 5 2 2 3 3" xfId="31135" xr:uid="{F73E1BB3-83A7-435D-8AED-F21313AC8AD3}"/>
    <cellStyle name="40% - Accent2 2 5 2 2 4" xfId="6130" xr:uid="{00000000-0005-0000-0000-0000790B0000}"/>
    <cellStyle name="40% - Accent2 2 5 2 2 4 2" xfId="23768" xr:uid="{02AFE4D2-53A5-497B-B1D8-CB5551B4AFD2}"/>
    <cellStyle name="40% - Accent2 2 5 2 2 4 2 2" xfId="38739" xr:uid="{ACBC18AD-D252-4546-B96E-A59AA2A97039}"/>
    <cellStyle name="40% - Accent2 2 5 2 2 4 3" xfId="31136" xr:uid="{4DC4F3C3-B919-46B4-A980-035D6D964707}"/>
    <cellStyle name="40% - Accent2 2 5 2 2 5" xfId="23763" xr:uid="{EE938327-B3B0-4D1C-8DF1-F7DFBBC40494}"/>
    <cellStyle name="40% - Accent2 2 5 2 2 5 2" xfId="38734" xr:uid="{06160F78-B459-41B1-9E5F-7556F854A33F}"/>
    <cellStyle name="40% - Accent2 2 5 2 2 6" xfId="31131" xr:uid="{1DD232B0-31FD-4766-BE92-37E6FDEA588F}"/>
    <cellStyle name="40% - Accent2 2 5 2 3" xfId="6131" xr:uid="{00000000-0005-0000-0000-00007A0B0000}"/>
    <cellStyle name="40% - Accent2 2 5 2 3 2" xfId="6132" xr:uid="{00000000-0005-0000-0000-00007B0B0000}"/>
    <cellStyle name="40% - Accent2 2 5 2 3 2 2" xfId="6133" xr:uid="{00000000-0005-0000-0000-00007C0B0000}"/>
    <cellStyle name="40% - Accent2 2 5 2 3 2 2 2" xfId="23771" xr:uid="{16923192-3702-478B-AC01-389382D2AAE3}"/>
    <cellStyle name="40% - Accent2 2 5 2 3 2 2 2 2" xfId="38742" xr:uid="{A540B564-F371-40A1-8DE2-A3AAC6B0C1F5}"/>
    <cellStyle name="40% - Accent2 2 5 2 3 2 2 3" xfId="31139" xr:uid="{ACCA97D0-E242-4D2F-9456-39827FB172C0}"/>
    <cellStyle name="40% - Accent2 2 5 2 3 2 3" xfId="6134" xr:uid="{00000000-0005-0000-0000-00007D0B0000}"/>
    <cellStyle name="40% - Accent2 2 5 2 3 2 3 2" xfId="23772" xr:uid="{53DCC625-0F6B-426E-85C1-A448C4C5D3F7}"/>
    <cellStyle name="40% - Accent2 2 5 2 3 2 3 2 2" xfId="38743" xr:uid="{985FE111-DEBD-4834-BE9B-1B4AF81F80C4}"/>
    <cellStyle name="40% - Accent2 2 5 2 3 2 3 3" xfId="31140" xr:uid="{1C894C03-A108-4C91-9413-70159C5886E7}"/>
    <cellStyle name="40% - Accent2 2 5 2 3 2 4" xfId="23770" xr:uid="{6EDE43B3-E248-4D77-B8D3-7D45F525D82F}"/>
    <cellStyle name="40% - Accent2 2 5 2 3 2 4 2" xfId="38741" xr:uid="{7D59BDA5-6AB1-4FAC-95F5-3A900347609A}"/>
    <cellStyle name="40% - Accent2 2 5 2 3 2 5" xfId="31138" xr:uid="{A3C3F404-E210-435E-9F7E-BFC12F5B0B82}"/>
    <cellStyle name="40% - Accent2 2 5 2 3 3" xfId="6135" xr:uid="{00000000-0005-0000-0000-00007E0B0000}"/>
    <cellStyle name="40% - Accent2 2 5 2 3 3 2" xfId="23773" xr:uid="{DF9751E9-EB49-401F-9409-52FD77E1687F}"/>
    <cellStyle name="40% - Accent2 2 5 2 3 3 2 2" xfId="38744" xr:uid="{E632CF9B-5E87-4196-A175-6032B57EA9E9}"/>
    <cellStyle name="40% - Accent2 2 5 2 3 3 3" xfId="31141" xr:uid="{E55AC131-D6E4-42CD-A35F-2D6212208A1E}"/>
    <cellStyle name="40% - Accent2 2 5 2 3 4" xfId="6136" xr:uid="{00000000-0005-0000-0000-00007F0B0000}"/>
    <cellStyle name="40% - Accent2 2 5 2 3 4 2" xfId="23774" xr:uid="{C4C0696B-3FBA-4A1B-8071-804D0D212B8B}"/>
    <cellStyle name="40% - Accent2 2 5 2 3 4 2 2" xfId="38745" xr:uid="{FA7BE1F8-A2C4-4390-8263-C0268D06C80E}"/>
    <cellStyle name="40% - Accent2 2 5 2 3 4 3" xfId="31142" xr:uid="{E3D323F4-657F-4A45-81C7-3255364538DF}"/>
    <cellStyle name="40% - Accent2 2 5 2 3 5" xfId="23769" xr:uid="{1F0AA748-4279-4F3B-804B-616F06E12C63}"/>
    <cellStyle name="40% - Accent2 2 5 2 3 5 2" xfId="38740" xr:uid="{0E7226B1-355F-4BA2-BB06-7EF7418086D7}"/>
    <cellStyle name="40% - Accent2 2 5 2 3 6" xfId="31137" xr:uid="{5D7AD4EC-3E27-4F15-91A3-DD7F1EA8A1ED}"/>
    <cellStyle name="40% - Accent2 2 5 2 4" xfId="6137" xr:uid="{00000000-0005-0000-0000-0000800B0000}"/>
    <cellStyle name="40% - Accent2 2 5 2 4 2" xfId="6138" xr:uid="{00000000-0005-0000-0000-0000810B0000}"/>
    <cellStyle name="40% - Accent2 2 5 2 4 2 2" xfId="23776" xr:uid="{3C21EE8A-0318-47BE-8080-278242DF4533}"/>
    <cellStyle name="40% - Accent2 2 5 2 4 2 2 2" xfId="38747" xr:uid="{CBD4E86F-2959-430C-8172-341871EA54B6}"/>
    <cellStyle name="40% - Accent2 2 5 2 4 2 3" xfId="31144" xr:uid="{4C88DAE4-6332-4B2E-A8C1-BAE2AFEA9BA2}"/>
    <cellStyle name="40% - Accent2 2 5 2 4 3" xfId="6139" xr:uid="{00000000-0005-0000-0000-0000820B0000}"/>
    <cellStyle name="40% - Accent2 2 5 2 4 3 2" xfId="23777" xr:uid="{D7F462EC-2AD1-4744-BA5F-E28410BDF786}"/>
    <cellStyle name="40% - Accent2 2 5 2 4 3 2 2" xfId="38748" xr:uid="{865DD18B-05B3-4884-BB20-7805EF1597EE}"/>
    <cellStyle name="40% - Accent2 2 5 2 4 3 3" xfId="31145" xr:uid="{F9752016-252B-4105-BE9F-5030B1DD5D48}"/>
    <cellStyle name="40% - Accent2 2 5 2 4 4" xfId="23775" xr:uid="{AF0A9A92-DE0A-4486-9235-B2980BF60E06}"/>
    <cellStyle name="40% - Accent2 2 5 2 4 4 2" xfId="38746" xr:uid="{56EBCE69-4103-41CB-B8AB-AC94E2C153BC}"/>
    <cellStyle name="40% - Accent2 2 5 2 4 5" xfId="31143" xr:uid="{8D9897EF-75DD-4407-A227-511B85A01693}"/>
    <cellStyle name="40% - Accent2 2 5 2 5" xfId="6140" xr:uid="{00000000-0005-0000-0000-0000830B0000}"/>
    <cellStyle name="40% - Accent2 2 5 2 5 2" xfId="23778" xr:uid="{131F0875-69DA-4075-842C-FC1F44BBE69F}"/>
    <cellStyle name="40% - Accent2 2 5 2 5 2 2" xfId="38749" xr:uid="{1379A759-79CD-41B1-9B48-BB58BFEC317A}"/>
    <cellStyle name="40% - Accent2 2 5 2 5 3" xfId="31146" xr:uid="{B8F8CA9A-B01C-4CCB-85A5-5F0EF2ACD6B1}"/>
    <cellStyle name="40% - Accent2 2 5 2 6" xfId="6141" xr:uid="{00000000-0005-0000-0000-0000840B0000}"/>
    <cellStyle name="40% - Accent2 2 5 2 6 2" xfId="23779" xr:uid="{BFC95FE7-062F-489E-B6FA-350FEAA9BA1B}"/>
    <cellStyle name="40% - Accent2 2 5 2 6 2 2" xfId="38750" xr:uid="{22602BF7-17BF-406C-872A-1502BDAC6056}"/>
    <cellStyle name="40% - Accent2 2 5 2 6 3" xfId="31147" xr:uid="{52C8A285-3F09-486F-A6AC-B95F019F0FC9}"/>
    <cellStyle name="40% - Accent2 2 5 2 7" xfId="23762" xr:uid="{9E157791-1170-472F-86E3-3E21BE9FF432}"/>
    <cellStyle name="40% - Accent2 2 5 2 7 2" xfId="38733" xr:uid="{6590156F-6871-4044-8FD4-E6A6C27FF4CD}"/>
    <cellStyle name="40% - Accent2 2 5 2 8" xfId="31130" xr:uid="{4CDBD586-CF72-4AE5-8764-4B556A235EE3}"/>
    <cellStyle name="40% - Accent2 2 5 3" xfId="6142" xr:uid="{00000000-0005-0000-0000-0000850B0000}"/>
    <cellStyle name="40% - Accent2 2 5 3 2" xfId="6143" xr:uid="{00000000-0005-0000-0000-0000860B0000}"/>
    <cellStyle name="40% - Accent2 2 5 3 2 2" xfId="6144" xr:uid="{00000000-0005-0000-0000-0000870B0000}"/>
    <cellStyle name="40% - Accent2 2 5 3 2 2 2" xfId="23782" xr:uid="{B4A5CCBF-1FF2-4CFE-A8E9-A5AEFECFA5C0}"/>
    <cellStyle name="40% - Accent2 2 5 3 2 2 2 2" xfId="38753" xr:uid="{E87167E0-A4E7-4DE7-84E1-5E4E39AE723B}"/>
    <cellStyle name="40% - Accent2 2 5 3 2 2 3" xfId="31150" xr:uid="{37DE24EB-43E9-4C5E-A72F-6E9FFB894CC3}"/>
    <cellStyle name="40% - Accent2 2 5 3 2 3" xfId="6145" xr:uid="{00000000-0005-0000-0000-0000880B0000}"/>
    <cellStyle name="40% - Accent2 2 5 3 2 3 2" xfId="23783" xr:uid="{82581020-430F-4618-858F-B9582040A8B5}"/>
    <cellStyle name="40% - Accent2 2 5 3 2 3 2 2" xfId="38754" xr:uid="{423988C8-B979-4FCC-8D1A-A719CA344078}"/>
    <cellStyle name="40% - Accent2 2 5 3 2 3 3" xfId="31151" xr:uid="{1636D65B-850A-41AD-91A4-B1ABDAB2084A}"/>
    <cellStyle name="40% - Accent2 2 5 3 2 4" xfId="23781" xr:uid="{4267E628-D667-45EB-BD8F-FFEC035997AA}"/>
    <cellStyle name="40% - Accent2 2 5 3 2 4 2" xfId="38752" xr:uid="{832F8602-A6BA-4578-A35B-2B79D8B0757E}"/>
    <cellStyle name="40% - Accent2 2 5 3 2 5" xfId="31149" xr:uid="{95A297B5-71AA-4A10-BE63-42A592F3057E}"/>
    <cellStyle name="40% - Accent2 2 5 3 3" xfId="6146" xr:uid="{00000000-0005-0000-0000-0000890B0000}"/>
    <cellStyle name="40% - Accent2 2 5 3 3 2" xfId="23784" xr:uid="{5C99FB58-7038-4646-9486-A524D0193EA5}"/>
    <cellStyle name="40% - Accent2 2 5 3 3 2 2" xfId="38755" xr:uid="{06E6D33B-2110-473F-B78B-52B49D9011FA}"/>
    <cellStyle name="40% - Accent2 2 5 3 3 3" xfId="31152" xr:uid="{8E5F54A9-01B2-4F2A-A30C-9007B8957941}"/>
    <cellStyle name="40% - Accent2 2 5 3 4" xfId="6147" xr:uid="{00000000-0005-0000-0000-00008A0B0000}"/>
    <cellStyle name="40% - Accent2 2 5 3 4 2" xfId="23785" xr:uid="{67105192-020B-48D2-BDD4-577BA9730AE0}"/>
    <cellStyle name="40% - Accent2 2 5 3 4 2 2" xfId="38756" xr:uid="{0DAE8504-C6E4-42B8-BEF5-88B9A872B56C}"/>
    <cellStyle name="40% - Accent2 2 5 3 4 3" xfId="31153" xr:uid="{55AE1BFF-5EEE-466E-A330-10D9808468E9}"/>
    <cellStyle name="40% - Accent2 2 5 3 5" xfId="23780" xr:uid="{C08D47E1-1B32-4975-8C46-352B858EA816}"/>
    <cellStyle name="40% - Accent2 2 5 3 5 2" xfId="38751" xr:uid="{2B2BC73E-BEC0-47A7-9C9C-008E275A5C19}"/>
    <cellStyle name="40% - Accent2 2 5 3 6" xfId="31148" xr:uid="{3FF750DB-6B39-47C4-996C-13C3A92210E2}"/>
    <cellStyle name="40% - Accent2 2 5 4" xfId="6148" xr:uid="{00000000-0005-0000-0000-00008B0B0000}"/>
    <cellStyle name="40% - Accent2 2 5 4 2" xfId="6149" xr:uid="{00000000-0005-0000-0000-00008C0B0000}"/>
    <cellStyle name="40% - Accent2 2 5 4 2 2" xfId="6150" xr:uid="{00000000-0005-0000-0000-00008D0B0000}"/>
    <cellStyle name="40% - Accent2 2 5 4 2 2 2" xfId="23788" xr:uid="{E0FA976A-9BD2-42E9-A60B-D6CDD38ECE46}"/>
    <cellStyle name="40% - Accent2 2 5 4 2 2 2 2" xfId="38759" xr:uid="{721E234F-9ABC-470F-A0DC-D42E493A677B}"/>
    <cellStyle name="40% - Accent2 2 5 4 2 2 3" xfId="31156" xr:uid="{6000EB0A-336A-4CF7-AA44-E5E36B049850}"/>
    <cellStyle name="40% - Accent2 2 5 4 2 3" xfId="6151" xr:uid="{00000000-0005-0000-0000-00008E0B0000}"/>
    <cellStyle name="40% - Accent2 2 5 4 2 3 2" xfId="23789" xr:uid="{41F05A18-6221-4708-BBC4-0D1E7924169E}"/>
    <cellStyle name="40% - Accent2 2 5 4 2 3 2 2" xfId="38760" xr:uid="{D6CA7B9D-95E5-4F53-9CC6-FD46FFA8ED8D}"/>
    <cellStyle name="40% - Accent2 2 5 4 2 3 3" xfId="31157" xr:uid="{C4CF2FA6-84D0-4B0D-8A94-F5E02CAC34A0}"/>
    <cellStyle name="40% - Accent2 2 5 4 2 4" xfId="23787" xr:uid="{40C831E2-D4AE-4964-A3E4-709F20247FB1}"/>
    <cellStyle name="40% - Accent2 2 5 4 2 4 2" xfId="38758" xr:uid="{0378D506-9F8F-457B-A805-433E31D5CC63}"/>
    <cellStyle name="40% - Accent2 2 5 4 2 5" xfId="31155" xr:uid="{5F3B1D6D-2AD3-42C4-8121-24993F321178}"/>
    <cellStyle name="40% - Accent2 2 5 4 3" xfId="6152" xr:uid="{00000000-0005-0000-0000-00008F0B0000}"/>
    <cellStyle name="40% - Accent2 2 5 4 3 2" xfId="23790" xr:uid="{95C97C6E-8178-4B07-9442-6CFDEF205036}"/>
    <cellStyle name="40% - Accent2 2 5 4 3 2 2" xfId="38761" xr:uid="{D5C00D93-D7DF-4A1F-8CD5-95229D1475E0}"/>
    <cellStyle name="40% - Accent2 2 5 4 3 3" xfId="31158" xr:uid="{4E22A703-2703-42F5-80A2-2DD06F91B337}"/>
    <cellStyle name="40% - Accent2 2 5 4 4" xfId="6153" xr:uid="{00000000-0005-0000-0000-0000900B0000}"/>
    <cellStyle name="40% - Accent2 2 5 4 4 2" xfId="23791" xr:uid="{9667AB1A-8C6C-4B6A-BCC6-8DF826AC64DE}"/>
    <cellStyle name="40% - Accent2 2 5 4 4 2 2" xfId="38762" xr:uid="{D3755C29-6D2D-4467-AC13-BB9768847618}"/>
    <cellStyle name="40% - Accent2 2 5 4 4 3" xfId="31159" xr:uid="{F3A427B8-81DE-49B0-8F08-83B9ECF7FB3D}"/>
    <cellStyle name="40% - Accent2 2 5 4 5" xfId="23786" xr:uid="{88EFE2CD-EEAF-48F1-8669-071EB81F67A3}"/>
    <cellStyle name="40% - Accent2 2 5 4 5 2" xfId="38757" xr:uid="{82B26C66-9A56-470B-8A17-303F70C73CD4}"/>
    <cellStyle name="40% - Accent2 2 5 4 6" xfId="31154" xr:uid="{D0DD58B4-70CE-487A-8A55-D04AF0ABA572}"/>
    <cellStyle name="40% - Accent2 2 5 5" xfId="6154" xr:uid="{00000000-0005-0000-0000-0000910B0000}"/>
    <cellStyle name="40% - Accent2 2 5 5 2" xfId="6155" xr:uid="{00000000-0005-0000-0000-0000920B0000}"/>
    <cellStyle name="40% - Accent2 2 5 5 2 2" xfId="23793" xr:uid="{06AE1D34-B662-48E5-9A88-951909DEF11C}"/>
    <cellStyle name="40% - Accent2 2 5 5 2 2 2" xfId="38764" xr:uid="{03E0545E-1269-46D3-B463-B4F70C48DFB2}"/>
    <cellStyle name="40% - Accent2 2 5 5 2 3" xfId="31161" xr:uid="{A7CAAF7D-6FBB-4341-B9A3-0D557663C289}"/>
    <cellStyle name="40% - Accent2 2 5 5 3" xfId="6156" xr:uid="{00000000-0005-0000-0000-0000930B0000}"/>
    <cellStyle name="40% - Accent2 2 5 5 3 2" xfId="23794" xr:uid="{1E317DFD-1DCD-43B0-B258-FE5610CD3708}"/>
    <cellStyle name="40% - Accent2 2 5 5 3 2 2" xfId="38765" xr:uid="{0FE552F3-C9E3-4096-B4A5-5C6DF0CCCF06}"/>
    <cellStyle name="40% - Accent2 2 5 5 3 3" xfId="31162" xr:uid="{CDDCF7F7-1EEE-41BB-879A-7389D0810EE9}"/>
    <cellStyle name="40% - Accent2 2 5 5 4" xfId="23792" xr:uid="{282583AE-AC2F-4488-A515-637B497DCAB1}"/>
    <cellStyle name="40% - Accent2 2 5 5 4 2" xfId="38763" xr:uid="{B5FC21C2-2F8E-48B3-A4B8-7897C7DF3634}"/>
    <cellStyle name="40% - Accent2 2 5 5 5" xfId="31160" xr:uid="{E129E437-1E51-400D-AC53-904DF02C79F4}"/>
    <cellStyle name="40% - Accent2 2 5 6" xfId="6157" xr:uid="{00000000-0005-0000-0000-0000940B0000}"/>
    <cellStyle name="40% - Accent2 2 5 6 2" xfId="23795" xr:uid="{45247E5B-940B-4F8C-84F8-7E673455F583}"/>
    <cellStyle name="40% - Accent2 2 5 6 2 2" xfId="38766" xr:uid="{509180B6-F1EA-4651-8EF7-CD3621981C52}"/>
    <cellStyle name="40% - Accent2 2 5 6 3" xfId="31163" xr:uid="{B9AE6CE6-024E-44E1-881E-A761696BC682}"/>
    <cellStyle name="40% - Accent2 2 5 7" xfId="6158" xr:uid="{00000000-0005-0000-0000-0000950B0000}"/>
    <cellStyle name="40% - Accent2 2 5 7 2" xfId="23796" xr:uid="{DE99E6FE-F9AC-4499-8F1D-20595C4B4E3D}"/>
    <cellStyle name="40% - Accent2 2 5 7 2 2" xfId="38767" xr:uid="{B102F937-AAA6-479D-96C8-611A4911BA48}"/>
    <cellStyle name="40% - Accent2 2 5 7 3" xfId="31164" xr:uid="{4ABA6D29-B7E1-4ADB-8911-1E03C9383F8E}"/>
    <cellStyle name="40% - Accent2 2 5 8" xfId="23761" xr:uid="{86295C27-EA4E-4AE3-BAD0-CF9A432C4EF9}"/>
    <cellStyle name="40% - Accent2 2 5 8 2" xfId="38732" xr:uid="{71F1E79B-2782-472B-8346-B4F7A9FD107D}"/>
    <cellStyle name="40% - Accent2 2 5 9" xfId="31129" xr:uid="{3555011F-6E96-437A-AB92-0DF7CA90295E}"/>
    <cellStyle name="40% - Accent2 2 6" xfId="6159" xr:uid="{00000000-0005-0000-0000-0000960B0000}"/>
    <cellStyle name="40% - Accent2 2 6 2" xfId="6160" xr:uid="{00000000-0005-0000-0000-0000970B0000}"/>
    <cellStyle name="40% - Accent2 2 6 2 2" xfId="6161" xr:uid="{00000000-0005-0000-0000-0000980B0000}"/>
    <cellStyle name="40% - Accent2 2 6 2 2 2" xfId="6162" xr:uid="{00000000-0005-0000-0000-0000990B0000}"/>
    <cellStyle name="40% - Accent2 2 6 2 2 2 2" xfId="6163" xr:uid="{00000000-0005-0000-0000-00009A0B0000}"/>
    <cellStyle name="40% - Accent2 2 6 2 2 2 2 2" xfId="23801" xr:uid="{5510EBAB-5137-47CE-88FD-607AB4993F78}"/>
    <cellStyle name="40% - Accent2 2 6 2 2 2 2 2 2" xfId="38772" xr:uid="{6CD92A9A-95DD-4087-8EE6-F14AC79D9BF3}"/>
    <cellStyle name="40% - Accent2 2 6 2 2 2 2 3" xfId="31169" xr:uid="{714B19FD-57CA-4E4B-84EE-6578B3A9A29F}"/>
    <cellStyle name="40% - Accent2 2 6 2 2 2 3" xfId="6164" xr:uid="{00000000-0005-0000-0000-00009B0B0000}"/>
    <cellStyle name="40% - Accent2 2 6 2 2 2 3 2" xfId="23802" xr:uid="{388268E0-5952-4DA3-AF86-2CEC99E4FD07}"/>
    <cellStyle name="40% - Accent2 2 6 2 2 2 3 2 2" xfId="38773" xr:uid="{3FD35B07-764E-4C09-9D1F-78166AA4DD56}"/>
    <cellStyle name="40% - Accent2 2 6 2 2 2 3 3" xfId="31170" xr:uid="{66C1A6E6-6B38-40DA-A845-D13237140A54}"/>
    <cellStyle name="40% - Accent2 2 6 2 2 2 4" xfId="23800" xr:uid="{4553798A-58EF-4198-BBBB-4DF0C0434270}"/>
    <cellStyle name="40% - Accent2 2 6 2 2 2 4 2" xfId="38771" xr:uid="{882A91E5-B0D8-4EEF-840F-A5B05D28DA50}"/>
    <cellStyle name="40% - Accent2 2 6 2 2 2 5" xfId="31168" xr:uid="{5C1C503A-E0BA-4B5A-AB20-CEA4FDE832DC}"/>
    <cellStyle name="40% - Accent2 2 6 2 2 3" xfId="6165" xr:uid="{00000000-0005-0000-0000-00009C0B0000}"/>
    <cellStyle name="40% - Accent2 2 6 2 2 3 2" xfId="23803" xr:uid="{0A8D4151-FFBE-433F-AA15-79A46B233169}"/>
    <cellStyle name="40% - Accent2 2 6 2 2 3 2 2" xfId="38774" xr:uid="{3BEAC219-CE38-4D51-8B86-5768C61A26E7}"/>
    <cellStyle name="40% - Accent2 2 6 2 2 3 3" xfId="31171" xr:uid="{D28F8FF9-17FB-44E6-B8E5-F316DEE82A5C}"/>
    <cellStyle name="40% - Accent2 2 6 2 2 4" xfId="6166" xr:uid="{00000000-0005-0000-0000-00009D0B0000}"/>
    <cellStyle name="40% - Accent2 2 6 2 2 4 2" xfId="23804" xr:uid="{10D4613E-D40D-4C31-9D91-602CA9DE24F7}"/>
    <cellStyle name="40% - Accent2 2 6 2 2 4 2 2" xfId="38775" xr:uid="{B0739673-DC4E-4861-8396-09B93F2F0906}"/>
    <cellStyle name="40% - Accent2 2 6 2 2 4 3" xfId="31172" xr:uid="{011761DD-939B-43CF-AEFF-BD1E7C2DC740}"/>
    <cellStyle name="40% - Accent2 2 6 2 2 5" xfId="23799" xr:uid="{D08698E7-B8F1-4810-B8F0-C8F9E417AB5D}"/>
    <cellStyle name="40% - Accent2 2 6 2 2 5 2" xfId="38770" xr:uid="{4E5EA2E3-A7EA-4444-8182-450F4B94CB0E}"/>
    <cellStyle name="40% - Accent2 2 6 2 2 6" xfId="31167" xr:uid="{6D9B2ECC-DA48-4352-92E8-C4436A58138A}"/>
    <cellStyle name="40% - Accent2 2 6 2 3" xfId="6167" xr:uid="{00000000-0005-0000-0000-00009E0B0000}"/>
    <cellStyle name="40% - Accent2 2 6 2 3 2" xfId="6168" xr:uid="{00000000-0005-0000-0000-00009F0B0000}"/>
    <cellStyle name="40% - Accent2 2 6 2 3 2 2" xfId="6169" xr:uid="{00000000-0005-0000-0000-0000A00B0000}"/>
    <cellStyle name="40% - Accent2 2 6 2 3 2 2 2" xfId="23807" xr:uid="{A778DCF0-02C3-484C-BEBF-86C64E0DC963}"/>
    <cellStyle name="40% - Accent2 2 6 2 3 2 2 2 2" xfId="38778" xr:uid="{C1664567-619E-4EA0-8882-409AB90AA667}"/>
    <cellStyle name="40% - Accent2 2 6 2 3 2 2 3" xfId="31175" xr:uid="{5E4853FD-D2E1-420D-8A4C-57887CDFE388}"/>
    <cellStyle name="40% - Accent2 2 6 2 3 2 3" xfId="6170" xr:uid="{00000000-0005-0000-0000-0000A10B0000}"/>
    <cellStyle name="40% - Accent2 2 6 2 3 2 3 2" xfId="23808" xr:uid="{89BB3D6C-59B8-4155-895E-C50FA1DDC141}"/>
    <cellStyle name="40% - Accent2 2 6 2 3 2 3 2 2" xfId="38779" xr:uid="{B53B1A77-DFDA-44F4-AAC3-203B7A61974C}"/>
    <cellStyle name="40% - Accent2 2 6 2 3 2 3 3" xfId="31176" xr:uid="{9A648ACE-A242-4DED-90C6-5E71D3969153}"/>
    <cellStyle name="40% - Accent2 2 6 2 3 2 4" xfId="23806" xr:uid="{F7567FB3-11FE-41C4-8D7F-5576BB91F06A}"/>
    <cellStyle name="40% - Accent2 2 6 2 3 2 4 2" xfId="38777" xr:uid="{96A0C9F4-B48F-44B1-8330-674648F1DE9F}"/>
    <cellStyle name="40% - Accent2 2 6 2 3 2 5" xfId="31174" xr:uid="{731D9702-582E-4240-BFB0-61E72A1E14B6}"/>
    <cellStyle name="40% - Accent2 2 6 2 3 3" xfId="6171" xr:uid="{00000000-0005-0000-0000-0000A20B0000}"/>
    <cellStyle name="40% - Accent2 2 6 2 3 3 2" xfId="23809" xr:uid="{40C4DE61-4D23-49E5-AA25-6A4FAE49445B}"/>
    <cellStyle name="40% - Accent2 2 6 2 3 3 2 2" xfId="38780" xr:uid="{7DC2BAAC-101A-4372-BF2C-C2B4EE5DB01C}"/>
    <cellStyle name="40% - Accent2 2 6 2 3 3 3" xfId="31177" xr:uid="{61F2E768-7D59-43BB-890C-A245A2585D51}"/>
    <cellStyle name="40% - Accent2 2 6 2 3 4" xfId="6172" xr:uid="{00000000-0005-0000-0000-0000A30B0000}"/>
    <cellStyle name="40% - Accent2 2 6 2 3 4 2" xfId="23810" xr:uid="{61FC1BCB-ADFF-443E-A3F8-B4ECB828B1A6}"/>
    <cellStyle name="40% - Accent2 2 6 2 3 4 2 2" xfId="38781" xr:uid="{44275D6E-A92E-4FF5-8799-D2AC7A36B278}"/>
    <cellStyle name="40% - Accent2 2 6 2 3 4 3" xfId="31178" xr:uid="{C826F3EF-390A-45F7-8C25-BF837636B22E}"/>
    <cellStyle name="40% - Accent2 2 6 2 3 5" xfId="23805" xr:uid="{6E735339-E23F-4C6D-90CA-315A3898F387}"/>
    <cellStyle name="40% - Accent2 2 6 2 3 5 2" xfId="38776" xr:uid="{84B2DEEB-EF26-4201-81D5-31D3865471ED}"/>
    <cellStyle name="40% - Accent2 2 6 2 3 6" xfId="31173" xr:uid="{D65E7498-D191-4C89-BE07-B08774AFB4C6}"/>
    <cellStyle name="40% - Accent2 2 6 2 4" xfId="6173" xr:uid="{00000000-0005-0000-0000-0000A40B0000}"/>
    <cellStyle name="40% - Accent2 2 6 2 4 2" xfId="6174" xr:uid="{00000000-0005-0000-0000-0000A50B0000}"/>
    <cellStyle name="40% - Accent2 2 6 2 4 2 2" xfId="23812" xr:uid="{B1D63B97-1535-41CF-99EF-28B338012809}"/>
    <cellStyle name="40% - Accent2 2 6 2 4 2 2 2" xfId="38783" xr:uid="{03911A7C-CDF2-4626-826F-5925142C24B2}"/>
    <cellStyle name="40% - Accent2 2 6 2 4 2 3" xfId="31180" xr:uid="{1F2DBAF2-447B-44A5-A064-D10A18FD7C82}"/>
    <cellStyle name="40% - Accent2 2 6 2 4 3" xfId="6175" xr:uid="{00000000-0005-0000-0000-0000A60B0000}"/>
    <cellStyle name="40% - Accent2 2 6 2 4 3 2" xfId="23813" xr:uid="{F7D95D28-5B97-4462-BD3A-490211B082F1}"/>
    <cellStyle name="40% - Accent2 2 6 2 4 3 2 2" xfId="38784" xr:uid="{DEDB66CB-85AB-45EC-9D53-A4ADDEC7ECA0}"/>
    <cellStyle name="40% - Accent2 2 6 2 4 3 3" xfId="31181" xr:uid="{3A1B65A8-7FA0-444D-A108-538D6E614AA8}"/>
    <cellStyle name="40% - Accent2 2 6 2 4 4" xfId="23811" xr:uid="{A5434C5C-7F0F-43F0-A63D-1D48AE758C82}"/>
    <cellStyle name="40% - Accent2 2 6 2 4 4 2" xfId="38782" xr:uid="{1650B696-AD97-45D6-BB5B-7C06AE888960}"/>
    <cellStyle name="40% - Accent2 2 6 2 4 5" xfId="31179" xr:uid="{AB61AE77-4195-4E85-A63B-4D2CA8644B9B}"/>
    <cellStyle name="40% - Accent2 2 6 2 5" xfId="6176" xr:uid="{00000000-0005-0000-0000-0000A70B0000}"/>
    <cellStyle name="40% - Accent2 2 6 2 5 2" xfId="23814" xr:uid="{26D95DDF-E260-405C-9D21-72A4F35A7B4D}"/>
    <cellStyle name="40% - Accent2 2 6 2 5 2 2" xfId="38785" xr:uid="{776095C5-326E-4F93-BAC2-E30B88D26F2F}"/>
    <cellStyle name="40% - Accent2 2 6 2 5 3" xfId="31182" xr:uid="{E2424041-0902-4F1F-89B5-A15BFA98EE4C}"/>
    <cellStyle name="40% - Accent2 2 6 2 6" xfId="6177" xr:uid="{00000000-0005-0000-0000-0000A80B0000}"/>
    <cellStyle name="40% - Accent2 2 6 2 6 2" xfId="23815" xr:uid="{83F6D6DF-FEB3-4BA6-BBA7-D2D2A9FE24C1}"/>
    <cellStyle name="40% - Accent2 2 6 2 6 2 2" xfId="38786" xr:uid="{80826E13-7923-4969-99FC-4CB9E3CC9227}"/>
    <cellStyle name="40% - Accent2 2 6 2 6 3" xfId="31183" xr:uid="{A73F407C-6903-42B9-BB63-9A2D52241B33}"/>
    <cellStyle name="40% - Accent2 2 6 2 7" xfId="23798" xr:uid="{E7B76EF1-C097-4AB5-86FB-AA72261B168F}"/>
    <cellStyle name="40% - Accent2 2 6 2 7 2" xfId="38769" xr:uid="{B260DF90-0B56-4F0A-876B-7DFD8E6E161E}"/>
    <cellStyle name="40% - Accent2 2 6 2 8" xfId="31166" xr:uid="{7ADB6E4E-63DB-4CA6-93FD-7EA90B80C2AD}"/>
    <cellStyle name="40% - Accent2 2 6 3" xfId="6178" xr:uid="{00000000-0005-0000-0000-0000A90B0000}"/>
    <cellStyle name="40% - Accent2 2 6 3 2" xfId="6179" xr:uid="{00000000-0005-0000-0000-0000AA0B0000}"/>
    <cellStyle name="40% - Accent2 2 6 3 2 2" xfId="6180" xr:uid="{00000000-0005-0000-0000-0000AB0B0000}"/>
    <cellStyle name="40% - Accent2 2 6 3 2 2 2" xfId="23818" xr:uid="{2289F1AE-FA56-42C5-9CC4-00459837B1C3}"/>
    <cellStyle name="40% - Accent2 2 6 3 2 2 2 2" xfId="38789" xr:uid="{078B097E-018A-4E79-A0FC-14F7056E1809}"/>
    <cellStyle name="40% - Accent2 2 6 3 2 2 3" xfId="31186" xr:uid="{28FA3CFA-FCE0-4A3D-8197-F79F0A460EC3}"/>
    <cellStyle name="40% - Accent2 2 6 3 2 3" xfId="6181" xr:uid="{00000000-0005-0000-0000-0000AC0B0000}"/>
    <cellStyle name="40% - Accent2 2 6 3 2 3 2" xfId="23819" xr:uid="{D597D214-C867-4A5C-AEEF-1F41F996AE38}"/>
    <cellStyle name="40% - Accent2 2 6 3 2 3 2 2" xfId="38790" xr:uid="{31CEF43B-1107-4D30-AFE7-C6A7ECFA652C}"/>
    <cellStyle name="40% - Accent2 2 6 3 2 3 3" xfId="31187" xr:uid="{C2BF8FF1-3D66-4823-A82C-658AEECA8270}"/>
    <cellStyle name="40% - Accent2 2 6 3 2 4" xfId="23817" xr:uid="{6EE8A937-2DC6-4936-AC3E-4D0947401EAD}"/>
    <cellStyle name="40% - Accent2 2 6 3 2 4 2" xfId="38788" xr:uid="{0F558992-C816-4481-9D8C-265E10887805}"/>
    <cellStyle name="40% - Accent2 2 6 3 2 5" xfId="31185" xr:uid="{04F0B68B-3963-4603-97CC-6C8BCEB47CA4}"/>
    <cellStyle name="40% - Accent2 2 6 3 3" xfId="6182" xr:uid="{00000000-0005-0000-0000-0000AD0B0000}"/>
    <cellStyle name="40% - Accent2 2 6 3 3 2" xfId="23820" xr:uid="{484CA547-20FB-4B40-AAD9-9B0489416DB7}"/>
    <cellStyle name="40% - Accent2 2 6 3 3 2 2" xfId="38791" xr:uid="{967B6C26-E6F5-48A1-A462-41D17852163F}"/>
    <cellStyle name="40% - Accent2 2 6 3 3 3" xfId="31188" xr:uid="{1E7F9243-FD63-4680-B1FB-B2E5798C3CDF}"/>
    <cellStyle name="40% - Accent2 2 6 3 4" xfId="6183" xr:uid="{00000000-0005-0000-0000-0000AE0B0000}"/>
    <cellStyle name="40% - Accent2 2 6 3 4 2" xfId="23821" xr:uid="{E1047BCC-C992-466C-9ADE-1C3E6E26A083}"/>
    <cellStyle name="40% - Accent2 2 6 3 4 2 2" xfId="38792" xr:uid="{0BE520D0-6A18-4FDE-A7AA-5C9117084654}"/>
    <cellStyle name="40% - Accent2 2 6 3 4 3" xfId="31189" xr:uid="{48D61DF6-54A2-4DFD-8BE2-7E32052E1996}"/>
    <cellStyle name="40% - Accent2 2 6 3 5" xfId="23816" xr:uid="{EE459BF6-4C28-44C6-A818-C6E06BA6AB89}"/>
    <cellStyle name="40% - Accent2 2 6 3 5 2" xfId="38787" xr:uid="{CCF40FDD-68AA-43BA-AEFF-AD7DBE86956A}"/>
    <cellStyle name="40% - Accent2 2 6 3 6" xfId="31184" xr:uid="{84EB8BA5-17C6-4B56-8339-73922C811C8E}"/>
    <cellStyle name="40% - Accent2 2 6 4" xfId="6184" xr:uid="{00000000-0005-0000-0000-0000AF0B0000}"/>
    <cellStyle name="40% - Accent2 2 6 4 2" xfId="6185" xr:uid="{00000000-0005-0000-0000-0000B00B0000}"/>
    <cellStyle name="40% - Accent2 2 6 4 2 2" xfId="6186" xr:uid="{00000000-0005-0000-0000-0000B10B0000}"/>
    <cellStyle name="40% - Accent2 2 6 4 2 2 2" xfId="23824" xr:uid="{7AE3D453-93CF-4113-959D-7B7DB5765EED}"/>
    <cellStyle name="40% - Accent2 2 6 4 2 2 2 2" xfId="38795" xr:uid="{BDB33053-5FEF-40E3-BF18-29E56C159FE9}"/>
    <cellStyle name="40% - Accent2 2 6 4 2 2 3" xfId="31192" xr:uid="{3DFF7C2A-CC7B-4B94-950B-2E8488190000}"/>
    <cellStyle name="40% - Accent2 2 6 4 2 3" xfId="6187" xr:uid="{00000000-0005-0000-0000-0000B20B0000}"/>
    <cellStyle name="40% - Accent2 2 6 4 2 3 2" xfId="23825" xr:uid="{7969D03F-281F-4A51-8379-85A0DBA79D57}"/>
    <cellStyle name="40% - Accent2 2 6 4 2 3 2 2" xfId="38796" xr:uid="{DAC7078E-B2A3-46A3-B0E1-DB9C0789F889}"/>
    <cellStyle name="40% - Accent2 2 6 4 2 3 3" xfId="31193" xr:uid="{377B7D5A-1C74-4D4B-BC26-CD4FFC1C9895}"/>
    <cellStyle name="40% - Accent2 2 6 4 2 4" xfId="23823" xr:uid="{0F071D24-FB65-4B52-9248-B2BE6FF8F7E5}"/>
    <cellStyle name="40% - Accent2 2 6 4 2 4 2" xfId="38794" xr:uid="{9D28E5B8-565D-415A-B0C0-0BA8928BEB72}"/>
    <cellStyle name="40% - Accent2 2 6 4 2 5" xfId="31191" xr:uid="{F2949A24-A8C9-42EC-A9FA-4745681D99A8}"/>
    <cellStyle name="40% - Accent2 2 6 4 3" xfId="6188" xr:uid="{00000000-0005-0000-0000-0000B30B0000}"/>
    <cellStyle name="40% - Accent2 2 6 4 3 2" xfId="23826" xr:uid="{2172E8BF-ADE0-4637-B24E-704B52D57255}"/>
    <cellStyle name="40% - Accent2 2 6 4 3 2 2" xfId="38797" xr:uid="{412A47C6-5FA2-4A6A-A739-ED0CFA351E88}"/>
    <cellStyle name="40% - Accent2 2 6 4 3 3" xfId="31194" xr:uid="{E381C74A-8949-4BF3-81AD-EE4BCC5C6F3E}"/>
    <cellStyle name="40% - Accent2 2 6 4 4" xfId="6189" xr:uid="{00000000-0005-0000-0000-0000B40B0000}"/>
    <cellStyle name="40% - Accent2 2 6 4 4 2" xfId="23827" xr:uid="{2EF584FE-4563-4A58-9796-272F3EBB273E}"/>
    <cellStyle name="40% - Accent2 2 6 4 4 2 2" xfId="38798" xr:uid="{F7160129-43B7-43F4-8F10-3746A7BD9050}"/>
    <cellStyle name="40% - Accent2 2 6 4 4 3" xfId="31195" xr:uid="{D5D468AA-72B7-4C89-990E-D9A6D4EE9EAC}"/>
    <cellStyle name="40% - Accent2 2 6 4 5" xfId="23822" xr:uid="{AC6392CF-10D9-4A19-A3E6-2986294E07BD}"/>
    <cellStyle name="40% - Accent2 2 6 4 5 2" xfId="38793" xr:uid="{7BD6E88C-2D05-45D6-9937-5DF8F7498F99}"/>
    <cellStyle name="40% - Accent2 2 6 4 6" xfId="31190" xr:uid="{9BB0F409-8CEF-4F09-9620-4533F7CDF342}"/>
    <cellStyle name="40% - Accent2 2 6 5" xfId="6190" xr:uid="{00000000-0005-0000-0000-0000B50B0000}"/>
    <cellStyle name="40% - Accent2 2 6 5 2" xfId="6191" xr:uid="{00000000-0005-0000-0000-0000B60B0000}"/>
    <cellStyle name="40% - Accent2 2 6 5 2 2" xfId="23829" xr:uid="{B30BE3AC-8138-4D11-92EB-2B546F5C75F2}"/>
    <cellStyle name="40% - Accent2 2 6 5 2 2 2" xfId="38800" xr:uid="{E613A4D5-1F8C-40F9-ACE9-13D9C7FE1A90}"/>
    <cellStyle name="40% - Accent2 2 6 5 2 3" xfId="31197" xr:uid="{CE42EA87-BA38-4D00-B3DA-478177DEFB5D}"/>
    <cellStyle name="40% - Accent2 2 6 5 3" xfId="6192" xr:uid="{00000000-0005-0000-0000-0000B70B0000}"/>
    <cellStyle name="40% - Accent2 2 6 5 3 2" xfId="23830" xr:uid="{E183B3F6-F135-438B-90BB-BA8A90AC157E}"/>
    <cellStyle name="40% - Accent2 2 6 5 3 2 2" xfId="38801" xr:uid="{3FA5A0D3-4950-45AA-A464-1FE7D49B76E6}"/>
    <cellStyle name="40% - Accent2 2 6 5 3 3" xfId="31198" xr:uid="{912C4C88-7BC7-41BC-A4F0-CDB0E325B23F}"/>
    <cellStyle name="40% - Accent2 2 6 5 4" xfId="23828" xr:uid="{7A193CDC-4347-4E86-8456-D3AEEC14F6DA}"/>
    <cellStyle name="40% - Accent2 2 6 5 4 2" xfId="38799" xr:uid="{75893FE3-A96B-40F5-8FE8-75DB4C88A6A7}"/>
    <cellStyle name="40% - Accent2 2 6 5 5" xfId="31196" xr:uid="{0B5A10B9-A2F6-40F3-AEE4-EF244C6B8E1C}"/>
    <cellStyle name="40% - Accent2 2 6 6" xfId="6193" xr:uid="{00000000-0005-0000-0000-0000B80B0000}"/>
    <cellStyle name="40% - Accent2 2 6 6 2" xfId="23831" xr:uid="{02EAAF05-7423-4942-A7EB-99DE6E2E00FB}"/>
    <cellStyle name="40% - Accent2 2 6 6 2 2" xfId="38802" xr:uid="{1CCB86E9-AFBF-42A9-812B-646E235A41FC}"/>
    <cellStyle name="40% - Accent2 2 6 6 3" xfId="31199" xr:uid="{B29E8A5A-DD70-4B87-83DC-E579C75E90FA}"/>
    <cellStyle name="40% - Accent2 2 6 7" xfId="6194" xr:uid="{00000000-0005-0000-0000-0000B90B0000}"/>
    <cellStyle name="40% - Accent2 2 6 7 2" xfId="23832" xr:uid="{0C652190-C586-4639-925F-2BBBDDFEA275}"/>
    <cellStyle name="40% - Accent2 2 6 7 2 2" xfId="38803" xr:uid="{931E9131-04E6-45F8-930A-B0B3E06DFE52}"/>
    <cellStyle name="40% - Accent2 2 6 7 3" xfId="31200" xr:uid="{4527A7C3-49A2-448F-A7DE-05599B627953}"/>
    <cellStyle name="40% - Accent2 2 6 8" xfId="23797" xr:uid="{EDE9BBB6-C412-4173-A4E7-1B05911D449C}"/>
    <cellStyle name="40% - Accent2 2 6 8 2" xfId="38768" xr:uid="{C5C4586E-A4A1-4A92-A054-5F36CF38F755}"/>
    <cellStyle name="40% - Accent2 2 6 9" xfId="31165" xr:uid="{D3756732-C576-406E-B962-B85CA5FBA197}"/>
    <cellStyle name="40% - Accent2 2 7" xfId="6195" xr:uid="{00000000-0005-0000-0000-0000BA0B0000}"/>
    <cellStyle name="40% - Accent2 2 7 2" xfId="6196" xr:uid="{00000000-0005-0000-0000-0000BB0B0000}"/>
    <cellStyle name="40% - Accent2 2 7 2 2" xfId="6197" xr:uid="{00000000-0005-0000-0000-0000BC0B0000}"/>
    <cellStyle name="40% - Accent2 2 7 2 2 2" xfId="23835" xr:uid="{A4A212C1-FE04-4E2A-884E-8E6B9F68E672}"/>
    <cellStyle name="40% - Accent2 2 7 2 2 2 2" xfId="38806" xr:uid="{F13EC92B-8B4F-47BC-A1B8-0C08F16EAA0D}"/>
    <cellStyle name="40% - Accent2 2 7 2 2 3" xfId="31203" xr:uid="{26BBC542-18B5-4564-8F9B-D2E507ADDBBA}"/>
    <cellStyle name="40% - Accent2 2 7 2 3" xfId="6198" xr:uid="{00000000-0005-0000-0000-0000BD0B0000}"/>
    <cellStyle name="40% - Accent2 2 7 2 3 2" xfId="23836" xr:uid="{594AE6A8-8908-4370-8423-6438A409AC3F}"/>
    <cellStyle name="40% - Accent2 2 7 2 3 2 2" xfId="38807" xr:uid="{A9B5C117-3F68-4387-AF23-98285DED9C1F}"/>
    <cellStyle name="40% - Accent2 2 7 2 3 3" xfId="31204" xr:uid="{CA1EA64B-DBE9-414E-B9A0-3F2FA3DBFEEB}"/>
    <cellStyle name="40% - Accent2 2 7 2 4" xfId="23834" xr:uid="{22902622-6956-43D4-AFEB-263B437ADDA1}"/>
    <cellStyle name="40% - Accent2 2 7 2 4 2" xfId="38805" xr:uid="{C7984EF2-691B-4C6C-BBB4-6B05BFEEF474}"/>
    <cellStyle name="40% - Accent2 2 7 2 5" xfId="31202" xr:uid="{59B0D674-AE2A-4504-AE37-E8A2DB22B210}"/>
    <cellStyle name="40% - Accent2 2 7 3" xfId="6199" xr:uid="{00000000-0005-0000-0000-0000BE0B0000}"/>
    <cellStyle name="40% - Accent2 2 7 3 2" xfId="23837" xr:uid="{419B04B1-4FE9-49A1-AD62-B5EC906525F4}"/>
    <cellStyle name="40% - Accent2 2 7 3 2 2" xfId="38808" xr:uid="{DE0FF1BD-2E9F-4222-86D5-1903EE56EEF2}"/>
    <cellStyle name="40% - Accent2 2 7 3 3" xfId="31205" xr:uid="{D193B6D2-A151-4D65-A155-14A40C2C2BA2}"/>
    <cellStyle name="40% - Accent2 2 7 4" xfId="6200" xr:uid="{00000000-0005-0000-0000-0000BF0B0000}"/>
    <cellStyle name="40% - Accent2 2 7 4 2" xfId="23838" xr:uid="{9A99CB7C-CD50-4C2C-9B70-AFD16D6C1BE3}"/>
    <cellStyle name="40% - Accent2 2 7 4 2 2" xfId="38809" xr:uid="{FD5B174A-7F06-4354-961C-4532547E0462}"/>
    <cellStyle name="40% - Accent2 2 7 4 3" xfId="31206" xr:uid="{7C9A66F7-EB04-49D0-862A-82706E438FD6}"/>
    <cellStyle name="40% - Accent2 2 7 5" xfId="23833" xr:uid="{8BC66B93-F7FC-44AF-A523-83F8D0C19A51}"/>
    <cellStyle name="40% - Accent2 2 7 5 2" xfId="38804" xr:uid="{30AB2D22-D623-4522-85A1-79F313499DAD}"/>
    <cellStyle name="40% - Accent2 2 7 6" xfId="31201" xr:uid="{B89B90DE-1425-4D5C-8F07-C409E07CAFFA}"/>
    <cellStyle name="40% - Accent2 3" xfId="228" xr:uid="{00000000-0005-0000-0000-000043000000}"/>
    <cellStyle name="40% - Accent2 3 2" xfId="6202" xr:uid="{00000000-0005-0000-0000-0000C10B0000}"/>
    <cellStyle name="40% - Accent2 3 2 2" xfId="6203" xr:uid="{00000000-0005-0000-0000-0000C20B0000}"/>
    <cellStyle name="40% - Accent2 3 2 2 2" xfId="6204" xr:uid="{00000000-0005-0000-0000-0000C30B0000}"/>
    <cellStyle name="40% - Accent2 3 2 2 2 2" xfId="6205" xr:uid="{00000000-0005-0000-0000-0000C40B0000}"/>
    <cellStyle name="40% - Accent2 3 2 2 2 2 2" xfId="6206" xr:uid="{00000000-0005-0000-0000-0000C50B0000}"/>
    <cellStyle name="40% - Accent2 3 2 2 2 2 2 2" xfId="23843" xr:uid="{A8EAAED6-79C1-4F93-AD84-003ED6E80E5F}"/>
    <cellStyle name="40% - Accent2 3 2 2 2 2 2 2 2" xfId="38814" xr:uid="{083968F2-813C-40EC-A3B9-8D285DE1F7DD}"/>
    <cellStyle name="40% - Accent2 3 2 2 2 2 2 3" xfId="31211" xr:uid="{A92A8786-EFDF-49B5-8A8F-B6291733E507}"/>
    <cellStyle name="40% - Accent2 3 2 2 2 2 3" xfId="6207" xr:uid="{00000000-0005-0000-0000-0000C60B0000}"/>
    <cellStyle name="40% - Accent2 3 2 2 2 2 3 2" xfId="23844" xr:uid="{2772D1FC-CDB4-4BB1-95A3-D00B6D1BAEBB}"/>
    <cellStyle name="40% - Accent2 3 2 2 2 2 3 2 2" xfId="38815" xr:uid="{3478CAF6-4032-4196-A9CA-55C1E1E02AAE}"/>
    <cellStyle name="40% - Accent2 3 2 2 2 2 3 3" xfId="31212" xr:uid="{8A5847B6-1358-4F89-8688-E903041B0A3E}"/>
    <cellStyle name="40% - Accent2 3 2 2 2 2 4" xfId="23842" xr:uid="{750038AA-B605-46C2-8F24-33970DB63A50}"/>
    <cellStyle name="40% - Accent2 3 2 2 2 2 4 2" xfId="38813" xr:uid="{E1FBBDE7-D766-45D9-94F3-D63C63948956}"/>
    <cellStyle name="40% - Accent2 3 2 2 2 2 5" xfId="31210" xr:uid="{8116E138-DFCC-496B-BA5A-2041A2EB164F}"/>
    <cellStyle name="40% - Accent2 3 2 2 2 3" xfId="6208" xr:uid="{00000000-0005-0000-0000-0000C70B0000}"/>
    <cellStyle name="40% - Accent2 3 2 2 2 3 2" xfId="23845" xr:uid="{834109B3-8B50-4388-84E2-ADE5C17990AC}"/>
    <cellStyle name="40% - Accent2 3 2 2 2 3 2 2" xfId="38816" xr:uid="{238B1F27-3C5B-4370-A8E0-DBDD58A41079}"/>
    <cellStyle name="40% - Accent2 3 2 2 2 3 3" xfId="31213" xr:uid="{085449BA-7506-4666-918C-D4CDA709D57A}"/>
    <cellStyle name="40% - Accent2 3 2 2 2 4" xfId="6209" xr:uid="{00000000-0005-0000-0000-0000C80B0000}"/>
    <cellStyle name="40% - Accent2 3 2 2 2 4 2" xfId="23846" xr:uid="{47B7C868-D41B-4A12-B079-24FC141E3FC5}"/>
    <cellStyle name="40% - Accent2 3 2 2 2 4 2 2" xfId="38817" xr:uid="{6A4EECB5-4F7C-4857-B258-D4ED2D160B72}"/>
    <cellStyle name="40% - Accent2 3 2 2 2 4 3" xfId="31214" xr:uid="{9A4E3243-41C8-4923-9382-C51E55CB1BBA}"/>
    <cellStyle name="40% - Accent2 3 2 2 2 5" xfId="23841" xr:uid="{7533749B-5226-4E64-AF8C-27AF9E074B8D}"/>
    <cellStyle name="40% - Accent2 3 2 2 2 5 2" xfId="38812" xr:uid="{CA67EFCA-201E-4D28-8133-16353A62F73E}"/>
    <cellStyle name="40% - Accent2 3 2 2 2 6" xfId="31209" xr:uid="{3F88BA94-2B4D-41D3-B613-DC8485E6064C}"/>
    <cellStyle name="40% - Accent2 3 2 2 3" xfId="6210" xr:uid="{00000000-0005-0000-0000-0000C90B0000}"/>
    <cellStyle name="40% - Accent2 3 2 2 3 2" xfId="6211" xr:uid="{00000000-0005-0000-0000-0000CA0B0000}"/>
    <cellStyle name="40% - Accent2 3 2 2 3 2 2" xfId="23848" xr:uid="{1A77C1EB-7B83-4927-883E-D5DC5ED99CC3}"/>
    <cellStyle name="40% - Accent2 3 2 2 3 2 2 2" xfId="38819" xr:uid="{A5FD00EA-9F46-4D07-8129-186A79CE1574}"/>
    <cellStyle name="40% - Accent2 3 2 2 3 2 3" xfId="31216" xr:uid="{691BABA2-43D8-490D-A7FC-B47EA6346EBB}"/>
    <cellStyle name="40% - Accent2 3 2 2 3 3" xfId="6212" xr:uid="{00000000-0005-0000-0000-0000CB0B0000}"/>
    <cellStyle name="40% - Accent2 3 2 2 3 3 2" xfId="23849" xr:uid="{8601E72D-430B-428C-921B-2CA589FA1739}"/>
    <cellStyle name="40% - Accent2 3 2 2 3 3 2 2" xfId="38820" xr:uid="{9139BC41-4C22-47AD-9E34-7FC83E4519CD}"/>
    <cellStyle name="40% - Accent2 3 2 2 3 3 3" xfId="31217" xr:uid="{3C614D2A-02AC-45F1-ACFF-8B4793F884AE}"/>
    <cellStyle name="40% - Accent2 3 2 2 3 4" xfId="23847" xr:uid="{768FA322-B27C-4971-89EE-04C7539B8DFF}"/>
    <cellStyle name="40% - Accent2 3 2 2 3 4 2" xfId="38818" xr:uid="{2FBA4DAD-EC19-4847-9267-A167FFB96216}"/>
    <cellStyle name="40% - Accent2 3 2 2 3 5" xfId="31215" xr:uid="{75787393-E14A-4B4F-B06E-551BDA6AC294}"/>
    <cellStyle name="40% - Accent2 3 2 2 4" xfId="6213" xr:uid="{00000000-0005-0000-0000-0000CC0B0000}"/>
    <cellStyle name="40% - Accent2 3 2 2 4 2" xfId="23850" xr:uid="{51A007C2-F112-4FC2-BA65-9A637CA66B73}"/>
    <cellStyle name="40% - Accent2 3 2 2 4 2 2" xfId="38821" xr:uid="{157209E0-E1E4-4897-9D3F-F9674A9219BC}"/>
    <cellStyle name="40% - Accent2 3 2 2 4 3" xfId="31218" xr:uid="{8B7C9081-2C25-461C-9A9B-EE1780201544}"/>
    <cellStyle name="40% - Accent2 3 2 2 5" xfId="6214" xr:uid="{00000000-0005-0000-0000-0000CD0B0000}"/>
    <cellStyle name="40% - Accent2 3 2 2 5 2" xfId="23851" xr:uid="{92C505F5-2CA3-42E8-B357-33C6EBFD0AC9}"/>
    <cellStyle name="40% - Accent2 3 2 2 5 2 2" xfId="38822" xr:uid="{6FDAEBD1-E7B1-4C99-B26C-8A555358933B}"/>
    <cellStyle name="40% - Accent2 3 2 2 5 3" xfId="31219" xr:uid="{001C19FB-C7A3-452C-AAA6-052424869CEE}"/>
    <cellStyle name="40% - Accent2 3 2 2 6" xfId="23840" xr:uid="{241A7D8A-26C0-4594-94B3-0AD8F313C72B}"/>
    <cellStyle name="40% - Accent2 3 2 2 6 2" xfId="38811" xr:uid="{A47245AF-F666-4D7F-9B9A-50E8DA771106}"/>
    <cellStyle name="40% - Accent2 3 2 2 7" xfId="31208" xr:uid="{7C64F6F5-8195-46A1-BF1B-0E303600E9D2}"/>
    <cellStyle name="40% - Accent2 3 2 3" xfId="6215" xr:uid="{00000000-0005-0000-0000-0000CE0B0000}"/>
    <cellStyle name="40% - Accent2 3 2 3 2" xfId="6216" xr:uid="{00000000-0005-0000-0000-0000CF0B0000}"/>
    <cellStyle name="40% - Accent2 3 2 3 2 2" xfId="6217" xr:uid="{00000000-0005-0000-0000-0000D00B0000}"/>
    <cellStyle name="40% - Accent2 3 2 3 2 2 2" xfId="23854" xr:uid="{D3C0442C-1A83-4A18-AC65-4C9F03492F19}"/>
    <cellStyle name="40% - Accent2 3 2 3 2 2 2 2" xfId="38825" xr:uid="{BC7D3B8C-A1DC-4D55-A75E-463AA6AA506A}"/>
    <cellStyle name="40% - Accent2 3 2 3 2 2 3" xfId="31222" xr:uid="{127E20D7-5987-41D7-AF47-02D18AA57FAC}"/>
    <cellStyle name="40% - Accent2 3 2 3 2 3" xfId="6218" xr:uid="{00000000-0005-0000-0000-0000D10B0000}"/>
    <cellStyle name="40% - Accent2 3 2 3 2 3 2" xfId="23855" xr:uid="{D9C22FC4-BC21-43B7-A605-223D3BC2F3E4}"/>
    <cellStyle name="40% - Accent2 3 2 3 2 3 2 2" xfId="38826" xr:uid="{4F71A9DE-5E81-48A0-AC3B-16841D2EC5F0}"/>
    <cellStyle name="40% - Accent2 3 2 3 2 3 3" xfId="31223" xr:uid="{80DBD387-1DD4-410F-9DFB-C37CD0B3CE3A}"/>
    <cellStyle name="40% - Accent2 3 2 3 2 4" xfId="23853" xr:uid="{B8CBA4B7-6C0C-422B-8201-B094BB240CC1}"/>
    <cellStyle name="40% - Accent2 3 2 3 2 4 2" xfId="38824" xr:uid="{02238980-72D8-4F9B-9D08-051B92164D90}"/>
    <cellStyle name="40% - Accent2 3 2 3 2 5" xfId="31221" xr:uid="{FC948184-4DBF-424A-92A9-E6E2CB888A30}"/>
    <cellStyle name="40% - Accent2 3 2 3 3" xfId="6219" xr:uid="{00000000-0005-0000-0000-0000D20B0000}"/>
    <cellStyle name="40% - Accent2 3 2 3 3 2" xfId="23856" xr:uid="{B7D5548F-6376-43F5-A8BA-384EEF4420DB}"/>
    <cellStyle name="40% - Accent2 3 2 3 3 2 2" xfId="38827" xr:uid="{625FB40E-4505-4E1F-B5ED-008C44B5905A}"/>
    <cellStyle name="40% - Accent2 3 2 3 3 3" xfId="31224" xr:uid="{A93B9CE6-5EBB-442E-BAF1-277511CAE865}"/>
    <cellStyle name="40% - Accent2 3 2 3 4" xfId="6220" xr:uid="{00000000-0005-0000-0000-0000D30B0000}"/>
    <cellStyle name="40% - Accent2 3 2 3 4 2" xfId="23857" xr:uid="{15987340-F2DA-4C24-8683-D927C642E879}"/>
    <cellStyle name="40% - Accent2 3 2 3 4 2 2" xfId="38828" xr:uid="{23510721-21CF-4963-BFE6-C9F863E387DA}"/>
    <cellStyle name="40% - Accent2 3 2 3 4 3" xfId="31225" xr:uid="{3706A81D-5FB4-4AA0-8527-9EA2EF8DBF53}"/>
    <cellStyle name="40% - Accent2 3 2 3 5" xfId="23852" xr:uid="{0DBF09BB-D421-48ED-9077-253E404811E9}"/>
    <cellStyle name="40% - Accent2 3 2 3 5 2" xfId="38823" xr:uid="{E2E619A8-F4AE-4EBB-BC3E-D2476B86AE90}"/>
    <cellStyle name="40% - Accent2 3 2 3 6" xfId="31220" xr:uid="{3B86015B-06E3-4264-98A8-5120C57D920E}"/>
    <cellStyle name="40% - Accent2 3 2 4" xfId="6221" xr:uid="{00000000-0005-0000-0000-0000D40B0000}"/>
    <cellStyle name="40% - Accent2 3 3" xfId="6222" xr:uid="{00000000-0005-0000-0000-0000D50B0000}"/>
    <cellStyle name="40% - Accent2 3 3 2" xfId="6223" xr:uid="{00000000-0005-0000-0000-0000D60B0000}"/>
    <cellStyle name="40% - Accent2 3 3 2 2" xfId="6224" xr:uid="{00000000-0005-0000-0000-0000D70B0000}"/>
    <cellStyle name="40% - Accent2 3 3 2 2 2" xfId="23860" xr:uid="{8350B779-B0D7-45D0-8DB8-30423726B490}"/>
    <cellStyle name="40% - Accent2 3 3 2 2 2 2" xfId="38831" xr:uid="{698FD2DE-941F-446D-8461-8EBE12639963}"/>
    <cellStyle name="40% - Accent2 3 3 2 2 3" xfId="31228" xr:uid="{368EBCCC-3A84-43EE-AC25-CE2208CF41BC}"/>
    <cellStyle name="40% - Accent2 3 3 2 3" xfId="6225" xr:uid="{00000000-0005-0000-0000-0000D80B0000}"/>
    <cellStyle name="40% - Accent2 3 3 2 3 2" xfId="23861" xr:uid="{7B8B9B6F-2BF2-423D-A013-F68A8A7E07D3}"/>
    <cellStyle name="40% - Accent2 3 3 2 3 2 2" xfId="38832" xr:uid="{48F1C078-89DD-4683-BABA-0BEDAAD1108F}"/>
    <cellStyle name="40% - Accent2 3 3 2 3 3" xfId="31229" xr:uid="{CF7B5AA9-00F0-4DF8-9E60-514A1A6790E5}"/>
    <cellStyle name="40% - Accent2 3 3 2 4" xfId="23859" xr:uid="{5327752F-9E6F-4C60-8065-3F2C3D237387}"/>
    <cellStyle name="40% - Accent2 3 3 2 4 2" xfId="38830" xr:uid="{1C65BC5F-4EB9-4600-842F-DACC38747C2B}"/>
    <cellStyle name="40% - Accent2 3 3 2 5" xfId="31227" xr:uid="{4782A36F-0F95-48A1-9157-2BF4043C2CC8}"/>
    <cellStyle name="40% - Accent2 3 3 3" xfId="6226" xr:uid="{00000000-0005-0000-0000-0000D90B0000}"/>
    <cellStyle name="40% - Accent2 3 3 3 2" xfId="23862" xr:uid="{510D2D85-B5C9-4043-9423-BC7DE39195F5}"/>
    <cellStyle name="40% - Accent2 3 3 3 2 2" xfId="38833" xr:uid="{DA36F379-FC4F-419E-BC57-F7B02C946F34}"/>
    <cellStyle name="40% - Accent2 3 3 3 3" xfId="31230" xr:uid="{A16469F0-70D4-4EBE-BF43-3F4D6806DAFD}"/>
    <cellStyle name="40% - Accent2 3 3 4" xfId="6227" xr:uid="{00000000-0005-0000-0000-0000DA0B0000}"/>
    <cellStyle name="40% - Accent2 3 3 4 2" xfId="23863" xr:uid="{0DD1F99F-265F-41E6-870A-EF45564B5C2A}"/>
    <cellStyle name="40% - Accent2 3 3 4 2 2" xfId="38834" xr:uid="{AE066B9E-8376-4C0C-87CD-90926671F4CF}"/>
    <cellStyle name="40% - Accent2 3 3 4 3" xfId="31231" xr:uid="{08A9255A-2E64-4067-B5C2-11598BE7589F}"/>
    <cellStyle name="40% - Accent2 3 3 5" xfId="23858" xr:uid="{A1297444-B1A8-4719-B4D1-EB33D3F5D62B}"/>
    <cellStyle name="40% - Accent2 3 3 5 2" xfId="38829" xr:uid="{4BF3F028-BD26-45AA-A380-2287BA666BB8}"/>
    <cellStyle name="40% - Accent2 3 3 6" xfId="31226" xr:uid="{8E200ABE-FFF2-4C6B-89CC-B9950B8D74AF}"/>
    <cellStyle name="40% - Accent2 3 4" xfId="6228" xr:uid="{00000000-0005-0000-0000-0000DB0B0000}"/>
    <cellStyle name="40% - Accent2 3 4 2" xfId="6229" xr:uid="{00000000-0005-0000-0000-0000DC0B0000}"/>
    <cellStyle name="40% - Accent2 3 4 2 2" xfId="6230" xr:uid="{00000000-0005-0000-0000-0000DD0B0000}"/>
    <cellStyle name="40% - Accent2 3 4 2 2 2" xfId="23866" xr:uid="{D7ECEB18-4CFF-4AAF-AC54-3444BC04FF1D}"/>
    <cellStyle name="40% - Accent2 3 4 2 2 2 2" xfId="38837" xr:uid="{A41DAC70-62E8-47EA-A27A-A2F6AA99350E}"/>
    <cellStyle name="40% - Accent2 3 4 2 2 3" xfId="31234" xr:uid="{DC6B380D-0A4F-4C4F-A9E1-62691C9027F6}"/>
    <cellStyle name="40% - Accent2 3 4 2 3" xfId="6231" xr:uid="{00000000-0005-0000-0000-0000DE0B0000}"/>
    <cellStyle name="40% - Accent2 3 4 2 3 2" xfId="23867" xr:uid="{10C507D5-0386-4244-AA7A-319682A56FED}"/>
    <cellStyle name="40% - Accent2 3 4 2 3 2 2" xfId="38838" xr:uid="{4ED04CC2-5B4C-4DC6-AFA4-AC007CC73F49}"/>
    <cellStyle name="40% - Accent2 3 4 2 3 3" xfId="31235" xr:uid="{395511BB-E84D-41E1-B7BF-71370B5351DA}"/>
    <cellStyle name="40% - Accent2 3 4 2 4" xfId="23865" xr:uid="{1128D2C7-5B35-4606-B7CA-E731DCC3E8FE}"/>
    <cellStyle name="40% - Accent2 3 4 2 4 2" xfId="38836" xr:uid="{6F6F14D7-A5B8-41A0-B8F1-544CC86544D8}"/>
    <cellStyle name="40% - Accent2 3 4 2 5" xfId="31233" xr:uid="{713E0359-E1F0-4AAF-9C06-19DCC77B2807}"/>
    <cellStyle name="40% - Accent2 3 4 3" xfId="6232" xr:uid="{00000000-0005-0000-0000-0000DF0B0000}"/>
    <cellStyle name="40% - Accent2 3 4 3 2" xfId="23868" xr:uid="{69E23519-9C78-44BC-89FA-51327140C051}"/>
    <cellStyle name="40% - Accent2 3 4 3 2 2" xfId="38839" xr:uid="{821682A3-6428-4235-8B10-4E1BBCB189DC}"/>
    <cellStyle name="40% - Accent2 3 4 3 3" xfId="31236" xr:uid="{1BD8FCA4-BBAC-4FAE-919E-9F5725F68081}"/>
    <cellStyle name="40% - Accent2 3 4 4" xfId="6233" xr:uid="{00000000-0005-0000-0000-0000E00B0000}"/>
    <cellStyle name="40% - Accent2 3 4 4 2" xfId="23869" xr:uid="{F899F881-2F7C-4221-AE01-BC2A51101DD4}"/>
    <cellStyle name="40% - Accent2 3 4 4 2 2" xfId="38840" xr:uid="{D3C8DAA0-9F32-4B49-AA3E-FF55933AB59E}"/>
    <cellStyle name="40% - Accent2 3 4 4 3" xfId="31237" xr:uid="{4C495134-8132-4A76-A477-11DBEFBC5068}"/>
    <cellStyle name="40% - Accent2 3 4 5" xfId="23864" xr:uid="{18696521-4AF5-4105-A543-53A840D1E8C4}"/>
    <cellStyle name="40% - Accent2 3 4 5 2" xfId="38835" xr:uid="{526555FC-AC4E-42EB-86B7-28867284D62E}"/>
    <cellStyle name="40% - Accent2 3 4 6" xfId="31232" xr:uid="{B6C25473-A8EF-4BEB-974E-0F579E8CCC1D}"/>
    <cellStyle name="40% - Accent2 3 5" xfId="6234" xr:uid="{00000000-0005-0000-0000-0000E10B0000}"/>
    <cellStyle name="40% - Accent2 3 5 2" xfId="6235" xr:uid="{00000000-0005-0000-0000-0000E20B0000}"/>
    <cellStyle name="40% - Accent2 3 5 2 2" xfId="6236" xr:uid="{00000000-0005-0000-0000-0000E30B0000}"/>
    <cellStyle name="40% - Accent2 3 5 2 2 2" xfId="23872" xr:uid="{D7118CB0-1637-4702-A482-F23064FFC4AA}"/>
    <cellStyle name="40% - Accent2 3 5 2 2 2 2" xfId="38843" xr:uid="{A7EFABD7-194D-4E46-9999-093FF925627F}"/>
    <cellStyle name="40% - Accent2 3 5 2 2 3" xfId="31240" xr:uid="{4F5B8C0F-B6CD-4FE7-BA95-FC075A9A8D89}"/>
    <cellStyle name="40% - Accent2 3 5 2 3" xfId="6237" xr:uid="{00000000-0005-0000-0000-0000E40B0000}"/>
    <cellStyle name="40% - Accent2 3 5 2 3 2" xfId="23873" xr:uid="{A73F054F-6C48-4BD6-890A-CE11505FCBDE}"/>
    <cellStyle name="40% - Accent2 3 5 2 3 2 2" xfId="38844" xr:uid="{99A70FF5-7C90-4A74-ADD1-2F2330723565}"/>
    <cellStyle name="40% - Accent2 3 5 2 3 3" xfId="31241" xr:uid="{213DA276-B495-495B-A7C6-E7B47F271FBD}"/>
    <cellStyle name="40% - Accent2 3 5 2 4" xfId="23871" xr:uid="{FB01775C-4DC8-4189-8125-80CCF23660EF}"/>
    <cellStyle name="40% - Accent2 3 5 2 4 2" xfId="38842" xr:uid="{88A10D2F-5EB2-420A-8202-877FF1D1753A}"/>
    <cellStyle name="40% - Accent2 3 5 2 5" xfId="31239" xr:uid="{FF148ADE-164E-4008-9374-3C3DFADF7BFB}"/>
    <cellStyle name="40% - Accent2 3 5 3" xfId="6238" xr:uid="{00000000-0005-0000-0000-0000E50B0000}"/>
    <cellStyle name="40% - Accent2 3 5 3 2" xfId="23874" xr:uid="{7B7E833E-3CA4-487D-8D71-841568FAF826}"/>
    <cellStyle name="40% - Accent2 3 5 3 2 2" xfId="38845" xr:uid="{9AAE8BAA-4366-4DAD-AC5C-9C6FBEBF57F8}"/>
    <cellStyle name="40% - Accent2 3 5 3 3" xfId="31242" xr:uid="{AB1797E6-534B-4010-989C-C2D1B67B6702}"/>
    <cellStyle name="40% - Accent2 3 5 4" xfId="6239" xr:uid="{00000000-0005-0000-0000-0000E60B0000}"/>
    <cellStyle name="40% - Accent2 3 5 4 2" xfId="23875" xr:uid="{F0AE950A-BADD-41E8-95E5-FC396A852113}"/>
    <cellStyle name="40% - Accent2 3 5 4 2 2" xfId="38846" xr:uid="{4A443B27-A7A0-4C97-A386-F9C078A5BD04}"/>
    <cellStyle name="40% - Accent2 3 5 4 3" xfId="31243" xr:uid="{359B8D5B-8EAC-45B4-B8C2-E239CEEB191B}"/>
    <cellStyle name="40% - Accent2 3 5 5" xfId="23870" xr:uid="{97E04BC1-7172-493D-A8B6-7AC71E78CFBD}"/>
    <cellStyle name="40% - Accent2 3 5 5 2" xfId="38841" xr:uid="{3F4DB6AC-F81B-465D-BC2D-2717757028CB}"/>
    <cellStyle name="40% - Accent2 3 5 6" xfId="31238" xr:uid="{74F254BF-CF08-405F-B831-D0FBDC35C25F}"/>
    <cellStyle name="40% - Accent2 3 6" xfId="6240" xr:uid="{00000000-0005-0000-0000-0000E70B0000}"/>
    <cellStyle name="40% - Accent2 3 6 2" xfId="6241" xr:uid="{00000000-0005-0000-0000-0000E80B0000}"/>
    <cellStyle name="40% - Accent2 3 6 2 2" xfId="23877" xr:uid="{0B6FBF27-97C8-45D1-B76D-DC985CE87223}"/>
    <cellStyle name="40% - Accent2 3 6 2 2 2" xfId="38848" xr:uid="{ECD86FB9-1D78-4E0C-9595-36C5AF884F73}"/>
    <cellStyle name="40% - Accent2 3 6 2 3" xfId="31245" xr:uid="{26EE2743-5254-4AD8-848B-DE9C754F6A45}"/>
    <cellStyle name="40% - Accent2 3 6 3" xfId="6242" xr:uid="{00000000-0005-0000-0000-0000E90B0000}"/>
    <cellStyle name="40% - Accent2 3 6 3 2" xfId="23878" xr:uid="{A3661AAB-4420-40C8-AE2D-9101E31D2468}"/>
    <cellStyle name="40% - Accent2 3 6 3 2 2" xfId="38849" xr:uid="{A5565DCE-8CC9-4051-B959-A8501DBBC64C}"/>
    <cellStyle name="40% - Accent2 3 6 3 3" xfId="31246" xr:uid="{DE48FC02-3B38-4A75-9A85-C60130F9A543}"/>
    <cellStyle name="40% - Accent2 3 6 4" xfId="23876" xr:uid="{338527AC-7040-4989-9525-890EA2D198C0}"/>
    <cellStyle name="40% - Accent2 3 6 4 2" xfId="38847" xr:uid="{0530AA81-C794-49F5-9091-D5964D97CF3F}"/>
    <cellStyle name="40% - Accent2 3 6 5" xfId="31244" xr:uid="{D9052E9A-B47E-47A0-B1FD-F4E4DBA842EB}"/>
    <cellStyle name="40% - Accent2 3 7" xfId="6243" xr:uid="{00000000-0005-0000-0000-0000EA0B0000}"/>
    <cellStyle name="40% - Accent2 3 7 2" xfId="23879" xr:uid="{3AC28D84-8F38-4726-B73D-D597BEA2BCC7}"/>
    <cellStyle name="40% - Accent2 3 7 2 2" xfId="38850" xr:uid="{82353482-51E1-4E38-8066-A9B013F86056}"/>
    <cellStyle name="40% - Accent2 3 7 3" xfId="31247" xr:uid="{FB460C87-9856-41A8-A787-0D10F05A801A}"/>
    <cellStyle name="40% - Accent2 3 8" xfId="6244" xr:uid="{00000000-0005-0000-0000-0000EB0B0000}"/>
    <cellStyle name="40% - Accent2 3 8 2" xfId="23880" xr:uid="{F1B656DB-A270-4BF0-B2E9-E35B6BB08789}"/>
    <cellStyle name="40% - Accent2 3 8 2 2" xfId="38851" xr:uid="{0D479BD3-26C6-45D6-909A-13E881AFCAAE}"/>
    <cellStyle name="40% - Accent2 3 8 3" xfId="31248" xr:uid="{D627F7C2-CEBA-4E93-A5B9-66B3276E101D}"/>
    <cellStyle name="40% - Accent2 3 9" xfId="6201" xr:uid="{00000000-0005-0000-0000-0000C00B0000}"/>
    <cellStyle name="40% - Accent2 3 9 2" xfId="23839" xr:uid="{A9EA7301-8DD2-4D47-9868-7F85BB72485F}"/>
    <cellStyle name="40% - Accent2 3 9 2 2" xfId="38810" xr:uid="{BBAE9713-04C8-47A6-A6B7-E0F22E813A6E}"/>
    <cellStyle name="40% - Accent2 3 9 3" xfId="31207" xr:uid="{6CCBCF38-A2EA-4C77-BDAF-1510BA586357}"/>
    <cellStyle name="40% - Accent2 4" xfId="229" xr:uid="{00000000-0005-0000-0000-000044000000}"/>
    <cellStyle name="40% - Accent2 4 2" xfId="6246" xr:uid="{00000000-0005-0000-0000-0000ED0B0000}"/>
    <cellStyle name="40% - Accent2 4 2 2" xfId="6247" xr:uid="{00000000-0005-0000-0000-0000EE0B0000}"/>
    <cellStyle name="40% - Accent2 4 2 2 2" xfId="6248" xr:uid="{00000000-0005-0000-0000-0000EF0B0000}"/>
    <cellStyle name="40% - Accent2 4 2 2 2 2" xfId="6249" xr:uid="{00000000-0005-0000-0000-0000F00B0000}"/>
    <cellStyle name="40% - Accent2 4 2 2 2 2 2" xfId="6250" xr:uid="{00000000-0005-0000-0000-0000F10B0000}"/>
    <cellStyle name="40% - Accent2 4 2 2 2 2 2 2" xfId="23885" xr:uid="{9FD1A561-6867-480B-9EFC-9765265375B6}"/>
    <cellStyle name="40% - Accent2 4 2 2 2 2 2 2 2" xfId="38856" xr:uid="{230967D2-1880-4C6C-88ED-FF84535FB91A}"/>
    <cellStyle name="40% - Accent2 4 2 2 2 2 2 3" xfId="31253" xr:uid="{E94FE001-A94A-439A-AD6D-2A5A75F2FDA9}"/>
    <cellStyle name="40% - Accent2 4 2 2 2 2 3" xfId="6251" xr:uid="{00000000-0005-0000-0000-0000F20B0000}"/>
    <cellStyle name="40% - Accent2 4 2 2 2 2 3 2" xfId="23886" xr:uid="{D5CB48A9-9C26-4B1C-A3D2-6ED8198EE050}"/>
    <cellStyle name="40% - Accent2 4 2 2 2 2 3 2 2" xfId="38857" xr:uid="{414096EC-E97D-4BA1-AE57-88F9E5B7F627}"/>
    <cellStyle name="40% - Accent2 4 2 2 2 2 3 3" xfId="31254" xr:uid="{54D3A037-5E6F-419C-9D7E-E213747C3A50}"/>
    <cellStyle name="40% - Accent2 4 2 2 2 2 4" xfId="23884" xr:uid="{62810767-7D4D-4A12-B0B0-5CC66D16B787}"/>
    <cellStyle name="40% - Accent2 4 2 2 2 2 4 2" xfId="38855" xr:uid="{CB61B13A-7BF0-467A-9296-7F5CB096AF5B}"/>
    <cellStyle name="40% - Accent2 4 2 2 2 2 5" xfId="31252" xr:uid="{D3E081A6-ACE6-41D7-BB50-05A6C4C2B230}"/>
    <cellStyle name="40% - Accent2 4 2 2 2 3" xfId="6252" xr:uid="{00000000-0005-0000-0000-0000F30B0000}"/>
    <cellStyle name="40% - Accent2 4 2 2 2 3 2" xfId="23887" xr:uid="{BB13ECE3-826B-4C4E-B3C8-3F4A41BAB73A}"/>
    <cellStyle name="40% - Accent2 4 2 2 2 3 2 2" xfId="38858" xr:uid="{DF627961-E75C-4764-94E0-08D82588E537}"/>
    <cellStyle name="40% - Accent2 4 2 2 2 3 3" xfId="31255" xr:uid="{AF88E9F8-46EB-4B99-B0C5-F777A7C96A0E}"/>
    <cellStyle name="40% - Accent2 4 2 2 2 4" xfId="6253" xr:uid="{00000000-0005-0000-0000-0000F40B0000}"/>
    <cellStyle name="40% - Accent2 4 2 2 2 4 2" xfId="23888" xr:uid="{760529A9-8B4C-4A72-A1E8-CD976FD8050E}"/>
    <cellStyle name="40% - Accent2 4 2 2 2 4 2 2" xfId="38859" xr:uid="{DC0655B5-3E9A-4600-8F0B-B7648C60CD9D}"/>
    <cellStyle name="40% - Accent2 4 2 2 2 4 3" xfId="31256" xr:uid="{3E492AE6-0B5B-4FEA-A41E-2FC3048BA732}"/>
    <cellStyle name="40% - Accent2 4 2 2 2 5" xfId="23883" xr:uid="{B5196D1C-527B-4FC1-9CE4-2BB54A9817A7}"/>
    <cellStyle name="40% - Accent2 4 2 2 2 5 2" xfId="38854" xr:uid="{85749CA8-5E0C-4A21-A0B8-16CE06E6885B}"/>
    <cellStyle name="40% - Accent2 4 2 2 2 6" xfId="31251" xr:uid="{B6D4146C-3EFF-4078-A2BD-50B4ADE6F8A6}"/>
    <cellStyle name="40% - Accent2 4 2 2 3" xfId="6254" xr:uid="{00000000-0005-0000-0000-0000F50B0000}"/>
    <cellStyle name="40% - Accent2 4 2 2 3 2" xfId="6255" xr:uid="{00000000-0005-0000-0000-0000F60B0000}"/>
    <cellStyle name="40% - Accent2 4 2 2 3 2 2" xfId="23890" xr:uid="{CD723866-1BC9-421E-8961-152835D760C9}"/>
    <cellStyle name="40% - Accent2 4 2 2 3 2 2 2" xfId="38861" xr:uid="{790631B6-19BA-4FC1-823B-13B493FF25BC}"/>
    <cellStyle name="40% - Accent2 4 2 2 3 2 3" xfId="31258" xr:uid="{9FA82279-2E4B-404B-B23D-C08ADCD906F5}"/>
    <cellStyle name="40% - Accent2 4 2 2 3 3" xfId="6256" xr:uid="{00000000-0005-0000-0000-0000F70B0000}"/>
    <cellStyle name="40% - Accent2 4 2 2 3 3 2" xfId="23891" xr:uid="{977275FE-E9E0-4C3C-975D-BDBC62F1CAD3}"/>
    <cellStyle name="40% - Accent2 4 2 2 3 3 2 2" xfId="38862" xr:uid="{327313A0-62A7-46A1-AE0F-1BFF0AB5DC22}"/>
    <cellStyle name="40% - Accent2 4 2 2 3 3 3" xfId="31259" xr:uid="{C7FF881B-1F64-4020-B2FE-622C6F302E42}"/>
    <cellStyle name="40% - Accent2 4 2 2 3 4" xfId="23889" xr:uid="{28BC5874-73ED-4C33-B3E9-2FBFAF98CA25}"/>
    <cellStyle name="40% - Accent2 4 2 2 3 4 2" xfId="38860" xr:uid="{88371652-C2FC-4AC9-87D8-EB396BC78250}"/>
    <cellStyle name="40% - Accent2 4 2 2 3 5" xfId="31257" xr:uid="{D41E93F6-307D-4ADB-85C1-FD57E9F5C241}"/>
    <cellStyle name="40% - Accent2 4 2 2 4" xfId="6257" xr:uid="{00000000-0005-0000-0000-0000F80B0000}"/>
    <cellStyle name="40% - Accent2 4 2 2 4 2" xfId="23892" xr:uid="{AE1E758F-7B1F-4F38-AF4C-BC1C944A0CBC}"/>
    <cellStyle name="40% - Accent2 4 2 2 4 2 2" xfId="38863" xr:uid="{12A5C36F-B166-4A34-AA39-0932EA23BC5D}"/>
    <cellStyle name="40% - Accent2 4 2 2 4 3" xfId="31260" xr:uid="{5CD82FF2-EE1E-4799-8F0B-FEBDB1A9C3A8}"/>
    <cellStyle name="40% - Accent2 4 2 2 5" xfId="6258" xr:uid="{00000000-0005-0000-0000-0000F90B0000}"/>
    <cellStyle name="40% - Accent2 4 2 2 5 2" xfId="23893" xr:uid="{AC1113E8-C9BC-48D2-9D5D-B8E8E4BFACA3}"/>
    <cellStyle name="40% - Accent2 4 2 2 5 2 2" xfId="38864" xr:uid="{B03201CC-A08D-400F-8BA2-F01E055D9CB2}"/>
    <cellStyle name="40% - Accent2 4 2 2 5 3" xfId="31261" xr:uid="{D8B8BA65-106D-492F-909F-BE40D0C9A1A6}"/>
    <cellStyle name="40% - Accent2 4 2 2 6" xfId="23882" xr:uid="{D8C7B7C0-D7D8-4A35-AA99-5E79DA70CE4C}"/>
    <cellStyle name="40% - Accent2 4 2 2 6 2" xfId="38853" xr:uid="{7CF4A078-D379-4878-B548-C4D38306BCC3}"/>
    <cellStyle name="40% - Accent2 4 2 2 7" xfId="31250" xr:uid="{8A452F7D-D917-4A51-9C3F-7989A139BB63}"/>
    <cellStyle name="40% - Accent2 4 2 3" xfId="6259" xr:uid="{00000000-0005-0000-0000-0000FA0B0000}"/>
    <cellStyle name="40% - Accent2 4 2 3 2" xfId="6260" xr:uid="{00000000-0005-0000-0000-0000FB0B0000}"/>
    <cellStyle name="40% - Accent2 4 2 3 2 2" xfId="6261" xr:uid="{00000000-0005-0000-0000-0000FC0B0000}"/>
    <cellStyle name="40% - Accent2 4 2 3 2 2 2" xfId="23896" xr:uid="{288123AE-84A5-47B4-A86F-676DE36893EB}"/>
    <cellStyle name="40% - Accent2 4 2 3 2 2 2 2" xfId="38867" xr:uid="{688970D9-6AA7-4124-B224-7C07F695B66E}"/>
    <cellStyle name="40% - Accent2 4 2 3 2 2 3" xfId="31264" xr:uid="{D57BE1BB-F9FD-4B21-B8D3-7183F374E4F2}"/>
    <cellStyle name="40% - Accent2 4 2 3 2 3" xfId="6262" xr:uid="{00000000-0005-0000-0000-0000FD0B0000}"/>
    <cellStyle name="40% - Accent2 4 2 3 2 3 2" xfId="23897" xr:uid="{0DC20073-D553-47C9-BFF8-E0AED8EAC3DF}"/>
    <cellStyle name="40% - Accent2 4 2 3 2 3 2 2" xfId="38868" xr:uid="{505581C0-DD08-4BE2-8405-6A38DF938E04}"/>
    <cellStyle name="40% - Accent2 4 2 3 2 3 3" xfId="31265" xr:uid="{BAEF4B3E-5F84-4A64-BF02-DBCE9900C712}"/>
    <cellStyle name="40% - Accent2 4 2 3 2 4" xfId="23895" xr:uid="{BCB768CA-E225-47B5-B0FB-6ABFB853302E}"/>
    <cellStyle name="40% - Accent2 4 2 3 2 4 2" xfId="38866" xr:uid="{F658AF80-9243-4690-9AAC-2822F91DD847}"/>
    <cellStyle name="40% - Accent2 4 2 3 2 5" xfId="31263" xr:uid="{E4EEEFBA-9D33-40C9-A246-4B6DFC444A77}"/>
    <cellStyle name="40% - Accent2 4 2 3 3" xfId="6263" xr:uid="{00000000-0005-0000-0000-0000FE0B0000}"/>
    <cellStyle name="40% - Accent2 4 2 3 3 2" xfId="23898" xr:uid="{04938714-4016-4894-ABE9-AA519F604DD2}"/>
    <cellStyle name="40% - Accent2 4 2 3 3 2 2" xfId="38869" xr:uid="{20A1FBD4-0322-439F-A1D1-9FAF10D0372B}"/>
    <cellStyle name="40% - Accent2 4 2 3 3 3" xfId="31266" xr:uid="{70A7EEEF-9E59-488F-B8B1-C98E59C72BB9}"/>
    <cellStyle name="40% - Accent2 4 2 3 4" xfId="6264" xr:uid="{00000000-0005-0000-0000-0000FF0B0000}"/>
    <cellStyle name="40% - Accent2 4 2 3 4 2" xfId="23899" xr:uid="{CDD2A6CE-2FFF-4928-B952-B75FFC38B59C}"/>
    <cellStyle name="40% - Accent2 4 2 3 4 2 2" xfId="38870" xr:uid="{BF97CF19-F93A-4A64-B437-DB02DBE69626}"/>
    <cellStyle name="40% - Accent2 4 2 3 4 3" xfId="31267" xr:uid="{4324C774-6328-43E3-A600-6EA17F8D11ED}"/>
    <cellStyle name="40% - Accent2 4 2 3 5" xfId="23894" xr:uid="{2938278A-17C2-4548-BF5C-92DAA116B614}"/>
    <cellStyle name="40% - Accent2 4 2 3 5 2" xfId="38865" xr:uid="{D47313BC-FB80-4B13-895D-8ECDC872FB4D}"/>
    <cellStyle name="40% - Accent2 4 2 3 6" xfId="31262" xr:uid="{52BACB19-1396-4623-A212-83B90C19C11F}"/>
    <cellStyle name="40% - Accent2 4 2 4" xfId="6265" xr:uid="{00000000-0005-0000-0000-0000000C0000}"/>
    <cellStyle name="40% - Accent2 4 3" xfId="6266" xr:uid="{00000000-0005-0000-0000-0000010C0000}"/>
    <cellStyle name="40% - Accent2 4 3 2" xfId="6267" xr:uid="{00000000-0005-0000-0000-0000020C0000}"/>
    <cellStyle name="40% - Accent2 4 3 2 2" xfId="6268" xr:uid="{00000000-0005-0000-0000-0000030C0000}"/>
    <cellStyle name="40% - Accent2 4 3 2 2 2" xfId="23902" xr:uid="{2854816C-A197-4401-8F5A-7A1D46FAB0C3}"/>
    <cellStyle name="40% - Accent2 4 3 2 2 2 2" xfId="38873" xr:uid="{FE95843F-B311-4810-B7FB-BD9761782891}"/>
    <cellStyle name="40% - Accent2 4 3 2 2 3" xfId="31270" xr:uid="{66B44AC0-1FF7-49AB-A185-57EDEC9F1703}"/>
    <cellStyle name="40% - Accent2 4 3 2 3" xfId="6269" xr:uid="{00000000-0005-0000-0000-0000040C0000}"/>
    <cellStyle name="40% - Accent2 4 3 2 3 2" xfId="23903" xr:uid="{5906CB12-D028-475C-A623-8A2539192C99}"/>
    <cellStyle name="40% - Accent2 4 3 2 3 2 2" xfId="38874" xr:uid="{9B04D0AC-144D-47AA-934B-AD4911083524}"/>
    <cellStyle name="40% - Accent2 4 3 2 3 3" xfId="31271" xr:uid="{DFCDCA40-58C6-42BC-BFD9-FB6D8ABD2846}"/>
    <cellStyle name="40% - Accent2 4 3 2 4" xfId="23901" xr:uid="{0060D06B-D8E4-4926-B6D8-96A5F459610C}"/>
    <cellStyle name="40% - Accent2 4 3 2 4 2" xfId="38872" xr:uid="{777E7A0F-80C7-4E66-9DE2-6DB3C5911640}"/>
    <cellStyle name="40% - Accent2 4 3 2 5" xfId="31269" xr:uid="{5F9E7E8D-CCD6-4140-9CEC-B4C470FD1CF5}"/>
    <cellStyle name="40% - Accent2 4 3 3" xfId="6270" xr:uid="{00000000-0005-0000-0000-0000050C0000}"/>
    <cellStyle name="40% - Accent2 4 3 3 2" xfId="23904" xr:uid="{B0BD7A24-6384-491E-96C9-E7FDACCAFD7C}"/>
    <cellStyle name="40% - Accent2 4 3 3 2 2" xfId="38875" xr:uid="{47DE047B-8979-4AF5-A21F-3F88B71C0A1A}"/>
    <cellStyle name="40% - Accent2 4 3 3 3" xfId="31272" xr:uid="{00E8984F-D02F-4261-B69E-F866933E8FA4}"/>
    <cellStyle name="40% - Accent2 4 3 4" xfId="6271" xr:uid="{00000000-0005-0000-0000-0000060C0000}"/>
    <cellStyle name="40% - Accent2 4 3 4 2" xfId="23905" xr:uid="{156BB073-6ACF-48F7-9A0D-2F4B83A60B19}"/>
    <cellStyle name="40% - Accent2 4 3 4 2 2" xfId="38876" xr:uid="{08203322-4797-4884-8463-87280FF49BE5}"/>
    <cellStyle name="40% - Accent2 4 3 4 3" xfId="31273" xr:uid="{40E7396F-5791-4DE0-BF39-3448704030FA}"/>
    <cellStyle name="40% - Accent2 4 3 5" xfId="23900" xr:uid="{FAC5C871-DD77-4848-807C-5A16434862A4}"/>
    <cellStyle name="40% - Accent2 4 3 5 2" xfId="38871" xr:uid="{0391E30E-8FF7-4843-B3F3-2D5CCC5F11A2}"/>
    <cellStyle name="40% - Accent2 4 3 6" xfId="31268" xr:uid="{476019E5-7782-4746-BC55-DF2BC06AE9B9}"/>
    <cellStyle name="40% - Accent2 4 4" xfId="6272" xr:uid="{00000000-0005-0000-0000-0000070C0000}"/>
    <cellStyle name="40% - Accent2 4 4 2" xfId="6273" xr:uid="{00000000-0005-0000-0000-0000080C0000}"/>
    <cellStyle name="40% - Accent2 4 4 2 2" xfId="6274" xr:uid="{00000000-0005-0000-0000-0000090C0000}"/>
    <cellStyle name="40% - Accent2 4 4 2 2 2" xfId="23908" xr:uid="{3A9D9EC0-70CE-473A-8EE7-22AA3271D026}"/>
    <cellStyle name="40% - Accent2 4 4 2 2 2 2" xfId="38879" xr:uid="{102DEC66-0A18-43CC-A8D2-4E2739129286}"/>
    <cellStyle name="40% - Accent2 4 4 2 2 3" xfId="31276" xr:uid="{9AD6491D-DC2E-4FE8-960B-5643E5E29A83}"/>
    <cellStyle name="40% - Accent2 4 4 2 3" xfId="6275" xr:uid="{00000000-0005-0000-0000-00000A0C0000}"/>
    <cellStyle name="40% - Accent2 4 4 2 3 2" xfId="23909" xr:uid="{570A974C-BB93-473D-BC2A-027E5E316561}"/>
    <cellStyle name="40% - Accent2 4 4 2 3 2 2" xfId="38880" xr:uid="{F87955F7-DC8F-4895-9883-161CD6CB8014}"/>
    <cellStyle name="40% - Accent2 4 4 2 3 3" xfId="31277" xr:uid="{18BD9457-7A94-4904-8174-BB3940412C22}"/>
    <cellStyle name="40% - Accent2 4 4 2 4" xfId="23907" xr:uid="{F0626E8C-A67B-408A-869A-BBE7FF2B1954}"/>
    <cellStyle name="40% - Accent2 4 4 2 4 2" xfId="38878" xr:uid="{37748046-C624-4589-BA29-F6448B7C816B}"/>
    <cellStyle name="40% - Accent2 4 4 2 5" xfId="31275" xr:uid="{4F1E87D6-A066-423F-9FB6-566BAF249742}"/>
    <cellStyle name="40% - Accent2 4 4 3" xfId="6276" xr:uid="{00000000-0005-0000-0000-00000B0C0000}"/>
    <cellStyle name="40% - Accent2 4 4 3 2" xfId="23910" xr:uid="{6A566686-5DD4-442E-A944-E479A7916A2B}"/>
    <cellStyle name="40% - Accent2 4 4 3 2 2" xfId="38881" xr:uid="{227D67C0-C7DD-4A25-985F-3001452833AC}"/>
    <cellStyle name="40% - Accent2 4 4 3 3" xfId="31278" xr:uid="{84433B9A-D505-4AFC-A349-BFF4F34DC369}"/>
    <cellStyle name="40% - Accent2 4 4 4" xfId="6277" xr:uid="{00000000-0005-0000-0000-00000C0C0000}"/>
    <cellStyle name="40% - Accent2 4 4 4 2" xfId="23911" xr:uid="{1CA45BFD-6634-4118-AE63-3591FA64108E}"/>
    <cellStyle name="40% - Accent2 4 4 4 2 2" xfId="38882" xr:uid="{A6E8B041-B745-400C-B77B-5B40DC9A3DA3}"/>
    <cellStyle name="40% - Accent2 4 4 4 3" xfId="31279" xr:uid="{01C313BE-F54A-492A-9FB7-D8967D716B23}"/>
    <cellStyle name="40% - Accent2 4 4 5" xfId="23906" xr:uid="{A46F2166-A243-4B19-8730-F2E5C5301D54}"/>
    <cellStyle name="40% - Accent2 4 4 5 2" xfId="38877" xr:uid="{ACF4BB4E-7D72-4500-BE63-D8831A0A3F21}"/>
    <cellStyle name="40% - Accent2 4 4 6" xfId="31274" xr:uid="{FDFD7DA0-EA80-49A7-8A43-6E07F4C30F30}"/>
    <cellStyle name="40% - Accent2 4 5" xfId="6278" xr:uid="{00000000-0005-0000-0000-00000D0C0000}"/>
    <cellStyle name="40% - Accent2 4 5 2" xfId="6279" xr:uid="{00000000-0005-0000-0000-00000E0C0000}"/>
    <cellStyle name="40% - Accent2 4 5 2 2" xfId="6280" xr:uid="{00000000-0005-0000-0000-00000F0C0000}"/>
    <cellStyle name="40% - Accent2 4 5 2 2 2" xfId="23914" xr:uid="{D28CB70E-D84B-4396-8976-F6018E329ACE}"/>
    <cellStyle name="40% - Accent2 4 5 2 2 2 2" xfId="38885" xr:uid="{B73475C6-3350-4430-AB53-94FF29C9A160}"/>
    <cellStyle name="40% - Accent2 4 5 2 2 3" xfId="31282" xr:uid="{E050FB91-C170-449D-BC0E-3221DBB26DFC}"/>
    <cellStyle name="40% - Accent2 4 5 2 3" xfId="6281" xr:uid="{00000000-0005-0000-0000-0000100C0000}"/>
    <cellStyle name="40% - Accent2 4 5 2 3 2" xfId="23915" xr:uid="{2F91D46D-D7E6-4AFB-ABAC-14AC5C431148}"/>
    <cellStyle name="40% - Accent2 4 5 2 3 2 2" xfId="38886" xr:uid="{7FFE89D8-D9A4-4EDF-8727-3CA7B04B7735}"/>
    <cellStyle name="40% - Accent2 4 5 2 3 3" xfId="31283" xr:uid="{60EBCDB6-7A41-43A8-BEA7-284A934A37D0}"/>
    <cellStyle name="40% - Accent2 4 5 2 4" xfId="23913" xr:uid="{AA4489B4-84DE-4E85-A726-AFB3B28D55F9}"/>
    <cellStyle name="40% - Accent2 4 5 2 4 2" xfId="38884" xr:uid="{28DD05E7-EA81-48A6-A322-A39F16BF1B69}"/>
    <cellStyle name="40% - Accent2 4 5 2 5" xfId="31281" xr:uid="{094F5ED3-4C14-4321-9888-8CA7704A3DE7}"/>
    <cellStyle name="40% - Accent2 4 5 3" xfId="6282" xr:uid="{00000000-0005-0000-0000-0000110C0000}"/>
    <cellStyle name="40% - Accent2 4 5 3 2" xfId="23916" xr:uid="{62ED15B7-8300-43F4-9048-215DE2E2F53A}"/>
    <cellStyle name="40% - Accent2 4 5 3 2 2" xfId="38887" xr:uid="{6825DEF1-90EF-45AF-A4D7-93883BE556D2}"/>
    <cellStyle name="40% - Accent2 4 5 3 3" xfId="31284" xr:uid="{169905C5-89CF-4E0C-8C53-D29C67EAF2DA}"/>
    <cellStyle name="40% - Accent2 4 5 4" xfId="6283" xr:uid="{00000000-0005-0000-0000-0000120C0000}"/>
    <cellStyle name="40% - Accent2 4 5 4 2" xfId="23917" xr:uid="{59682DA7-C691-44C1-978C-A20CC94C4116}"/>
    <cellStyle name="40% - Accent2 4 5 4 2 2" xfId="38888" xr:uid="{799A0221-67BE-4A86-AF09-D7C0ECF140BA}"/>
    <cellStyle name="40% - Accent2 4 5 4 3" xfId="31285" xr:uid="{6E2CFDD7-C99A-4F24-8F15-E19C7173D9F2}"/>
    <cellStyle name="40% - Accent2 4 5 5" xfId="23912" xr:uid="{6C86D329-EBA2-4A36-B249-B317CAAFAC2C}"/>
    <cellStyle name="40% - Accent2 4 5 5 2" xfId="38883" xr:uid="{34BB40E0-55D2-41B6-96E1-95415E4D3473}"/>
    <cellStyle name="40% - Accent2 4 5 6" xfId="31280" xr:uid="{93DAE111-E697-43BD-9565-B701410E7177}"/>
    <cellStyle name="40% - Accent2 4 6" xfId="6284" xr:uid="{00000000-0005-0000-0000-0000130C0000}"/>
    <cellStyle name="40% - Accent2 4 6 2" xfId="6285" xr:uid="{00000000-0005-0000-0000-0000140C0000}"/>
    <cellStyle name="40% - Accent2 4 6 2 2" xfId="23919" xr:uid="{1CD4AA26-4031-4C1F-94E7-7C523D9133F8}"/>
    <cellStyle name="40% - Accent2 4 6 2 2 2" xfId="38890" xr:uid="{D1AAFAA3-AAC7-474F-86D1-C123EE7DCCDB}"/>
    <cellStyle name="40% - Accent2 4 6 2 3" xfId="31287" xr:uid="{06ACD26B-9ACF-499E-A309-353990414156}"/>
    <cellStyle name="40% - Accent2 4 6 3" xfId="6286" xr:uid="{00000000-0005-0000-0000-0000150C0000}"/>
    <cellStyle name="40% - Accent2 4 6 3 2" xfId="23920" xr:uid="{CE227EAE-33B3-4704-BD27-A576AAC636F5}"/>
    <cellStyle name="40% - Accent2 4 6 3 2 2" xfId="38891" xr:uid="{018C27EB-2F37-4151-96BC-5CDFCE2CC98D}"/>
    <cellStyle name="40% - Accent2 4 6 3 3" xfId="31288" xr:uid="{57442200-2806-4B28-805A-F7A2E4ED357E}"/>
    <cellStyle name="40% - Accent2 4 6 4" xfId="23918" xr:uid="{1EABB758-F53E-47CE-914C-BDCEB8C5B200}"/>
    <cellStyle name="40% - Accent2 4 6 4 2" xfId="38889" xr:uid="{E810F931-A731-4B3F-AA1D-37EF87245EB9}"/>
    <cellStyle name="40% - Accent2 4 6 5" xfId="31286" xr:uid="{F313AFBF-3F49-4707-9499-417253DAA43F}"/>
    <cellStyle name="40% - Accent2 4 7" xfId="6287" xr:uid="{00000000-0005-0000-0000-0000160C0000}"/>
    <cellStyle name="40% - Accent2 4 7 2" xfId="23921" xr:uid="{39D616B7-9915-4226-AD97-87117D109D7A}"/>
    <cellStyle name="40% - Accent2 4 7 2 2" xfId="38892" xr:uid="{30CD7CA6-57CC-4734-9A8E-DFDC5A68A75F}"/>
    <cellStyle name="40% - Accent2 4 7 3" xfId="31289" xr:uid="{B5F63467-CAFC-47B8-A0BF-0494899C0EFE}"/>
    <cellStyle name="40% - Accent2 4 8" xfId="6288" xr:uid="{00000000-0005-0000-0000-0000170C0000}"/>
    <cellStyle name="40% - Accent2 4 8 2" xfId="23922" xr:uid="{E9DC31BD-51C2-48C4-9A06-FEB2ABE961F1}"/>
    <cellStyle name="40% - Accent2 4 8 2 2" xfId="38893" xr:uid="{B977B627-C3C5-430F-9535-8D18D874174F}"/>
    <cellStyle name="40% - Accent2 4 8 3" xfId="31290" xr:uid="{BC604C8D-02C4-413D-99CB-9330EE892164}"/>
    <cellStyle name="40% - Accent2 4 9" xfId="6245" xr:uid="{00000000-0005-0000-0000-0000EC0B0000}"/>
    <cellStyle name="40% - Accent2 4 9 2" xfId="23881" xr:uid="{5FB7DB9F-894D-40DE-BF40-A41E19DA8668}"/>
    <cellStyle name="40% - Accent2 4 9 2 2" xfId="38852" xr:uid="{968C1B6E-4105-48F2-8ADD-1209071B1BD3}"/>
    <cellStyle name="40% - Accent2 4 9 3" xfId="31249" xr:uid="{5B551E17-0112-491C-BACA-9D1CB7D3F033}"/>
    <cellStyle name="40% - Accent2 5" xfId="230" xr:uid="{00000000-0005-0000-0000-000045000000}"/>
    <cellStyle name="40% - Accent2 5 2" xfId="6290" xr:uid="{00000000-0005-0000-0000-0000190C0000}"/>
    <cellStyle name="40% - Accent2 5 2 2" xfId="6291" xr:uid="{00000000-0005-0000-0000-00001A0C0000}"/>
    <cellStyle name="40% - Accent2 5 2 2 2" xfId="6292" xr:uid="{00000000-0005-0000-0000-00001B0C0000}"/>
    <cellStyle name="40% - Accent2 5 2 2 2 2" xfId="6293" xr:uid="{00000000-0005-0000-0000-00001C0C0000}"/>
    <cellStyle name="40% - Accent2 5 2 2 2 2 2" xfId="6294" xr:uid="{00000000-0005-0000-0000-00001D0C0000}"/>
    <cellStyle name="40% - Accent2 5 2 2 2 2 2 2" xfId="23927" xr:uid="{EF27DD91-88AB-49D3-BE79-A4B2F01EA5EF}"/>
    <cellStyle name="40% - Accent2 5 2 2 2 2 2 2 2" xfId="38898" xr:uid="{7A8C2E9F-D224-420A-AED7-CA451589BDDD}"/>
    <cellStyle name="40% - Accent2 5 2 2 2 2 2 3" xfId="31295" xr:uid="{CF080D50-5600-4D3F-8701-8C67DA6A4372}"/>
    <cellStyle name="40% - Accent2 5 2 2 2 2 3" xfId="6295" xr:uid="{00000000-0005-0000-0000-00001E0C0000}"/>
    <cellStyle name="40% - Accent2 5 2 2 2 2 3 2" xfId="23928" xr:uid="{0DAABCE8-8AC2-41D5-8D0E-3863FC95780B}"/>
    <cellStyle name="40% - Accent2 5 2 2 2 2 3 2 2" xfId="38899" xr:uid="{0A1CAF84-D4BD-4D02-93A4-0FA4757F51D2}"/>
    <cellStyle name="40% - Accent2 5 2 2 2 2 3 3" xfId="31296" xr:uid="{04628166-C075-482D-AEB5-6B30A8EF5F6F}"/>
    <cellStyle name="40% - Accent2 5 2 2 2 2 4" xfId="23926" xr:uid="{EDC4BA61-A443-4363-818A-F84AB01A6784}"/>
    <cellStyle name="40% - Accent2 5 2 2 2 2 4 2" xfId="38897" xr:uid="{B9F1E854-277E-40D6-BAA3-2D7655116E1F}"/>
    <cellStyle name="40% - Accent2 5 2 2 2 2 5" xfId="31294" xr:uid="{6036F28E-B92A-43C3-81A5-72FFEC2616FE}"/>
    <cellStyle name="40% - Accent2 5 2 2 2 3" xfId="6296" xr:uid="{00000000-0005-0000-0000-00001F0C0000}"/>
    <cellStyle name="40% - Accent2 5 2 2 2 3 2" xfId="23929" xr:uid="{E7E9527D-064C-4A8F-B3F2-1F567E0A5B15}"/>
    <cellStyle name="40% - Accent2 5 2 2 2 3 2 2" xfId="38900" xr:uid="{146F34A4-CF9A-46A9-9C4A-76EB11FDF789}"/>
    <cellStyle name="40% - Accent2 5 2 2 2 3 3" xfId="31297" xr:uid="{9CA52024-753F-426E-9F11-1B385E82E385}"/>
    <cellStyle name="40% - Accent2 5 2 2 2 4" xfId="6297" xr:uid="{00000000-0005-0000-0000-0000200C0000}"/>
    <cellStyle name="40% - Accent2 5 2 2 2 4 2" xfId="23930" xr:uid="{B1AB4A88-64CD-4ABE-9EC9-B198789C202C}"/>
    <cellStyle name="40% - Accent2 5 2 2 2 4 2 2" xfId="38901" xr:uid="{F972A564-0BEC-4F0B-BD9F-BCFA91B35F25}"/>
    <cellStyle name="40% - Accent2 5 2 2 2 4 3" xfId="31298" xr:uid="{5C3424DE-B191-4189-8A8A-5F3F1AE6328F}"/>
    <cellStyle name="40% - Accent2 5 2 2 2 5" xfId="23925" xr:uid="{B20E2B1C-CDA2-4106-9F3C-B2F11D0D3BA8}"/>
    <cellStyle name="40% - Accent2 5 2 2 2 5 2" xfId="38896" xr:uid="{FCF80006-7016-4FC8-9C8D-A0C21640D700}"/>
    <cellStyle name="40% - Accent2 5 2 2 2 6" xfId="31293" xr:uid="{C6AB2E54-5B88-45D3-A010-3216BACD2A32}"/>
    <cellStyle name="40% - Accent2 5 2 2 3" xfId="6298" xr:uid="{00000000-0005-0000-0000-0000210C0000}"/>
    <cellStyle name="40% - Accent2 5 2 2 3 2" xfId="6299" xr:uid="{00000000-0005-0000-0000-0000220C0000}"/>
    <cellStyle name="40% - Accent2 5 2 2 3 2 2" xfId="23932" xr:uid="{2B868E87-9F15-4380-B632-E82B2830C0ED}"/>
    <cellStyle name="40% - Accent2 5 2 2 3 2 2 2" xfId="38903" xr:uid="{092ECF0C-74D5-4925-B7A7-3F772FC1B59A}"/>
    <cellStyle name="40% - Accent2 5 2 2 3 2 3" xfId="31300" xr:uid="{E16E8589-627B-4E42-A1A9-159399704326}"/>
    <cellStyle name="40% - Accent2 5 2 2 3 3" xfId="6300" xr:uid="{00000000-0005-0000-0000-0000230C0000}"/>
    <cellStyle name="40% - Accent2 5 2 2 3 3 2" xfId="23933" xr:uid="{9D93EF5B-B802-4F82-9941-2B7A339956F6}"/>
    <cellStyle name="40% - Accent2 5 2 2 3 3 2 2" xfId="38904" xr:uid="{55731DDA-F35F-4DE2-BA52-99FAEF9A8748}"/>
    <cellStyle name="40% - Accent2 5 2 2 3 3 3" xfId="31301" xr:uid="{B136FCD3-46BD-4682-9933-23C0F940BF88}"/>
    <cellStyle name="40% - Accent2 5 2 2 3 4" xfId="23931" xr:uid="{5C729805-939A-48C0-9446-9CE6E0E2289E}"/>
    <cellStyle name="40% - Accent2 5 2 2 3 4 2" xfId="38902" xr:uid="{20879DE3-6ED8-4804-88FA-64DF236EF0C7}"/>
    <cellStyle name="40% - Accent2 5 2 2 3 5" xfId="31299" xr:uid="{AD4466D6-D594-41B4-9B22-8C0C00882EF5}"/>
    <cellStyle name="40% - Accent2 5 2 2 4" xfId="6301" xr:uid="{00000000-0005-0000-0000-0000240C0000}"/>
    <cellStyle name="40% - Accent2 5 2 2 4 2" xfId="23934" xr:uid="{CC2C6E8C-1897-4D1A-88BE-E73E1D3C6AE9}"/>
    <cellStyle name="40% - Accent2 5 2 2 4 2 2" xfId="38905" xr:uid="{05FFCD78-BD79-470F-AD82-57D7A11C963D}"/>
    <cellStyle name="40% - Accent2 5 2 2 4 3" xfId="31302" xr:uid="{153DD192-3587-4EE3-B538-64708503D964}"/>
    <cellStyle name="40% - Accent2 5 2 2 5" xfId="6302" xr:uid="{00000000-0005-0000-0000-0000250C0000}"/>
    <cellStyle name="40% - Accent2 5 2 2 5 2" xfId="23935" xr:uid="{E0A71C22-FA00-4D5E-98E1-67A7AC08B1EF}"/>
    <cellStyle name="40% - Accent2 5 2 2 5 2 2" xfId="38906" xr:uid="{A93C82EC-6269-47EC-A8E9-FD2B4EB73CBA}"/>
    <cellStyle name="40% - Accent2 5 2 2 5 3" xfId="31303" xr:uid="{871D2FA6-FA42-47C7-AC4D-D259595C5009}"/>
    <cellStyle name="40% - Accent2 5 2 2 6" xfId="23924" xr:uid="{769FA797-07A4-4E92-9FA6-61559D4095D2}"/>
    <cellStyle name="40% - Accent2 5 2 2 6 2" xfId="38895" xr:uid="{A1FAE11A-A87E-446B-9E98-2E03E9C22CA7}"/>
    <cellStyle name="40% - Accent2 5 2 2 7" xfId="31292" xr:uid="{BE6614B8-3814-449A-AC8C-B122B6381090}"/>
    <cellStyle name="40% - Accent2 5 2 3" xfId="6303" xr:uid="{00000000-0005-0000-0000-0000260C0000}"/>
    <cellStyle name="40% - Accent2 5 2 3 2" xfId="6304" xr:uid="{00000000-0005-0000-0000-0000270C0000}"/>
    <cellStyle name="40% - Accent2 5 2 3 2 2" xfId="6305" xr:uid="{00000000-0005-0000-0000-0000280C0000}"/>
    <cellStyle name="40% - Accent2 5 2 3 2 2 2" xfId="23938" xr:uid="{C6D8BB2F-F654-4735-8C4A-59C6C36AB18F}"/>
    <cellStyle name="40% - Accent2 5 2 3 2 2 2 2" xfId="38909" xr:uid="{6D51008B-B5C4-4817-ADA0-2F16A8F209C6}"/>
    <cellStyle name="40% - Accent2 5 2 3 2 2 3" xfId="31306" xr:uid="{45DAE9B5-0662-46AB-B509-5B9714D266EB}"/>
    <cellStyle name="40% - Accent2 5 2 3 2 3" xfId="6306" xr:uid="{00000000-0005-0000-0000-0000290C0000}"/>
    <cellStyle name="40% - Accent2 5 2 3 2 3 2" xfId="23939" xr:uid="{4999C2F3-AF8B-4FE1-8596-18994FC14FEB}"/>
    <cellStyle name="40% - Accent2 5 2 3 2 3 2 2" xfId="38910" xr:uid="{DE09AC07-A903-4D54-BFF2-EB49E1ECEEEA}"/>
    <cellStyle name="40% - Accent2 5 2 3 2 3 3" xfId="31307" xr:uid="{4B397903-7B07-4CDF-AE08-41B0FF288EF8}"/>
    <cellStyle name="40% - Accent2 5 2 3 2 4" xfId="23937" xr:uid="{50B188BD-330B-44B0-AFD9-D2D08018E369}"/>
    <cellStyle name="40% - Accent2 5 2 3 2 4 2" xfId="38908" xr:uid="{2EF5753E-9467-45E0-A8EC-D30E7405EF20}"/>
    <cellStyle name="40% - Accent2 5 2 3 2 5" xfId="31305" xr:uid="{2A646658-436C-4EC9-8D8F-0B7434674801}"/>
    <cellStyle name="40% - Accent2 5 2 3 3" xfId="6307" xr:uid="{00000000-0005-0000-0000-00002A0C0000}"/>
    <cellStyle name="40% - Accent2 5 2 3 3 2" xfId="23940" xr:uid="{AB307F9D-975F-4407-8ACE-09C5BDB74435}"/>
    <cellStyle name="40% - Accent2 5 2 3 3 2 2" xfId="38911" xr:uid="{71B42AE7-1DE2-4431-BE1C-E3B9E4C47AEA}"/>
    <cellStyle name="40% - Accent2 5 2 3 3 3" xfId="31308" xr:uid="{FB7DE399-2D60-4EED-9AA0-EBB17011D354}"/>
    <cellStyle name="40% - Accent2 5 2 3 4" xfId="6308" xr:uid="{00000000-0005-0000-0000-00002B0C0000}"/>
    <cellStyle name="40% - Accent2 5 2 3 4 2" xfId="23941" xr:uid="{C384C6EA-4BD7-4AE9-8316-9D0CC89B7873}"/>
    <cellStyle name="40% - Accent2 5 2 3 4 2 2" xfId="38912" xr:uid="{7378283E-7BD1-4C4D-85DE-A9C22F84C82B}"/>
    <cellStyle name="40% - Accent2 5 2 3 4 3" xfId="31309" xr:uid="{3751FE46-C902-44F2-948A-C7C96FFF7D10}"/>
    <cellStyle name="40% - Accent2 5 2 3 5" xfId="23936" xr:uid="{83E28D85-8992-4644-943B-8FB6A990E3D9}"/>
    <cellStyle name="40% - Accent2 5 2 3 5 2" xfId="38907" xr:uid="{4FC75888-A380-45BE-8156-AAA6EEA3E47C}"/>
    <cellStyle name="40% - Accent2 5 2 3 6" xfId="31304" xr:uid="{062BC1E8-0E23-4A0A-AC50-1183F8E1B82F}"/>
    <cellStyle name="40% - Accent2 5 2 4" xfId="6309" xr:uid="{00000000-0005-0000-0000-00002C0C0000}"/>
    <cellStyle name="40% - Accent2 5 3" xfId="6310" xr:uid="{00000000-0005-0000-0000-00002D0C0000}"/>
    <cellStyle name="40% - Accent2 5 3 2" xfId="6311" xr:uid="{00000000-0005-0000-0000-00002E0C0000}"/>
    <cellStyle name="40% - Accent2 5 3 2 2" xfId="6312" xr:uid="{00000000-0005-0000-0000-00002F0C0000}"/>
    <cellStyle name="40% - Accent2 5 3 2 2 2" xfId="23944" xr:uid="{BA1FBD51-B570-4381-9EF7-1AFD81A4389A}"/>
    <cellStyle name="40% - Accent2 5 3 2 2 2 2" xfId="38915" xr:uid="{14FEC7A7-7F8E-4922-8094-AE2DD0271CD5}"/>
    <cellStyle name="40% - Accent2 5 3 2 2 3" xfId="31312" xr:uid="{DB5123CF-66F8-472D-B53B-6814F3DB135A}"/>
    <cellStyle name="40% - Accent2 5 3 2 3" xfId="6313" xr:uid="{00000000-0005-0000-0000-0000300C0000}"/>
    <cellStyle name="40% - Accent2 5 3 2 3 2" xfId="23945" xr:uid="{3871C333-66B6-4C46-BBEE-01BFC215C0ED}"/>
    <cellStyle name="40% - Accent2 5 3 2 3 2 2" xfId="38916" xr:uid="{38C9ED6B-48ED-495D-A87A-714BC53BD027}"/>
    <cellStyle name="40% - Accent2 5 3 2 3 3" xfId="31313" xr:uid="{532437AC-FD91-41E4-9B00-F82B3C03F1C6}"/>
    <cellStyle name="40% - Accent2 5 3 2 4" xfId="23943" xr:uid="{813DD601-88F2-4DD6-AC1B-2BCFFDC1DC47}"/>
    <cellStyle name="40% - Accent2 5 3 2 4 2" xfId="38914" xr:uid="{EFFE7732-7AB8-4133-A611-1DFE3A5AB1D8}"/>
    <cellStyle name="40% - Accent2 5 3 2 5" xfId="31311" xr:uid="{BDC8E4CA-413A-4697-BD0F-753D6B6446EC}"/>
    <cellStyle name="40% - Accent2 5 3 3" xfId="6314" xr:uid="{00000000-0005-0000-0000-0000310C0000}"/>
    <cellStyle name="40% - Accent2 5 3 3 2" xfId="23946" xr:uid="{BCA2593C-A680-4335-8726-B99E5E51564A}"/>
    <cellStyle name="40% - Accent2 5 3 3 2 2" xfId="38917" xr:uid="{A56219AF-D941-4387-A1D5-EE1945E457C9}"/>
    <cellStyle name="40% - Accent2 5 3 3 3" xfId="31314" xr:uid="{43AA81C6-9846-4ABE-A91C-323415AD07E2}"/>
    <cellStyle name="40% - Accent2 5 3 4" xfId="6315" xr:uid="{00000000-0005-0000-0000-0000320C0000}"/>
    <cellStyle name="40% - Accent2 5 3 4 2" xfId="23947" xr:uid="{4880C3BF-C7FD-407E-813D-F526591856DF}"/>
    <cellStyle name="40% - Accent2 5 3 4 2 2" xfId="38918" xr:uid="{6A1245F2-BD40-4AC1-89B2-054549D56225}"/>
    <cellStyle name="40% - Accent2 5 3 4 3" xfId="31315" xr:uid="{0235193B-71DF-4EEA-A946-6A19E43412B8}"/>
    <cellStyle name="40% - Accent2 5 3 5" xfId="23942" xr:uid="{6DF7A0E2-36AC-4B54-A7BC-0DEBC56D5499}"/>
    <cellStyle name="40% - Accent2 5 3 5 2" xfId="38913" xr:uid="{1BD2DA37-75AF-4738-8B4F-69915EEFFB4C}"/>
    <cellStyle name="40% - Accent2 5 3 6" xfId="31310" xr:uid="{F7ED2BE5-2A63-450A-A156-B1B9E5133BE0}"/>
    <cellStyle name="40% - Accent2 5 4" xfId="6316" xr:uid="{00000000-0005-0000-0000-0000330C0000}"/>
    <cellStyle name="40% - Accent2 5 4 2" xfId="6317" xr:uid="{00000000-0005-0000-0000-0000340C0000}"/>
    <cellStyle name="40% - Accent2 5 4 2 2" xfId="6318" xr:uid="{00000000-0005-0000-0000-0000350C0000}"/>
    <cellStyle name="40% - Accent2 5 4 2 2 2" xfId="23950" xr:uid="{B1409E6F-7000-4B40-8475-EE2D643015C1}"/>
    <cellStyle name="40% - Accent2 5 4 2 2 2 2" xfId="38921" xr:uid="{BB854D5B-8E76-48C4-9A17-109E7455C713}"/>
    <cellStyle name="40% - Accent2 5 4 2 2 3" xfId="31318" xr:uid="{AD85E18C-3F15-42E3-A8F6-5B432565C1D6}"/>
    <cellStyle name="40% - Accent2 5 4 2 3" xfId="6319" xr:uid="{00000000-0005-0000-0000-0000360C0000}"/>
    <cellStyle name="40% - Accent2 5 4 2 3 2" xfId="23951" xr:uid="{B11C38BD-5F75-467E-9452-EAE8B0B657D7}"/>
    <cellStyle name="40% - Accent2 5 4 2 3 2 2" xfId="38922" xr:uid="{1D4C503B-0E30-41E0-82B3-9E14620EA9E6}"/>
    <cellStyle name="40% - Accent2 5 4 2 3 3" xfId="31319" xr:uid="{F97DC651-A3E3-4CEF-9D9E-7E7A7A5EA845}"/>
    <cellStyle name="40% - Accent2 5 4 2 4" xfId="23949" xr:uid="{C51D5D77-8546-449D-8DF5-E98E51D86ED6}"/>
    <cellStyle name="40% - Accent2 5 4 2 4 2" xfId="38920" xr:uid="{BA1AA564-4FA3-46C6-9799-1AB956825324}"/>
    <cellStyle name="40% - Accent2 5 4 2 5" xfId="31317" xr:uid="{3092D16E-D622-4F8A-8F24-EE343137DE89}"/>
    <cellStyle name="40% - Accent2 5 4 3" xfId="6320" xr:uid="{00000000-0005-0000-0000-0000370C0000}"/>
    <cellStyle name="40% - Accent2 5 4 3 2" xfId="23952" xr:uid="{C21F55F2-32C6-49A8-9EBB-58CDCB4B288B}"/>
    <cellStyle name="40% - Accent2 5 4 3 2 2" xfId="38923" xr:uid="{D5DEFFD5-DBD4-4B6A-B396-B039019E8FA8}"/>
    <cellStyle name="40% - Accent2 5 4 3 3" xfId="31320" xr:uid="{667A72E1-D756-451C-9FC4-0876DE727E10}"/>
    <cellStyle name="40% - Accent2 5 4 4" xfId="6321" xr:uid="{00000000-0005-0000-0000-0000380C0000}"/>
    <cellStyle name="40% - Accent2 5 4 4 2" xfId="23953" xr:uid="{6C8C5E76-7152-4D5E-963A-195B3BF1EFED}"/>
    <cellStyle name="40% - Accent2 5 4 4 2 2" xfId="38924" xr:uid="{F7ADA7E4-CBAF-4C65-84EE-4B7786F2661A}"/>
    <cellStyle name="40% - Accent2 5 4 4 3" xfId="31321" xr:uid="{280AA92C-89FA-407C-A7E9-4C6CADF558E7}"/>
    <cellStyle name="40% - Accent2 5 4 5" xfId="23948" xr:uid="{2054F7BE-77F8-45B1-A4F4-05A4BA39260B}"/>
    <cellStyle name="40% - Accent2 5 4 5 2" xfId="38919" xr:uid="{7B9ECA26-F154-4881-B6A7-9FC811A740D8}"/>
    <cellStyle name="40% - Accent2 5 4 6" xfId="31316" xr:uid="{CF5FD563-3DEE-4BCE-B295-CADAE4DAF784}"/>
    <cellStyle name="40% - Accent2 5 5" xfId="6322" xr:uid="{00000000-0005-0000-0000-0000390C0000}"/>
    <cellStyle name="40% - Accent2 5 5 2" xfId="6323" xr:uid="{00000000-0005-0000-0000-00003A0C0000}"/>
    <cellStyle name="40% - Accent2 5 5 2 2" xfId="23955" xr:uid="{99547BD9-620A-44A8-B4A8-82CB1FC7B7EC}"/>
    <cellStyle name="40% - Accent2 5 5 2 2 2" xfId="38926" xr:uid="{2E17D2BE-DDE9-4E97-90F7-21D864CDE353}"/>
    <cellStyle name="40% - Accent2 5 5 2 3" xfId="31323" xr:uid="{6409DCB3-22E0-4C76-AD5E-C418323BAA4E}"/>
    <cellStyle name="40% - Accent2 5 5 3" xfId="6324" xr:uid="{00000000-0005-0000-0000-00003B0C0000}"/>
    <cellStyle name="40% - Accent2 5 5 3 2" xfId="23956" xr:uid="{BD68E85D-9FBC-40D3-AC2F-D17119310943}"/>
    <cellStyle name="40% - Accent2 5 5 3 2 2" xfId="38927" xr:uid="{23FD2155-9CF3-4CF5-8DF5-ED720821FB2C}"/>
    <cellStyle name="40% - Accent2 5 5 3 3" xfId="31324" xr:uid="{7DBC34DC-0165-4CCA-8FFF-7DFE89167CC1}"/>
    <cellStyle name="40% - Accent2 5 5 4" xfId="23954" xr:uid="{29415ABA-74BF-4C96-B2B5-122DF1893843}"/>
    <cellStyle name="40% - Accent2 5 5 4 2" xfId="38925" xr:uid="{DC5CD34A-BC37-47D4-9C69-260A864C264C}"/>
    <cellStyle name="40% - Accent2 5 5 5" xfId="31322" xr:uid="{342152B5-E425-4736-90D7-E9C3FFD18AE6}"/>
    <cellStyle name="40% - Accent2 5 6" xfId="6325" xr:uid="{00000000-0005-0000-0000-00003C0C0000}"/>
    <cellStyle name="40% - Accent2 5 6 2" xfId="23957" xr:uid="{549A476E-BB9D-4BFD-AF97-9A7F7D9A39F3}"/>
    <cellStyle name="40% - Accent2 5 6 2 2" xfId="38928" xr:uid="{F8A04E37-D308-480E-93D3-E99292494B3D}"/>
    <cellStyle name="40% - Accent2 5 6 3" xfId="31325" xr:uid="{4091E93C-CB29-4D47-A1D1-0EE65C990830}"/>
    <cellStyle name="40% - Accent2 5 7" xfId="6326" xr:uid="{00000000-0005-0000-0000-00003D0C0000}"/>
    <cellStyle name="40% - Accent2 5 7 2" xfId="23958" xr:uid="{3B02F61D-6CB8-43D1-8C74-F76EB8E13DC4}"/>
    <cellStyle name="40% - Accent2 5 7 2 2" xfId="38929" xr:uid="{3E2123F1-DCCF-4581-B089-4A10857EDEDD}"/>
    <cellStyle name="40% - Accent2 5 7 3" xfId="31326" xr:uid="{91CE895C-F327-443D-9E4D-33521D73FB13}"/>
    <cellStyle name="40% - Accent2 5 8" xfId="6289" xr:uid="{00000000-0005-0000-0000-0000180C0000}"/>
    <cellStyle name="40% - Accent2 5 8 2" xfId="23923" xr:uid="{6D560C42-850C-4A9E-BEA2-E95309FFA18C}"/>
    <cellStyle name="40% - Accent2 5 8 2 2" xfId="38894" xr:uid="{74F8760A-D873-48F3-ADC7-2CE918931E5B}"/>
    <cellStyle name="40% - Accent2 5 8 3" xfId="31291" xr:uid="{CAC7E34B-0DC8-47DF-8389-1CD7D5F28A2B}"/>
    <cellStyle name="40% - Accent2 6" xfId="231" xr:uid="{00000000-0005-0000-0000-000046000000}"/>
    <cellStyle name="40% - Accent2 6 2" xfId="6327" xr:uid="{00000000-0005-0000-0000-00003F0C0000}"/>
    <cellStyle name="40% - Accent2 6 2 2" xfId="6328" xr:uid="{00000000-0005-0000-0000-0000400C0000}"/>
    <cellStyle name="40% - Accent2 6 2 2 2" xfId="6329" xr:uid="{00000000-0005-0000-0000-0000410C0000}"/>
    <cellStyle name="40% - Accent2 6 2 2 2 2" xfId="6330" xr:uid="{00000000-0005-0000-0000-0000420C0000}"/>
    <cellStyle name="40% - Accent2 6 2 2 2 2 2" xfId="23962" xr:uid="{CB45A6B2-DD26-49C4-9706-D870BFC4FA74}"/>
    <cellStyle name="40% - Accent2 6 2 2 2 2 2 2" xfId="38933" xr:uid="{ECB709AB-1879-4A14-9F7C-08AA19858D0A}"/>
    <cellStyle name="40% - Accent2 6 2 2 2 2 3" xfId="31330" xr:uid="{365B4EFD-9781-42D3-B5F5-445BB0DB5F9C}"/>
    <cellStyle name="40% - Accent2 6 2 2 2 3" xfId="6331" xr:uid="{00000000-0005-0000-0000-0000430C0000}"/>
    <cellStyle name="40% - Accent2 6 2 2 2 3 2" xfId="23963" xr:uid="{81FD18A8-1AB1-4575-89E5-B115B9BE48B2}"/>
    <cellStyle name="40% - Accent2 6 2 2 2 3 2 2" xfId="38934" xr:uid="{2EF062BA-29C7-4245-8CD1-471B232D1F6E}"/>
    <cellStyle name="40% - Accent2 6 2 2 2 3 3" xfId="31331" xr:uid="{36205E53-5E1A-4B16-AE48-CF702349130B}"/>
    <cellStyle name="40% - Accent2 6 2 2 2 4" xfId="23961" xr:uid="{D726D825-CABB-4188-8185-3BCA1D7342C4}"/>
    <cellStyle name="40% - Accent2 6 2 2 2 4 2" xfId="38932" xr:uid="{09C69D40-1007-483C-AC79-9336083A3CBE}"/>
    <cellStyle name="40% - Accent2 6 2 2 2 5" xfId="31329" xr:uid="{E5BAFA5B-37F8-4C6E-8554-02D42AF71E18}"/>
    <cellStyle name="40% - Accent2 6 2 2 3" xfId="6332" xr:uid="{00000000-0005-0000-0000-0000440C0000}"/>
    <cellStyle name="40% - Accent2 6 2 2 3 2" xfId="23964" xr:uid="{32948C68-4CF4-44FD-BEAE-B09976CD2B10}"/>
    <cellStyle name="40% - Accent2 6 2 2 3 2 2" xfId="38935" xr:uid="{8F3231A0-CE86-4F50-B82A-9A599D7D7FA6}"/>
    <cellStyle name="40% - Accent2 6 2 2 3 3" xfId="31332" xr:uid="{3DE2397C-7C28-40FA-9EC1-6AB5EEA92684}"/>
    <cellStyle name="40% - Accent2 6 2 2 4" xfId="6333" xr:uid="{00000000-0005-0000-0000-0000450C0000}"/>
    <cellStyle name="40% - Accent2 6 2 2 4 2" xfId="23965" xr:uid="{744311E3-7CD6-46C9-8360-BAD9FA945B3A}"/>
    <cellStyle name="40% - Accent2 6 2 2 4 2 2" xfId="38936" xr:uid="{6545C415-A61C-4C14-A659-341ECE397429}"/>
    <cellStyle name="40% - Accent2 6 2 2 4 3" xfId="31333" xr:uid="{4F357F3C-206B-4BF9-8090-702B7B66D21B}"/>
    <cellStyle name="40% - Accent2 6 2 2 5" xfId="23960" xr:uid="{6305CF7D-75D4-42AB-ADDC-A9D883FB7F67}"/>
    <cellStyle name="40% - Accent2 6 2 2 5 2" xfId="38931" xr:uid="{B8656FCB-49EC-490B-BD05-2CC7C994FC04}"/>
    <cellStyle name="40% - Accent2 6 2 2 6" xfId="31328" xr:uid="{8C6BA616-8661-4461-B8AF-D867EC4FF463}"/>
    <cellStyle name="40% - Accent2 6 2 3" xfId="6334" xr:uid="{00000000-0005-0000-0000-0000460C0000}"/>
    <cellStyle name="40% - Accent2 6 2 3 2" xfId="6335" xr:uid="{00000000-0005-0000-0000-0000470C0000}"/>
    <cellStyle name="40% - Accent2 6 2 3 2 2" xfId="23967" xr:uid="{10406B32-9A34-4CF1-AA33-F5A96271A220}"/>
    <cellStyle name="40% - Accent2 6 2 3 2 2 2" xfId="38938" xr:uid="{6E6D78ED-B33B-4AC1-9447-D57D2AC8CA4E}"/>
    <cellStyle name="40% - Accent2 6 2 3 2 3" xfId="31335" xr:uid="{0BDA1CD7-2E9C-4993-85E5-918F2183B9D3}"/>
    <cellStyle name="40% - Accent2 6 2 3 3" xfId="6336" xr:uid="{00000000-0005-0000-0000-0000480C0000}"/>
    <cellStyle name="40% - Accent2 6 2 3 3 2" xfId="23968" xr:uid="{A14862DC-5113-4528-BBC0-867C6D73038F}"/>
    <cellStyle name="40% - Accent2 6 2 3 3 2 2" xfId="38939" xr:uid="{3A2F659D-D859-48F9-8351-3E21D6169D73}"/>
    <cellStyle name="40% - Accent2 6 2 3 3 3" xfId="31336" xr:uid="{1865E540-4522-4BCA-9368-C999F1132124}"/>
    <cellStyle name="40% - Accent2 6 2 3 4" xfId="23966" xr:uid="{386520DC-5B15-4E89-B814-B12645024922}"/>
    <cellStyle name="40% - Accent2 6 2 3 4 2" xfId="38937" xr:uid="{380528A1-ED53-4C22-AFC6-7BD57C6F6E95}"/>
    <cellStyle name="40% - Accent2 6 2 3 5" xfId="31334" xr:uid="{B4FAE670-74C1-4B80-989D-194831CFDC26}"/>
    <cellStyle name="40% - Accent2 6 2 4" xfId="6337" xr:uid="{00000000-0005-0000-0000-0000490C0000}"/>
    <cellStyle name="40% - Accent2 6 2 4 2" xfId="23969" xr:uid="{4A9A9297-87D7-41C1-8A8E-A7CBC9471E47}"/>
    <cellStyle name="40% - Accent2 6 2 4 2 2" xfId="38940" xr:uid="{F6A71CB0-2ADB-46C2-8C25-52BEC2A74C5A}"/>
    <cellStyle name="40% - Accent2 6 2 4 3" xfId="31337" xr:uid="{81AE171C-812B-48ED-A1AC-18B44D1B10A7}"/>
    <cellStyle name="40% - Accent2 6 2 5" xfId="6338" xr:uid="{00000000-0005-0000-0000-00004A0C0000}"/>
    <cellStyle name="40% - Accent2 6 2 5 2" xfId="23970" xr:uid="{D4CF07C1-3E52-492C-9A29-F2B7A6850F76}"/>
    <cellStyle name="40% - Accent2 6 2 5 2 2" xfId="38941" xr:uid="{C1EBB6E9-36B4-464C-A9E8-3C4B604F5FC6}"/>
    <cellStyle name="40% - Accent2 6 2 5 3" xfId="31338" xr:uid="{10730E48-69E4-4743-ABFB-663673EA42B9}"/>
    <cellStyle name="40% - Accent2 6 2 6" xfId="23959" xr:uid="{D9BD2E83-9684-4E61-8C97-8E6A70B05C0A}"/>
    <cellStyle name="40% - Accent2 6 2 6 2" xfId="38930" xr:uid="{3726888F-25FE-4D02-957B-D92E288B7B11}"/>
    <cellStyle name="40% - Accent2 6 2 7" xfId="31327" xr:uid="{459CA192-06EB-417E-8E03-80A0419468DA}"/>
    <cellStyle name="40% - Accent2 6 3" xfId="6339" xr:uid="{00000000-0005-0000-0000-00004B0C0000}"/>
    <cellStyle name="40% - Accent2 6 3 2" xfId="6340" xr:uid="{00000000-0005-0000-0000-00004C0C0000}"/>
    <cellStyle name="40% - Accent2 6 3 2 2" xfId="6341" xr:uid="{00000000-0005-0000-0000-00004D0C0000}"/>
    <cellStyle name="40% - Accent2 6 3 2 2 2" xfId="23973" xr:uid="{FC2EF826-65CC-4610-8FE1-0EA60DDCF8FA}"/>
    <cellStyle name="40% - Accent2 6 3 2 2 2 2" xfId="38944" xr:uid="{D8785E4C-D6E9-4876-A616-DAABC0A21946}"/>
    <cellStyle name="40% - Accent2 6 3 2 2 3" xfId="31341" xr:uid="{C6087886-A3C7-4905-8D61-A803C9C77B29}"/>
    <cellStyle name="40% - Accent2 6 3 2 3" xfId="6342" xr:uid="{00000000-0005-0000-0000-00004E0C0000}"/>
    <cellStyle name="40% - Accent2 6 3 2 3 2" xfId="23974" xr:uid="{5DE1AD14-C2C3-4C3E-AA38-F7D9ECA8A40D}"/>
    <cellStyle name="40% - Accent2 6 3 2 3 2 2" xfId="38945" xr:uid="{E0553643-E36E-4D33-A25B-973451029B72}"/>
    <cellStyle name="40% - Accent2 6 3 2 3 3" xfId="31342" xr:uid="{37129B24-85E4-457D-ACF0-44E9B257C680}"/>
    <cellStyle name="40% - Accent2 6 3 2 4" xfId="23972" xr:uid="{E05A3B19-408E-423C-B32E-F31E3FBE63D0}"/>
    <cellStyle name="40% - Accent2 6 3 2 4 2" xfId="38943" xr:uid="{327E3207-38E1-4DE2-854F-B7C2AF1F30DB}"/>
    <cellStyle name="40% - Accent2 6 3 2 5" xfId="31340" xr:uid="{9F6340BE-8F18-42A7-B436-06238BD3AC53}"/>
    <cellStyle name="40% - Accent2 6 3 3" xfId="6343" xr:uid="{00000000-0005-0000-0000-00004F0C0000}"/>
    <cellStyle name="40% - Accent2 6 3 3 2" xfId="23975" xr:uid="{EE4F4ED1-2E70-48B0-93E1-4038DF42AF8B}"/>
    <cellStyle name="40% - Accent2 6 3 3 2 2" xfId="38946" xr:uid="{E863634E-4198-477C-9017-8A186B1400FB}"/>
    <cellStyle name="40% - Accent2 6 3 3 3" xfId="31343" xr:uid="{C00DB482-3049-49A1-AB50-4A9CDF50509A}"/>
    <cellStyle name="40% - Accent2 6 3 4" xfId="6344" xr:uid="{00000000-0005-0000-0000-0000500C0000}"/>
    <cellStyle name="40% - Accent2 6 3 4 2" xfId="23976" xr:uid="{89EEB230-C630-4186-A66F-D5347FA0B051}"/>
    <cellStyle name="40% - Accent2 6 3 4 2 2" xfId="38947" xr:uid="{0187C56E-4BF1-48E0-9CD6-B769A729E6CF}"/>
    <cellStyle name="40% - Accent2 6 3 4 3" xfId="31344" xr:uid="{79942882-997A-4968-AAD5-C11074ECB00B}"/>
    <cellStyle name="40% - Accent2 6 3 5" xfId="23971" xr:uid="{C5B0C8C3-BA06-4B38-9FD6-4C4CC8485A48}"/>
    <cellStyle name="40% - Accent2 6 3 5 2" xfId="38942" xr:uid="{56289C27-3CC5-4A96-93E0-420C54BFBAF3}"/>
    <cellStyle name="40% - Accent2 6 3 6" xfId="31339" xr:uid="{E48D40EA-C50F-490E-936F-D17A567E77AD}"/>
    <cellStyle name="40% - Accent2 6 4" xfId="6345" xr:uid="{00000000-0005-0000-0000-0000510C0000}"/>
    <cellStyle name="40% - Accent2 7" xfId="232" xr:uid="{00000000-0005-0000-0000-000047000000}"/>
    <cellStyle name="40% - Accent2 7 2" xfId="6346" xr:uid="{00000000-0005-0000-0000-0000530C0000}"/>
    <cellStyle name="40% - Accent2 7 2 2" xfId="23977" xr:uid="{405357BB-6FF4-4581-B54B-6A5565372B3B}"/>
    <cellStyle name="40% - Accent2 7 2 2 2" xfId="38948" xr:uid="{D52CC701-2AC7-47E2-B36B-772C9233E2BE}"/>
    <cellStyle name="40% - Accent2 7 2 3" xfId="31345" xr:uid="{F60BD949-FF8C-4627-9D3D-6CC7AC6F29C5}"/>
    <cellStyle name="40% - Accent2 7 3" xfId="6347" xr:uid="{00000000-0005-0000-0000-0000540C0000}"/>
    <cellStyle name="40% - Accent2 7 4" xfId="6348" xr:uid="{00000000-0005-0000-0000-0000550C0000}"/>
    <cellStyle name="40% - Accent2 7 4 2" xfId="23978" xr:uid="{8B80D9AC-90C8-4729-9E21-5EDA69EE3701}"/>
    <cellStyle name="40% - Accent2 7 4 2 2" xfId="38949" xr:uid="{1CC05F26-7258-4C5A-BDAC-B012EBDFFA50}"/>
    <cellStyle name="40% - Accent2 7 4 3" xfId="31346" xr:uid="{5F707205-46EA-4128-917C-A49FF742D707}"/>
    <cellStyle name="40% - Accent2 8" xfId="6349" xr:uid="{00000000-0005-0000-0000-0000560C0000}"/>
    <cellStyle name="40% - Accent2 8 2" xfId="6350" xr:uid="{00000000-0005-0000-0000-0000570C0000}"/>
    <cellStyle name="40% - Accent2 8 2 2" xfId="6351" xr:uid="{00000000-0005-0000-0000-0000580C0000}"/>
    <cellStyle name="40% - Accent2 8 2 2 2" xfId="23981" xr:uid="{B7995951-3456-4110-806B-4182FA6C0CD9}"/>
    <cellStyle name="40% - Accent2 8 2 2 2 2" xfId="38952" xr:uid="{5D0F7983-F8E6-46AC-9EAD-24523E53BA84}"/>
    <cellStyle name="40% - Accent2 8 2 2 3" xfId="31349" xr:uid="{EEF4AB51-16AA-4866-8E58-2EB6BCDAF12A}"/>
    <cellStyle name="40% - Accent2 8 2 3" xfId="6352" xr:uid="{00000000-0005-0000-0000-0000590C0000}"/>
    <cellStyle name="40% - Accent2 8 2 3 2" xfId="23982" xr:uid="{30D6C504-060E-4C33-9461-5C95F0575D39}"/>
    <cellStyle name="40% - Accent2 8 2 3 2 2" xfId="38953" xr:uid="{C625A6DE-3373-4EF8-9DE6-08AC32DE83DB}"/>
    <cellStyle name="40% - Accent2 8 2 3 3" xfId="31350" xr:uid="{FDEF3AC7-631D-4F1F-9C47-CD9EBEE63699}"/>
    <cellStyle name="40% - Accent2 8 2 4" xfId="23980" xr:uid="{DDF35199-1CCD-4B6E-84CB-EB782BD65BC7}"/>
    <cellStyle name="40% - Accent2 8 2 4 2" xfId="38951" xr:uid="{ECBE4BA2-C903-4589-8C71-45D0B7AEEB39}"/>
    <cellStyle name="40% - Accent2 8 2 5" xfId="31348" xr:uid="{64A1DB1E-684A-411E-8B27-F229B1F3C3A1}"/>
    <cellStyle name="40% - Accent2 8 3" xfId="6353" xr:uid="{00000000-0005-0000-0000-00005A0C0000}"/>
    <cellStyle name="40% - Accent2 8 3 2" xfId="23983" xr:uid="{DBA961B2-A690-4286-B855-1B244E89AD8D}"/>
    <cellStyle name="40% - Accent2 8 3 2 2" xfId="38954" xr:uid="{354C0DF8-F0FE-4E5D-AB5F-9D4509462A4A}"/>
    <cellStyle name="40% - Accent2 8 3 3" xfId="31351" xr:uid="{3B01DB85-301A-4A36-A761-277F84041A06}"/>
    <cellStyle name="40% - Accent2 8 4" xfId="6354" xr:uid="{00000000-0005-0000-0000-00005B0C0000}"/>
    <cellStyle name="40% - Accent2 8 4 2" xfId="23984" xr:uid="{1580A4A6-C4D8-4152-A125-DE7B8FEEF42D}"/>
    <cellStyle name="40% - Accent2 8 4 2 2" xfId="38955" xr:uid="{63997F93-A90B-45B4-913A-297103907EE4}"/>
    <cellStyle name="40% - Accent2 8 4 3" xfId="31352" xr:uid="{0CEAA9B7-8854-4740-BDF3-1554892BB789}"/>
    <cellStyle name="40% - Accent2 8 5" xfId="23979" xr:uid="{5F817257-61BA-4A48-A013-AA27226C47D1}"/>
    <cellStyle name="40% - Accent2 8 5 2" xfId="38950" xr:uid="{7EF04F2A-FAF5-4644-9BE6-38775B7E1DF9}"/>
    <cellStyle name="40% - Accent2 8 6" xfId="31347" xr:uid="{AEF1FD2F-6E49-4B04-90A7-EDEE4F62A9D6}"/>
    <cellStyle name="40% - Accent2 9" xfId="6355" xr:uid="{00000000-0005-0000-0000-00005C0C0000}"/>
    <cellStyle name="40% - Accent2 9 2" xfId="6356" xr:uid="{00000000-0005-0000-0000-00005D0C0000}"/>
    <cellStyle name="40% - Accent2 9 2 2" xfId="6357" xr:uid="{00000000-0005-0000-0000-00005E0C0000}"/>
    <cellStyle name="40% - Accent2 9 2 2 2" xfId="23987" xr:uid="{B6A43184-65B4-4BAB-8139-3406F0F257A9}"/>
    <cellStyle name="40% - Accent2 9 2 2 2 2" xfId="38958" xr:uid="{E3E3093E-C0A4-41D2-9562-7C31210336F3}"/>
    <cellStyle name="40% - Accent2 9 2 2 3" xfId="31355" xr:uid="{29604A6D-B149-4B36-B390-19A9C338C838}"/>
    <cellStyle name="40% - Accent2 9 2 3" xfId="6358" xr:uid="{00000000-0005-0000-0000-00005F0C0000}"/>
    <cellStyle name="40% - Accent2 9 2 3 2" xfId="23988" xr:uid="{A09EF546-B066-4E34-834B-09ADE3CED5DC}"/>
    <cellStyle name="40% - Accent2 9 2 3 2 2" xfId="38959" xr:uid="{242F08E0-4DEB-442A-896D-9062D566259E}"/>
    <cellStyle name="40% - Accent2 9 2 3 3" xfId="31356" xr:uid="{71777EB9-5C59-41AA-BBA6-F64E06F4CAC3}"/>
    <cellStyle name="40% - Accent2 9 2 4" xfId="23986" xr:uid="{2B8DAFA2-829C-4DF4-85FE-4BC804483FBB}"/>
    <cellStyle name="40% - Accent2 9 2 4 2" xfId="38957" xr:uid="{0BBB114E-A673-46D3-AE42-38A444D9287B}"/>
    <cellStyle name="40% - Accent2 9 2 5" xfId="31354" xr:uid="{D010967B-ABF5-4569-9343-E8EC8092269A}"/>
    <cellStyle name="40% - Accent2 9 3" xfId="6359" xr:uid="{00000000-0005-0000-0000-0000600C0000}"/>
    <cellStyle name="40% - Accent2 9 3 2" xfId="23989" xr:uid="{5FE54D24-DB11-47D7-B274-A0B259AEB92E}"/>
    <cellStyle name="40% - Accent2 9 3 2 2" xfId="38960" xr:uid="{C9E265B5-635A-48B7-9833-62C57229B2FF}"/>
    <cellStyle name="40% - Accent2 9 3 3" xfId="31357" xr:uid="{1CD87EEE-DCEB-4986-882F-49CE545111B1}"/>
    <cellStyle name="40% - Accent2 9 4" xfId="6360" xr:uid="{00000000-0005-0000-0000-0000610C0000}"/>
    <cellStyle name="40% - Accent2 9 4 2" xfId="23990" xr:uid="{3BCF71BC-FD09-413D-8F9C-4395E46C424A}"/>
    <cellStyle name="40% - Accent2 9 4 2 2" xfId="38961" xr:uid="{17A86F76-1DC1-47B3-AEBC-C40E72FD4FE9}"/>
    <cellStyle name="40% - Accent2 9 4 3" xfId="31358" xr:uid="{44D814BE-11D6-4A0B-8AD4-87424194F996}"/>
    <cellStyle name="40% - Accent2 9 5" xfId="23985" xr:uid="{5F5F3DB6-92A9-4FCC-8EFA-D1B0FF825004}"/>
    <cellStyle name="40% - Accent2 9 5 2" xfId="38956" xr:uid="{A4515471-3E1D-4FFB-AA21-8CF99E41BC2D}"/>
    <cellStyle name="40% - Accent2 9 6" xfId="31353" xr:uid="{9DA587B7-4CE9-40F8-BC7F-97BFEE152DB9}"/>
    <cellStyle name="40% - Accent3" xfId="91" builtinId="39" customBuiltin="1"/>
    <cellStyle name="40% - Accent3 10" xfId="6361" xr:uid="{00000000-0005-0000-0000-0000620C0000}"/>
    <cellStyle name="40% - Accent3 10 2" xfId="6362" xr:uid="{00000000-0005-0000-0000-0000630C0000}"/>
    <cellStyle name="40% - Accent3 10 2 2" xfId="6363" xr:uid="{00000000-0005-0000-0000-0000640C0000}"/>
    <cellStyle name="40% - Accent3 10 2 2 2" xfId="23993" xr:uid="{A829FA3E-DA05-4012-8F33-C7144E75FB6E}"/>
    <cellStyle name="40% - Accent3 10 2 2 2 2" xfId="38964" xr:uid="{9D1ECFDC-FF0C-4A0A-B3BA-12310BF65DE1}"/>
    <cellStyle name="40% - Accent3 10 2 2 3" xfId="31361" xr:uid="{5064AC6D-3826-487E-AC70-F5B90641369F}"/>
    <cellStyle name="40% - Accent3 10 2 3" xfId="6364" xr:uid="{00000000-0005-0000-0000-0000650C0000}"/>
    <cellStyle name="40% - Accent3 10 2 3 2" xfId="23994" xr:uid="{1FFF173B-66BD-4442-AC50-9581C68E9771}"/>
    <cellStyle name="40% - Accent3 10 2 3 2 2" xfId="38965" xr:uid="{7A925AFC-FC77-4DAA-A52F-DAC2D4FC5053}"/>
    <cellStyle name="40% - Accent3 10 2 3 3" xfId="31362" xr:uid="{543531B3-DFB1-4961-A1B5-A1420296C59B}"/>
    <cellStyle name="40% - Accent3 10 2 4" xfId="23992" xr:uid="{14A2BA6C-B718-4F6F-AAAA-ECAD5AA8F35D}"/>
    <cellStyle name="40% - Accent3 10 2 4 2" xfId="38963" xr:uid="{A1D430C6-8390-4023-AE08-A0B1935A8057}"/>
    <cellStyle name="40% - Accent3 10 2 5" xfId="31360" xr:uid="{9061F7AD-1840-4E46-B0DA-95867B79E637}"/>
    <cellStyle name="40% - Accent3 10 3" xfId="6365" xr:uid="{00000000-0005-0000-0000-0000660C0000}"/>
    <cellStyle name="40% - Accent3 10 3 2" xfId="23995" xr:uid="{5DE53A30-EF97-4A5F-BE1C-1C0CAA438FE7}"/>
    <cellStyle name="40% - Accent3 10 3 2 2" xfId="38966" xr:uid="{2138646B-8E9B-48B3-ADB7-432DE9C40E82}"/>
    <cellStyle name="40% - Accent3 10 3 3" xfId="31363" xr:uid="{06ADAAF8-14FE-499B-9E0A-8F228F725770}"/>
    <cellStyle name="40% - Accent3 10 4" xfId="6366" xr:uid="{00000000-0005-0000-0000-0000670C0000}"/>
    <cellStyle name="40% - Accent3 10 4 2" xfId="6367" xr:uid="{00000000-0005-0000-0000-0000680C0000}"/>
    <cellStyle name="40% - Accent3 10 4 2 2" xfId="23997" xr:uid="{CE887360-E437-4E71-B079-4A1516E23464}"/>
    <cellStyle name="40% - Accent3 10 4 2 2 2" xfId="38968" xr:uid="{CCD9E4EE-4823-4901-AF24-6AFD881A7284}"/>
    <cellStyle name="40% - Accent3 10 4 2 3" xfId="31365" xr:uid="{F46B3FA5-F95A-4332-A394-7FC656A09416}"/>
    <cellStyle name="40% - Accent3 10 4 3" xfId="23996" xr:uid="{FE465998-FDA1-43DB-BD56-44F191E81E49}"/>
    <cellStyle name="40% - Accent3 10 4 3 2" xfId="38967" xr:uid="{50B215CD-9CB2-40B6-B3FD-C0412B47DABD}"/>
    <cellStyle name="40% - Accent3 10 4 4" xfId="31364" xr:uid="{37594966-B0E3-4C0A-BB1D-767194D975ED}"/>
    <cellStyle name="40% - Accent3 10 5" xfId="6368" xr:uid="{00000000-0005-0000-0000-0000690C0000}"/>
    <cellStyle name="40% - Accent3 10 5 2" xfId="23998" xr:uid="{FB288039-742F-4376-ACF2-C9829D1E5563}"/>
    <cellStyle name="40% - Accent3 10 5 2 2" xfId="38969" xr:uid="{92439F74-00E3-450D-8999-DCD200BF62F8}"/>
    <cellStyle name="40% - Accent3 10 5 3" xfId="31366" xr:uid="{4F900DDC-27D3-4566-A17C-49DD3CC0292D}"/>
    <cellStyle name="40% - Accent3 10 6" xfId="23991" xr:uid="{29F17B4D-0DA3-486A-9429-B6DD405C7366}"/>
    <cellStyle name="40% - Accent3 10 6 2" xfId="38962" xr:uid="{840F180C-C6CF-4C43-8662-7FD2A7446E3E}"/>
    <cellStyle name="40% - Accent3 10 7" xfId="31359" xr:uid="{54344E52-1C67-443E-9E5A-69D7456EDC1B}"/>
    <cellStyle name="40% - Accent3 11" xfId="6369" xr:uid="{00000000-0005-0000-0000-00006A0C0000}"/>
    <cellStyle name="40% - Accent3 11 2" xfId="6370" xr:uid="{00000000-0005-0000-0000-00006B0C0000}"/>
    <cellStyle name="40% - Accent3 11 2 2" xfId="24000" xr:uid="{59CBD079-92FC-4CE9-A648-5D8DFAFB300D}"/>
    <cellStyle name="40% - Accent3 11 2 2 2" xfId="38971" xr:uid="{D741E2C7-6026-40F4-A8EB-F7D566312429}"/>
    <cellStyle name="40% - Accent3 11 2 3" xfId="31368" xr:uid="{1DC33170-3A6B-40C0-9AC3-8BBBBE86E8AD}"/>
    <cellStyle name="40% - Accent3 11 3" xfId="6371" xr:uid="{00000000-0005-0000-0000-00006C0C0000}"/>
    <cellStyle name="40% - Accent3 11 3 2" xfId="6372" xr:uid="{00000000-0005-0000-0000-00006D0C0000}"/>
    <cellStyle name="40% - Accent3 11 3 2 2" xfId="24002" xr:uid="{C6CF8AAD-CA0B-4D9B-9CDA-85BB1AC5B4A9}"/>
    <cellStyle name="40% - Accent3 11 3 2 2 2" xfId="38973" xr:uid="{BD8C36B6-AEAF-475C-B47C-FDE758AA4ABE}"/>
    <cellStyle name="40% - Accent3 11 3 2 3" xfId="31370" xr:uid="{3814EC84-503B-4039-A296-9C6198523952}"/>
    <cellStyle name="40% - Accent3 11 3 3" xfId="24001" xr:uid="{5ED6764B-1853-4E38-8835-F819616F7D98}"/>
    <cellStyle name="40% - Accent3 11 3 3 2" xfId="38972" xr:uid="{666D3356-39FD-46F9-AFC9-CCFC55F3F241}"/>
    <cellStyle name="40% - Accent3 11 3 4" xfId="31369" xr:uid="{C6CC0ADF-B3AB-46E3-B0CD-68F80FA53C49}"/>
    <cellStyle name="40% - Accent3 11 4" xfId="23999" xr:uid="{083DE7C6-D462-4751-A63A-79427ECF1272}"/>
    <cellStyle name="40% - Accent3 11 4 2" xfId="38970" xr:uid="{580C3704-8FAB-4126-99A1-0A93090BE452}"/>
    <cellStyle name="40% - Accent3 11 5" xfId="31367" xr:uid="{AC096B6D-5997-449A-84AA-1F2BFDC53A83}"/>
    <cellStyle name="40% - Accent3 12" xfId="6373" xr:uid="{00000000-0005-0000-0000-00006E0C0000}"/>
    <cellStyle name="40% - Accent3 12 2" xfId="6374" xr:uid="{00000000-0005-0000-0000-00006F0C0000}"/>
    <cellStyle name="40% - Accent3 12 2 2" xfId="24004" xr:uid="{571799EF-7AF8-4558-A174-A544298027F0}"/>
    <cellStyle name="40% - Accent3 12 2 2 2" xfId="38975" xr:uid="{3EB3CE1E-1C73-4BED-B483-866A58126D74}"/>
    <cellStyle name="40% - Accent3 12 2 3" xfId="31372" xr:uid="{D9B4CC95-D32A-40DB-B09A-C5BF19E2E9EC}"/>
    <cellStyle name="40% - Accent3 12 3" xfId="6375" xr:uid="{00000000-0005-0000-0000-0000700C0000}"/>
    <cellStyle name="40% - Accent3 12 3 2" xfId="24005" xr:uid="{049B5F47-10E9-4654-A5C1-FBDE733D17F9}"/>
    <cellStyle name="40% - Accent3 12 3 2 2" xfId="38976" xr:uid="{CBBC8BBE-93C7-415B-A091-9E4DF14A1500}"/>
    <cellStyle name="40% - Accent3 12 3 3" xfId="31373" xr:uid="{FEDA8ED7-D5DE-4377-BF33-8CBE1BDC8B40}"/>
    <cellStyle name="40% - Accent3 12 4" xfId="24003" xr:uid="{16321402-8B18-4D85-8828-C0413FF831D3}"/>
    <cellStyle name="40% - Accent3 12 4 2" xfId="38974" xr:uid="{E40C92B6-2388-44B8-A137-C2A3CFC0431F}"/>
    <cellStyle name="40% - Accent3 12 5" xfId="31371" xr:uid="{0CED2DA8-5B1E-4BEE-9279-7429158341F4}"/>
    <cellStyle name="40% - Accent3 13" xfId="6376" xr:uid="{00000000-0005-0000-0000-0000710C0000}"/>
    <cellStyle name="40% - Accent3 13 2" xfId="6377" xr:uid="{00000000-0005-0000-0000-0000720C0000}"/>
    <cellStyle name="40% - Accent3 13 2 2" xfId="24007" xr:uid="{EC8202BF-93E6-4218-814F-95249BF4BE5E}"/>
    <cellStyle name="40% - Accent3 13 2 2 2" xfId="38978" xr:uid="{E3E7A549-30C2-4F0F-A929-E738AC939FD5}"/>
    <cellStyle name="40% - Accent3 13 2 3" xfId="31375" xr:uid="{E8EF62CA-4347-4BFF-A508-A261AC63E27E}"/>
    <cellStyle name="40% - Accent3 13 3" xfId="6378" xr:uid="{00000000-0005-0000-0000-0000730C0000}"/>
    <cellStyle name="40% - Accent3 13 3 2" xfId="24008" xr:uid="{D638498D-871E-442D-9E53-258B0BCCF608}"/>
    <cellStyle name="40% - Accent3 13 3 2 2" xfId="38979" xr:uid="{9EE33407-ED51-45CE-9B4D-C81004B8DCD1}"/>
    <cellStyle name="40% - Accent3 13 3 3" xfId="31376" xr:uid="{E5A15AB4-7B81-417E-948A-E5E43FBFEBFF}"/>
    <cellStyle name="40% - Accent3 13 4" xfId="24006" xr:uid="{9C40A667-DC86-495A-996F-C03788290C62}"/>
    <cellStyle name="40% - Accent3 13 4 2" xfId="38977" xr:uid="{A429EF43-8ABA-4AAA-8BFB-17B424127700}"/>
    <cellStyle name="40% - Accent3 13 5" xfId="31374" xr:uid="{D1BF216A-4129-40D9-8271-D09AC69B5F4A}"/>
    <cellStyle name="40% - Accent3 14" xfId="6379" xr:uid="{00000000-0005-0000-0000-0000740C0000}"/>
    <cellStyle name="40% - Accent3 14 2" xfId="6380" xr:uid="{00000000-0005-0000-0000-0000750C0000}"/>
    <cellStyle name="40% - Accent3 14 2 2" xfId="24009" xr:uid="{E1593231-B9BA-4672-AD98-7D2AE9E6C3AC}"/>
    <cellStyle name="40% - Accent3 14 2 2 2" xfId="38980" xr:uid="{237681CD-E3AE-4739-AD4B-6C5E72844E11}"/>
    <cellStyle name="40% - Accent3 14 2 3" xfId="31377" xr:uid="{CA91E8B0-F9EE-4EE2-8E8F-FC8DA818856A}"/>
    <cellStyle name="40% - Accent3 15" xfId="6381" xr:uid="{00000000-0005-0000-0000-0000760C0000}"/>
    <cellStyle name="40% - Accent3 15 2" xfId="24010" xr:uid="{A155A36D-FD37-4FF0-BE60-F57A0943D3C6}"/>
    <cellStyle name="40% - Accent3 15 2 2" xfId="38981" xr:uid="{B9E6B766-0058-4878-B26A-97160C6E2EC4}"/>
    <cellStyle name="40% - Accent3 15 3" xfId="31378" xr:uid="{BB2F542E-39F5-4F5F-9F96-F7EB1F1EDC2F}"/>
    <cellStyle name="40% - Accent3 16" xfId="6382" xr:uid="{00000000-0005-0000-0000-0000770C0000}"/>
    <cellStyle name="40% - Accent3 17" xfId="20649" xr:uid="{217D8C2E-D1F6-4E9A-8A72-E0061B1074A9}"/>
    <cellStyle name="40% - Accent3 17 2" xfId="35650" xr:uid="{7D101A74-9290-4F0A-8FAC-E5821A57C695}"/>
    <cellStyle name="40% - Accent3 18" xfId="27953" xr:uid="{E3FFACBA-DBD7-4C1A-A9D6-005CDBFDEF90}"/>
    <cellStyle name="40% - Accent3 2" xfId="233" xr:uid="{00000000-0005-0000-0000-000048000000}"/>
    <cellStyle name="40% - Accent3 2 2" xfId="6383" xr:uid="{00000000-0005-0000-0000-0000790C0000}"/>
    <cellStyle name="40% - Accent3 2 3" xfId="6384" xr:uid="{00000000-0005-0000-0000-00007A0C0000}"/>
    <cellStyle name="40% - Accent3 2 3 10" xfId="31379" xr:uid="{7DC6DF4C-7D71-4680-A3E6-0DF0FE2AA053}"/>
    <cellStyle name="40% - Accent3 2 3 2" xfId="6385" xr:uid="{00000000-0005-0000-0000-00007B0C0000}"/>
    <cellStyle name="40% - Accent3 2 3 2 2" xfId="6386" xr:uid="{00000000-0005-0000-0000-00007C0C0000}"/>
    <cellStyle name="40% - Accent3 2 3 2 2 2" xfId="6387" xr:uid="{00000000-0005-0000-0000-00007D0C0000}"/>
    <cellStyle name="40% - Accent3 2 3 2 2 2 2" xfId="6388" xr:uid="{00000000-0005-0000-0000-00007E0C0000}"/>
    <cellStyle name="40% - Accent3 2 3 2 2 2 2 2" xfId="24015" xr:uid="{E2C368E6-BCA3-4337-B2AB-20F3C5C816BB}"/>
    <cellStyle name="40% - Accent3 2 3 2 2 2 2 2 2" xfId="38986" xr:uid="{B4698A04-5F09-4025-B524-9BADDD789C0C}"/>
    <cellStyle name="40% - Accent3 2 3 2 2 2 2 3" xfId="31383" xr:uid="{4A1A70C4-1390-4AE6-9F64-ED130C5201D1}"/>
    <cellStyle name="40% - Accent3 2 3 2 2 2 3" xfId="6389" xr:uid="{00000000-0005-0000-0000-00007F0C0000}"/>
    <cellStyle name="40% - Accent3 2 3 2 2 2 3 2" xfId="24016" xr:uid="{01DA4058-BEAF-4A2B-8F49-591FF95F4E8A}"/>
    <cellStyle name="40% - Accent3 2 3 2 2 2 3 2 2" xfId="38987" xr:uid="{FCE77FEF-3AD6-4607-86B8-70355E036578}"/>
    <cellStyle name="40% - Accent3 2 3 2 2 2 3 3" xfId="31384" xr:uid="{4F7A83AE-0EE0-410A-B8C7-EA6055B73091}"/>
    <cellStyle name="40% - Accent3 2 3 2 2 2 4" xfId="24014" xr:uid="{4F658C3B-3507-43CA-9C0F-306611584673}"/>
    <cellStyle name="40% - Accent3 2 3 2 2 2 4 2" xfId="38985" xr:uid="{7C8302CE-2BD7-4AC8-9723-0E8F6BA726FA}"/>
    <cellStyle name="40% - Accent3 2 3 2 2 2 5" xfId="31382" xr:uid="{75B762BB-B81C-4DE5-81F3-95A5B07C7890}"/>
    <cellStyle name="40% - Accent3 2 3 2 2 3" xfId="6390" xr:uid="{00000000-0005-0000-0000-0000800C0000}"/>
    <cellStyle name="40% - Accent3 2 3 2 2 3 2" xfId="6391" xr:uid="{00000000-0005-0000-0000-0000810C0000}"/>
    <cellStyle name="40% - Accent3 2 3 2 2 3 2 2" xfId="24018" xr:uid="{E7650FEF-3E94-4F17-A9BE-356BE59263FF}"/>
    <cellStyle name="40% - Accent3 2 3 2 2 3 2 2 2" xfId="38989" xr:uid="{CE4A6DDE-1088-4E99-98BB-4C06471A183B}"/>
    <cellStyle name="40% - Accent3 2 3 2 2 3 2 3" xfId="31386" xr:uid="{23B0DE0D-26FA-4030-A31E-5459C94A0DDE}"/>
    <cellStyle name="40% - Accent3 2 3 2 2 3 3" xfId="24017" xr:uid="{2A4437E9-8FE6-41B4-9BB1-FCE63D98911C}"/>
    <cellStyle name="40% - Accent3 2 3 2 2 3 3 2" xfId="38988" xr:uid="{D3DC5778-B9F1-43F6-A753-86F0B3068145}"/>
    <cellStyle name="40% - Accent3 2 3 2 2 3 4" xfId="31385" xr:uid="{B5D551E5-542E-4392-B609-A6B96DE47A73}"/>
    <cellStyle name="40% - Accent3 2 3 2 2 4" xfId="6392" xr:uid="{00000000-0005-0000-0000-0000820C0000}"/>
    <cellStyle name="40% - Accent3 2 3 2 2 4 2" xfId="24019" xr:uid="{BF2B82A3-73BD-435C-BB3F-B139ECE5D926}"/>
    <cellStyle name="40% - Accent3 2 3 2 2 4 2 2" xfId="38990" xr:uid="{AB779E3F-2D4A-442D-A4EE-D65F9077E3CB}"/>
    <cellStyle name="40% - Accent3 2 3 2 2 4 3" xfId="31387" xr:uid="{3A77560F-BA85-4EB1-AC16-93B743393694}"/>
    <cellStyle name="40% - Accent3 2 3 2 2 5" xfId="24013" xr:uid="{64B7DA48-B470-4F9A-AF94-5451BEB3C3D9}"/>
    <cellStyle name="40% - Accent3 2 3 2 2 5 2" xfId="38984" xr:uid="{6CF60191-92D4-488F-BFCF-67F3354A62D2}"/>
    <cellStyle name="40% - Accent3 2 3 2 2 6" xfId="31381" xr:uid="{A3C759B6-27D0-4408-AF3E-66F2D03F1E6A}"/>
    <cellStyle name="40% - Accent3 2 3 2 3" xfId="6393" xr:uid="{00000000-0005-0000-0000-0000830C0000}"/>
    <cellStyle name="40% - Accent3 2 3 2 3 2" xfId="6394" xr:uid="{00000000-0005-0000-0000-0000840C0000}"/>
    <cellStyle name="40% - Accent3 2 3 2 3 2 2" xfId="6395" xr:uid="{00000000-0005-0000-0000-0000850C0000}"/>
    <cellStyle name="40% - Accent3 2 3 2 3 2 2 2" xfId="24022" xr:uid="{7E1E26D3-9EE4-4CDB-8BD8-0221B6BF4AAD}"/>
    <cellStyle name="40% - Accent3 2 3 2 3 2 2 2 2" xfId="38993" xr:uid="{85877D26-E5FE-4E40-8F0A-362EB9407B0F}"/>
    <cellStyle name="40% - Accent3 2 3 2 3 2 2 3" xfId="31390" xr:uid="{4E151764-2374-4E9D-AA3F-A3A6EECA7080}"/>
    <cellStyle name="40% - Accent3 2 3 2 3 2 3" xfId="6396" xr:uid="{00000000-0005-0000-0000-0000860C0000}"/>
    <cellStyle name="40% - Accent3 2 3 2 3 2 3 2" xfId="24023" xr:uid="{F2E7048B-F6E2-4F43-AA96-956ECDED3451}"/>
    <cellStyle name="40% - Accent3 2 3 2 3 2 3 2 2" xfId="38994" xr:uid="{256A1599-FE83-4187-AA3A-3CE564DDB8E9}"/>
    <cellStyle name="40% - Accent3 2 3 2 3 2 3 3" xfId="31391" xr:uid="{2195A1C3-2DF7-42EC-AD58-D736477427EF}"/>
    <cellStyle name="40% - Accent3 2 3 2 3 2 4" xfId="24021" xr:uid="{57D894EA-3F40-4EFE-9F08-DD2FE5ECE562}"/>
    <cellStyle name="40% - Accent3 2 3 2 3 2 4 2" xfId="38992" xr:uid="{4B6F44E4-B6E8-4AD1-AC08-6F364C0DD4C3}"/>
    <cellStyle name="40% - Accent3 2 3 2 3 2 5" xfId="31389" xr:uid="{00C11613-09CE-4981-B78D-6857926CDD29}"/>
    <cellStyle name="40% - Accent3 2 3 2 3 3" xfId="6397" xr:uid="{00000000-0005-0000-0000-0000870C0000}"/>
    <cellStyle name="40% - Accent3 2 3 2 3 3 2" xfId="6398" xr:uid="{00000000-0005-0000-0000-0000880C0000}"/>
    <cellStyle name="40% - Accent3 2 3 2 3 3 2 2" xfId="24025" xr:uid="{CA20E092-C74B-433F-A19C-3BF50DF1EBD9}"/>
    <cellStyle name="40% - Accent3 2 3 2 3 3 2 2 2" xfId="38996" xr:uid="{350D8595-16C5-4750-BCD5-EFBF2C4ED9D9}"/>
    <cellStyle name="40% - Accent3 2 3 2 3 3 2 3" xfId="31393" xr:uid="{C8845D3C-BC48-49A6-854B-25CE9600635A}"/>
    <cellStyle name="40% - Accent3 2 3 2 3 3 3" xfId="24024" xr:uid="{DDF95A71-B77E-411B-872D-69A13F8F69D7}"/>
    <cellStyle name="40% - Accent3 2 3 2 3 3 3 2" xfId="38995" xr:uid="{681691E8-1852-4091-8F6E-C14F821D7B6C}"/>
    <cellStyle name="40% - Accent3 2 3 2 3 3 4" xfId="31392" xr:uid="{E7B07DA7-074B-4914-B59C-DBECE40A4124}"/>
    <cellStyle name="40% - Accent3 2 3 2 3 4" xfId="6399" xr:uid="{00000000-0005-0000-0000-0000890C0000}"/>
    <cellStyle name="40% - Accent3 2 3 2 3 4 2" xfId="24026" xr:uid="{D5A920CC-1D92-479A-AC45-46507D5464F5}"/>
    <cellStyle name="40% - Accent3 2 3 2 3 4 2 2" xfId="38997" xr:uid="{E2A56FAE-BD80-4659-8E50-9B03AE75FEC3}"/>
    <cellStyle name="40% - Accent3 2 3 2 3 4 3" xfId="31394" xr:uid="{D93252E8-531C-431C-8DA9-D7422A115D84}"/>
    <cellStyle name="40% - Accent3 2 3 2 3 5" xfId="24020" xr:uid="{04D8F3C5-965C-4DFF-B698-96ADC3437FC1}"/>
    <cellStyle name="40% - Accent3 2 3 2 3 5 2" xfId="38991" xr:uid="{D4DA3613-2419-4317-B5CD-4ECB62674DEE}"/>
    <cellStyle name="40% - Accent3 2 3 2 3 6" xfId="31388" xr:uid="{B2D8F3F1-42FE-4712-8A98-14D8EEE8DF43}"/>
    <cellStyle name="40% - Accent3 2 3 2 4" xfId="6400" xr:uid="{00000000-0005-0000-0000-00008A0C0000}"/>
    <cellStyle name="40% - Accent3 2 3 2 4 2" xfId="6401" xr:uid="{00000000-0005-0000-0000-00008B0C0000}"/>
    <cellStyle name="40% - Accent3 2 3 2 4 2 2" xfId="24028" xr:uid="{3E12D33C-B94C-4300-8830-927A7EAA4482}"/>
    <cellStyle name="40% - Accent3 2 3 2 4 2 2 2" xfId="38999" xr:uid="{44D204BA-A1E6-4335-9410-F1D224C4AAB0}"/>
    <cellStyle name="40% - Accent3 2 3 2 4 2 3" xfId="31396" xr:uid="{2B80E4A4-E542-4DB2-9D73-C735C626AA82}"/>
    <cellStyle name="40% - Accent3 2 3 2 4 3" xfId="6402" xr:uid="{00000000-0005-0000-0000-00008C0C0000}"/>
    <cellStyle name="40% - Accent3 2 3 2 4 3 2" xfId="24029" xr:uid="{E24F84A0-1B1E-454A-9E55-D9076EDED56C}"/>
    <cellStyle name="40% - Accent3 2 3 2 4 3 2 2" xfId="39000" xr:uid="{98DFCAB8-9396-4B25-9427-FCB79FC2095B}"/>
    <cellStyle name="40% - Accent3 2 3 2 4 3 3" xfId="31397" xr:uid="{A2CDD6BB-E8AF-4E9E-A10B-C69CDB9339C5}"/>
    <cellStyle name="40% - Accent3 2 3 2 4 4" xfId="24027" xr:uid="{1EF1698D-5C65-4F2E-A3F2-637F6DB6478E}"/>
    <cellStyle name="40% - Accent3 2 3 2 4 4 2" xfId="38998" xr:uid="{19086305-0175-46B2-9E00-A3B9EEBFA994}"/>
    <cellStyle name="40% - Accent3 2 3 2 4 5" xfId="31395" xr:uid="{04F81D9A-9DDB-4187-800A-68CADD2A63BF}"/>
    <cellStyle name="40% - Accent3 2 3 2 5" xfId="6403" xr:uid="{00000000-0005-0000-0000-00008D0C0000}"/>
    <cellStyle name="40% - Accent3 2 3 2 5 2" xfId="24030" xr:uid="{4A6C8ABA-5F7A-4F64-A75C-6ED66AA2DFEC}"/>
    <cellStyle name="40% - Accent3 2 3 2 5 2 2" xfId="39001" xr:uid="{57CABC50-D29D-45E5-AA6C-B52DBBC53DF2}"/>
    <cellStyle name="40% - Accent3 2 3 2 5 3" xfId="31398" xr:uid="{F8533ED0-1EE3-4ADA-ACDC-C26D603E29BC}"/>
    <cellStyle name="40% - Accent3 2 3 2 6" xfId="6404" xr:uid="{00000000-0005-0000-0000-00008E0C0000}"/>
    <cellStyle name="40% - Accent3 2 3 2 6 2" xfId="6405" xr:uid="{00000000-0005-0000-0000-00008F0C0000}"/>
    <cellStyle name="40% - Accent3 2 3 2 6 2 2" xfId="24032" xr:uid="{CE9F69EC-7903-414D-BC1C-EA6F73463C1B}"/>
    <cellStyle name="40% - Accent3 2 3 2 6 2 2 2" xfId="39003" xr:uid="{0486079C-7CD5-4EB4-B1A0-5848A2D8A895}"/>
    <cellStyle name="40% - Accent3 2 3 2 6 2 3" xfId="31400" xr:uid="{C4EF4922-F3E6-4518-AA30-F25319B58FAF}"/>
    <cellStyle name="40% - Accent3 2 3 2 6 3" xfId="24031" xr:uid="{BB10DB2F-B9B9-4C2C-8965-AA6EDD756795}"/>
    <cellStyle name="40% - Accent3 2 3 2 6 3 2" xfId="39002" xr:uid="{98DDF5BB-2B43-4284-9425-8C53F1FC65BF}"/>
    <cellStyle name="40% - Accent3 2 3 2 6 4" xfId="31399" xr:uid="{147C0BBF-F320-4C6E-985B-45B64DF60E3A}"/>
    <cellStyle name="40% - Accent3 2 3 2 7" xfId="6406" xr:uid="{00000000-0005-0000-0000-0000900C0000}"/>
    <cellStyle name="40% - Accent3 2 3 2 7 2" xfId="24033" xr:uid="{BF3B3E9D-59E9-4859-BCDF-AC03273D54BE}"/>
    <cellStyle name="40% - Accent3 2 3 2 7 2 2" xfId="39004" xr:uid="{B50D0C56-8D41-4AE0-9ACE-52E5F1CC5B2F}"/>
    <cellStyle name="40% - Accent3 2 3 2 7 3" xfId="31401" xr:uid="{7C5DB8E9-E8AC-4AFD-A65A-93D4CE24C7AC}"/>
    <cellStyle name="40% - Accent3 2 3 2 8" xfId="24012" xr:uid="{D176545C-5980-4FE9-B889-D43C78B0C40C}"/>
    <cellStyle name="40% - Accent3 2 3 2 8 2" xfId="38983" xr:uid="{FB2ACDBA-42C6-4DC1-951B-8AA2D63AB82C}"/>
    <cellStyle name="40% - Accent3 2 3 2 9" xfId="31380" xr:uid="{D90A2895-9CAF-4354-A0B4-5494BBAF4645}"/>
    <cellStyle name="40% - Accent3 2 3 3" xfId="6407" xr:uid="{00000000-0005-0000-0000-0000910C0000}"/>
    <cellStyle name="40% - Accent3 2 3 3 2" xfId="6408" xr:uid="{00000000-0005-0000-0000-0000920C0000}"/>
    <cellStyle name="40% - Accent3 2 3 3 2 2" xfId="6409" xr:uid="{00000000-0005-0000-0000-0000930C0000}"/>
    <cellStyle name="40% - Accent3 2 3 3 2 2 2" xfId="24036" xr:uid="{2C7FB4D1-C1EC-4F4F-9DFC-0AA74DE6EA33}"/>
    <cellStyle name="40% - Accent3 2 3 3 2 2 2 2" xfId="39007" xr:uid="{D32463D7-E60A-4825-8A92-34CCAE110688}"/>
    <cellStyle name="40% - Accent3 2 3 3 2 2 3" xfId="31404" xr:uid="{961C126F-8F5C-4BEA-9496-D3638FF070A1}"/>
    <cellStyle name="40% - Accent3 2 3 3 2 3" xfId="6410" xr:uid="{00000000-0005-0000-0000-0000940C0000}"/>
    <cellStyle name="40% - Accent3 2 3 3 2 3 2" xfId="24037" xr:uid="{4FD1EF07-F034-4B00-BB0D-29640AFB1F00}"/>
    <cellStyle name="40% - Accent3 2 3 3 2 3 2 2" xfId="39008" xr:uid="{FC3F282B-11D6-4510-B654-0EC88E29B071}"/>
    <cellStyle name="40% - Accent3 2 3 3 2 3 3" xfId="31405" xr:uid="{E64859D9-6786-42EE-A2C5-DF9183A28AD5}"/>
    <cellStyle name="40% - Accent3 2 3 3 2 4" xfId="24035" xr:uid="{3F7947DE-9739-41E1-9310-62178B20BC23}"/>
    <cellStyle name="40% - Accent3 2 3 3 2 4 2" xfId="39006" xr:uid="{5A54176B-97E2-42DE-BEEB-8DC42D7E930C}"/>
    <cellStyle name="40% - Accent3 2 3 3 2 5" xfId="31403" xr:uid="{8D5A2D84-EC7E-4C0C-9B08-BCB46E5A84AF}"/>
    <cellStyle name="40% - Accent3 2 3 3 3" xfId="6411" xr:uid="{00000000-0005-0000-0000-0000950C0000}"/>
    <cellStyle name="40% - Accent3 2 3 3 3 2" xfId="6412" xr:uid="{00000000-0005-0000-0000-0000960C0000}"/>
    <cellStyle name="40% - Accent3 2 3 3 3 2 2" xfId="24039" xr:uid="{FAA412D5-DB80-480D-BC4A-5120B19B15B8}"/>
    <cellStyle name="40% - Accent3 2 3 3 3 2 2 2" xfId="39010" xr:uid="{AC83ADF6-453A-446A-95C0-215459552277}"/>
    <cellStyle name="40% - Accent3 2 3 3 3 2 3" xfId="31407" xr:uid="{2C44F699-D405-4906-8410-D8FBAD8A59DB}"/>
    <cellStyle name="40% - Accent3 2 3 3 3 3" xfId="24038" xr:uid="{37284D7B-9483-43CD-AE9F-1140A2CB4D97}"/>
    <cellStyle name="40% - Accent3 2 3 3 3 3 2" xfId="39009" xr:uid="{366D7DB1-B6AE-45F2-9CDE-9820429DE1F9}"/>
    <cellStyle name="40% - Accent3 2 3 3 3 4" xfId="31406" xr:uid="{01BA5E58-5CB9-4DE5-9D27-F7299B831BDD}"/>
    <cellStyle name="40% - Accent3 2 3 3 4" xfId="6413" xr:uid="{00000000-0005-0000-0000-0000970C0000}"/>
    <cellStyle name="40% - Accent3 2 3 3 4 2" xfId="24040" xr:uid="{BC942E50-569C-4A3F-9897-1BC7840A9135}"/>
    <cellStyle name="40% - Accent3 2 3 3 4 2 2" xfId="39011" xr:uid="{D2099061-CCC9-4DDD-9D48-5DFCB2D77E35}"/>
    <cellStyle name="40% - Accent3 2 3 3 4 3" xfId="31408" xr:uid="{AC7A0775-5D4F-4936-BADB-62048C64DD89}"/>
    <cellStyle name="40% - Accent3 2 3 3 5" xfId="24034" xr:uid="{914CFCBD-6232-42F4-B208-79EC45607719}"/>
    <cellStyle name="40% - Accent3 2 3 3 5 2" xfId="39005" xr:uid="{D1F88763-A8DC-489A-A705-2949B566818E}"/>
    <cellStyle name="40% - Accent3 2 3 3 6" xfId="31402" xr:uid="{AE8DE953-03D4-45EE-89CB-A35A4CD32E16}"/>
    <cellStyle name="40% - Accent3 2 3 4" xfId="6414" xr:uid="{00000000-0005-0000-0000-0000980C0000}"/>
    <cellStyle name="40% - Accent3 2 3 4 2" xfId="6415" xr:uid="{00000000-0005-0000-0000-0000990C0000}"/>
    <cellStyle name="40% - Accent3 2 3 4 2 2" xfId="6416" xr:uid="{00000000-0005-0000-0000-00009A0C0000}"/>
    <cellStyle name="40% - Accent3 2 3 4 2 2 2" xfId="24043" xr:uid="{57180C8C-19D9-4234-A21E-E7F927F55321}"/>
    <cellStyle name="40% - Accent3 2 3 4 2 2 2 2" xfId="39014" xr:uid="{AD3F77A2-818E-4B49-9E68-AD94433EFFF6}"/>
    <cellStyle name="40% - Accent3 2 3 4 2 2 3" xfId="31411" xr:uid="{DCE8341C-7E17-43CE-BD79-76F2A7560842}"/>
    <cellStyle name="40% - Accent3 2 3 4 2 3" xfId="6417" xr:uid="{00000000-0005-0000-0000-00009B0C0000}"/>
    <cellStyle name="40% - Accent3 2 3 4 2 3 2" xfId="24044" xr:uid="{2E51DF56-EFFA-49BD-9097-EF58AA6FF0BB}"/>
    <cellStyle name="40% - Accent3 2 3 4 2 3 2 2" xfId="39015" xr:uid="{FE9B9952-C273-4ADE-A046-9493CF3F439B}"/>
    <cellStyle name="40% - Accent3 2 3 4 2 3 3" xfId="31412" xr:uid="{7FD544C4-984B-4A79-8F9B-DAAD1894CB3D}"/>
    <cellStyle name="40% - Accent3 2 3 4 2 4" xfId="24042" xr:uid="{DB92632A-3FE5-45DD-B114-14D5F814AE35}"/>
    <cellStyle name="40% - Accent3 2 3 4 2 4 2" xfId="39013" xr:uid="{8C05B6CD-3C3F-4C65-84D3-A4D31AD2EA7D}"/>
    <cellStyle name="40% - Accent3 2 3 4 2 5" xfId="31410" xr:uid="{1FF0EADF-D307-48BF-9763-3D42555A3438}"/>
    <cellStyle name="40% - Accent3 2 3 4 3" xfId="6418" xr:uid="{00000000-0005-0000-0000-00009C0C0000}"/>
    <cellStyle name="40% - Accent3 2 3 4 3 2" xfId="6419" xr:uid="{00000000-0005-0000-0000-00009D0C0000}"/>
    <cellStyle name="40% - Accent3 2 3 4 3 2 2" xfId="24046" xr:uid="{04B534DE-F93F-4012-A8A6-73550E7F9CBB}"/>
    <cellStyle name="40% - Accent3 2 3 4 3 2 2 2" xfId="39017" xr:uid="{872BF4F8-CA03-4603-B74E-CA41DD71751E}"/>
    <cellStyle name="40% - Accent3 2 3 4 3 2 3" xfId="31414" xr:uid="{6FDDC605-DAB4-4E5A-B2BE-1C27288E79DC}"/>
    <cellStyle name="40% - Accent3 2 3 4 3 3" xfId="24045" xr:uid="{18F6AE22-3B36-41C0-BED2-1BB921B0B420}"/>
    <cellStyle name="40% - Accent3 2 3 4 3 3 2" xfId="39016" xr:uid="{98326E0A-D470-43DE-B53A-8887CC3D8265}"/>
    <cellStyle name="40% - Accent3 2 3 4 3 4" xfId="31413" xr:uid="{F95CD348-FE1B-4198-9A1F-7923D1D38BF0}"/>
    <cellStyle name="40% - Accent3 2 3 4 4" xfId="6420" xr:uid="{00000000-0005-0000-0000-00009E0C0000}"/>
    <cellStyle name="40% - Accent3 2 3 4 4 2" xfId="24047" xr:uid="{A8CF509A-F964-43F1-B634-F18109389D6B}"/>
    <cellStyle name="40% - Accent3 2 3 4 4 2 2" xfId="39018" xr:uid="{9A462EF0-1DC7-48C6-A5B1-1CDB85D74AA7}"/>
    <cellStyle name="40% - Accent3 2 3 4 4 3" xfId="31415" xr:uid="{FC9F3A33-0681-4CB8-A942-E0139625CEE1}"/>
    <cellStyle name="40% - Accent3 2 3 4 5" xfId="24041" xr:uid="{04112789-53B7-46C0-A073-9877B5239809}"/>
    <cellStyle name="40% - Accent3 2 3 4 5 2" xfId="39012" xr:uid="{0E3A789A-C9CC-43DD-AB48-9C8FAFFD8D99}"/>
    <cellStyle name="40% - Accent3 2 3 4 6" xfId="31409" xr:uid="{B44A7C80-0B69-4363-8422-4243215F399A}"/>
    <cellStyle name="40% - Accent3 2 3 5" xfId="6421" xr:uid="{00000000-0005-0000-0000-00009F0C0000}"/>
    <cellStyle name="40% - Accent3 2 3 5 2" xfId="6422" xr:uid="{00000000-0005-0000-0000-0000A00C0000}"/>
    <cellStyle name="40% - Accent3 2 3 5 2 2" xfId="24049" xr:uid="{3A91DF95-4ECC-4E95-B21F-8063D342C229}"/>
    <cellStyle name="40% - Accent3 2 3 5 2 2 2" xfId="39020" xr:uid="{824FF0C1-CDDE-4EAC-A857-0F673918F21A}"/>
    <cellStyle name="40% - Accent3 2 3 5 2 3" xfId="31417" xr:uid="{F617A793-1A26-4F4A-A8EB-42D33F1523F2}"/>
    <cellStyle name="40% - Accent3 2 3 5 3" xfId="6423" xr:uid="{00000000-0005-0000-0000-0000A10C0000}"/>
    <cellStyle name="40% - Accent3 2 3 5 3 2" xfId="24050" xr:uid="{73F70616-8E87-4BFF-A247-84C9CE609B8B}"/>
    <cellStyle name="40% - Accent3 2 3 5 3 2 2" xfId="39021" xr:uid="{C2262F9E-1181-4D06-BF17-2E23D8370111}"/>
    <cellStyle name="40% - Accent3 2 3 5 3 3" xfId="31418" xr:uid="{41298D23-CB07-4A02-9D45-C40D9877FD41}"/>
    <cellStyle name="40% - Accent3 2 3 5 4" xfId="24048" xr:uid="{B1875FC3-3BDB-4B56-ADA5-106EA406A81F}"/>
    <cellStyle name="40% - Accent3 2 3 5 4 2" xfId="39019" xr:uid="{953865A2-03A1-409A-ACEC-54B0424203BB}"/>
    <cellStyle name="40% - Accent3 2 3 5 5" xfId="31416" xr:uid="{BA8F5E16-6DD3-474E-A14D-C4BC268FDC62}"/>
    <cellStyle name="40% - Accent3 2 3 6" xfId="6424" xr:uid="{00000000-0005-0000-0000-0000A20C0000}"/>
    <cellStyle name="40% - Accent3 2 3 6 2" xfId="24051" xr:uid="{AC6FDFFA-9B07-47FB-9F99-390C8288CE3A}"/>
    <cellStyle name="40% - Accent3 2 3 6 2 2" xfId="39022" xr:uid="{7BAA3BF4-2A04-469B-99D1-ADD6D8EAA0A8}"/>
    <cellStyle name="40% - Accent3 2 3 6 3" xfId="31419" xr:uid="{A46F5F45-ABF2-4682-92E2-1063BA9ECDE5}"/>
    <cellStyle name="40% - Accent3 2 3 7" xfId="6425" xr:uid="{00000000-0005-0000-0000-0000A30C0000}"/>
    <cellStyle name="40% - Accent3 2 3 7 2" xfId="6426" xr:uid="{00000000-0005-0000-0000-0000A40C0000}"/>
    <cellStyle name="40% - Accent3 2 3 7 2 2" xfId="24053" xr:uid="{1A3E43E3-FFA5-4D86-A0C2-F57D777CBD9C}"/>
    <cellStyle name="40% - Accent3 2 3 7 2 2 2" xfId="39024" xr:uid="{6F1D3987-29B7-419E-A786-7E09FB020600}"/>
    <cellStyle name="40% - Accent3 2 3 7 2 3" xfId="31421" xr:uid="{DBAD823F-49F1-4E36-A777-AA79C72358AF}"/>
    <cellStyle name="40% - Accent3 2 3 7 3" xfId="24052" xr:uid="{A232DBAE-5AB0-4BC9-8AD4-3BBCD282E414}"/>
    <cellStyle name="40% - Accent3 2 3 7 3 2" xfId="39023" xr:uid="{223E27F9-ED83-4C8C-AE53-D579E2731BD2}"/>
    <cellStyle name="40% - Accent3 2 3 7 4" xfId="31420" xr:uid="{2171DB05-B9E0-41D3-B142-0F8786785C77}"/>
    <cellStyle name="40% - Accent3 2 3 8" xfId="6427" xr:uid="{00000000-0005-0000-0000-0000A50C0000}"/>
    <cellStyle name="40% - Accent3 2 3 8 2" xfId="24054" xr:uid="{FA8DC940-031D-43B9-AE46-083A5C529F05}"/>
    <cellStyle name="40% - Accent3 2 3 8 2 2" xfId="39025" xr:uid="{6013066D-3BE9-438B-BA4A-008863599ECC}"/>
    <cellStyle name="40% - Accent3 2 3 8 3" xfId="31422" xr:uid="{EA5063F4-B6FC-41C3-B46D-B6817E1A9811}"/>
    <cellStyle name="40% - Accent3 2 3 9" xfId="24011" xr:uid="{ED69A85F-38D0-466A-AC3E-737FF99E09AB}"/>
    <cellStyle name="40% - Accent3 2 3 9 2" xfId="38982" xr:uid="{65093FD1-E122-4845-90E6-F97DD60744C7}"/>
    <cellStyle name="40% - Accent3 2 4" xfId="6428" xr:uid="{00000000-0005-0000-0000-0000A60C0000}"/>
    <cellStyle name="40% - Accent3 2 4 10" xfId="31423" xr:uid="{C8444637-14CC-4E3A-AD73-92D504F790C3}"/>
    <cellStyle name="40% - Accent3 2 4 2" xfId="6429" xr:uid="{00000000-0005-0000-0000-0000A70C0000}"/>
    <cellStyle name="40% - Accent3 2 4 2 2" xfId="6430" xr:uid="{00000000-0005-0000-0000-0000A80C0000}"/>
    <cellStyle name="40% - Accent3 2 4 2 2 2" xfId="6431" xr:uid="{00000000-0005-0000-0000-0000A90C0000}"/>
    <cellStyle name="40% - Accent3 2 4 2 2 2 2" xfId="6432" xr:uid="{00000000-0005-0000-0000-0000AA0C0000}"/>
    <cellStyle name="40% - Accent3 2 4 2 2 2 2 2" xfId="24059" xr:uid="{48FC8E99-9AA3-4F29-8B5D-31A0A23A554F}"/>
    <cellStyle name="40% - Accent3 2 4 2 2 2 2 2 2" xfId="39030" xr:uid="{64318A00-6BC8-4404-9837-0BA86F2A3AAB}"/>
    <cellStyle name="40% - Accent3 2 4 2 2 2 2 3" xfId="31427" xr:uid="{691539FD-F166-4EE6-803B-72CEE9C71222}"/>
    <cellStyle name="40% - Accent3 2 4 2 2 2 3" xfId="6433" xr:uid="{00000000-0005-0000-0000-0000AB0C0000}"/>
    <cellStyle name="40% - Accent3 2 4 2 2 2 3 2" xfId="24060" xr:uid="{0BBABAC2-AF0A-43BB-99A3-FBF042EE1569}"/>
    <cellStyle name="40% - Accent3 2 4 2 2 2 3 2 2" xfId="39031" xr:uid="{2854426A-92EF-4DFB-AFFA-069527206D8C}"/>
    <cellStyle name="40% - Accent3 2 4 2 2 2 3 3" xfId="31428" xr:uid="{808A4C53-284D-4B11-9945-7E98C7641F5C}"/>
    <cellStyle name="40% - Accent3 2 4 2 2 2 4" xfId="24058" xr:uid="{6D4AD67C-914C-4B0B-B9CA-098BC7BD6C2A}"/>
    <cellStyle name="40% - Accent3 2 4 2 2 2 4 2" xfId="39029" xr:uid="{585A6A9A-9753-4580-91B8-F3E2DD1650CA}"/>
    <cellStyle name="40% - Accent3 2 4 2 2 2 5" xfId="31426" xr:uid="{71C05B22-1677-4321-BD05-5B409BE3B45F}"/>
    <cellStyle name="40% - Accent3 2 4 2 2 3" xfId="6434" xr:uid="{00000000-0005-0000-0000-0000AC0C0000}"/>
    <cellStyle name="40% - Accent3 2 4 2 2 3 2" xfId="6435" xr:uid="{00000000-0005-0000-0000-0000AD0C0000}"/>
    <cellStyle name="40% - Accent3 2 4 2 2 3 2 2" xfId="24062" xr:uid="{EECC67B4-FFA8-4B51-8388-2ADF2A79A8C4}"/>
    <cellStyle name="40% - Accent3 2 4 2 2 3 2 2 2" xfId="39033" xr:uid="{04954537-2BFB-43CF-BEF5-0600A570EBE2}"/>
    <cellStyle name="40% - Accent3 2 4 2 2 3 2 3" xfId="31430" xr:uid="{4FA54244-A014-4D5C-9EDC-54913057A1E1}"/>
    <cellStyle name="40% - Accent3 2 4 2 2 3 3" xfId="24061" xr:uid="{A8C1D497-A6A3-4B91-B301-8424F8DA7A35}"/>
    <cellStyle name="40% - Accent3 2 4 2 2 3 3 2" xfId="39032" xr:uid="{A0A6AF1E-DA9F-4ABF-8651-56864CECC988}"/>
    <cellStyle name="40% - Accent3 2 4 2 2 3 4" xfId="31429" xr:uid="{4CB50FB1-9F9C-40EB-ACC9-27B15CEF176D}"/>
    <cellStyle name="40% - Accent3 2 4 2 2 4" xfId="6436" xr:uid="{00000000-0005-0000-0000-0000AE0C0000}"/>
    <cellStyle name="40% - Accent3 2 4 2 2 4 2" xfId="24063" xr:uid="{92C1FA7C-38AE-4972-AB83-AD6DFEAE6425}"/>
    <cellStyle name="40% - Accent3 2 4 2 2 4 2 2" xfId="39034" xr:uid="{41C10330-9D87-457D-B928-EDEDCB889677}"/>
    <cellStyle name="40% - Accent3 2 4 2 2 4 3" xfId="31431" xr:uid="{44DC0BFA-6D82-4535-B6A4-000F9F43F68F}"/>
    <cellStyle name="40% - Accent3 2 4 2 2 5" xfId="24057" xr:uid="{C3E56634-C42A-4083-BDD2-D1EF4FE6DDAE}"/>
    <cellStyle name="40% - Accent3 2 4 2 2 5 2" xfId="39028" xr:uid="{89693E7B-0E33-4B5D-97A0-BB876FD625F3}"/>
    <cellStyle name="40% - Accent3 2 4 2 2 6" xfId="31425" xr:uid="{09E8B933-2E9D-4394-8AE0-C815EF0A2CD3}"/>
    <cellStyle name="40% - Accent3 2 4 2 3" xfId="6437" xr:uid="{00000000-0005-0000-0000-0000AF0C0000}"/>
    <cellStyle name="40% - Accent3 2 4 2 3 2" xfId="6438" xr:uid="{00000000-0005-0000-0000-0000B00C0000}"/>
    <cellStyle name="40% - Accent3 2 4 2 3 2 2" xfId="6439" xr:uid="{00000000-0005-0000-0000-0000B10C0000}"/>
    <cellStyle name="40% - Accent3 2 4 2 3 2 2 2" xfId="24066" xr:uid="{5A35856C-B8B9-4551-812D-A804BEF21C1A}"/>
    <cellStyle name="40% - Accent3 2 4 2 3 2 2 2 2" xfId="39037" xr:uid="{0BC0F3B3-49A1-44F5-B3CA-676A4684F284}"/>
    <cellStyle name="40% - Accent3 2 4 2 3 2 2 3" xfId="31434" xr:uid="{8C908D99-F84E-485C-A982-C2038A2CB030}"/>
    <cellStyle name="40% - Accent3 2 4 2 3 2 3" xfId="6440" xr:uid="{00000000-0005-0000-0000-0000B20C0000}"/>
    <cellStyle name="40% - Accent3 2 4 2 3 2 3 2" xfId="24067" xr:uid="{2BB6242B-14AA-4EE5-A057-9C00D295B943}"/>
    <cellStyle name="40% - Accent3 2 4 2 3 2 3 2 2" xfId="39038" xr:uid="{911D2BE0-3F0E-42B1-BDD3-D0E0B082664A}"/>
    <cellStyle name="40% - Accent3 2 4 2 3 2 3 3" xfId="31435" xr:uid="{3FE8A3AE-3CAF-425F-BD13-CD3A1747A78F}"/>
    <cellStyle name="40% - Accent3 2 4 2 3 2 4" xfId="24065" xr:uid="{4A5116F4-C7F5-47E9-9E31-792222BF2A68}"/>
    <cellStyle name="40% - Accent3 2 4 2 3 2 4 2" xfId="39036" xr:uid="{36E7E80B-D831-422A-ACF9-86902B624C41}"/>
    <cellStyle name="40% - Accent3 2 4 2 3 2 5" xfId="31433" xr:uid="{9CE0FACA-5C36-4AB0-A364-40B7C25369E0}"/>
    <cellStyle name="40% - Accent3 2 4 2 3 3" xfId="6441" xr:uid="{00000000-0005-0000-0000-0000B30C0000}"/>
    <cellStyle name="40% - Accent3 2 4 2 3 3 2" xfId="6442" xr:uid="{00000000-0005-0000-0000-0000B40C0000}"/>
    <cellStyle name="40% - Accent3 2 4 2 3 3 2 2" xfId="24069" xr:uid="{3C6CACA2-40D1-4991-995E-EFC91FB30C2B}"/>
    <cellStyle name="40% - Accent3 2 4 2 3 3 2 2 2" xfId="39040" xr:uid="{6F9C5527-F7A4-45E4-BE01-32448F3D3760}"/>
    <cellStyle name="40% - Accent3 2 4 2 3 3 2 3" xfId="31437" xr:uid="{19AFD4A5-B011-44EA-A180-1271CEEE025C}"/>
    <cellStyle name="40% - Accent3 2 4 2 3 3 3" xfId="24068" xr:uid="{6551E564-0370-473A-90AD-16CC7703699A}"/>
    <cellStyle name="40% - Accent3 2 4 2 3 3 3 2" xfId="39039" xr:uid="{C4D2CDA0-F79B-4655-A16B-AA7A91C40CA2}"/>
    <cellStyle name="40% - Accent3 2 4 2 3 3 4" xfId="31436" xr:uid="{B187B4E0-32CE-446E-AB55-0157E369F4D2}"/>
    <cellStyle name="40% - Accent3 2 4 2 3 4" xfId="6443" xr:uid="{00000000-0005-0000-0000-0000B50C0000}"/>
    <cellStyle name="40% - Accent3 2 4 2 3 4 2" xfId="24070" xr:uid="{929E02BD-2B7F-4C8D-9C7D-EEEADB3C98CC}"/>
    <cellStyle name="40% - Accent3 2 4 2 3 4 2 2" xfId="39041" xr:uid="{5B27B25F-9126-4A84-B8FE-2092F417CFBF}"/>
    <cellStyle name="40% - Accent3 2 4 2 3 4 3" xfId="31438" xr:uid="{9BBCE031-DAE0-415D-B48E-600780C71576}"/>
    <cellStyle name="40% - Accent3 2 4 2 3 5" xfId="24064" xr:uid="{41E20A37-B939-45C7-88DC-FE89B59BBACB}"/>
    <cellStyle name="40% - Accent3 2 4 2 3 5 2" xfId="39035" xr:uid="{CBBB07E5-6812-4EF4-B812-7226EF0A0E13}"/>
    <cellStyle name="40% - Accent3 2 4 2 3 6" xfId="31432" xr:uid="{C5176572-04F5-4634-A56F-9A261EA7976C}"/>
    <cellStyle name="40% - Accent3 2 4 2 4" xfId="6444" xr:uid="{00000000-0005-0000-0000-0000B60C0000}"/>
    <cellStyle name="40% - Accent3 2 4 2 4 2" xfId="6445" xr:uid="{00000000-0005-0000-0000-0000B70C0000}"/>
    <cellStyle name="40% - Accent3 2 4 2 4 2 2" xfId="24072" xr:uid="{6C4F575D-A29B-41F3-9453-D6414C8746A0}"/>
    <cellStyle name="40% - Accent3 2 4 2 4 2 2 2" xfId="39043" xr:uid="{921ED8AC-7BA1-46D2-9C44-A5F4BC62AB36}"/>
    <cellStyle name="40% - Accent3 2 4 2 4 2 3" xfId="31440" xr:uid="{2609360A-A8CF-4B22-964A-A8FA91610DCB}"/>
    <cellStyle name="40% - Accent3 2 4 2 4 3" xfId="6446" xr:uid="{00000000-0005-0000-0000-0000B80C0000}"/>
    <cellStyle name="40% - Accent3 2 4 2 4 3 2" xfId="24073" xr:uid="{6EF2B1B2-473D-44F9-8CDA-164699D9053D}"/>
    <cellStyle name="40% - Accent3 2 4 2 4 3 2 2" xfId="39044" xr:uid="{68213FB1-844D-4174-85A5-1B6BDA48955A}"/>
    <cellStyle name="40% - Accent3 2 4 2 4 3 3" xfId="31441" xr:uid="{FE4B99FC-619A-4B70-973A-A64009FA66CA}"/>
    <cellStyle name="40% - Accent3 2 4 2 4 4" xfId="24071" xr:uid="{705982D2-ECA3-42DB-BC0E-F69CE565909C}"/>
    <cellStyle name="40% - Accent3 2 4 2 4 4 2" xfId="39042" xr:uid="{4859308D-8FE8-4A99-8C4F-F7ED26E4D936}"/>
    <cellStyle name="40% - Accent3 2 4 2 4 5" xfId="31439" xr:uid="{61149F90-3D51-4BAA-9605-0874D0BA791F}"/>
    <cellStyle name="40% - Accent3 2 4 2 5" xfId="6447" xr:uid="{00000000-0005-0000-0000-0000B90C0000}"/>
    <cellStyle name="40% - Accent3 2 4 2 5 2" xfId="24074" xr:uid="{686EA80D-86F8-4E3E-8E1A-1558C8455874}"/>
    <cellStyle name="40% - Accent3 2 4 2 5 2 2" xfId="39045" xr:uid="{F364647E-6D30-421E-90FA-73EA4084FC21}"/>
    <cellStyle name="40% - Accent3 2 4 2 5 3" xfId="31442" xr:uid="{D2FD36DE-A442-4606-9AB5-92D88098B440}"/>
    <cellStyle name="40% - Accent3 2 4 2 6" xfId="6448" xr:uid="{00000000-0005-0000-0000-0000BA0C0000}"/>
    <cellStyle name="40% - Accent3 2 4 2 6 2" xfId="6449" xr:uid="{00000000-0005-0000-0000-0000BB0C0000}"/>
    <cellStyle name="40% - Accent3 2 4 2 6 2 2" xfId="24076" xr:uid="{932C6103-1ADA-4FAA-89EE-F5F5A3FF236B}"/>
    <cellStyle name="40% - Accent3 2 4 2 6 2 2 2" xfId="39047" xr:uid="{732E0DC3-CC4D-4FF9-A386-73DE026BEFAE}"/>
    <cellStyle name="40% - Accent3 2 4 2 6 2 3" xfId="31444" xr:uid="{6398F588-C114-4178-B649-CA4CA1243C92}"/>
    <cellStyle name="40% - Accent3 2 4 2 6 3" xfId="24075" xr:uid="{411F6C1F-5837-4F8D-BB2A-F2AC42C6F447}"/>
    <cellStyle name="40% - Accent3 2 4 2 6 3 2" xfId="39046" xr:uid="{42B2D952-BAFD-4287-BEA5-EAECAD0841A0}"/>
    <cellStyle name="40% - Accent3 2 4 2 6 4" xfId="31443" xr:uid="{1B978CE9-BCB5-4433-B4B0-918259DDF248}"/>
    <cellStyle name="40% - Accent3 2 4 2 7" xfId="6450" xr:uid="{00000000-0005-0000-0000-0000BC0C0000}"/>
    <cellStyle name="40% - Accent3 2 4 2 7 2" xfId="24077" xr:uid="{48847B08-2DA6-44B7-AB5F-35D2D2A20F2A}"/>
    <cellStyle name="40% - Accent3 2 4 2 7 2 2" xfId="39048" xr:uid="{A3BDD546-34B6-4671-8E32-5B540BAEEDD2}"/>
    <cellStyle name="40% - Accent3 2 4 2 7 3" xfId="31445" xr:uid="{12C8C35D-D3D8-4C13-A8F9-D7458F891A14}"/>
    <cellStyle name="40% - Accent3 2 4 2 8" xfId="24056" xr:uid="{8F371D18-ECF0-46F4-A73A-6F20DB6E2E60}"/>
    <cellStyle name="40% - Accent3 2 4 2 8 2" xfId="39027" xr:uid="{2A96337F-6260-49D9-9AAA-30FE65FA8946}"/>
    <cellStyle name="40% - Accent3 2 4 2 9" xfId="31424" xr:uid="{4A2C54BD-024C-4ACE-806B-F38373AC80DE}"/>
    <cellStyle name="40% - Accent3 2 4 3" xfId="6451" xr:uid="{00000000-0005-0000-0000-0000BD0C0000}"/>
    <cellStyle name="40% - Accent3 2 4 3 2" xfId="6452" xr:uid="{00000000-0005-0000-0000-0000BE0C0000}"/>
    <cellStyle name="40% - Accent3 2 4 3 2 2" xfId="6453" xr:uid="{00000000-0005-0000-0000-0000BF0C0000}"/>
    <cellStyle name="40% - Accent3 2 4 3 2 2 2" xfId="24080" xr:uid="{414ACB55-D2CA-479C-B7E0-737352512A70}"/>
    <cellStyle name="40% - Accent3 2 4 3 2 2 2 2" xfId="39051" xr:uid="{D09363DD-4F3B-407C-A3F8-C15A57B8B3CB}"/>
    <cellStyle name="40% - Accent3 2 4 3 2 2 3" xfId="31448" xr:uid="{EC72BDC2-710B-4902-B81E-BC829178B1B8}"/>
    <cellStyle name="40% - Accent3 2 4 3 2 3" xfId="6454" xr:uid="{00000000-0005-0000-0000-0000C00C0000}"/>
    <cellStyle name="40% - Accent3 2 4 3 2 3 2" xfId="24081" xr:uid="{E4E74D88-287D-402C-A88C-DD9A67D24E54}"/>
    <cellStyle name="40% - Accent3 2 4 3 2 3 2 2" xfId="39052" xr:uid="{43AB4D20-79B1-4556-B8CB-0C72C05DACC7}"/>
    <cellStyle name="40% - Accent3 2 4 3 2 3 3" xfId="31449" xr:uid="{6FAC6DE9-5A3C-4196-AEEC-329D918B6872}"/>
    <cellStyle name="40% - Accent3 2 4 3 2 4" xfId="24079" xr:uid="{BEAC33C7-C4EC-485E-B42B-4A1985C01687}"/>
    <cellStyle name="40% - Accent3 2 4 3 2 4 2" xfId="39050" xr:uid="{BD46B0EF-56CA-472A-966F-06AEEACD8F4E}"/>
    <cellStyle name="40% - Accent3 2 4 3 2 5" xfId="31447" xr:uid="{50835413-9A63-4BB8-B252-8D3C927ABA5C}"/>
    <cellStyle name="40% - Accent3 2 4 3 3" xfId="6455" xr:uid="{00000000-0005-0000-0000-0000C10C0000}"/>
    <cellStyle name="40% - Accent3 2 4 3 3 2" xfId="6456" xr:uid="{00000000-0005-0000-0000-0000C20C0000}"/>
    <cellStyle name="40% - Accent3 2 4 3 3 2 2" xfId="24083" xr:uid="{AADD75F0-ADCA-4437-971B-6CD1AA5E0CBA}"/>
    <cellStyle name="40% - Accent3 2 4 3 3 2 2 2" xfId="39054" xr:uid="{C28CC5E9-CCEA-43E2-81DC-017E2AD75E4E}"/>
    <cellStyle name="40% - Accent3 2 4 3 3 2 3" xfId="31451" xr:uid="{1D60FECD-3783-462D-92BB-B86255A2CEEC}"/>
    <cellStyle name="40% - Accent3 2 4 3 3 3" xfId="24082" xr:uid="{8E7BE6B8-EEDA-465C-B4D6-FDD7DADC23DC}"/>
    <cellStyle name="40% - Accent3 2 4 3 3 3 2" xfId="39053" xr:uid="{754BCF39-51FE-4341-B626-F7B8BCA08421}"/>
    <cellStyle name="40% - Accent3 2 4 3 3 4" xfId="31450" xr:uid="{F849278E-03E3-436D-BAAB-DBB3CA78E167}"/>
    <cellStyle name="40% - Accent3 2 4 3 4" xfId="6457" xr:uid="{00000000-0005-0000-0000-0000C30C0000}"/>
    <cellStyle name="40% - Accent3 2 4 3 4 2" xfId="24084" xr:uid="{D9A706FB-3FA6-4421-9B81-BBAC5B45C200}"/>
    <cellStyle name="40% - Accent3 2 4 3 4 2 2" xfId="39055" xr:uid="{80DF0326-A245-452C-B7A7-A8F2B7F15CB6}"/>
    <cellStyle name="40% - Accent3 2 4 3 4 3" xfId="31452" xr:uid="{203B8DDB-6465-4F88-BB5B-ED9817A39E8C}"/>
    <cellStyle name="40% - Accent3 2 4 3 5" xfId="24078" xr:uid="{138610D0-F451-40B5-81C5-29A95A31569C}"/>
    <cellStyle name="40% - Accent3 2 4 3 5 2" xfId="39049" xr:uid="{B31FAC35-393D-4172-BA4C-AAB2E04E05BC}"/>
    <cellStyle name="40% - Accent3 2 4 3 6" xfId="31446" xr:uid="{AF6A4D4C-35E3-4976-B315-FB81F9682272}"/>
    <cellStyle name="40% - Accent3 2 4 4" xfId="6458" xr:uid="{00000000-0005-0000-0000-0000C40C0000}"/>
    <cellStyle name="40% - Accent3 2 4 4 2" xfId="6459" xr:uid="{00000000-0005-0000-0000-0000C50C0000}"/>
    <cellStyle name="40% - Accent3 2 4 4 2 2" xfId="6460" xr:uid="{00000000-0005-0000-0000-0000C60C0000}"/>
    <cellStyle name="40% - Accent3 2 4 4 2 2 2" xfId="24087" xr:uid="{11C4039C-8F18-4D83-8CA1-DA695E43062B}"/>
    <cellStyle name="40% - Accent3 2 4 4 2 2 2 2" xfId="39058" xr:uid="{777CCF07-BDE6-4CCC-AA37-A378C33B975B}"/>
    <cellStyle name="40% - Accent3 2 4 4 2 2 3" xfId="31455" xr:uid="{C16C7858-AF7A-474E-A7DE-FA1ABBCB5E04}"/>
    <cellStyle name="40% - Accent3 2 4 4 2 3" xfId="6461" xr:uid="{00000000-0005-0000-0000-0000C70C0000}"/>
    <cellStyle name="40% - Accent3 2 4 4 2 3 2" xfId="24088" xr:uid="{3B2B69CC-7FD5-437D-9E2C-7DD1D01A47B5}"/>
    <cellStyle name="40% - Accent3 2 4 4 2 3 2 2" xfId="39059" xr:uid="{35DE027C-958D-471E-9B01-C2D8909027B5}"/>
    <cellStyle name="40% - Accent3 2 4 4 2 3 3" xfId="31456" xr:uid="{D378687E-D060-4BB9-9B89-28F85EA025D5}"/>
    <cellStyle name="40% - Accent3 2 4 4 2 4" xfId="24086" xr:uid="{76EBC6AC-5A77-4784-B705-A0BB10A81741}"/>
    <cellStyle name="40% - Accent3 2 4 4 2 4 2" xfId="39057" xr:uid="{0A3E0C17-B160-4F6B-BA2A-4902B4B0FF72}"/>
    <cellStyle name="40% - Accent3 2 4 4 2 5" xfId="31454" xr:uid="{6F7CC9E2-F280-4FA1-ABFC-A2E1FDBF605E}"/>
    <cellStyle name="40% - Accent3 2 4 4 3" xfId="6462" xr:uid="{00000000-0005-0000-0000-0000C80C0000}"/>
    <cellStyle name="40% - Accent3 2 4 4 3 2" xfId="6463" xr:uid="{00000000-0005-0000-0000-0000C90C0000}"/>
    <cellStyle name="40% - Accent3 2 4 4 3 2 2" xfId="24090" xr:uid="{CA2D5936-EC9A-466F-BEDB-98D05B9C6111}"/>
    <cellStyle name="40% - Accent3 2 4 4 3 2 2 2" xfId="39061" xr:uid="{4CEE9D51-3CE7-438E-8554-DEE059F4DC9A}"/>
    <cellStyle name="40% - Accent3 2 4 4 3 2 3" xfId="31458" xr:uid="{23D85C3F-7ED2-423D-9B49-43FC4C39E324}"/>
    <cellStyle name="40% - Accent3 2 4 4 3 3" xfId="24089" xr:uid="{60947479-50CB-4174-BDD3-6836FE97EDEC}"/>
    <cellStyle name="40% - Accent3 2 4 4 3 3 2" xfId="39060" xr:uid="{E31F86D9-AEEE-42E8-9C9B-8E023E6FEBD9}"/>
    <cellStyle name="40% - Accent3 2 4 4 3 4" xfId="31457" xr:uid="{DF377613-D099-48A9-9C35-A6C38AE9A3BB}"/>
    <cellStyle name="40% - Accent3 2 4 4 4" xfId="6464" xr:uid="{00000000-0005-0000-0000-0000CA0C0000}"/>
    <cellStyle name="40% - Accent3 2 4 4 4 2" xfId="24091" xr:uid="{3B9B219A-3A52-47F1-A8BA-23E6D214D213}"/>
    <cellStyle name="40% - Accent3 2 4 4 4 2 2" xfId="39062" xr:uid="{C97D221A-CB19-4B42-8CF4-27C3F418A564}"/>
    <cellStyle name="40% - Accent3 2 4 4 4 3" xfId="31459" xr:uid="{3F32FC46-C4CC-42A5-AD80-DA812DDF4EB1}"/>
    <cellStyle name="40% - Accent3 2 4 4 5" xfId="24085" xr:uid="{2CA13CE8-BDA7-444E-9D1C-E853A86BE0AD}"/>
    <cellStyle name="40% - Accent3 2 4 4 5 2" xfId="39056" xr:uid="{73D41DEF-35EF-4137-85AA-BE9321776D3A}"/>
    <cellStyle name="40% - Accent3 2 4 4 6" xfId="31453" xr:uid="{D31879F8-F2F1-4C60-910E-A0690742EBE3}"/>
    <cellStyle name="40% - Accent3 2 4 5" xfId="6465" xr:uid="{00000000-0005-0000-0000-0000CB0C0000}"/>
    <cellStyle name="40% - Accent3 2 4 5 2" xfId="6466" xr:uid="{00000000-0005-0000-0000-0000CC0C0000}"/>
    <cellStyle name="40% - Accent3 2 4 5 2 2" xfId="24093" xr:uid="{384B1FBA-D359-4649-B59B-5A6FB011349F}"/>
    <cellStyle name="40% - Accent3 2 4 5 2 2 2" xfId="39064" xr:uid="{C5BF4A94-6BF0-47A6-A503-CD3A952D22E0}"/>
    <cellStyle name="40% - Accent3 2 4 5 2 3" xfId="31461" xr:uid="{519D1918-79CF-41C5-885B-15356B2EE8BA}"/>
    <cellStyle name="40% - Accent3 2 4 5 3" xfId="6467" xr:uid="{00000000-0005-0000-0000-0000CD0C0000}"/>
    <cellStyle name="40% - Accent3 2 4 5 3 2" xfId="24094" xr:uid="{55E6EB01-F3F0-4D99-AEDD-883CEDDA0747}"/>
    <cellStyle name="40% - Accent3 2 4 5 3 2 2" xfId="39065" xr:uid="{92170326-78E5-4FEE-9B5E-ECEDABC4578C}"/>
    <cellStyle name="40% - Accent3 2 4 5 3 3" xfId="31462" xr:uid="{AC01879A-6E9A-495C-A17E-C50DB8D360B8}"/>
    <cellStyle name="40% - Accent3 2 4 5 4" xfId="24092" xr:uid="{2C8CCF2F-67C8-4589-AF85-C9929808E86F}"/>
    <cellStyle name="40% - Accent3 2 4 5 4 2" xfId="39063" xr:uid="{0B53545E-637B-4957-BDE6-BF051E3EA2A1}"/>
    <cellStyle name="40% - Accent3 2 4 5 5" xfId="31460" xr:uid="{4F0C098E-0ACE-4CAB-BFB8-94D12F888C78}"/>
    <cellStyle name="40% - Accent3 2 4 6" xfId="6468" xr:uid="{00000000-0005-0000-0000-0000CE0C0000}"/>
    <cellStyle name="40% - Accent3 2 4 6 2" xfId="24095" xr:uid="{3CAB5F69-F67E-4CF5-A235-153DF50FF3CE}"/>
    <cellStyle name="40% - Accent3 2 4 6 2 2" xfId="39066" xr:uid="{05308769-5F56-4B5D-9074-FBBB4CE91316}"/>
    <cellStyle name="40% - Accent3 2 4 6 3" xfId="31463" xr:uid="{53C3058B-10C4-4F79-8EBD-27C8DD5ED01F}"/>
    <cellStyle name="40% - Accent3 2 4 7" xfId="6469" xr:uid="{00000000-0005-0000-0000-0000CF0C0000}"/>
    <cellStyle name="40% - Accent3 2 4 7 2" xfId="6470" xr:uid="{00000000-0005-0000-0000-0000D00C0000}"/>
    <cellStyle name="40% - Accent3 2 4 7 2 2" xfId="24097" xr:uid="{4161129F-BA83-488D-9909-25DBE544597C}"/>
    <cellStyle name="40% - Accent3 2 4 7 2 2 2" xfId="39068" xr:uid="{B23FCE9A-324E-48A3-AE76-91DC2D356B0C}"/>
    <cellStyle name="40% - Accent3 2 4 7 2 3" xfId="31465" xr:uid="{FC4C61AD-0F74-43BA-A55D-AA6AEFD0FFD5}"/>
    <cellStyle name="40% - Accent3 2 4 7 3" xfId="24096" xr:uid="{5E12F976-8AB9-47EE-9FD4-5292F633FA36}"/>
    <cellStyle name="40% - Accent3 2 4 7 3 2" xfId="39067" xr:uid="{87FFC178-DAE4-468D-9F02-91EC0F609342}"/>
    <cellStyle name="40% - Accent3 2 4 7 4" xfId="31464" xr:uid="{F3AAA4AE-703F-4319-8FD1-A198339148D5}"/>
    <cellStyle name="40% - Accent3 2 4 8" xfId="6471" xr:uid="{00000000-0005-0000-0000-0000D10C0000}"/>
    <cellStyle name="40% - Accent3 2 4 8 2" xfId="24098" xr:uid="{4AE82117-3B8F-4C49-855A-9FCE9720B204}"/>
    <cellStyle name="40% - Accent3 2 4 8 2 2" xfId="39069" xr:uid="{02115D5E-3616-4591-A3C2-5AB76CFB6B99}"/>
    <cellStyle name="40% - Accent3 2 4 8 3" xfId="31466" xr:uid="{9D9910CC-BE4C-4B8D-AC62-E99B3E19725F}"/>
    <cellStyle name="40% - Accent3 2 4 9" xfId="24055" xr:uid="{93EE9BC7-9469-4EA8-9E41-2E296FCEA324}"/>
    <cellStyle name="40% - Accent3 2 4 9 2" xfId="39026" xr:uid="{7CCECF2F-00BC-4836-B7C5-5884ED4A03E9}"/>
    <cellStyle name="40% - Accent3 2 5" xfId="6472" xr:uid="{00000000-0005-0000-0000-0000D20C0000}"/>
    <cellStyle name="40% - Accent3 2 5 10" xfId="31467" xr:uid="{97042B90-595B-4DC2-AC0D-4A94D9419CB0}"/>
    <cellStyle name="40% - Accent3 2 5 2" xfId="6473" xr:uid="{00000000-0005-0000-0000-0000D30C0000}"/>
    <cellStyle name="40% - Accent3 2 5 2 2" xfId="6474" xr:uid="{00000000-0005-0000-0000-0000D40C0000}"/>
    <cellStyle name="40% - Accent3 2 5 2 2 2" xfId="6475" xr:uid="{00000000-0005-0000-0000-0000D50C0000}"/>
    <cellStyle name="40% - Accent3 2 5 2 2 2 2" xfId="6476" xr:uid="{00000000-0005-0000-0000-0000D60C0000}"/>
    <cellStyle name="40% - Accent3 2 5 2 2 2 2 2" xfId="24103" xr:uid="{A5607357-D41C-4FF5-9B67-F49FDDB5A7FA}"/>
    <cellStyle name="40% - Accent3 2 5 2 2 2 2 2 2" xfId="39074" xr:uid="{BB352818-962A-4F4D-A30A-88BC3CD49C04}"/>
    <cellStyle name="40% - Accent3 2 5 2 2 2 2 3" xfId="31471" xr:uid="{7448B999-F11E-4A1A-9BF7-682B213A63BB}"/>
    <cellStyle name="40% - Accent3 2 5 2 2 2 3" xfId="6477" xr:uid="{00000000-0005-0000-0000-0000D70C0000}"/>
    <cellStyle name="40% - Accent3 2 5 2 2 2 3 2" xfId="24104" xr:uid="{B4A9D78B-CF00-4EEB-AB5D-BAFA6347908C}"/>
    <cellStyle name="40% - Accent3 2 5 2 2 2 3 2 2" xfId="39075" xr:uid="{C96106EA-C6E6-4C48-955A-B6A34EC28E46}"/>
    <cellStyle name="40% - Accent3 2 5 2 2 2 3 3" xfId="31472" xr:uid="{0244B742-0366-485B-9D2E-BE8DDFF26C5F}"/>
    <cellStyle name="40% - Accent3 2 5 2 2 2 4" xfId="24102" xr:uid="{7082E84B-6EB2-49D5-AAE7-D8BFE2BDD45D}"/>
    <cellStyle name="40% - Accent3 2 5 2 2 2 4 2" xfId="39073" xr:uid="{D5726DEE-875F-4B51-8C07-B3A9D8E1F8F8}"/>
    <cellStyle name="40% - Accent3 2 5 2 2 2 5" xfId="31470" xr:uid="{84325C3B-B694-45D0-A703-770CCCDBCD2C}"/>
    <cellStyle name="40% - Accent3 2 5 2 2 3" xfId="6478" xr:uid="{00000000-0005-0000-0000-0000D80C0000}"/>
    <cellStyle name="40% - Accent3 2 5 2 2 3 2" xfId="6479" xr:uid="{00000000-0005-0000-0000-0000D90C0000}"/>
    <cellStyle name="40% - Accent3 2 5 2 2 3 2 2" xfId="24106" xr:uid="{B920F894-4D44-4186-A553-D5C05A6C26B0}"/>
    <cellStyle name="40% - Accent3 2 5 2 2 3 2 2 2" xfId="39077" xr:uid="{E14A04D2-B005-45C8-9AA8-4E8BB27207BA}"/>
    <cellStyle name="40% - Accent3 2 5 2 2 3 2 3" xfId="31474" xr:uid="{444D5E9B-FCD1-4C84-BD53-709A46ABBF1A}"/>
    <cellStyle name="40% - Accent3 2 5 2 2 3 3" xfId="24105" xr:uid="{04C78A95-935A-496F-AFE8-D11E0EE62379}"/>
    <cellStyle name="40% - Accent3 2 5 2 2 3 3 2" xfId="39076" xr:uid="{CAC5359A-9A94-49B3-8AD8-FB8AE69CFE51}"/>
    <cellStyle name="40% - Accent3 2 5 2 2 3 4" xfId="31473" xr:uid="{B3C8A2E6-A74A-4554-AB55-D95B1120E8BD}"/>
    <cellStyle name="40% - Accent3 2 5 2 2 4" xfId="6480" xr:uid="{00000000-0005-0000-0000-0000DA0C0000}"/>
    <cellStyle name="40% - Accent3 2 5 2 2 4 2" xfId="24107" xr:uid="{5A0EDAE5-71E9-4EBC-B24A-B76EC7D29D72}"/>
    <cellStyle name="40% - Accent3 2 5 2 2 4 2 2" xfId="39078" xr:uid="{235933E8-FD2F-4216-B9F9-BD75F45EA353}"/>
    <cellStyle name="40% - Accent3 2 5 2 2 4 3" xfId="31475" xr:uid="{B5B68174-264C-4048-9159-47C1727E689D}"/>
    <cellStyle name="40% - Accent3 2 5 2 2 5" xfId="24101" xr:uid="{08CC550B-897B-43B7-9B54-14660037EA0E}"/>
    <cellStyle name="40% - Accent3 2 5 2 2 5 2" xfId="39072" xr:uid="{043BACD8-6C9C-4E1D-BB71-8BA4C120AD8A}"/>
    <cellStyle name="40% - Accent3 2 5 2 2 6" xfId="31469" xr:uid="{3B3B1FDC-EDCA-4BE8-89E7-E7843F9E137E}"/>
    <cellStyle name="40% - Accent3 2 5 2 3" xfId="6481" xr:uid="{00000000-0005-0000-0000-0000DB0C0000}"/>
    <cellStyle name="40% - Accent3 2 5 2 3 2" xfId="6482" xr:uid="{00000000-0005-0000-0000-0000DC0C0000}"/>
    <cellStyle name="40% - Accent3 2 5 2 3 2 2" xfId="6483" xr:uid="{00000000-0005-0000-0000-0000DD0C0000}"/>
    <cellStyle name="40% - Accent3 2 5 2 3 2 2 2" xfId="24110" xr:uid="{2801F3D9-F1A3-44D6-BBBA-D0240D6FA812}"/>
    <cellStyle name="40% - Accent3 2 5 2 3 2 2 2 2" xfId="39081" xr:uid="{4BDC0BDC-AD00-42B9-B85F-287B2722E474}"/>
    <cellStyle name="40% - Accent3 2 5 2 3 2 2 3" xfId="31478" xr:uid="{EAFC5D6F-2D42-475F-9678-FB94228BADF5}"/>
    <cellStyle name="40% - Accent3 2 5 2 3 2 3" xfId="6484" xr:uid="{00000000-0005-0000-0000-0000DE0C0000}"/>
    <cellStyle name="40% - Accent3 2 5 2 3 2 3 2" xfId="24111" xr:uid="{F0308BB5-5592-4F8E-BE9F-0D1BBA4053C2}"/>
    <cellStyle name="40% - Accent3 2 5 2 3 2 3 2 2" xfId="39082" xr:uid="{A02E3D6B-5BDE-4D78-9196-FA4F10669B98}"/>
    <cellStyle name="40% - Accent3 2 5 2 3 2 3 3" xfId="31479" xr:uid="{2303E65C-0810-4EE1-B028-ADCC0B14F69E}"/>
    <cellStyle name="40% - Accent3 2 5 2 3 2 4" xfId="24109" xr:uid="{34DB10A8-6F44-4ECA-803D-20E9CBB76ED6}"/>
    <cellStyle name="40% - Accent3 2 5 2 3 2 4 2" xfId="39080" xr:uid="{C761537D-5259-4408-BFE1-32B4B270639F}"/>
    <cellStyle name="40% - Accent3 2 5 2 3 2 5" xfId="31477" xr:uid="{87FBE971-7613-458C-928D-53DFBB0C0B26}"/>
    <cellStyle name="40% - Accent3 2 5 2 3 3" xfId="6485" xr:uid="{00000000-0005-0000-0000-0000DF0C0000}"/>
    <cellStyle name="40% - Accent3 2 5 2 3 3 2" xfId="6486" xr:uid="{00000000-0005-0000-0000-0000E00C0000}"/>
    <cellStyle name="40% - Accent3 2 5 2 3 3 2 2" xfId="24113" xr:uid="{F1F7C89E-24F9-4CD0-A0E1-B06895DDB313}"/>
    <cellStyle name="40% - Accent3 2 5 2 3 3 2 2 2" xfId="39084" xr:uid="{EAB0B612-C6A0-485F-AD4D-B416E8F4FC5C}"/>
    <cellStyle name="40% - Accent3 2 5 2 3 3 2 3" xfId="31481" xr:uid="{3E14AD0E-69AE-495B-B2A6-50829BA4C171}"/>
    <cellStyle name="40% - Accent3 2 5 2 3 3 3" xfId="24112" xr:uid="{F584948B-45F5-4580-AD08-79B79C6B5BA8}"/>
    <cellStyle name="40% - Accent3 2 5 2 3 3 3 2" xfId="39083" xr:uid="{D3B85CC7-5EF9-475C-B7D1-E614781E9FF6}"/>
    <cellStyle name="40% - Accent3 2 5 2 3 3 4" xfId="31480" xr:uid="{CD5C7827-B1AD-4FF4-B134-0A4FC87D10E3}"/>
    <cellStyle name="40% - Accent3 2 5 2 3 4" xfId="6487" xr:uid="{00000000-0005-0000-0000-0000E10C0000}"/>
    <cellStyle name="40% - Accent3 2 5 2 3 4 2" xfId="24114" xr:uid="{6993BEFC-5181-40A3-AA11-0A7D471F88A8}"/>
    <cellStyle name="40% - Accent3 2 5 2 3 4 2 2" xfId="39085" xr:uid="{E1C23E92-B6B3-44F5-824F-624AB49A0CFB}"/>
    <cellStyle name="40% - Accent3 2 5 2 3 4 3" xfId="31482" xr:uid="{7C2B8E74-A5C7-4387-BEF8-A23C89C14A3E}"/>
    <cellStyle name="40% - Accent3 2 5 2 3 5" xfId="24108" xr:uid="{99BB6231-DCFF-48D4-9B87-072A37465D87}"/>
    <cellStyle name="40% - Accent3 2 5 2 3 5 2" xfId="39079" xr:uid="{0E770349-63AB-4E4E-92D0-CE11A636C6CA}"/>
    <cellStyle name="40% - Accent3 2 5 2 3 6" xfId="31476" xr:uid="{93C0442C-EE0D-4E18-A736-29F0BDB23328}"/>
    <cellStyle name="40% - Accent3 2 5 2 4" xfId="6488" xr:uid="{00000000-0005-0000-0000-0000E20C0000}"/>
    <cellStyle name="40% - Accent3 2 5 2 4 2" xfId="6489" xr:uid="{00000000-0005-0000-0000-0000E30C0000}"/>
    <cellStyle name="40% - Accent3 2 5 2 4 2 2" xfId="24116" xr:uid="{0D85C663-63FE-469B-A40C-069F5BF62681}"/>
    <cellStyle name="40% - Accent3 2 5 2 4 2 2 2" xfId="39087" xr:uid="{F225EFA2-4D91-44D3-A536-0BA41DD7D417}"/>
    <cellStyle name="40% - Accent3 2 5 2 4 2 3" xfId="31484" xr:uid="{B49F1093-4009-4AC2-98E5-08640CBDD663}"/>
    <cellStyle name="40% - Accent3 2 5 2 4 3" xfId="6490" xr:uid="{00000000-0005-0000-0000-0000E40C0000}"/>
    <cellStyle name="40% - Accent3 2 5 2 4 3 2" xfId="24117" xr:uid="{402178A4-EC03-4396-A248-3246B2331B63}"/>
    <cellStyle name="40% - Accent3 2 5 2 4 3 2 2" xfId="39088" xr:uid="{52FF996F-EDF4-40C4-9BAC-AD1104F6539C}"/>
    <cellStyle name="40% - Accent3 2 5 2 4 3 3" xfId="31485" xr:uid="{F86E1186-7DBD-472A-BAF3-CCFCCDEFAF9F}"/>
    <cellStyle name="40% - Accent3 2 5 2 4 4" xfId="24115" xr:uid="{329565EC-7259-4D5B-B120-6768E70A1B6F}"/>
    <cellStyle name="40% - Accent3 2 5 2 4 4 2" xfId="39086" xr:uid="{F87C2BD9-3340-4F48-8781-76762C71807F}"/>
    <cellStyle name="40% - Accent3 2 5 2 4 5" xfId="31483" xr:uid="{34BB0B01-2D87-4952-A8E8-82E3C7909075}"/>
    <cellStyle name="40% - Accent3 2 5 2 5" xfId="6491" xr:uid="{00000000-0005-0000-0000-0000E50C0000}"/>
    <cellStyle name="40% - Accent3 2 5 2 5 2" xfId="24118" xr:uid="{778D32BF-7AE7-4CFC-8A59-D2686C70A6B1}"/>
    <cellStyle name="40% - Accent3 2 5 2 5 2 2" xfId="39089" xr:uid="{835D3C8C-C704-4412-9F5E-B3F456DFD532}"/>
    <cellStyle name="40% - Accent3 2 5 2 5 3" xfId="31486" xr:uid="{F2CBA7A2-ABB2-4F54-A70B-CD3A77C6A63F}"/>
    <cellStyle name="40% - Accent3 2 5 2 6" xfId="6492" xr:uid="{00000000-0005-0000-0000-0000E60C0000}"/>
    <cellStyle name="40% - Accent3 2 5 2 6 2" xfId="6493" xr:uid="{00000000-0005-0000-0000-0000E70C0000}"/>
    <cellStyle name="40% - Accent3 2 5 2 6 2 2" xfId="24120" xr:uid="{625781A3-1DBB-425F-8D00-C2E7860BB2E7}"/>
    <cellStyle name="40% - Accent3 2 5 2 6 2 2 2" xfId="39091" xr:uid="{A5B7174F-F7B7-45DD-A16B-6CCA5DECEAE1}"/>
    <cellStyle name="40% - Accent3 2 5 2 6 2 3" xfId="31488" xr:uid="{2C6F93F0-218B-4272-9299-982158CA8102}"/>
    <cellStyle name="40% - Accent3 2 5 2 6 3" xfId="24119" xr:uid="{96A75892-60D7-4AC5-BB9D-E3B0E552C204}"/>
    <cellStyle name="40% - Accent3 2 5 2 6 3 2" xfId="39090" xr:uid="{0EAE68A7-B59E-48D6-88B2-3E38ABE0CCEE}"/>
    <cellStyle name="40% - Accent3 2 5 2 6 4" xfId="31487" xr:uid="{53310356-DE4E-46BD-88BF-5CC47F323E45}"/>
    <cellStyle name="40% - Accent3 2 5 2 7" xfId="6494" xr:uid="{00000000-0005-0000-0000-0000E80C0000}"/>
    <cellStyle name="40% - Accent3 2 5 2 7 2" xfId="24121" xr:uid="{55692F7A-0A85-452A-9582-72050E6D9858}"/>
    <cellStyle name="40% - Accent3 2 5 2 7 2 2" xfId="39092" xr:uid="{D461C732-184E-4616-ADE8-53BB1E9FEAF3}"/>
    <cellStyle name="40% - Accent3 2 5 2 7 3" xfId="31489" xr:uid="{205908F9-6390-4C26-9C48-C873E4D667D6}"/>
    <cellStyle name="40% - Accent3 2 5 2 8" xfId="24100" xr:uid="{B4E4D6A0-FC06-4B39-BCB2-5D6CBEC01AE6}"/>
    <cellStyle name="40% - Accent3 2 5 2 8 2" xfId="39071" xr:uid="{87201F9B-7CD2-4A2F-9C29-55F75F68D4EA}"/>
    <cellStyle name="40% - Accent3 2 5 2 9" xfId="31468" xr:uid="{FD6E5A67-3AAF-4F8D-A84D-D66B85DFD145}"/>
    <cellStyle name="40% - Accent3 2 5 3" xfId="6495" xr:uid="{00000000-0005-0000-0000-0000E90C0000}"/>
    <cellStyle name="40% - Accent3 2 5 3 2" xfId="6496" xr:uid="{00000000-0005-0000-0000-0000EA0C0000}"/>
    <cellStyle name="40% - Accent3 2 5 3 2 2" xfId="6497" xr:uid="{00000000-0005-0000-0000-0000EB0C0000}"/>
    <cellStyle name="40% - Accent3 2 5 3 2 2 2" xfId="24124" xr:uid="{01DF6271-BD70-4238-BF6D-59509AEFC656}"/>
    <cellStyle name="40% - Accent3 2 5 3 2 2 2 2" xfId="39095" xr:uid="{7264E324-5F97-462A-94CD-D14D33192A44}"/>
    <cellStyle name="40% - Accent3 2 5 3 2 2 3" xfId="31492" xr:uid="{3DEC69A7-09CC-4252-BA70-C31FC4F48661}"/>
    <cellStyle name="40% - Accent3 2 5 3 2 3" xfId="6498" xr:uid="{00000000-0005-0000-0000-0000EC0C0000}"/>
    <cellStyle name="40% - Accent3 2 5 3 2 3 2" xfId="24125" xr:uid="{E78BAA2E-7102-47DA-844E-F49CF34D69AF}"/>
    <cellStyle name="40% - Accent3 2 5 3 2 3 2 2" xfId="39096" xr:uid="{FBDD5718-8CA4-492C-A373-A19A8D1E4B22}"/>
    <cellStyle name="40% - Accent3 2 5 3 2 3 3" xfId="31493" xr:uid="{B67498C2-2199-476B-AB89-EECA1EF6E954}"/>
    <cellStyle name="40% - Accent3 2 5 3 2 4" xfId="24123" xr:uid="{5636F609-37EC-48D7-884C-13D24DBE9D07}"/>
    <cellStyle name="40% - Accent3 2 5 3 2 4 2" xfId="39094" xr:uid="{903D78F0-95DE-473C-B6D2-687A3E2E44EF}"/>
    <cellStyle name="40% - Accent3 2 5 3 2 5" xfId="31491" xr:uid="{860E1136-36A8-4CFA-9DA8-C55A1C49F403}"/>
    <cellStyle name="40% - Accent3 2 5 3 3" xfId="6499" xr:uid="{00000000-0005-0000-0000-0000ED0C0000}"/>
    <cellStyle name="40% - Accent3 2 5 3 3 2" xfId="6500" xr:uid="{00000000-0005-0000-0000-0000EE0C0000}"/>
    <cellStyle name="40% - Accent3 2 5 3 3 2 2" xfId="24127" xr:uid="{B0C6787C-92F7-45E5-9ED6-4874E0E1605B}"/>
    <cellStyle name="40% - Accent3 2 5 3 3 2 2 2" xfId="39098" xr:uid="{19968D5C-629D-43FD-96DD-B4F96C8F4987}"/>
    <cellStyle name="40% - Accent3 2 5 3 3 2 3" xfId="31495" xr:uid="{E5FAA834-701E-405D-BDD9-32224546F915}"/>
    <cellStyle name="40% - Accent3 2 5 3 3 3" xfId="24126" xr:uid="{B091570D-A7F0-44D8-A378-7BE4FDE69881}"/>
    <cellStyle name="40% - Accent3 2 5 3 3 3 2" xfId="39097" xr:uid="{A5986BEF-C289-4D51-B7FD-9173BDB80644}"/>
    <cellStyle name="40% - Accent3 2 5 3 3 4" xfId="31494" xr:uid="{BE2F1B10-4F52-46D0-948E-9D13F85FD3AA}"/>
    <cellStyle name="40% - Accent3 2 5 3 4" xfId="6501" xr:uid="{00000000-0005-0000-0000-0000EF0C0000}"/>
    <cellStyle name="40% - Accent3 2 5 3 4 2" xfId="24128" xr:uid="{FFFCEE47-23EA-4ADF-B31D-A91C542677F4}"/>
    <cellStyle name="40% - Accent3 2 5 3 4 2 2" xfId="39099" xr:uid="{B1C47FE4-631F-4DA0-BC59-402A5DA2D461}"/>
    <cellStyle name="40% - Accent3 2 5 3 4 3" xfId="31496" xr:uid="{11B962F2-99D9-4397-898B-553CB49BD8EC}"/>
    <cellStyle name="40% - Accent3 2 5 3 5" xfId="24122" xr:uid="{D5C16AC4-25DD-4483-AB80-14737040B072}"/>
    <cellStyle name="40% - Accent3 2 5 3 5 2" xfId="39093" xr:uid="{5FE7473C-7BE2-4EFC-8B6A-38CA5399B5D9}"/>
    <cellStyle name="40% - Accent3 2 5 3 6" xfId="31490" xr:uid="{504598BE-12BE-495B-B891-2192491B19F6}"/>
    <cellStyle name="40% - Accent3 2 5 4" xfId="6502" xr:uid="{00000000-0005-0000-0000-0000F00C0000}"/>
    <cellStyle name="40% - Accent3 2 5 4 2" xfId="6503" xr:uid="{00000000-0005-0000-0000-0000F10C0000}"/>
    <cellStyle name="40% - Accent3 2 5 4 2 2" xfId="6504" xr:uid="{00000000-0005-0000-0000-0000F20C0000}"/>
    <cellStyle name="40% - Accent3 2 5 4 2 2 2" xfId="24131" xr:uid="{231CC53E-E1DF-4D01-9699-7C936E29A4E8}"/>
    <cellStyle name="40% - Accent3 2 5 4 2 2 2 2" xfId="39102" xr:uid="{AF72B28D-49AE-4305-9FF9-6BDFC1E94B42}"/>
    <cellStyle name="40% - Accent3 2 5 4 2 2 3" xfId="31499" xr:uid="{ECFAD158-4AFE-4FA2-8A5E-6F51CDA9F75C}"/>
    <cellStyle name="40% - Accent3 2 5 4 2 3" xfId="6505" xr:uid="{00000000-0005-0000-0000-0000F30C0000}"/>
    <cellStyle name="40% - Accent3 2 5 4 2 3 2" xfId="24132" xr:uid="{24186051-41E7-441D-832D-621CA4A5C9EC}"/>
    <cellStyle name="40% - Accent3 2 5 4 2 3 2 2" xfId="39103" xr:uid="{67E3AD2D-6C91-49F6-A53A-0B629F0F9C0C}"/>
    <cellStyle name="40% - Accent3 2 5 4 2 3 3" xfId="31500" xr:uid="{56D5F533-194E-4E89-9FB9-407B985F387B}"/>
    <cellStyle name="40% - Accent3 2 5 4 2 4" xfId="24130" xr:uid="{52965DCF-66D9-4E1B-81FB-7BAC93B87BDD}"/>
    <cellStyle name="40% - Accent3 2 5 4 2 4 2" xfId="39101" xr:uid="{6BC18A7E-6F53-42E9-A4E2-84F6ECB1D9E8}"/>
    <cellStyle name="40% - Accent3 2 5 4 2 5" xfId="31498" xr:uid="{38C1939D-3E83-41BE-AAC1-8752B7027FA7}"/>
    <cellStyle name="40% - Accent3 2 5 4 3" xfId="6506" xr:uid="{00000000-0005-0000-0000-0000F40C0000}"/>
    <cellStyle name="40% - Accent3 2 5 4 3 2" xfId="6507" xr:uid="{00000000-0005-0000-0000-0000F50C0000}"/>
    <cellStyle name="40% - Accent3 2 5 4 3 2 2" xfId="24134" xr:uid="{5E45AAA3-0740-4BCD-95A6-DB69E65C9FDA}"/>
    <cellStyle name="40% - Accent3 2 5 4 3 2 2 2" xfId="39105" xr:uid="{F8ACE047-C252-402B-B821-91E86EC16A13}"/>
    <cellStyle name="40% - Accent3 2 5 4 3 2 3" xfId="31502" xr:uid="{8CD78C46-36C2-434B-B42A-07BC0B9FFE87}"/>
    <cellStyle name="40% - Accent3 2 5 4 3 3" xfId="24133" xr:uid="{4454361D-3896-4009-BDE6-1B75D3AF85E5}"/>
    <cellStyle name="40% - Accent3 2 5 4 3 3 2" xfId="39104" xr:uid="{A5970E46-4E80-4C6C-A4ED-9ADBACE315C3}"/>
    <cellStyle name="40% - Accent3 2 5 4 3 4" xfId="31501" xr:uid="{07BC5883-154B-4C55-933F-ED2E39A2B3B5}"/>
    <cellStyle name="40% - Accent3 2 5 4 4" xfId="6508" xr:uid="{00000000-0005-0000-0000-0000F60C0000}"/>
    <cellStyle name="40% - Accent3 2 5 4 4 2" xfId="24135" xr:uid="{D60D15C5-5026-4EDE-8B3B-5A657A246AD4}"/>
    <cellStyle name="40% - Accent3 2 5 4 4 2 2" xfId="39106" xr:uid="{4EB0EFB3-08F1-44A4-BC2F-24EEBBB1FFC2}"/>
    <cellStyle name="40% - Accent3 2 5 4 4 3" xfId="31503" xr:uid="{027A048F-2A94-495E-B230-95DC96D5C094}"/>
    <cellStyle name="40% - Accent3 2 5 4 5" xfId="24129" xr:uid="{28E08A92-4418-4514-95EE-A9950B6ECE3E}"/>
    <cellStyle name="40% - Accent3 2 5 4 5 2" xfId="39100" xr:uid="{0288EBA2-11A9-496F-9F93-B07D5E3CBF75}"/>
    <cellStyle name="40% - Accent3 2 5 4 6" xfId="31497" xr:uid="{CD5A5C37-90FB-425D-A1C4-AC549972E81C}"/>
    <cellStyle name="40% - Accent3 2 5 5" xfId="6509" xr:uid="{00000000-0005-0000-0000-0000F70C0000}"/>
    <cellStyle name="40% - Accent3 2 5 5 2" xfId="6510" xr:uid="{00000000-0005-0000-0000-0000F80C0000}"/>
    <cellStyle name="40% - Accent3 2 5 5 2 2" xfId="24137" xr:uid="{C4A60AEB-19E2-42BB-BF02-3645FF7D86CA}"/>
    <cellStyle name="40% - Accent3 2 5 5 2 2 2" xfId="39108" xr:uid="{79EC8EC2-8CCE-460E-B25D-011AB3C4B96B}"/>
    <cellStyle name="40% - Accent3 2 5 5 2 3" xfId="31505" xr:uid="{AE824245-D7C6-40D3-8D88-B3A810A0C047}"/>
    <cellStyle name="40% - Accent3 2 5 5 3" xfId="6511" xr:uid="{00000000-0005-0000-0000-0000F90C0000}"/>
    <cellStyle name="40% - Accent3 2 5 5 3 2" xfId="24138" xr:uid="{CA0CE396-9673-4A34-A8A2-E9D46F291123}"/>
    <cellStyle name="40% - Accent3 2 5 5 3 2 2" xfId="39109" xr:uid="{488B38C4-AEEA-41EA-BEEF-C4695A14EED4}"/>
    <cellStyle name="40% - Accent3 2 5 5 3 3" xfId="31506" xr:uid="{9F165E9C-E8E7-49B1-8D70-267E9D8D2D8A}"/>
    <cellStyle name="40% - Accent3 2 5 5 4" xfId="24136" xr:uid="{2BEC2B4D-E35E-47E2-BE6F-789E19DD78D8}"/>
    <cellStyle name="40% - Accent3 2 5 5 4 2" xfId="39107" xr:uid="{B7F942CD-B03C-48AD-86CD-835B7CAAAEF1}"/>
    <cellStyle name="40% - Accent3 2 5 5 5" xfId="31504" xr:uid="{A70EC81A-2875-454E-89E5-1304E9A0DB95}"/>
    <cellStyle name="40% - Accent3 2 5 6" xfId="6512" xr:uid="{00000000-0005-0000-0000-0000FA0C0000}"/>
    <cellStyle name="40% - Accent3 2 5 6 2" xfId="24139" xr:uid="{AAE2A1B5-5FA5-43FF-B6C9-36BF0C63481C}"/>
    <cellStyle name="40% - Accent3 2 5 6 2 2" xfId="39110" xr:uid="{41ED4391-1B5F-4F06-AE92-29B80CF33DF4}"/>
    <cellStyle name="40% - Accent3 2 5 6 3" xfId="31507" xr:uid="{0A34D451-0139-4154-BFE3-A43A0014EE18}"/>
    <cellStyle name="40% - Accent3 2 5 7" xfId="6513" xr:uid="{00000000-0005-0000-0000-0000FB0C0000}"/>
    <cellStyle name="40% - Accent3 2 5 7 2" xfId="6514" xr:uid="{00000000-0005-0000-0000-0000FC0C0000}"/>
    <cellStyle name="40% - Accent3 2 5 7 2 2" xfId="24141" xr:uid="{5553088B-6D57-417C-B1C2-CFE7F204E53E}"/>
    <cellStyle name="40% - Accent3 2 5 7 2 2 2" xfId="39112" xr:uid="{3534046F-52A6-4852-A251-EB053D41BF65}"/>
    <cellStyle name="40% - Accent3 2 5 7 2 3" xfId="31509" xr:uid="{5CD2B1F2-573A-4C3D-A723-2BF2E09D3874}"/>
    <cellStyle name="40% - Accent3 2 5 7 3" xfId="24140" xr:uid="{2559690D-A9E8-4364-BA90-E3CB485A08F5}"/>
    <cellStyle name="40% - Accent3 2 5 7 3 2" xfId="39111" xr:uid="{31B24B7C-0DB3-4DDA-B80A-C88F696743EE}"/>
    <cellStyle name="40% - Accent3 2 5 7 4" xfId="31508" xr:uid="{470CE454-7680-40FF-A166-518757B7BC33}"/>
    <cellStyle name="40% - Accent3 2 5 8" xfId="6515" xr:uid="{00000000-0005-0000-0000-0000FD0C0000}"/>
    <cellStyle name="40% - Accent3 2 5 8 2" xfId="24142" xr:uid="{409C8702-F72E-4848-8699-5644123E45AD}"/>
    <cellStyle name="40% - Accent3 2 5 8 2 2" xfId="39113" xr:uid="{D1804B66-E18E-43A4-856C-BFE6DAAA863E}"/>
    <cellStyle name="40% - Accent3 2 5 8 3" xfId="31510" xr:uid="{C64A932F-EAAC-4BA6-8E24-9DB614E1B3B3}"/>
    <cellStyle name="40% - Accent3 2 5 9" xfId="24099" xr:uid="{D22789D3-AD84-4CD1-A5C1-8CFEBC7B8702}"/>
    <cellStyle name="40% - Accent3 2 5 9 2" xfId="39070" xr:uid="{B761FF28-657A-4010-8E6A-515D41C64F90}"/>
    <cellStyle name="40% - Accent3 2 6" xfId="6516" xr:uid="{00000000-0005-0000-0000-0000FE0C0000}"/>
    <cellStyle name="40% - Accent3 2 6 10" xfId="31511" xr:uid="{F32667E9-7711-4016-B451-6234D384BB1F}"/>
    <cellStyle name="40% - Accent3 2 6 2" xfId="6517" xr:uid="{00000000-0005-0000-0000-0000FF0C0000}"/>
    <cellStyle name="40% - Accent3 2 6 2 2" xfId="6518" xr:uid="{00000000-0005-0000-0000-0000000D0000}"/>
    <cellStyle name="40% - Accent3 2 6 2 2 2" xfId="6519" xr:uid="{00000000-0005-0000-0000-0000010D0000}"/>
    <cellStyle name="40% - Accent3 2 6 2 2 2 2" xfId="6520" xr:uid="{00000000-0005-0000-0000-0000020D0000}"/>
    <cellStyle name="40% - Accent3 2 6 2 2 2 2 2" xfId="24147" xr:uid="{A1FC1745-3BBB-48C7-8FCF-7591AE10B8DD}"/>
    <cellStyle name="40% - Accent3 2 6 2 2 2 2 2 2" xfId="39118" xr:uid="{6FA510B8-E826-43C0-B18C-BABC1CF08EB3}"/>
    <cellStyle name="40% - Accent3 2 6 2 2 2 2 3" xfId="31515" xr:uid="{1AB4ED69-3BCB-4C62-8B46-5CEBEA69AF5B}"/>
    <cellStyle name="40% - Accent3 2 6 2 2 2 3" xfId="6521" xr:uid="{00000000-0005-0000-0000-0000030D0000}"/>
    <cellStyle name="40% - Accent3 2 6 2 2 2 3 2" xfId="24148" xr:uid="{22AED3A4-796C-4F9D-8CBD-DAFC1E70EB8D}"/>
    <cellStyle name="40% - Accent3 2 6 2 2 2 3 2 2" xfId="39119" xr:uid="{F4C3E128-832C-4FB7-88BA-409D7D8396E7}"/>
    <cellStyle name="40% - Accent3 2 6 2 2 2 3 3" xfId="31516" xr:uid="{CA40DB30-F0BB-467C-B7DD-A80A47831780}"/>
    <cellStyle name="40% - Accent3 2 6 2 2 2 4" xfId="24146" xr:uid="{C0950056-40C2-4F99-ABBE-8F8D8E11F030}"/>
    <cellStyle name="40% - Accent3 2 6 2 2 2 4 2" xfId="39117" xr:uid="{7757FBF7-1FD0-4C23-90B3-81B1CCA028E0}"/>
    <cellStyle name="40% - Accent3 2 6 2 2 2 5" xfId="31514" xr:uid="{6C5B1391-6290-483F-A5A2-1A8E0A96A1D7}"/>
    <cellStyle name="40% - Accent3 2 6 2 2 3" xfId="6522" xr:uid="{00000000-0005-0000-0000-0000040D0000}"/>
    <cellStyle name="40% - Accent3 2 6 2 2 3 2" xfId="6523" xr:uid="{00000000-0005-0000-0000-0000050D0000}"/>
    <cellStyle name="40% - Accent3 2 6 2 2 3 2 2" xfId="24150" xr:uid="{2C553DF5-F15A-4B15-842B-2807BA264902}"/>
    <cellStyle name="40% - Accent3 2 6 2 2 3 2 2 2" xfId="39121" xr:uid="{C0644DEC-3443-4FA0-8E6D-9C345BE32D64}"/>
    <cellStyle name="40% - Accent3 2 6 2 2 3 2 3" xfId="31518" xr:uid="{E1C2A620-42B6-4FE6-90FC-388646B22990}"/>
    <cellStyle name="40% - Accent3 2 6 2 2 3 3" xfId="24149" xr:uid="{20FB9A87-82A6-41BE-A532-B17E6934DC24}"/>
    <cellStyle name="40% - Accent3 2 6 2 2 3 3 2" xfId="39120" xr:uid="{6099C6FB-F278-4145-B454-B99ACA105CA2}"/>
    <cellStyle name="40% - Accent3 2 6 2 2 3 4" xfId="31517" xr:uid="{8D127DCE-E022-4976-B04C-18C29CDB8E71}"/>
    <cellStyle name="40% - Accent3 2 6 2 2 4" xfId="6524" xr:uid="{00000000-0005-0000-0000-0000060D0000}"/>
    <cellStyle name="40% - Accent3 2 6 2 2 4 2" xfId="24151" xr:uid="{1C705B71-D55A-45B5-8D49-7AB2B031BB44}"/>
    <cellStyle name="40% - Accent3 2 6 2 2 4 2 2" xfId="39122" xr:uid="{20B9703D-9BDB-46D7-8D41-54129BB54711}"/>
    <cellStyle name="40% - Accent3 2 6 2 2 4 3" xfId="31519" xr:uid="{74D3379E-48B0-4506-B9D1-B052D571E75F}"/>
    <cellStyle name="40% - Accent3 2 6 2 2 5" xfId="24145" xr:uid="{795AEBEA-DA69-49BC-BBFD-1E2D18B34A77}"/>
    <cellStyle name="40% - Accent3 2 6 2 2 5 2" xfId="39116" xr:uid="{07CA722D-9482-47C0-92C4-C4407E7C066D}"/>
    <cellStyle name="40% - Accent3 2 6 2 2 6" xfId="31513" xr:uid="{FDC174FB-429C-47C9-B100-B9B4D54610FE}"/>
    <cellStyle name="40% - Accent3 2 6 2 3" xfId="6525" xr:uid="{00000000-0005-0000-0000-0000070D0000}"/>
    <cellStyle name="40% - Accent3 2 6 2 3 2" xfId="6526" xr:uid="{00000000-0005-0000-0000-0000080D0000}"/>
    <cellStyle name="40% - Accent3 2 6 2 3 2 2" xfId="6527" xr:uid="{00000000-0005-0000-0000-0000090D0000}"/>
    <cellStyle name="40% - Accent3 2 6 2 3 2 2 2" xfId="24154" xr:uid="{78EE54AB-733B-423F-977E-D3A06B19422D}"/>
    <cellStyle name="40% - Accent3 2 6 2 3 2 2 2 2" xfId="39125" xr:uid="{3ACDA310-C6D2-4A3B-95A6-419EA9ED85C3}"/>
    <cellStyle name="40% - Accent3 2 6 2 3 2 2 3" xfId="31522" xr:uid="{663EC165-0D77-4E7F-A971-1547D3008694}"/>
    <cellStyle name="40% - Accent3 2 6 2 3 2 3" xfId="6528" xr:uid="{00000000-0005-0000-0000-00000A0D0000}"/>
    <cellStyle name="40% - Accent3 2 6 2 3 2 3 2" xfId="24155" xr:uid="{FB686CA5-9FF5-4F92-8492-97753DF326B6}"/>
    <cellStyle name="40% - Accent3 2 6 2 3 2 3 2 2" xfId="39126" xr:uid="{351D6F97-EC76-43A7-92CE-13636F700AF3}"/>
    <cellStyle name="40% - Accent3 2 6 2 3 2 3 3" xfId="31523" xr:uid="{58D033C5-7BAB-4214-8BE6-D59713291987}"/>
    <cellStyle name="40% - Accent3 2 6 2 3 2 4" xfId="24153" xr:uid="{EF554FEF-AF92-490D-8FB9-C2430A4D33B2}"/>
    <cellStyle name="40% - Accent3 2 6 2 3 2 4 2" xfId="39124" xr:uid="{82B0469A-8D4F-419F-BE11-40EBE66C669A}"/>
    <cellStyle name="40% - Accent3 2 6 2 3 2 5" xfId="31521" xr:uid="{CBD2D274-B77A-44DA-8218-290A81D47A08}"/>
    <cellStyle name="40% - Accent3 2 6 2 3 3" xfId="6529" xr:uid="{00000000-0005-0000-0000-00000B0D0000}"/>
    <cellStyle name="40% - Accent3 2 6 2 3 3 2" xfId="6530" xr:uid="{00000000-0005-0000-0000-00000C0D0000}"/>
    <cellStyle name="40% - Accent3 2 6 2 3 3 2 2" xfId="24157" xr:uid="{3FA73DF1-D77C-4D5C-B263-1ACC1AFB6F7A}"/>
    <cellStyle name="40% - Accent3 2 6 2 3 3 2 2 2" xfId="39128" xr:uid="{D65FD24D-82B0-4B80-AC72-054C79C50C9D}"/>
    <cellStyle name="40% - Accent3 2 6 2 3 3 2 3" xfId="31525" xr:uid="{88877F12-6214-4E47-BC21-1B5BA8965B3D}"/>
    <cellStyle name="40% - Accent3 2 6 2 3 3 3" xfId="24156" xr:uid="{F0B28D35-2B26-4ED2-B25E-8F2E4D4A5747}"/>
    <cellStyle name="40% - Accent3 2 6 2 3 3 3 2" xfId="39127" xr:uid="{CF8EA2BA-C640-4BB4-85BE-77A1F272EBE7}"/>
    <cellStyle name="40% - Accent3 2 6 2 3 3 4" xfId="31524" xr:uid="{86A78EAD-4AAD-4C3B-B7F7-59BC70BF20BC}"/>
    <cellStyle name="40% - Accent3 2 6 2 3 4" xfId="6531" xr:uid="{00000000-0005-0000-0000-00000D0D0000}"/>
    <cellStyle name="40% - Accent3 2 6 2 3 4 2" xfId="24158" xr:uid="{6656BDD5-94BE-4D38-960E-359712DBE486}"/>
    <cellStyle name="40% - Accent3 2 6 2 3 4 2 2" xfId="39129" xr:uid="{01BD518B-4991-4383-BE8E-5EDECA559272}"/>
    <cellStyle name="40% - Accent3 2 6 2 3 4 3" xfId="31526" xr:uid="{5AFADA24-F677-4210-BE2E-11AB07F0A982}"/>
    <cellStyle name="40% - Accent3 2 6 2 3 5" xfId="24152" xr:uid="{9E7BDAE2-3576-40B7-842C-1112C2F1312A}"/>
    <cellStyle name="40% - Accent3 2 6 2 3 5 2" xfId="39123" xr:uid="{CF054509-0A53-42D4-9198-FF18BD234AED}"/>
    <cellStyle name="40% - Accent3 2 6 2 3 6" xfId="31520" xr:uid="{E3EB409B-732F-448F-BC59-4D3CCD5FD6F5}"/>
    <cellStyle name="40% - Accent3 2 6 2 4" xfId="6532" xr:uid="{00000000-0005-0000-0000-00000E0D0000}"/>
    <cellStyle name="40% - Accent3 2 6 2 4 2" xfId="6533" xr:uid="{00000000-0005-0000-0000-00000F0D0000}"/>
    <cellStyle name="40% - Accent3 2 6 2 4 2 2" xfId="24160" xr:uid="{7008E07D-68AA-4D5F-B195-6CB67F017885}"/>
    <cellStyle name="40% - Accent3 2 6 2 4 2 2 2" xfId="39131" xr:uid="{7D8FE9A5-B1BE-4462-BBC3-5D15A9F59261}"/>
    <cellStyle name="40% - Accent3 2 6 2 4 2 3" xfId="31528" xr:uid="{A50F3FE7-FE44-4F54-914C-E576527E0299}"/>
    <cellStyle name="40% - Accent3 2 6 2 4 3" xfId="6534" xr:uid="{00000000-0005-0000-0000-0000100D0000}"/>
    <cellStyle name="40% - Accent3 2 6 2 4 3 2" xfId="24161" xr:uid="{7D0F5DB7-4446-4494-BCDC-EB794F5C3A8B}"/>
    <cellStyle name="40% - Accent3 2 6 2 4 3 2 2" xfId="39132" xr:uid="{FC4EB8E7-CAAA-4D31-BD46-24D6C5E053B1}"/>
    <cellStyle name="40% - Accent3 2 6 2 4 3 3" xfId="31529" xr:uid="{C4ECA3B9-9292-47B0-BCFD-206F66794F67}"/>
    <cellStyle name="40% - Accent3 2 6 2 4 4" xfId="24159" xr:uid="{932B529D-BE91-46B1-9145-F9905F517CA8}"/>
    <cellStyle name="40% - Accent3 2 6 2 4 4 2" xfId="39130" xr:uid="{BD786294-466A-45F1-AD44-408EBC5C7AA1}"/>
    <cellStyle name="40% - Accent3 2 6 2 4 5" xfId="31527" xr:uid="{FEAD4ECB-6D88-438B-B2B3-8911334DEC80}"/>
    <cellStyle name="40% - Accent3 2 6 2 5" xfId="6535" xr:uid="{00000000-0005-0000-0000-0000110D0000}"/>
    <cellStyle name="40% - Accent3 2 6 2 5 2" xfId="24162" xr:uid="{D2C09D35-FDE1-4D51-BBA1-7CB3305D5346}"/>
    <cellStyle name="40% - Accent3 2 6 2 5 2 2" xfId="39133" xr:uid="{B55467BC-0E7D-45F6-B658-4019E7359ACA}"/>
    <cellStyle name="40% - Accent3 2 6 2 5 3" xfId="31530" xr:uid="{1571B567-628E-4C92-928A-7BFC859CAC57}"/>
    <cellStyle name="40% - Accent3 2 6 2 6" xfId="6536" xr:uid="{00000000-0005-0000-0000-0000120D0000}"/>
    <cellStyle name="40% - Accent3 2 6 2 6 2" xfId="6537" xr:uid="{00000000-0005-0000-0000-0000130D0000}"/>
    <cellStyle name="40% - Accent3 2 6 2 6 2 2" xfId="24164" xr:uid="{2D3D5963-34F8-4AB1-9280-C7CCE5F25DD2}"/>
    <cellStyle name="40% - Accent3 2 6 2 6 2 2 2" xfId="39135" xr:uid="{116D847E-B508-4850-8A7A-3E6C49141F06}"/>
    <cellStyle name="40% - Accent3 2 6 2 6 2 3" xfId="31532" xr:uid="{F40418EF-EBE3-41BA-8871-411241E3320C}"/>
    <cellStyle name="40% - Accent3 2 6 2 6 3" xfId="24163" xr:uid="{93A30145-22CA-4E7B-9C12-08C2422C4333}"/>
    <cellStyle name="40% - Accent3 2 6 2 6 3 2" xfId="39134" xr:uid="{13A5ED66-1DB5-44B3-8CB9-34F3756A6EA4}"/>
    <cellStyle name="40% - Accent3 2 6 2 6 4" xfId="31531" xr:uid="{CC3D51FC-61D4-4158-81D6-F97EC3B61A47}"/>
    <cellStyle name="40% - Accent3 2 6 2 7" xfId="6538" xr:uid="{00000000-0005-0000-0000-0000140D0000}"/>
    <cellStyle name="40% - Accent3 2 6 2 7 2" xfId="24165" xr:uid="{F56EABDE-69F2-4F20-A9A1-82A6BFCC8DB2}"/>
    <cellStyle name="40% - Accent3 2 6 2 7 2 2" xfId="39136" xr:uid="{4ADBF1BA-311F-4CE3-8850-8B52B2493632}"/>
    <cellStyle name="40% - Accent3 2 6 2 7 3" xfId="31533" xr:uid="{A5544755-188A-4AEF-A633-9B6A736E5DAF}"/>
    <cellStyle name="40% - Accent3 2 6 2 8" xfId="24144" xr:uid="{6A5957C0-6485-4580-A7C3-C39C68E5B003}"/>
    <cellStyle name="40% - Accent3 2 6 2 8 2" xfId="39115" xr:uid="{AAFB7BEB-7F2C-4D27-A97B-E54C6ED816CE}"/>
    <cellStyle name="40% - Accent3 2 6 2 9" xfId="31512" xr:uid="{0E2BB6CF-79C8-4F2F-A1D3-D17A30B47B2D}"/>
    <cellStyle name="40% - Accent3 2 6 3" xfId="6539" xr:uid="{00000000-0005-0000-0000-0000150D0000}"/>
    <cellStyle name="40% - Accent3 2 6 3 2" xfId="6540" xr:uid="{00000000-0005-0000-0000-0000160D0000}"/>
    <cellStyle name="40% - Accent3 2 6 3 2 2" xfId="6541" xr:uid="{00000000-0005-0000-0000-0000170D0000}"/>
    <cellStyle name="40% - Accent3 2 6 3 2 2 2" xfId="24168" xr:uid="{A0592278-646B-4A82-B0BF-859B3CA48685}"/>
    <cellStyle name="40% - Accent3 2 6 3 2 2 2 2" xfId="39139" xr:uid="{94DAEE68-B8F0-4258-A86E-82DFB7349859}"/>
    <cellStyle name="40% - Accent3 2 6 3 2 2 3" xfId="31536" xr:uid="{DF0129D7-EAD9-4412-8B32-AFAC7C6F7B40}"/>
    <cellStyle name="40% - Accent3 2 6 3 2 3" xfId="6542" xr:uid="{00000000-0005-0000-0000-0000180D0000}"/>
    <cellStyle name="40% - Accent3 2 6 3 2 3 2" xfId="24169" xr:uid="{A188E39F-5225-444C-A58A-2C021804CFA2}"/>
    <cellStyle name="40% - Accent3 2 6 3 2 3 2 2" xfId="39140" xr:uid="{A9DECE80-EDD3-4CF3-B0D6-F81466B08438}"/>
    <cellStyle name="40% - Accent3 2 6 3 2 3 3" xfId="31537" xr:uid="{7BB494D1-11E7-4183-B768-950EB5A0B8CE}"/>
    <cellStyle name="40% - Accent3 2 6 3 2 4" xfId="24167" xr:uid="{3A3924F1-464A-4450-B6E4-6654D6D0A388}"/>
    <cellStyle name="40% - Accent3 2 6 3 2 4 2" xfId="39138" xr:uid="{7DA967D3-4FDB-455F-972A-D173A4DF7C3C}"/>
    <cellStyle name="40% - Accent3 2 6 3 2 5" xfId="31535" xr:uid="{DE1F0E0A-11F9-49FA-9805-1AA85C6E3BF2}"/>
    <cellStyle name="40% - Accent3 2 6 3 3" xfId="6543" xr:uid="{00000000-0005-0000-0000-0000190D0000}"/>
    <cellStyle name="40% - Accent3 2 6 3 3 2" xfId="6544" xr:uid="{00000000-0005-0000-0000-00001A0D0000}"/>
    <cellStyle name="40% - Accent3 2 6 3 3 2 2" xfId="24171" xr:uid="{07E77576-B70D-4CBE-A220-C3620D4C3AC9}"/>
    <cellStyle name="40% - Accent3 2 6 3 3 2 2 2" xfId="39142" xr:uid="{838939F9-7726-4EE4-AC7F-5ED8B0C3736D}"/>
    <cellStyle name="40% - Accent3 2 6 3 3 2 3" xfId="31539" xr:uid="{E6C324FD-772D-4B46-A8EC-3E045D9B36C6}"/>
    <cellStyle name="40% - Accent3 2 6 3 3 3" xfId="24170" xr:uid="{E42CB3E8-E15B-46E8-A625-0E2F6551C2AD}"/>
    <cellStyle name="40% - Accent3 2 6 3 3 3 2" xfId="39141" xr:uid="{A509CC90-442A-413B-B58D-CD517989BC16}"/>
    <cellStyle name="40% - Accent3 2 6 3 3 4" xfId="31538" xr:uid="{FC978DAA-08A1-46D3-B256-ED3AD7E9944D}"/>
    <cellStyle name="40% - Accent3 2 6 3 4" xfId="6545" xr:uid="{00000000-0005-0000-0000-00001B0D0000}"/>
    <cellStyle name="40% - Accent3 2 6 3 4 2" xfId="24172" xr:uid="{452B3274-9FFB-43A4-AF14-66E347098601}"/>
    <cellStyle name="40% - Accent3 2 6 3 4 2 2" xfId="39143" xr:uid="{56B80CF7-633D-4576-BE65-2A449C860428}"/>
    <cellStyle name="40% - Accent3 2 6 3 4 3" xfId="31540" xr:uid="{6423EE0B-FDEB-4FEB-A7D9-725AE1ED32A4}"/>
    <cellStyle name="40% - Accent3 2 6 3 5" xfId="24166" xr:uid="{34A28378-6043-4214-B60D-B907C3233BA7}"/>
    <cellStyle name="40% - Accent3 2 6 3 5 2" xfId="39137" xr:uid="{035B113F-1E42-46FD-AA11-F7B763E452E2}"/>
    <cellStyle name="40% - Accent3 2 6 3 6" xfId="31534" xr:uid="{7242841C-BCB6-4994-9289-A5D64DDF3297}"/>
    <cellStyle name="40% - Accent3 2 6 4" xfId="6546" xr:uid="{00000000-0005-0000-0000-00001C0D0000}"/>
    <cellStyle name="40% - Accent3 2 6 4 2" xfId="6547" xr:uid="{00000000-0005-0000-0000-00001D0D0000}"/>
    <cellStyle name="40% - Accent3 2 6 4 2 2" xfId="6548" xr:uid="{00000000-0005-0000-0000-00001E0D0000}"/>
    <cellStyle name="40% - Accent3 2 6 4 2 2 2" xfId="24175" xr:uid="{EBCCBAD9-954D-434C-B446-AB798F7BB001}"/>
    <cellStyle name="40% - Accent3 2 6 4 2 2 2 2" xfId="39146" xr:uid="{56D17150-391A-40B1-9424-738BB7738B83}"/>
    <cellStyle name="40% - Accent3 2 6 4 2 2 3" xfId="31543" xr:uid="{97F683E1-C3AD-45BB-9AF5-687F3860E8F9}"/>
    <cellStyle name="40% - Accent3 2 6 4 2 3" xfId="6549" xr:uid="{00000000-0005-0000-0000-00001F0D0000}"/>
    <cellStyle name="40% - Accent3 2 6 4 2 3 2" xfId="24176" xr:uid="{F8705706-846C-4A48-A154-EBFA7FA9466E}"/>
    <cellStyle name="40% - Accent3 2 6 4 2 3 2 2" xfId="39147" xr:uid="{DAEE7203-3A83-4CC1-9711-8E022488FEBC}"/>
    <cellStyle name="40% - Accent3 2 6 4 2 3 3" xfId="31544" xr:uid="{CB89CAA7-15AC-41F5-A262-B6E050F9A614}"/>
    <cellStyle name="40% - Accent3 2 6 4 2 4" xfId="24174" xr:uid="{3E1964DD-99C7-4BA3-8179-ABA7A7DDA480}"/>
    <cellStyle name="40% - Accent3 2 6 4 2 4 2" xfId="39145" xr:uid="{C4254C98-15E2-49E3-B405-1A967A7FD36C}"/>
    <cellStyle name="40% - Accent3 2 6 4 2 5" xfId="31542" xr:uid="{88A4626F-3CED-4AAF-A9CE-C31A7DBD5978}"/>
    <cellStyle name="40% - Accent3 2 6 4 3" xfId="6550" xr:uid="{00000000-0005-0000-0000-0000200D0000}"/>
    <cellStyle name="40% - Accent3 2 6 4 3 2" xfId="6551" xr:uid="{00000000-0005-0000-0000-0000210D0000}"/>
    <cellStyle name="40% - Accent3 2 6 4 3 2 2" xfId="24178" xr:uid="{61102DBA-B5C4-4AFF-90BA-79A6FF8C3E43}"/>
    <cellStyle name="40% - Accent3 2 6 4 3 2 2 2" xfId="39149" xr:uid="{8F1BF9D6-E996-46A2-B265-CA12EB668D80}"/>
    <cellStyle name="40% - Accent3 2 6 4 3 2 3" xfId="31546" xr:uid="{AF857C99-81B0-4316-A0DA-FDB01BA0B506}"/>
    <cellStyle name="40% - Accent3 2 6 4 3 3" xfId="24177" xr:uid="{C89CEA1D-2056-4A26-8E18-45A05AD452BD}"/>
    <cellStyle name="40% - Accent3 2 6 4 3 3 2" xfId="39148" xr:uid="{60F13E00-7A23-432F-A961-C2E15DF80A5C}"/>
    <cellStyle name="40% - Accent3 2 6 4 3 4" xfId="31545" xr:uid="{21042E64-4AA7-4AEB-AADF-7929479C82DC}"/>
    <cellStyle name="40% - Accent3 2 6 4 4" xfId="6552" xr:uid="{00000000-0005-0000-0000-0000220D0000}"/>
    <cellStyle name="40% - Accent3 2 6 4 4 2" xfId="24179" xr:uid="{DB7EF837-A5B3-482B-B62F-C3CD27A06B88}"/>
    <cellStyle name="40% - Accent3 2 6 4 4 2 2" xfId="39150" xr:uid="{E08D72C4-A90F-475F-B0BF-B4A7543E09D2}"/>
    <cellStyle name="40% - Accent3 2 6 4 4 3" xfId="31547" xr:uid="{B4E4A65D-AE88-46AF-AE47-186DB87FAE61}"/>
    <cellStyle name="40% - Accent3 2 6 4 5" xfId="24173" xr:uid="{035FCC0E-3F45-457D-8F52-C1D96AD440AC}"/>
    <cellStyle name="40% - Accent3 2 6 4 5 2" xfId="39144" xr:uid="{8FF1DDA6-13EC-4835-9431-2AD7EA784118}"/>
    <cellStyle name="40% - Accent3 2 6 4 6" xfId="31541" xr:uid="{CD881B47-FFFC-4EFB-B5C0-D72F662A25DD}"/>
    <cellStyle name="40% - Accent3 2 6 5" xfId="6553" xr:uid="{00000000-0005-0000-0000-0000230D0000}"/>
    <cellStyle name="40% - Accent3 2 6 5 2" xfId="6554" xr:uid="{00000000-0005-0000-0000-0000240D0000}"/>
    <cellStyle name="40% - Accent3 2 6 5 2 2" xfId="24181" xr:uid="{27A843CD-334C-46BF-97FD-AA2F26B71699}"/>
    <cellStyle name="40% - Accent3 2 6 5 2 2 2" xfId="39152" xr:uid="{018A0429-B60F-4CD3-98E0-3A7042449B96}"/>
    <cellStyle name="40% - Accent3 2 6 5 2 3" xfId="31549" xr:uid="{E7226860-F7A7-4DD4-B424-10BFB311B1E2}"/>
    <cellStyle name="40% - Accent3 2 6 5 3" xfId="6555" xr:uid="{00000000-0005-0000-0000-0000250D0000}"/>
    <cellStyle name="40% - Accent3 2 6 5 3 2" xfId="24182" xr:uid="{93918241-315B-4D8A-A7D4-86D764AB4F16}"/>
    <cellStyle name="40% - Accent3 2 6 5 3 2 2" xfId="39153" xr:uid="{D2F559A2-2260-4218-BC40-77C8DA01F2DD}"/>
    <cellStyle name="40% - Accent3 2 6 5 3 3" xfId="31550" xr:uid="{4B14E4B6-0E4F-4440-AECF-2474C3366ECA}"/>
    <cellStyle name="40% - Accent3 2 6 5 4" xfId="24180" xr:uid="{FE91B43C-3ED9-471D-A162-AF69F175A886}"/>
    <cellStyle name="40% - Accent3 2 6 5 4 2" xfId="39151" xr:uid="{F4185404-8FD7-4B56-9733-B409A91A4A5F}"/>
    <cellStyle name="40% - Accent3 2 6 5 5" xfId="31548" xr:uid="{D270A66A-3CEB-4634-B08C-E56BA37F22E3}"/>
    <cellStyle name="40% - Accent3 2 6 6" xfId="6556" xr:uid="{00000000-0005-0000-0000-0000260D0000}"/>
    <cellStyle name="40% - Accent3 2 6 6 2" xfId="24183" xr:uid="{B7AA2E7B-E675-438D-99BE-0C13E74B6653}"/>
    <cellStyle name="40% - Accent3 2 6 6 2 2" xfId="39154" xr:uid="{37605578-AC9D-468E-809D-2E71ED7F7C9B}"/>
    <cellStyle name="40% - Accent3 2 6 6 3" xfId="31551" xr:uid="{84618248-1908-4554-B3FA-C0B88EF95FB9}"/>
    <cellStyle name="40% - Accent3 2 6 7" xfId="6557" xr:uid="{00000000-0005-0000-0000-0000270D0000}"/>
    <cellStyle name="40% - Accent3 2 6 7 2" xfId="6558" xr:uid="{00000000-0005-0000-0000-0000280D0000}"/>
    <cellStyle name="40% - Accent3 2 6 7 2 2" xfId="24185" xr:uid="{009ACCA9-0546-4A4D-8C9C-99758469C231}"/>
    <cellStyle name="40% - Accent3 2 6 7 2 2 2" xfId="39156" xr:uid="{E32C5234-9598-4581-B6A3-3CD38233B817}"/>
    <cellStyle name="40% - Accent3 2 6 7 2 3" xfId="31553" xr:uid="{0FE85C16-6266-4523-AB79-B5A40189AAE0}"/>
    <cellStyle name="40% - Accent3 2 6 7 3" xfId="24184" xr:uid="{39FAA90A-80E5-4AD0-BB68-F99D51BB3C82}"/>
    <cellStyle name="40% - Accent3 2 6 7 3 2" xfId="39155" xr:uid="{F7BCD1F9-6664-4C1A-9507-EF1908A91C17}"/>
    <cellStyle name="40% - Accent3 2 6 7 4" xfId="31552" xr:uid="{0E3BED0C-2D30-4F67-B474-571B30934A89}"/>
    <cellStyle name="40% - Accent3 2 6 8" xfId="6559" xr:uid="{00000000-0005-0000-0000-0000290D0000}"/>
    <cellStyle name="40% - Accent3 2 6 8 2" xfId="24186" xr:uid="{F69D40AC-0632-4ED7-8645-31DC9992891F}"/>
    <cellStyle name="40% - Accent3 2 6 8 2 2" xfId="39157" xr:uid="{85CB8A53-F300-4990-8468-E7FDF8DD36AC}"/>
    <cellStyle name="40% - Accent3 2 6 8 3" xfId="31554" xr:uid="{D07B067D-015F-482A-B645-33CBE3402925}"/>
    <cellStyle name="40% - Accent3 2 6 9" xfId="24143" xr:uid="{081CC62B-3465-4C04-9A1F-7AFB98389B0F}"/>
    <cellStyle name="40% - Accent3 2 6 9 2" xfId="39114" xr:uid="{102142B8-0D08-464D-B77F-3102492C49E0}"/>
    <cellStyle name="40% - Accent3 2 7" xfId="6560" xr:uid="{00000000-0005-0000-0000-00002A0D0000}"/>
    <cellStyle name="40% - Accent3 2 7 2" xfId="6561" xr:uid="{00000000-0005-0000-0000-00002B0D0000}"/>
    <cellStyle name="40% - Accent3 2 7 2 2" xfId="6562" xr:uid="{00000000-0005-0000-0000-00002C0D0000}"/>
    <cellStyle name="40% - Accent3 2 7 2 2 2" xfId="24189" xr:uid="{0F93E7F3-5613-4109-B5AB-EA4BE69A9563}"/>
    <cellStyle name="40% - Accent3 2 7 2 2 2 2" xfId="39160" xr:uid="{BE25ED9C-9EB2-4F52-BDA8-DE7B0113B72C}"/>
    <cellStyle name="40% - Accent3 2 7 2 2 3" xfId="31557" xr:uid="{39DF4CCC-C1DF-438F-AF4E-1FF049790AC5}"/>
    <cellStyle name="40% - Accent3 2 7 2 3" xfId="6563" xr:uid="{00000000-0005-0000-0000-00002D0D0000}"/>
    <cellStyle name="40% - Accent3 2 7 2 3 2" xfId="24190" xr:uid="{6CA53DF9-B6B1-4D88-A5D9-53298B6F438F}"/>
    <cellStyle name="40% - Accent3 2 7 2 3 2 2" xfId="39161" xr:uid="{FEEC620A-28C7-4CC9-B5CD-0E6FA603A516}"/>
    <cellStyle name="40% - Accent3 2 7 2 3 3" xfId="31558" xr:uid="{14FCA5D9-05EA-450D-A10E-580B33092AAE}"/>
    <cellStyle name="40% - Accent3 2 7 2 4" xfId="24188" xr:uid="{27411445-6E42-4CCD-BF43-933B363E2571}"/>
    <cellStyle name="40% - Accent3 2 7 2 4 2" xfId="39159" xr:uid="{EF714CA3-90AA-4BDF-9B46-DFC781B56F73}"/>
    <cellStyle name="40% - Accent3 2 7 2 5" xfId="31556" xr:uid="{325FDFC5-AF0F-40D0-95BE-61D34CE2CD5A}"/>
    <cellStyle name="40% - Accent3 2 7 3" xfId="6564" xr:uid="{00000000-0005-0000-0000-00002E0D0000}"/>
    <cellStyle name="40% - Accent3 2 7 3 2" xfId="6565" xr:uid="{00000000-0005-0000-0000-00002F0D0000}"/>
    <cellStyle name="40% - Accent3 2 7 3 2 2" xfId="24192" xr:uid="{70EDE74E-980C-4852-A318-3A92C2811752}"/>
    <cellStyle name="40% - Accent3 2 7 3 2 2 2" xfId="39163" xr:uid="{32E7FDDD-CC15-49D5-BD1A-D5F62DF4DB23}"/>
    <cellStyle name="40% - Accent3 2 7 3 2 3" xfId="31560" xr:uid="{F5D5EAB6-6C8F-49A7-AA8D-D9E2757E7E37}"/>
    <cellStyle name="40% - Accent3 2 7 3 3" xfId="24191" xr:uid="{4C51894C-DF29-413B-A37E-7473F49FE089}"/>
    <cellStyle name="40% - Accent3 2 7 3 3 2" xfId="39162" xr:uid="{22F2513C-88AA-4EBD-AC12-EA4559F3C393}"/>
    <cellStyle name="40% - Accent3 2 7 3 4" xfId="31559" xr:uid="{10830024-3522-4E45-A436-457EE66BB2E9}"/>
    <cellStyle name="40% - Accent3 2 7 4" xfId="6566" xr:uid="{00000000-0005-0000-0000-0000300D0000}"/>
    <cellStyle name="40% - Accent3 2 7 4 2" xfId="24193" xr:uid="{8DA7027C-4763-4995-B2EF-8DC395237FCD}"/>
    <cellStyle name="40% - Accent3 2 7 4 2 2" xfId="39164" xr:uid="{271D3E86-2CF5-41F3-9808-EC6195116DFA}"/>
    <cellStyle name="40% - Accent3 2 7 4 3" xfId="31561" xr:uid="{422716CA-925F-400B-A081-43D7B2B4B73C}"/>
    <cellStyle name="40% - Accent3 2 7 5" xfId="24187" xr:uid="{7581DCFE-771A-4DEF-86FE-9EC1B980EABD}"/>
    <cellStyle name="40% - Accent3 2 7 5 2" xfId="39158" xr:uid="{E62C1234-5768-4320-83E6-271157431B30}"/>
    <cellStyle name="40% - Accent3 2 7 6" xfId="31555" xr:uid="{9453D976-EF74-43BD-8539-42F85922C743}"/>
    <cellStyle name="40% - Accent3 3" xfId="234" xr:uid="{00000000-0005-0000-0000-000049000000}"/>
    <cellStyle name="40% - Accent3 3 10" xfId="6567" xr:uid="{00000000-0005-0000-0000-0000310D0000}"/>
    <cellStyle name="40% - Accent3 3 10 2" xfId="24194" xr:uid="{BE340FF0-C651-4162-9E9B-E16F98E586E5}"/>
    <cellStyle name="40% - Accent3 3 10 2 2" xfId="39165" xr:uid="{F35805C1-7D8A-4A38-B37D-179C695BA5CA}"/>
    <cellStyle name="40% - Accent3 3 10 3" xfId="31562" xr:uid="{AF7162EF-4ED7-4A95-B5AC-D8BD50024200}"/>
    <cellStyle name="40% - Accent3 3 2" xfId="6568" xr:uid="{00000000-0005-0000-0000-0000320D0000}"/>
    <cellStyle name="40% - Accent3 3 2 2" xfId="6569" xr:uid="{00000000-0005-0000-0000-0000330D0000}"/>
    <cellStyle name="40% - Accent3 3 2 2 2" xfId="6570" xr:uid="{00000000-0005-0000-0000-0000340D0000}"/>
    <cellStyle name="40% - Accent3 3 2 2 2 2" xfId="6571" xr:uid="{00000000-0005-0000-0000-0000350D0000}"/>
    <cellStyle name="40% - Accent3 3 2 2 2 2 2" xfId="6572" xr:uid="{00000000-0005-0000-0000-0000360D0000}"/>
    <cellStyle name="40% - Accent3 3 2 2 2 2 2 2" xfId="24198" xr:uid="{F61FA5E2-9DFC-47D8-AA6B-6FF7E96E3522}"/>
    <cellStyle name="40% - Accent3 3 2 2 2 2 2 2 2" xfId="39169" xr:uid="{263BE15A-888A-429B-BCDE-8FC17EF84332}"/>
    <cellStyle name="40% - Accent3 3 2 2 2 2 2 3" xfId="31566" xr:uid="{46B96859-8D4B-4278-AB3B-31C3CCEA17AD}"/>
    <cellStyle name="40% - Accent3 3 2 2 2 2 3" xfId="6573" xr:uid="{00000000-0005-0000-0000-0000370D0000}"/>
    <cellStyle name="40% - Accent3 3 2 2 2 2 3 2" xfId="24199" xr:uid="{39B5A276-4268-48AB-B829-BD0785C19FF7}"/>
    <cellStyle name="40% - Accent3 3 2 2 2 2 3 2 2" xfId="39170" xr:uid="{11CCB15B-C6A5-44BE-8826-FDE9C639BECA}"/>
    <cellStyle name="40% - Accent3 3 2 2 2 2 3 3" xfId="31567" xr:uid="{79505077-5822-4DAA-BBDC-DFE73BDB3344}"/>
    <cellStyle name="40% - Accent3 3 2 2 2 2 4" xfId="24197" xr:uid="{980ED164-8BC3-44F4-9556-B381CD7798EA}"/>
    <cellStyle name="40% - Accent3 3 2 2 2 2 4 2" xfId="39168" xr:uid="{73D6F13C-F488-4405-BA5E-6D808C3F31B3}"/>
    <cellStyle name="40% - Accent3 3 2 2 2 2 5" xfId="31565" xr:uid="{ED2669D9-8BC9-4FA4-A51D-572D55F3DFCA}"/>
    <cellStyle name="40% - Accent3 3 2 2 2 3" xfId="6574" xr:uid="{00000000-0005-0000-0000-0000380D0000}"/>
    <cellStyle name="40% - Accent3 3 2 2 2 3 2" xfId="6575" xr:uid="{00000000-0005-0000-0000-0000390D0000}"/>
    <cellStyle name="40% - Accent3 3 2 2 2 3 2 2" xfId="24201" xr:uid="{86309F87-3EF3-49F8-9299-25F45CD34DB6}"/>
    <cellStyle name="40% - Accent3 3 2 2 2 3 2 2 2" xfId="39172" xr:uid="{3367B23D-7ACF-4710-85FF-DDE6743601D1}"/>
    <cellStyle name="40% - Accent3 3 2 2 2 3 2 3" xfId="31569" xr:uid="{A641FD87-7D71-494D-A0C6-9B52615D1057}"/>
    <cellStyle name="40% - Accent3 3 2 2 2 3 3" xfId="24200" xr:uid="{CDCF5C72-2C22-45F8-B57B-FF28A92717C4}"/>
    <cellStyle name="40% - Accent3 3 2 2 2 3 3 2" xfId="39171" xr:uid="{CA03E27C-6166-4A4C-8AD8-32394D25C56D}"/>
    <cellStyle name="40% - Accent3 3 2 2 2 3 4" xfId="31568" xr:uid="{91C3E6FC-734E-452C-A649-77B2CEBFB60B}"/>
    <cellStyle name="40% - Accent3 3 2 2 2 4" xfId="6576" xr:uid="{00000000-0005-0000-0000-00003A0D0000}"/>
    <cellStyle name="40% - Accent3 3 2 2 2 4 2" xfId="24202" xr:uid="{21368D9C-CF1B-4343-9408-DDEA4A30D9A8}"/>
    <cellStyle name="40% - Accent3 3 2 2 2 4 2 2" xfId="39173" xr:uid="{4BDDE067-389D-4D07-B591-3CF85DA999FE}"/>
    <cellStyle name="40% - Accent3 3 2 2 2 4 3" xfId="31570" xr:uid="{976E6250-E080-45FA-ABD2-1A7B173419E9}"/>
    <cellStyle name="40% - Accent3 3 2 2 2 5" xfId="24196" xr:uid="{4212E94B-4E29-4D38-AB57-C9B5E51ACD0D}"/>
    <cellStyle name="40% - Accent3 3 2 2 2 5 2" xfId="39167" xr:uid="{20E9A4EC-4333-4DEF-95F5-0E4A6CF67AE7}"/>
    <cellStyle name="40% - Accent3 3 2 2 2 6" xfId="31564" xr:uid="{F7E3B16C-3B64-4679-BDA2-8A453118FF39}"/>
    <cellStyle name="40% - Accent3 3 2 2 3" xfId="6577" xr:uid="{00000000-0005-0000-0000-00003B0D0000}"/>
    <cellStyle name="40% - Accent3 3 2 2 3 2" xfId="6578" xr:uid="{00000000-0005-0000-0000-00003C0D0000}"/>
    <cellStyle name="40% - Accent3 3 2 2 3 2 2" xfId="24204" xr:uid="{EDDACFEA-54D6-471F-98B9-CF2891ECB942}"/>
    <cellStyle name="40% - Accent3 3 2 2 3 2 2 2" xfId="39175" xr:uid="{0732D3FE-1384-4C7A-A762-636A1A69B2CD}"/>
    <cellStyle name="40% - Accent3 3 2 2 3 2 3" xfId="31572" xr:uid="{4E48E81B-E434-40FF-9008-748DD6C26975}"/>
    <cellStyle name="40% - Accent3 3 2 2 3 3" xfId="6579" xr:uid="{00000000-0005-0000-0000-00003D0D0000}"/>
    <cellStyle name="40% - Accent3 3 2 2 3 3 2" xfId="24205" xr:uid="{2EFE80DA-9814-4F59-B440-F1C7D875F5DF}"/>
    <cellStyle name="40% - Accent3 3 2 2 3 3 2 2" xfId="39176" xr:uid="{10C31235-63A9-4FD1-AEEF-99F232417954}"/>
    <cellStyle name="40% - Accent3 3 2 2 3 3 3" xfId="31573" xr:uid="{C8B8D87B-B60A-4E0C-A5BA-49DB456AB20F}"/>
    <cellStyle name="40% - Accent3 3 2 2 3 4" xfId="24203" xr:uid="{AB5CBDBD-B455-4D17-904F-7A112CB547A8}"/>
    <cellStyle name="40% - Accent3 3 2 2 3 4 2" xfId="39174" xr:uid="{0C2AD6D6-E506-4BE1-B7B6-0BE567A0782A}"/>
    <cellStyle name="40% - Accent3 3 2 2 3 5" xfId="31571" xr:uid="{C5914977-A1DA-4276-9269-C3BFFB19E1C4}"/>
    <cellStyle name="40% - Accent3 3 2 2 4" xfId="6580" xr:uid="{00000000-0005-0000-0000-00003E0D0000}"/>
    <cellStyle name="40% - Accent3 3 2 2 4 2" xfId="24206" xr:uid="{1D787E63-08EF-4A23-BBA7-17B558F85446}"/>
    <cellStyle name="40% - Accent3 3 2 2 4 2 2" xfId="39177" xr:uid="{40986C34-F113-4847-BDE2-E3EBE50401F7}"/>
    <cellStyle name="40% - Accent3 3 2 2 4 3" xfId="31574" xr:uid="{49299B50-2A74-4159-867D-00BD59E60FBE}"/>
    <cellStyle name="40% - Accent3 3 2 2 5" xfId="6581" xr:uid="{00000000-0005-0000-0000-00003F0D0000}"/>
    <cellStyle name="40% - Accent3 3 2 2 5 2" xfId="6582" xr:uid="{00000000-0005-0000-0000-0000400D0000}"/>
    <cellStyle name="40% - Accent3 3 2 2 5 2 2" xfId="24208" xr:uid="{362D22A3-8C37-47F4-B1E7-4F78EFFACD07}"/>
    <cellStyle name="40% - Accent3 3 2 2 5 2 2 2" xfId="39179" xr:uid="{8953F6F7-F6F1-4411-8A66-D930E75E397F}"/>
    <cellStyle name="40% - Accent3 3 2 2 5 2 3" xfId="31576" xr:uid="{52FEC709-6CA9-4A28-85B2-8FED5B8689E5}"/>
    <cellStyle name="40% - Accent3 3 2 2 5 3" xfId="24207" xr:uid="{6BCA7768-820F-4115-8471-54B86AFBCA37}"/>
    <cellStyle name="40% - Accent3 3 2 2 5 3 2" xfId="39178" xr:uid="{AF938DB5-5962-43D3-A23F-AC72A18AEF0F}"/>
    <cellStyle name="40% - Accent3 3 2 2 5 4" xfId="31575" xr:uid="{2CC094FE-2067-4DCA-8187-2D9E0EBE0651}"/>
    <cellStyle name="40% - Accent3 3 2 2 6" xfId="6583" xr:uid="{00000000-0005-0000-0000-0000410D0000}"/>
    <cellStyle name="40% - Accent3 3 2 2 6 2" xfId="24209" xr:uid="{272063B4-9BE8-415E-9AD2-C9EB09003F05}"/>
    <cellStyle name="40% - Accent3 3 2 2 6 2 2" xfId="39180" xr:uid="{3B93A24F-4800-441E-9289-738FBBD6337A}"/>
    <cellStyle name="40% - Accent3 3 2 2 6 3" xfId="31577" xr:uid="{2D21449E-FE79-4009-8DE5-F56ED8337E90}"/>
    <cellStyle name="40% - Accent3 3 2 2 7" xfId="24195" xr:uid="{774C44BA-499F-41AE-95B0-28BFAD206F5F}"/>
    <cellStyle name="40% - Accent3 3 2 2 7 2" xfId="39166" xr:uid="{8D55E1F3-2FBC-4948-ACFF-3D4B853E295E}"/>
    <cellStyle name="40% - Accent3 3 2 2 8" xfId="31563" xr:uid="{35A3593E-1C6E-4CE2-A32C-5846ECDE5420}"/>
    <cellStyle name="40% - Accent3 3 2 3" xfId="6584" xr:uid="{00000000-0005-0000-0000-0000420D0000}"/>
    <cellStyle name="40% - Accent3 3 2 3 2" xfId="6585" xr:uid="{00000000-0005-0000-0000-0000430D0000}"/>
    <cellStyle name="40% - Accent3 3 2 3 2 2" xfId="6586" xr:uid="{00000000-0005-0000-0000-0000440D0000}"/>
    <cellStyle name="40% - Accent3 3 2 3 2 2 2" xfId="24212" xr:uid="{06CB4521-5DEF-4FE9-8314-A87184475431}"/>
    <cellStyle name="40% - Accent3 3 2 3 2 2 2 2" xfId="39183" xr:uid="{B0D587D8-B70E-4F37-988C-3BCE8D2FC9CC}"/>
    <cellStyle name="40% - Accent3 3 2 3 2 2 3" xfId="31580" xr:uid="{FCC597CF-ED24-4392-B475-A83AAC0455C0}"/>
    <cellStyle name="40% - Accent3 3 2 3 2 3" xfId="6587" xr:uid="{00000000-0005-0000-0000-0000450D0000}"/>
    <cellStyle name="40% - Accent3 3 2 3 2 3 2" xfId="24213" xr:uid="{4ED36619-B2D8-464E-AA71-D87D224F7C35}"/>
    <cellStyle name="40% - Accent3 3 2 3 2 3 2 2" xfId="39184" xr:uid="{2113E196-0EB9-48E6-807C-1D77082BF810}"/>
    <cellStyle name="40% - Accent3 3 2 3 2 3 3" xfId="31581" xr:uid="{3D667CBF-EFC1-4118-A1DA-D9F8D34771A7}"/>
    <cellStyle name="40% - Accent3 3 2 3 2 4" xfId="24211" xr:uid="{4070FA00-DFDD-45F4-AF3D-B4A54DF81EFF}"/>
    <cellStyle name="40% - Accent3 3 2 3 2 4 2" xfId="39182" xr:uid="{E20F75FF-AC3D-4826-AA0A-EDD788820F39}"/>
    <cellStyle name="40% - Accent3 3 2 3 2 5" xfId="31579" xr:uid="{025AD3B6-3A5D-4B54-9DD1-4BFC3C617242}"/>
    <cellStyle name="40% - Accent3 3 2 3 3" xfId="6588" xr:uid="{00000000-0005-0000-0000-0000460D0000}"/>
    <cellStyle name="40% - Accent3 3 2 3 3 2" xfId="6589" xr:uid="{00000000-0005-0000-0000-0000470D0000}"/>
    <cellStyle name="40% - Accent3 3 2 3 3 2 2" xfId="24215" xr:uid="{4F0C2AE9-58C3-4138-9DB6-DCDEE6218BFD}"/>
    <cellStyle name="40% - Accent3 3 2 3 3 2 2 2" xfId="39186" xr:uid="{4F2F618F-90B6-4ECE-8A8A-A8F2BD27BE80}"/>
    <cellStyle name="40% - Accent3 3 2 3 3 2 3" xfId="31583" xr:uid="{8380ED39-C89B-4733-BCE3-DE16838C86A6}"/>
    <cellStyle name="40% - Accent3 3 2 3 3 3" xfId="24214" xr:uid="{83534465-6E41-478C-B0D8-E1D3677E2D44}"/>
    <cellStyle name="40% - Accent3 3 2 3 3 3 2" xfId="39185" xr:uid="{573B10FF-A563-4022-AA5F-C0EA34A474C4}"/>
    <cellStyle name="40% - Accent3 3 2 3 3 4" xfId="31582" xr:uid="{02DD7D8F-39EE-437E-9D63-9D6B560F9453}"/>
    <cellStyle name="40% - Accent3 3 2 3 4" xfId="6590" xr:uid="{00000000-0005-0000-0000-0000480D0000}"/>
    <cellStyle name="40% - Accent3 3 2 3 4 2" xfId="24216" xr:uid="{DD56A2CC-6A67-4A39-94CF-1B162DF4A99D}"/>
    <cellStyle name="40% - Accent3 3 2 3 4 2 2" xfId="39187" xr:uid="{A31F45ED-F833-4AC1-8518-4D43A678BB57}"/>
    <cellStyle name="40% - Accent3 3 2 3 4 3" xfId="31584" xr:uid="{FE53B628-CE1D-4B31-B47F-BFD5B8DF21A7}"/>
    <cellStyle name="40% - Accent3 3 2 3 5" xfId="24210" xr:uid="{2DB122DE-5F0F-46F9-A986-881E0BF56BC6}"/>
    <cellStyle name="40% - Accent3 3 2 3 5 2" xfId="39181" xr:uid="{7FD9098E-E3E4-4111-B9C7-1FF8655C57A1}"/>
    <cellStyle name="40% - Accent3 3 2 3 6" xfId="31578" xr:uid="{953DBF90-366E-4CB9-9596-EB02C89A0FBD}"/>
    <cellStyle name="40% - Accent3 3 2 4" xfId="6591" xr:uid="{00000000-0005-0000-0000-0000490D0000}"/>
    <cellStyle name="40% - Accent3 3 2 5" xfId="6592" xr:uid="{00000000-0005-0000-0000-00004A0D0000}"/>
    <cellStyle name="40% - Accent3 3 2 5 2" xfId="24217" xr:uid="{23C756E4-AF80-4BBB-BAB1-F34C00F38B37}"/>
    <cellStyle name="40% - Accent3 3 2 5 2 2" xfId="39188" xr:uid="{1F6633D2-B6F6-49FC-A931-D8188667C613}"/>
    <cellStyle name="40% - Accent3 3 2 5 3" xfId="31585" xr:uid="{96DC07C7-D220-493A-A005-D8EB5F26146B}"/>
    <cellStyle name="40% - Accent3 3 3" xfId="6593" xr:uid="{00000000-0005-0000-0000-00004B0D0000}"/>
    <cellStyle name="40% - Accent3 3 3 2" xfId="6594" xr:uid="{00000000-0005-0000-0000-00004C0D0000}"/>
    <cellStyle name="40% - Accent3 3 3 2 2" xfId="6595" xr:uid="{00000000-0005-0000-0000-00004D0D0000}"/>
    <cellStyle name="40% - Accent3 3 3 2 2 2" xfId="24220" xr:uid="{EE8870AF-0D87-4833-99D7-E0284AEDFC8D}"/>
    <cellStyle name="40% - Accent3 3 3 2 2 2 2" xfId="39191" xr:uid="{0AD0D07A-397E-4819-B625-C300D6BB0CFE}"/>
    <cellStyle name="40% - Accent3 3 3 2 2 3" xfId="31588" xr:uid="{837F0180-46F3-4555-A5C5-46A5EE3736CF}"/>
    <cellStyle name="40% - Accent3 3 3 2 3" xfId="6596" xr:uid="{00000000-0005-0000-0000-00004E0D0000}"/>
    <cellStyle name="40% - Accent3 3 3 2 3 2" xfId="6597" xr:uid="{00000000-0005-0000-0000-00004F0D0000}"/>
    <cellStyle name="40% - Accent3 3 3 2 3 2 2" xfId="24222" xr:uid="{F5BC156F-1F8D-4C35-AD0D-A9C4CAC1CD62}"/>
    <cellStyle name="40% - Accent3 3 3 2 3 2 2 2" xfId="39193" xr:uid="{15589FE6-03EA-4319-A5BB-2E831FA7B925}"/>
    <cellStyle name="40% - Accent3 3 3 2 3 2 3" xfId="31590" xr:uid="{57239136-E751-4F64-A090-29562AB72097}"/>
    <cellStyle name="40% - Accent3 3 3 2 3 3" xfId="24221" xr:uid="{84346896-10A1-4B11-BB98-89BB8F749F2C}"/>
    <cellStyle name="40% - Accent3 3 3 2 3 3 2" xfId="39192" xr:uid="{FC5CB4B3-FDC8-4620-9DFB-E63432EABD98}"/>
    <cellStyle name="40% - Accent3 3 3 2 3 4" xfId="31589" xr:uid="{792CC85B-521F-43B6-A895-A1D6F9C0E9FF}"/>
    <cellStyle name="40% - Accent3 3 3 2 4" xfId="24219" xr:uid="{0E7D16CE-FE83-4501-9C75-6C8E6DE35F30}"/>
    <cellStyle name="40% - Accent3 3 3 2 4 2" xfId="39190" xr:uid="{1A794572-3460-4440-B84B-CAD870C28FFB}"/>
    <cellStyle name="40% - Accent3 3 3 2 5" xfId="31587" xr:uid="{A3A872C9-C467-48DD-A40A-E6C7EBC17E32}"/>
    <cellStyle name="40% - Accent3 3 3 3" xfId="6598" xr:uid="{00000000-0005-0000-0000-0000500D0000}"/>
    <cellStyle name="40% - Accent3 3 3 3 2" xfId="24223" xr:uid="{97C0FE85-A19B-4AD0-AF32-38C71032E292}"/>
    <cellStyle name="40% - Accent3 3 3 3 2 2" xfId="39194" xr:uid="{37010D6B-D2BD-4CA1-8918-38D94B495800}"/>
    <cellStyle name="40% - Accent3 3 3 3 3" xfId="31591" xr:uid="{A8F07B3D-36F3-49CD-9CD7-944086D5DFDE}"/>
    <cellStyle name="40% - Accent3 3 3 4" xfId="6599" xr:uid="{00000000-0005-0000-0000-0000510D0000}"/>
    <cellStyle name="40% - Accent3 3 3 4 2" xfId="6600" xr:uid="{00000000-0005-0000-0000-0000520D0000}"/>
    <cellStyle name="40% - Accent3 3 3 4 2 2" xfId="24225" xr:uid="{9BE4EFB0-EBEF-4A55-B4E2-FB5F1ADB3796}"/>
    <cellStyle name="40% - Accent3 3 3 4 2 2 2" xfId="39196" xr:uid="{31EFEAAD-71D4-4F16-8C21-5E0536C99B10}"/>
    <cellStyle name="40% - Accent3 3 3 4 2 3" xfId="31593" xr:uid="{086450D4-A0AB-4FE4-AC39-C6F6A7ADCCC3}"/>
    <cellStyle name="40% - Accent3 3 3 4 3" xfId="24224" xr:uid="{ABBBCE46-7726-4C4F-A26B-EB10D5D04458}"/>
    <cellStyle name="40% - Accent3 3 3 4 3 2" xfId="39195" xr:uid="{E9DF5C2A-ABBD-4EEC-A42D-D5BD44122904}"/>
    <cellStyle name="40% - Accent3 3 3 4 4" xfId="31592" xr:uid="{15B1E10F-3888-41DF-8C5F-233C2372E603}"/>
    <cellStyle name="40% - Accent3 3 3 5" xfId="6601" xr:uid="{00000000-0005-0000-0000-0000530D0000}"/>
    <cellStyle name="40% - Accent3 3 3 5 2" xfId="24226" xr:uid="{6B2759F1-9488-49E7-85BB-B90E22FD76BE}"/>
    <cellStyle name="40% - Accent3 3 3 5 2 2" xfId="39197" xr:uid="{D76D9362-EE99-4167-96CB-7329FC171507}"/>
    <cellStyle name="40% - Accent3 3 3 5 3" xfId="31594" xr:uid="{2EDE600E-ECE8-408A-9E88-3E2B6D3BE74C}"/>
    <cellStyle name="40% - Accent3 3 3 6" xfId="24218" xr:uid="{C8434688-4748-490B-BE95-5BA8364EE273}"/>
    <cellStyle name="40% - Accent3 3 3 6 2" xfId="39189" xr:uid="{B76C6327-7550-478D-9646-39BACE08184C}"/>
    <cellStyle name="40% - Accent3 3 3 7" xfId="31586" xr:uid="{9AB9E417-844E-43DD-A389-A88B1BA027A7}"/>
    <cellStyle name="40% - Accent3 3 4" xfId="6602" xr:uid="{00000000-0005-0000-0000-0000540D0000}"/>
    <cellStyle name="40% - Accent3 3 4 2" xfId="6603" xr:uid="{00000000-0005-0000-0000-0000550D0000}"/>
    <cellStyle name="40% - Accent3 3 4 2 2" xfId="6604" xr:uid="{00000000-0005-0000-0000-0000560D0000}"/>
    <cellStyle name="40% - Accent3 3 4 2 2 2" xfId="24229" xr:uid="{5E603AD1-4E68-40FF-8FA8-35E4CEEF4CA3}"/>
    <cellStyle name="40% - Accent3 3 4 2 2 2 2" xfId="39200" xr:uid="{3B291017-4000-445A-AA77-17D281010A4C}"/>
    <cellStyle name="40% - Accent3 3 4 2 2 3" xfId="31597" xr:uid="{7E9DB9A4-FDF0-499C-B7BF-AC543688E792}"/>
    <cellStyle name="40% - Accent3 3 4 2 3" xfId="6605" xr:uid="{00000000-0005-0000-0000-0000570D0000}"/>
    <cellStyle name="40% - Accent3 3 4 2 3 2" xfId="24230" xr:uid="{98E82680-559C-450B-9E41-8492F9039F06}"/>
    <cellStyle name="40% - Accent3 3 4 2 3 2 2" xfId="39201" xr:uid="{A1AC28AB-F797-4556-96FD-2E3714A324CA}"/>
    <cellStyle name="40% - Accent3 3 4 2 3 3" xfId="31598" xr:uid="{DF1BAD33-CE09-439E-A974-C3BED7CDC70D}"/>
    <cellStyle name="40% - Accent3 3 4 2 4" xfId="24228" xr:uid="{95482C63-4084-4B7A-8E7A-90DE2F947DCF}"/>
    <cellStyle name="40% - Accent3 3 4 2 4 2" xfId="39199" xr:uid="{36B4EE10-3AAC-4297-8E77-08D6EA454A49}"/>
    <cellStyle name="40% - Accent3 3 4 2 5" xfId="31596" xr:uid="{34D0DA03-81FD-4A22-A933-52198A30A7DA}"/>
    <cellStyle name="40% - Accent3 3 4 3" xfId="6606" xr:uid="{00000000-0005-0000-0000-0000580D0000}"/>
    <cellStyle name="40% - Accent3 3 4 3 2" xfId="24231" xr:uid="{344955A3-0EEF-498B-9B39-02F8CC18E901}"/>
    <cellStyle name="40% - Accent3 3 4 3 2 2" xfId="39202" xr:uid="{AEC37E78-3692-485D-8ECD-BDC772DE6D9B}"/>
    <cellStyle name="40% - Accent3 3 4 3 3" xfId="31599" xr:uid="{99847CDE-844D-448C-8BBF-F63BE26B6CB6}"/>
    <cellStyle name="40% - Accent3 3 4 4" xfId="6607" xr:uid="{00000000-0005-0000-0000-0000590D0000}"/>
    <cellStyle name="40% - Accent3 3 4 4 2" xfId="6608" xr:uid="{00000000-0005-0000-0000-00005A0D0000}"/>
    <cellStyle name="40% - Accent3 3 4 4 2 2" xfId="24233" xr:uid="{179E3CA1-38C9-4E97-8782-CF90D939EA56}"/>
    <cellStyle name="40% - Accent3 3 4 4 2 2 2" xfId="39204" xr:uid="{2AEC3882-584F-45B7-898F-496FFF66DE16}"/>
    <cellStyle name="40% - Accent3 3 4 4 2 3" xfId="31601" xr:uid="{6778663A-F3BA-42D3-AAD5-998E1A8116E5}"/>
    <cellStyle name="40% - Accent3 3 4 4 3" xfId="24232" xr:uid="{9B76E7A0-3FE8-44FC-9ECF-320CF6FCE7C5}"/>
    <cellStyle name="40% - Accent3 3 4 4 3 2" xfId="39203" xr:uid="{9409D5BA-31A7-4115-94B3-6E7707B43C3C}"/>
    <cellStyle name="40% - Accent3 3 4 4 4" xfId="31600" xr:uid="{B899D342-F177-4A38-A0EF-0F1B080AADC1}"/>
    <cellStyle name="40% - Accent3 3 4 5" xfId="6609" xr:uid="{00000000-0005-0000-0000-00005B0D0000}"/>
    <cellStyle name="40% - Accent3 3 4 5 2" xfId="24234" xr:uid="{9CB40078-526F-46B2-AFBB-E88CAE55969A}"/>
    <cellStyle name="40% - Accent3 3 4 5 2 2" xfId="39205" xr:uid="{605F9007-E17B-47F5-803A-5CF7A642B75C}"/>
    <cellStyle name="40% - Accent3 3 4 5 3" xfId="31602" xr:uid="{F9EF7EC5-B6A7-49D5-86E2-408E9AF6B14C}"/>
    <cellStyle name="40% - Accent3 3 4 6" xfId="24227" xr:uid="{65B2EEF6-63C5-4515-9A19-F07F4D8ACAAA}"/>
    <cellStyle name="40% - Accent3 3 4 6 2" xfId="39198" xr:uid="{9B7E5538-706D-4F6E-982A-62CD07D02971}"/>
    <cellStyle name="40% - Accent3 3 4 7" xfId="31595" xr:uid="{7A679E0C-0786-43F5-BF11-F135AA9C5B92}"/>
    <cellStyle name="40% - Accent3 3 5" xfId="6610" xr:uid="{00000000-0005-0000-0000-00005C0D0000}"/>
    <cellStyle name="40% - Accent3 3 5 2" xfId="6611" xr:uid="{00000000-0005-0000-0000-00005D0D0000}"/>
    <cellStyle name="40% - Accent3 3 5 2 2" xfId="6612" xr:uid="{00000000-0005-0000-0000-00005E0D0000}"/>
    <cellStyle name="40% - Accent3 3 5 2 2 2" xfId="24237" xr:uid="{E2C9A75C-5EAE-4C46-8B29-BACB6E9236A2}"/>
    <cellStyle name="40% - Accent3 3 5 2 2 2 2" xfId="39208" xr:uid="{EA6B0DAB-FCFB-4BF0-A0A7-F49AC485501F}"/>
    <cellStyle name="40% - Accent3 3 5 2 2 3" xfId="31605" xr:uid="{F7DC1351-1051-4B7F-9EC4-0C4AD091F978}"/>
    <cellStyle name="40% - Accent3 3 5 2 3" xfId="6613" xr:uid="{00000000-0005-0000-0000-00005F0D0000}"/>
    <cellStyle name="40% - Accent3 3 5 2 3 2" xfId="24238" xr:uid="{EE514F62-0A76-4D81-9FAB-C1EE6DED1FEF}"/>
    <cellStyle name="40% - Accent3 3 5 2 3 2 2" xfId="39209" xr:uid="{45763F1F-9637-49F3-9294-1A1B03211E56}"/>
    <cellStyle name="40% - Accent3 3 5 2 3 3" xfId="31606" xr:uid="{51E5FCCE-78CE-40A0-ACCE-CF717313E20A}"/>
    <cellStyle name="40% - Accent3 3 5 2 4" xfId="24236" xr:uid="{74A4610F-B7E2-4E5E-A24B-E46D11CBC0AA}"/>
    <cellStyle name="40% - Accent3 3 5 2 4 2" xfId="39207" xr:uid="{9C144F0A-490C-4749-AD8C-297F6DB33E99}"/>
    <cellStyle name="40% - Accent3 3 5 2 5" xfId="31604" xr:uid="{34F9042D-F761-46C0-AE17-3E3EBB7473A2}"/>
    <cellStyle name="40% - Accent3 3 5 3" xfId="6614" xr:uid="{00000000-0005-0000-0000-0000600D0000}"/>
    <cellStyle name="40% - Accent3 3 5 3 2" xfId="6615" xr:uid="{00000000-0005-0000-0000-0000610D0000}"/>
    <cellStyle name="40% - Accent3 3 5 3 2 2" xfId="24240" xr:uid="{16D2C7A5-509C-48FE-88D8-B1ED63AAE80A}"/>
    <cellStyle name="40% - Accent3 3 5 3 2 2 2" xfId="39211" xr:uid="{83682713-E973-44BD-8D69-D0952134DF7D}"/>
    <cellStyle name="40% - Accent3 3 5 3 2 3" xfId="31608" xr:uid="{4243CEED-34CF-4C85-9BD9-ED00650063C4}"/>
    <cellStyle name="40% - Accent3 3 5 3 3" xfId="24239" xr:uid="{7E78F3D7-58EA-4E2F-9C7C-EB834FB89BEE}"/>
    <cellStyle name="40% - Accent3 3 5 3 3 2" xfId="39210" xr:uid="{AD257A77-6063-4A18-8FFE-4AC1B58E14F1}"/>
    <cellStyle name="40% - Accent3 3 5 3 4" xfId="31607" xr:uid="{C760DE9D-7673-4831-8630-AA01C2B2B579}"/>
    <cellStyle name="40% - Accent3 3 5 4" xfId="6616" xr:uid="{00000000-0005-0000-0000-0000620D0000}"/>
    <cellStyle name="40% - Accent3 3 5 4 2" xfId="24241" xr:uid="{7D86CE96-944C-482E-AA00-66CA5FDA184B}"/>
    <cellStyle name="40% - Accent3 3 5 4 2 2" xfId="39212" xr:uid="{F49E6428-7A89-4CD4-89EC-6AAE3E3F8A97}"/>
    <cellStyle name="40% - Accent3 3 5 4 3" xfId="31609" xr:uid="{4768A95D-6859-4245-BAE5-89A24C19E164}"/>
    <cellStyle name="40% - Accent3 3 5 5" xfId="24235" xr:uid="{CCE988DE-CF24-400B-83DF-26673BB25382}"/>
    <cellStyle name="40% - Accent3 3 5 5 2" xfId="39206" xr:uid="{2A7F2AB8-612A-40F2-AA21-1BD6B0BFC815}"/>
    <cellStyle name="40% - Accent3 3 5 6" xfId="31603" xr:uid="{B9F3EE2A-2466-4045-B36F-507F1103C180}"/>
    <cellStyle name="40% - Accent3 3 6" xfId="6617" xr:uid="{00000000-0005-0000-0000-0000630D0000}"/>
    <cellStyle name="40% - Accent3 3 6 2" xfId="6618" xr:uid="{00000000-0005-0000-0000-0000640D0000}"/>
    <cellStyle name="40% - Accent3 3 6 2 2" xfId="24243" xr:uid="{1CB3AA51-82F3-49FA-BE6D-14038BF68968}"/>
    <cellStyle name="40% - Accent3 3 6 2 2 2" xfId="39214" xr:uid="{AD33BA39-E91E-4BCF-8914-2D141E9F8C77}"/>
    <cellStyle name="40% - Accent3 3 6 2 3" xfId="31611" xr:uid="{A479EB5C-C417-4324-8414-002586E9EF95}"/>
    <cellStyle name="40% - Accent3 3 6 3" xfId="6619" xr:uid="{00000000-0005-0000-0000-0000650D0000}"/>
    <cellStyle name="40% - Accent3 3 6 3 2" xfId="24244" xr:uid="{7DF44235-E4B6-4123-9A7F-259E27EAE926}"/>
    <cellStyle name="40% - Accent3 3 6 3 2 2" xfId="39215" xr:uid="{4A66DEF5-3A5B-4C4A-B8A4-05E720F73AC9}"/>
    <cellStyle name="40% - Accent3 3 6 3 3" xfId="31612" xr:uid="{61B954A3-32E3-4E3A-8C0B-945C8DAB2850}"/>
    <cellStyle name="40% - Accent3 3 6 4" xfId="24242" xr:uid="{D6994F13-5D5B-4448-8DBA-C24088AC5E41}"/>
    <cellStyle name="40% - Accent3 3 6 4 2" xfId="39213" xr:uid="{19822604-AD66-4710-81C2-5B041011A3BD}"/>
    <cellStyle name="40% - Accent3 3 6 5" xfId="31610" xr:uid="{B3BE744A-DCE9-4F25-B1A8-B4C29ECC5D72}"/>
    <cellStyle name="40% - Accent3 3 7" xfId="6620" xr:uid="{00000000-0005-0000-0000-0000660D0000}"/>
    <cellStyle name="40% - Accent3 3 7 2" xfId="24245" xr:uid="{524C2081-C3DB-46EB-A46D-5DD899733C9F}"/>
    <cellStyle name="40% - Accent3 3 7 2 2" xfId="39216" xr:uid="{F1C0A66C-68C4-46C0-9928-ACDDD26C17A2}"/>
    <cellStyle name="40% - Accent3 3 7 3" xfId="31613" xr:uid="{C4FE6AE2-D8D1-437A-8B2C-A649575947F8}"/>
    <cellStyle name="40% - Accent3 3 8" xfId="6621" xr:uid="{00000000-0005-0000-0000-0000670D0000}"/>
    <cellStyle name="40% - Accent3 3 8 2" xfId="6622" xr:uid="{00000000-0005-0000-0000-0000680D0000}"/>
    <cellStyle name="40% - Accent3 3 8 2 2" xfId="24247" xr:uid="{8F2252BA-8481-4658-9673-2A7995264916}"/>
    <cellStyle name="40% - Accent3 3 8 2 2 2" xfId="39218" xr:uid="{2B5E555F-EEFD-4279-84BB-0054D2FC0E4E}"/>
    <cellStyle name="40% - Accent3 3 8 2 3" xfId="31615" xr:uid="{5F9CAF96-20E8-4D9E-A5D4-B652EDE3F9EC}"/>
    <cellStyle name="40% - Accent3 3 8 3" xfId="24246" xr:uid="{0E2CED06-0DCB-42BD-8715-50A84C9EBB44}"/>
    <cellStyle name="40% - Accent3 3 8 3 2" xfId="39217" xr:uid="{219AC143-0CD1-4F46-BC4E-112874B40420}"/>
    <cellStyle name="40% - Accent3 3 8 4" xfId="31614" xr:uid="{66819755-3FB4-4133-BCE5-5EA66731FB9F}"/>
    <cellStyle name="40% - Accent3 3 9" xfId="6623" xr:uid="{00000000-0005-0000-0000-0000690D0000}"/>
    <cellStyle name="40% - Accent3 3 9 2" xfId="24248" xr:uid="{55D34211-9579-4133-9CFF-24ECD2CEDDAE}"/>
    <cellStyle name="40% - Accent3 3 9 2 2" xfId="39219" xr:uid="{5B383110-5179-42B8-9139-5FB17E51C06D}"/>
    <cellStyle name="40% - Accent3 3 9 3" xfId="31616" xr:uid="{6FAF64C9-5CBD-42A4-9FC0-C3E100E5E951}"/>
    <cellStyle name="40% - Accent3 4" xfId="235" xr:uid="{00000000-0005-0000-0000-00004A000000}"/>
    <cellStyle name="40% - Accent3 4 10" xfId="6624" xr:uid="{00000000-0005-0000-0000-00006A0D0000}"/>
    <cellStyle name="40% - Accent3 4 10 2" xfId="24249" xr:uid="{C0D35B3E-AC5E-4985-8B90-5B46D841020F}"/>
    <cellStyle name="40% - Accent3 4 10 2 2" xfId="39220" xr:uid="{9D34B409-E978-4C8F-8BA3-5BF2EFAD4F21}"/>
    <cellStyle name="40% - Accent3 4 10 3" xfId="31617" xr:uid="{4617C867-79DF-4B4D-90CF-446D76E3D0BD}"/>
    <cellStyle name="40% - Accent3 4 2" xfId="6625" xr:uid="{00000000-0005-0000-0000-00006B0D0000}"/>
    <cellStyle name="40% - Accent3 4 2 2" xfId="6626" xr:uid="{00000000-0005-0000-0000-00006C0D0000}"/>
    <cellStyle name="40% - Accent3 4 2 2 2" xfId="6627" xr:uid="{00000000-0005-0000-0000-00006D0D0000}"/>
    <cellStyle name="40% - Accent3 4 2 2 2 2" xfId="6628" xr:uid="{00000000-0005-0000-0000-00006E0D0000}"/>
    <cellStyle name="40% - Accent3 4 2 2 2 2 2" xfId="6629" xr:uid="{00000000-0005-0000-0000-00006F0D0000}"/>
    <cellStyle name="40% - Accent3 4 2 2 2 2 2 2" xfId="24253" xr:uid="{242642E4-BFB3-4362-8727-424805412306}"/>
    <cellStyle name="40% - Accent3 4 2 2 2 2 2 2 2" xfId="39224" xr:uid="{08E0C3FB-0C8C-4D5F-8F34-B19BEB38B692}"/>
    <cellStyle name="40% - Accent3 4 2 2 2 2 2 3" xfId="31621" xr:uid="{AEA8FBD6-C68C-4E28-BB3E-AFE29079A036}"/>
    <cellStyle name="40% - Accent3 4 2 2 2 2 3" xfId="6630" xr:uid="{00000000-0005-0000-0000-0000700D0000}"/>
    <cellStyle name="40% - Accent3 4 2 2 2 2 3 2" xfId="24254" xr:uid="{4247132A-DFBA-4410-899C-C8BA6F53CECD}"/>
    <cellStyle name="40% - Accent3 4 2 2 2 2 3 2 2" xfId="39225" xr:uid="{7AECABD1-1A8F-4899-980D-5C719ED69CF4}"/>
    <cellStyle name="40% - Accent3 4 2 2 2 2 3 3" xfId="31622" xr:uid="{5FED6911-2786-4CE1-A2F3-D83BC56E5680}"/>
    <cellStyle name="40% - Accent3 4 2 2 2 2 4" xfId="24252" xr:uid="{D41A7099-20EF-4AA0-BFE9-9A9E235B40F1}"/>
    <cellStyle name="40% - Accent3 4 2 2 2 2 4 2" xfId="39223" xr:uid="{6F52B933-4D1C-429B-ABA6-3A01DBE052F9}"/>
    <cellStyle name="40% - Accent3 4 2 2 2 2 5" xfId="31620" xr:uid="{9D114FB5-3DE4-4331-9019-3B5482EACB3F}"/>
    <cellStyle name="40% - Accent3 4 2 2 2 3" xfId="6631" xr:uid="{00000000-0005-0000-0000-0000710D0000}"/>
    <cellStyle name="40% - Accent3 4 2 2 2 3 2" xfId="6632" xr:uid="{00000000-0005-0000-0000-0000720D0000}"/>
    <cellStyle name="40% - Accent3 4 2 2 2 3 2 2" xfId="24256" xr:uid="{190F1B90-1388-4700-9895-F6242A4273A7}"/>
    <cellStyle name="40% - Accent3 4 2 2 2 3 2 2 2" xfId="39227" xr:uid="{EF9E596C-D7E3-4836-8B2F-F9D78CE723CF}"/>
    <cellStyle name="40% - Accent3 4 2 2 2 3 2 3" xfId="31624" xr:uid="{377556F5-DC8F-4E05-8B1B-D83575FC3049}"/>
    <cellStyle name="40% - Accent3 4 2 2 2 3 3" xfId="24255" xr:uid="{D1D3BCA3-71C2-4EAA-A574-607065CFF169}"/>
    <cellStyle name="40% - Accent3 4 2 2 2 3 3 2" xfId="39226" xr:uid="{74E6C20B-33F5-4E56-B0BF-D94022C65FE1}"/>
    <cellStyle name="40% - Accent3 4 2 2 2 3 4" xfId="31623" xr:uid="{333DB5F3-BEA1-48EB-A5EA-9D51AC6A8198}"/>
    <cellStyle name="40% - Accent3 4 2 2 2 4" xfId="6633" xr:uid="{00000000-0005-0000-0000-0000730D0000}"/>
    <cellStyle name="40% - Accent3 4 2 2 2 4 2" xfId="24257" xr:uid="{BE704F22-2FF4-443A-A73D-7D6D8B981417}"/>
    <cellStyle name="40% - Accent3 4 2 2 2 4 2 2" xfId="39228" xr:uid="{2B0FE8B0-2E01-4FE6-8ECF-1AC4A6DF8EAF}"/>
    <cellStyle name="40% - Accent3 4 2 2 2 4 3" xfId="31625" xr:uid="{5330027F-F1ED-4F26-B06E-B9333D34FA39}"/>
    <cellStyle name="40% - Accent3 4 2 2 2 5" xfId="24251" xr:uid="{C7A88E1B-5BEB-468A-8D70-D36744F8936F}"/>
    <cellStyle name="40% - Accent3 4 2 2 2 5 2" xfId="39222" xr:uid="{938B34DE-3C9D-43DB-8E2B-CF75B806FD75}"/>
    <cellStyle name="40% - Accent3 4 2 2 2 6" xfId="31619" xr:uid="{2DD198B5-577A-4F02-AE94-8882CC5944DE}"/>
    <cellStyle name="40% - Accent3 4 2 2 3" xfId="6634" xr:uid="{00000000-0005-0000-0000-0000740D0000}"/>
    <cellStyle name="40% - Accent3 4 2 2 3 2" xfId="6635" xr:uid="{00000000-0005-0000-0000-0000750D0000}"/>
    <cellStyle name="40% - Accent3 4 2 2 3 2 2" xfId="24259" xr:uid="{F078D378-A22F-430F-B6A1-37DE27B50712}"/>
    <cellStyle name="40% - Accent3 4 2 2 3 2 2 2" xfId="39230" xr:uid="{92099572-9E24-489D-B9C1-77EF5EBCBCB4}"/>
    <cellStyle name="40% - Accent3 4 2 2 3 2 3" xfId="31627" xr:uid="{ADFE74C5-CD95-4030-8511-050EE90D53C0}"/>
    <cellStyle name="40% - Accent3 4 2 2 3 3" xfId="6636" xr:uid="{00000000-0005-0000-0000-0000760D0000}"/>
    <cellStyle name="40% - Accent3 4 2 2 3 3 2" xfId="24260" xr:uid="{FEF56287-7EC0-4302-84D2-77C1F15865A0}"/>
    <cellStyle name="40% - Accent3 4 2 2 3 3 2 2" xfId="39231" xr:uid="{2F7AA07D-60E7-451E-90C9-E6D408F18DFE}"/>
    <cellStyle name="40% - Accent3 4 2 2 3 3 3" xfId="31628" xr:uid="{CFED2581-77E6-4DA2-A835-D9F47633703C}"/>
    <cellStyle name="40% - Accent3 4 2 2 3 4" xfId="24258" xr:uid="{E0E697A7-4C37-4E13-922F-FE30A80D17D8}"/>
    <cellStyle name="40% - Accent3 4 2 2 3 4 2" xfId="39229" xr:uid="{979356F5-C323-4C69-948A-57F39747F191}"/>
    <cellStyle name="40% - Accent3 4 2 2 3 5" xfId="31626" xr:uid="{3D10A230-80F4-421E-9C17-86B045CFC8D3}"/>
    <cellStyle name="40% - Accent3 4 2 2 4" xfId="6637" xr:uid="{00000000-0005-0000-0000-0000770D0000}"/>
    <cellStyle name="40% - Accent3 4 2 2 4 2" xfId="24261" xr:uid="{083D9857-3BCC-4313-9486-7D47B5301054}"/>
    <cellStyle name="40% - Accent3 4 2 2 4 2 2" xfId="39232" xr:uid="{026522DF-DE7D-4F37-AEFD-21A4E087F703}"/>
    <cellStyle name="40% - Accent3 4 2 2 4 3" xfId="31629" xr:uid="{B6F5D235-39B4-4B46-9812-67928BA4C124}"/>
    <cellStyle name="40% - Accent3 4 2 2 5" xfId="6638" xr:uid="{00000000-0005-0000-0000-0000780D0000}"/>
    <cellStyle name="40% - Accent3 4 2 2 5 2" xfId="6639" xr:uid="{00000000-0005-0000-0000-0000790D0000}"/>
    <cellStyle name="40% - Accent3 4 2 2 5 2 2" xfId="24263" xr:uid="{D2CED828-157C-4223-99C0-DE1AE8C4B360}"/>
    <cellStyle name="40% - Accent3 4 2 2 5 2 2 2" xfId="39234" xr:uid="{F5BCC06C-9DC7-4AEC-A5E5-2EACAB420885}"/>
    <cellStyle name="40% - Accent3 4 2 2 5 2 3" xfId="31631" xr:uid="{1B0576CD-9CA8-48CD-A531-2FBC529E2C79}"/>
    <cellStyle name="40% - Accent3 4 2 2 5 3" xfId="24262" xr:uid="{7218928C-751B-4E75-9898-45B88C57D4C1}"/>
    <cellStyle name="40% - Accent3 4 2 2 5 3 2" xfId="39233" xr:uid="{18B181F2-F618-4124-8F17-95EBB2FAAD6B}"/>
    <cellStyle name="40% - Accent3 4 2 2 5 4" xfId="31630" xr:uid="{F577666B-7992-4729-B22E-913C44597AD9}"/>
    <cellStyle name="40% - Accent3 4 2 2 6" xfId="6640" xr:uid="{00000000-0005-0000-0000-00007A0D0000}"/>
    <cellStyle name="40% - Accent3 4 2 2 6 2" xfId="24264" xr:uid="{18CEDC87-C1CD-49EF-B190-043D1C6DFFCF}"/>
    <cellStyle name="40% - Accent3 4 2 2 6 2 2" xfId="39235" xr:uid="{14AC8511-FEC5-4717-B371-A4EA952A64E0}"/>
    <cellStyle name="40% - Accent3 4 2 2 6 3" xfId="31632" xr:uid="{01DE3057-0EE8-4F1B-9FC8-4FC65EF83F0E}"/>
    <cellStyle name="40% - Accent3 4 2 2 7" xfId="24250" xr:uid="{3DA67F4F-D507-4E9B-AF9D-97C2A694612A}"/>
    <cellStyle name="40% - Accent3 4 2 2 7 2" xfId="39221" xr:uid="{B8CEF2D8-55BA-4395-941A-A252D96ED52B}"/>
    <cellStyle name="40% - Accent3 4 2 2 8" xfId="31618" xr:uid="{C4B34C48-0451-4BC6-9FBF-81740D375615}"/>
    <cellStyle name="40% - Accent3 4 2 3" xfId="6641" xr:uid="{00000000-0005-0000-0000-00007B0D0000}"/>
    <cellStyle name="40% - Accent3 4 2 3 2" xfId="6642" xr:uid="{00000000-0005-0000-0000-00007C0D0000}"/>
    <cellStyle name="40% - Accent3 4 2 3 2 2" xfId="6643" xr:uid="{00000000-0005-0000-0000-00007D0D0000}"/>
    <cellStyle name="40% - Accent3 4 2 3 2 2 2" xfId="24267" xr:uid="{5789289B-3860-4F85-B71E-06B370D18315}"/>
    <cellStyle name="40% - Accent3 4 2 3 2 2 2 2" xfId="39238" xr:uid="{3FB232A5-9C44-48A2-B843-7BC78045DA26}"/>
    <cellStyle name="40% - Accent3 4 2 3 2 2 3" xfId="31635" xr:uid="{7D89B125-66DB-4183-BF46-7D539C9F9A8E}"/>
    <cellStyle name="40% - Accent3 4 2 3 2 3" xfId="6644" xr:uid="{00000000-0005-0000-0000-00007E0D0000}"/>
    <cellStyle name="40% - Accent3 4 2 3 2 3 2" xfId="24268" xr:uid="{5F0FC64C-432F-454D-B1F0-06374EAE0382}"/>
    <cellStyle name="40% - Accent3 4 2 3 2 3 2 2" xfId="39239" xr:uid="{B7F0F26C-E171-460F-B154-DD2C20C9B41B}"/>
    <cellStyle name="40% - Accent3 4 2 3 2 3 3" xfId="31636" xr:uid="{9EE57ACB-519D-438E-BA2D-82A03354CD5E}"/>
    <cellStyle name="40% - Accent3 4 2 3 2 4" xfId="24266" xr:uid="{CAC23DF4-19DC-45F8-BD7F-172614D8A4C9}"/>
    <cellStyle name="40% - Accent3 4 2 3 2 4 2" xfId="39237" xr:uid="{C5FDAF6E-91B3-4F64-85E5-C23D01930A4F}"/>
    <cellStyle name="40% - Accent3 4 2 3 2 5" xfId="31634" xr:uid="{88A5937C-8EC6-4394-8C44-5FB523D78E26}"/>
    <cellStyle name="40% - Accent3 4 2 3 3" xfId="6645" xr:uid="{00000000-0005-0000-0000-00007F0D0000}"/>
    <cellStyle name="40% - Accent3 4 2 3 3 2" xfId="6646" xr:uid="{00000000-0005-0000-0000-0000800D0000}"/>
    <cellStyle name="40% - Accent3 4 2 3 3 2 2" xfId="24270" xr:uid="{20102F99-8C9F-4E9D-A5B0-79D50A0A653E}"/>
    <cellStyle name="40% - Accent3 4 2 3 3 2 2 2" xfId="39241" xr:uid="{CAB25E93-009D-4ECF-9F75-43784BC024E4}"/>
    <cellStyle name="40% - Accent3 4 2 3 3 2 3" xfId="31638" xr:uid="{A11E1295-7681-4D92-95BD-8D5234B96D8E}"/>
    <cellStyle name="40% - Accent3 4 2 3 3 3" xfId="24269" xr:uid="{D3E14F1D-75E0-48A7-95F9-54F4A5DCE388}"/>
    <cellStyle name="40% - Accent3 4 2 3 3 3 2" xfId="39240" xr:uid="{223C45CF-333E-4122-BAC8-490A78199B37}"/>
    <cellStyle name="40% - Accent3 4 2 3 3 4" xfId="31637" xr:uid="{11B7FE71-813C-4B4F-867D-EB3D71D53CAD}"/>
    <cellStyle name="40% - Accent3 4 2 3 4" xfId="6647" xr:uid="{00000000-0005-0000-0000-0000810D0000}"/>
    <cellStyle name="40% - Accent3 4 2 3 4 2" xfId="24271" xr:uid="{EE7A4FBF-D5BF-4D62-A20F-B4C1403B30F0}"/>
    <cellStyle name="40% - Accent3 4 2 3 4 2 2" xfId="39242" xr:uid="{507D2399-590E-42AD-93FB-FD53D1339B6F}"/>
    <cellStyle name="40% - Accent3 4 2 3 4 3" xfId="31639" xr:uid="{DFE57220-9B21-4D16-82E7-D085970B2C3D}"/>
    <cellStyle name="40% - Accent3 4 2 3 5" xfId="24265" xr:uid="{88A7E10A-63D7-431B-83BE-64AB1F7E9811}"/>
    <cellStyle name="40% - Accent3 4 2 3 5 2" xfId="39236" xr:uid="{907B5480-6D69-449B-B635-71E3545D9A19}"/>
    <cellStyle name="40% - Accent3 4 2 3 6" xfId="31633" xr:uid="{FBE40032-07BF-4BF5-94D9-921F11D1EA40}"/>
    <cellStyle name="40% - Accent3 4 2 4" xfId="6648" xr:uid="{00000000-0005-0000-0000-0000820D0000}"/>
    <cellStyle name="40% - Accent3 4 2 5" xfId="6649" xr:uid="{00000000-0005-0000-0000-0000830D0000}"/>
    <cellStyle name="40% - Accent3 4 2 5 2" xfId="24272" xr:uid="{1654944F-DC28-4B7F-B40D-59CB0C553D6E}"/>
    <cellStyle name="40% - Accent3 4 2 5 2 2" xfId="39243" xr:uid="{0F509446-2791-4F99-847B-DCC6CD27BDD4}"/>
    <cellStyle name="40% - Accent3 4 2 5 3" xfId="31640" xr:uid="{6BB3A410-42C0-47B2-BC09-8679A1BAF6F4}"/>
    <cellStyle name="40% - Accent3 4 3" xfId="6650" xr:uid="{00000000-0005-0000-0000-0000840D0000}"/>
    <cellStyle name="40% - Accent3 4 3 2" xfId="6651" xr:uid="{00000000-0005-0000-0000-0000850D0000}"/>
    <cellStyle name="40% - Accent3 4 3 2 2" xfId="6652" xr:uid="{00000000-0005-0000-0000-0000860D0000}"/>
    <cellStyle name="40% - Accent3 4 3 2 2 2" xfId="24275" xr:uid="{8E5AC915-FA7A-4F88-93B2-C515C3FB35F2}"/>
    <cellStyle name="40% - Accent3 4 3 2 2 2 2" xfId="39246" xr:uid="{2CC8D760-0244-41CA-8CA8-A3BF643AA6A4}"/>
    <cellStyle name="40% - Accent3 4 3 2 2 3" xfId="31643" xr:uid="{26FBCCA7-9724-4074-A53B-38DFB4160699}"/>
    <cellStyle name="40% - Accent3 4 3 2 3" xfId="6653" xr:uid="{00000000-0005-0000-0000-0000870D0000}"/>
    <cellStyle name="40% - Accent3 4 3 2 3 2" xfId="24276" xr:uid="{CD4FCE2F-54FE-4872-A5FB-4900746C939C}"/>
    <cellStyle name="40% - Accent3 4 3 2 3 2 2" xfId="39247" xr:uid="{B5CABD1D-37B7-4C7C-81D6-C9E5CB3955C4}"/>
    <cellStyle name="40% - Accent3 4 3 2 3 3" xfId="31644" xr:uid="{1EA2F910-A743-4CA1-94B3-045D6FAFD3DD}"/>
    <cellStyle name="40% - Accent3 4 3 2 4" xfId="24274" xr:uid="{EB38ABF7-E701-4C84-8093-5ACA62AD9DDC}"/>
    <cellStyle name="40% - Accent3 4 3 2 4 2" xfId="39245" xr:uid="{02473697-5C71-4F7D-BC67-0A6E3A0FCAE3}"/>
    <cellStyle name="40% - Accent3 4 3 2 5" xfId="31642" xr:uid="{8350651F-8E4B-4334-AA50-9636D14F5293}"/>
    <cellStyle name="40% - Accent3 4 3 3" xfId="6654" xr:uid="{00000000-0005-0000-0000-0000880D0000}"/>
    <cellStyle name="40% - Accent3 4 3 3 2" xfId="24277" xr:uid="{0758DB13-44DA-4064-9844-3C9585E76AA1}"/>
    <cellStyle name="40% - Accent3 4 3 3 2 2" xfId="39248" xr:uid="{88BFB054-6109-40C8-BB82-0B1ACD188194}"/>
    <cellStyle name="40% - Accent3 4 3 3 3" xfId="31645" xr:uid="{5224F05E-1E67-423F-BC70-474281738E2E}"/>
    <cellStyle name="40% - Accent3 4 3 4" xfId="6655" xr:uid="{00000000-0005-0000-0000-0000890D0000}"/>
    <cellStyle name="40% - Accent3 4 3 4 2" xfId="6656" xr:uid="{00000000-0005-0000-0000-00008A0D0000}"/>
    <cellStyle name="40% - Accent3 4 3 4 2 2" xfId="24279" xr:uid="{638973FA-8D3B-4CC9-A31C-D4A60189A068}"/>
    <cellStyle name="40% - Accent3 4 3 4 2 2 2" xfId="39250" xr:uid="{BB599341-273E-41D1-BC1D-706F577E259A}"/>
    <cellStyle name="40% - Accent3 4 3 4 2 3" xfId="31647" xr:uid="{35E55992-7E52-4744-B3BD-984D8719113D}"/>
    <cellStyle name="40% - Accent3 4 3 4 3" xfId="24278" xr:uid="{A8764BEA-3504-4185-81C1-3FF5DCFBF13C}"/>
    <cellStyle name="40% - Accent3 4 3 4 3 2" xfId="39249" xr:uid="{8ECA938F-E9A5-4565-89E9-5E214E6F91CA}"/>
    <cellStyle name="40% - Accent3 4 3 4 4" xfId="31646" xr:uid="{1C5D6232-FC81-4BFC-BAB9-E13A7B214503}"/>
    <cellStyle name="40% - Accent3 4 3 5" xfId="6657" xr:uid="{00000000-0005-0000-0000-00008B0D0000}"/>
    <cellStyle name="40% - Accent3 4 3 5 2" xfId="24280" xr:uid="{DDAB8996-834F-4C38-8295-C298BDB4775A}"/>
    <cellStyle name="40% - Accent3 4 3 5 2 2" xfId="39251" xr:uid="{B3C9B773-8C38-43B2-95D4-F0AE013BA262}"/>
    <cellStyle name="40% - Accent3 4 3 5 3" xfId="31648" xr:uid="{02EDB9EB-346A-4C58-B2BF-B2D3C79F1512}"/>
    <cellStyle name="40% - Accent3 4 3 6" xfId="24273" xr:uid="{8ADC023C-BD56-44FF-9B4F-338D3F8F9DA0}"/>
    <cellStyle name="40% - Accent3 4 3 6 2" xfId="39244" xr:uid="{D141B477-3617-423B-8B4C-EE39F2AD1EB8}"/>
    <cellStyle name="40% - Accent3 4 3 7" xfId="31641" xr:uid="{0A83DA73-3EA5-4E2A-B509-6475F57BAC5D}"/>
    <cellStyle name="40% - Accent3 4 4" xfId="6658" xr:uid="{00000000-0005-0000-0000-00008C0D0000}"/>
    <cellStyle name="40% - Accent3 4 4 2" xfId="6659" xr:uid="{00000000-0005-0000-0000-00008D0D0000}"/>
    <cellStyle name="40% - Accent3 4 4 2 2" xfId="6660" xr:uid="{00000000-0005-0000-0000-00008E0D0000}"/>
    <cellStyle name="40% - Accent3 4 4 2 2 2" xfId="24283" xr:uid="{6DF62350-7975-43C3-977A-7E668D664074}"/>
    <cellStyle name="40% - Accent3 4 4 2 2 2 2" xfId="39254" xr:uid="{5329158E-101C-4549-90A3-F8F28DD057B0}"/>
    <cellStyle name="40% - Accent3 4 4 2 2 3" xfId="31651" xr:uid="{6C9CC4A8-C443-462C-9681-C594BDA3B23D}"/>
    <cellStyle name="40% - Accent3 4 4 2 3" xfId="6661" xr:uid="{00000000-0005-0000-0000-00008F0D0000}"/>
    <cellStyle name="40% - Accent3 4 4 2 3 2" xfId="24284" xr:uid="{31A7F043-7108-4C59-BC46-50CFBE844D50}"/>
    <cellStyle name="40% - Accent3 4 4 2 3 2 2" xfId="39255" xr:uid="{E7D3BFC5-EAE0-40F4-9E5A-B19608CA8028}"/>
    <cellStyle name="40% - Accent3 4 4 2 3 3" xfId="31652" xr:uid="{A99B322B-F153-4FB2-8950-31793237897E}"/>
    <cellStyle name="40% - Accent3 4 4 2 4" xfId="24282" xr:uid="{0809E228-6725-433D-B357-F89DA9FCDE49}"/>
    <cellStyle name="40% - Accent3 4 4 2 4 2" xfId="39253" xr:uid="{61C6B57A-8EB3-45E1-AD64-6212DB042052}"/>
    <cellStyle name="40% - Accent3 4 4 2 5" xfId="31650" xr:uid="{D9020DB8-59D2-43BD-B601-D537987B9046}"/>
    <cellStyle name="40% - Accent3 4 4 3" xfId="6662" xr:uid="{00000000-0005-0000-0000-0000900D0000}"/>
    <cellStyle name="40% - Accent3 4 4 3 2" xfId="6663" xr:uid="{00000000-0005-0000-0000-0000910D0000}"/>
    <cellStyle name="40% - Accent3 4 4 3 2 2" xfId="24286" xr:uid="{48530761-C771-455F-A3F9-895897BAAA94}"/>
    <cellStyle name="40% - Accent3 4 4 3 2 2 2" xfId="39257" xr:uid="{E72FF2D1-8659-4E1B-B94F-FD52AFBAEEED}"/>
    <cellStyle name="40% - Accent3 4 4 3 2 3" xfId="31654" xr:uid="{BCD67360-528C-48AC-B6B4-336988AAA8C2}"/>
    <cellStyle name="40% - Accent3 4 4 3 3" xfId="24285" xr:uid="{DEC68DDD-3A7E-4FCF-AC7D-4250972B1A76}"/>
    <cellStyle name="40% - Accent3 4 4 3 3 2" xfId="39256" xr:uid="{17275500-82CB-472F-8C2B-501E2C7C093F}"/>
    <cellStyle name="40% - Accent3 4 4 3 4" xfId="31653" xr:uid="{A00451B4-2FCD-429E-97BF-55E6F0B953DE}"/>
    <cellStyle name="40% - Accent3 4 4 4" xfId="6664" xr:uid="{00000000-0005-0000-0000-0000920D0000}"/>
    <cellStyle name="40% - Accent3 4 4 4 2" xfId="24287" xr:uid="{AD6E3476-92D1-4C85-ADE3-C9AE372EC7FB}"/>
    <cellStyle name="40% - Accent3 4 4 4 2 2" xfId="39258" xr:uid="{2025B94B-9A9A-4392-831A-39F6856F0E3F}"/>
    <cellStyle name="40% - Accent3 4 4 4 3" xfId="31655" xr:uid="{3493C6C7-08F8-47BF-8F75-62EA8967C7D0}"/>
    <cellStyle name="40% - Accent3 4 4 5" xfId="24281" xr:uid="{A3BBB25C-093D-48F3-90E6-EDB68478574B}"/>
    <cellStyle name="40% - Accent3 4 4 5 2" xfId="39252" xr:uid="{9700D78A-B8CE-4CF4-BA03-F525025BAB6A}"/>
    <cellStyle name="40% - Accent3 4 4 6" xfId="31649" xr:uid="{452012BE-13E8-4D0B-BE50-09D4C770AC35}"/>
    <cellStyle name="40% - Accent3 4 5" xfId="6665" xr:uid="{00000000-0005-0000-0000-0000930D0000}"/>
    <cellStyle name="40% - Accent3 4 5 2" xfId="6666" xr:uid="{00000000-0005-0000-0000-0000940D0000}"/>
    <cellStyle name="40% - Accent3 4 5 2 2" xfId="6667" xr:uid="{00000000-0005-0000-0000-0000950D0000}"/>
    <cellStyle name="40% - Accent3 4 5 2 2 2" xfId="24290" xr:uid="{8D8106AC-7526-4B0B-8972-2A2206A4095E}"/>
    <cellStyle name="40% - Accent3 4 5 2 2 2 2" xfId="39261" xr:uid="{289893D7-5A71-4269-ADA9-AE28FBF95DAD}"/>
    <cellStyle name="40% - Accent3 4 5 2 2 3" xfId="31658" xr:uid="{1CC0BAF1-4F47-489D-91E9-FF852D8F6A25}"/>
    <cellStyle name="40% - Accent3 4 5 2 3" xfId="6668" xr:uid="{00000000-0005-0000-0000-0000960D0000}"/>
    <cellStyle name="40% - Accent3 4 5 2 3 2" xfId="24291" xr:uid="{FCC351B0-45E0-43DF-8ED3-F2FD913AA113}"/>
    <cellStyle name="40% - Accent3 4 5 2 3 2 2" xfId="39262" xr:uid="{EEA4516B-BF67-4C06-AD39-F372402046E7}"/>
    <cellStyle name="40% - Accent3 4 5 2 3 3" xfId="31659" xr:uid="{F87DD863-C829-492C-9396-83B168F09047}"/>
    <cellStyle name="40% - Accent3 4 5 2 4" xfId="24289" xr:uid="{B2EE7D39-D4EC-4C9E-8048-8D6AA55EF7FB}"/>
    <cellStyle name="40% - Accent3 4 5 2 4 2" xfId="39260" xr:uid="{B8DF7BB0-3A38-4A71-A719-32ADF71463F0}"/>
    <cellStyle name="40% - Accent3 4 5 2 5" xfId="31657" xr:uid="{6278381F-1EA5-450B-A5E8-397C99AEE08C}"/>
    <cellStyle name="40% - Accent3 4 5 3" xfId="6669" xr:uid="{00000000-0005-0000-0000-0000970D0000}"/>
    <cellStyle name="40% - Accent3 4 5 3 2" xfId="6670" xr:uid="{00000000-0005-0000-0000-0000980D0000}"/>
    <cellStyle name="40% - Accent3 4 5 3 2 2" xfId="24293" xr:uid="{2613BE37-E341-4D1D-BEE4-5CF3CCE006FF}"/>
    <cellStyle name="40% - Accent3 4 5 3 2 2 2" xfId="39264" xr:uid="{04D11434-DE29-47EA-8A22-3164D7688F7B}"/>
    <cellStyle name="40% - Accent3 4 5 3 2 3" xfId="31661" xr:uid="{BF5CCD77-C300-4B09-A3B2-DF5BD9FBF935}"/>
    <cellStyle name="40% - Accent3 4 5 3 3" xfId="24292" xr:uid="{D99B9C2D-7C99-4660-A3C9-A96A1F0D2159}"/>
    <cellStyle name="40% - Accent3 4 5 3 3 2" xfId="39263" xr:uid="{8938D967-8351-42F9-8B73-068A6F75D2D0}"/>
    <cellStyle name="40% - Accent3 4 5 3 4" xfId="31660" xr:uid="{B2164AC0-771A-48B3-8F55-EB23CC25A6DD}"/>
    <cellStyle name="40% - Accent3 4 5 4" xfId="6671" xr:uid="{00000000-0005-0000-0000-0000990D0000}"/>
    <cellStyle name="40% - Accent3 4 5 4 2" xfId="24294" xr:uid="{692649EE-2760-487F-9ECF-0DA012AFB879}"/>
    <cellStyle name="40% - Accent3 4 5 4 2 2" xfId="39265" xr:uid="{6B34FEFA-6378-4F7D-9804-EA3434611AED}"/>
    <cellStyle name="40% - Accent3 4 5 4 3" xfId="31662" xr:uid="{30F448A1-3AEE-44A3-9BCB-D2FCA11A3B4E}"/>
    <cellStyle name="40% - Accent3 4 5 5" xfId="24288" xr:uid="{91B09F5B-2439-4049-B325-96895F554F1C}"/>
    <cellStyle name="40% - Accent3 4 5 5 2" xfId="39259" xr:uid="{089A4F89-46AE-4281-8CA3-83E51102A2FD}"/>
    <cellStyle name="40% - Accent3 4 5 6" xfId="31656" xr:uid="{1AF7C5D7-EE4A-42F7-8BF3-BE90352FD25D}"/>
    <cellStyle name="40% - Accent3 4 6" xfId="6672" xr:uid="{00000000-0005-0000-0000-00009A0D0000}"/>
    <cellStyle name="40% - Accent3 4 6 2" xfId="6673" xr:uid="{00000000-0005-0000-0000-00009B0D0000}"/>
    <cellStyle name="40% - Accent3 4 6 2 2" xfId="24296" xr:uid="{A56E287D-D4E0-4159-AD7B-8B0541A2D02E}"/>
    <cellStyle name="40% - Accent3 4 6 2 2 2" xfId="39267" xr:uid="{A262D029-959A-4DCB-BC08-E8EA38BC138B}"/>
    <cellStyle name="40% - Accent3 4 6 2 3" xfId="31664" xr:uid="{FA83FD27-0A6F-4FAF-92A3-6BB81F475B67}"/>
    <cellStyle name="40% - Accent3 4 6 3" xfId="6674" xr:uid="{00000000-0005-0000-0000-00009C0D0000}"/>
    <cellStyle name="40% - Accent3 4 6 3 2" xfId="24297" xr:uid="{9E8ED778-F067-4294-A0D7-D49065101E62}"/>
    <cellStyle name="40% - Accent3 4 6 3 2 2" xfId="39268" xr:uid="{D22C5F72-AAE9-453A-9F66-FBFC73A3E9CE}"/>
    <cellStyle name="40% - Accent3 4 6 3 3" xfId="31665" xr:uid="{EDE5052E-C8E6-4CE0-B555-CE7F1E31E39B}"/>
    <cellStyle name="40% - Accent3 4 6 4" xfId="24295" xr:uid="{D0693BB6-5687-4743-8477-14C04CE3BA6F}"/>
    <cellStyle name="40% - Accent3 4 6 4 2" xfId="39266" xr:uid="{38DEB8EC-794D-4FF8-A7B1-F2A944E73AEA}"/>
    <cellStyle name="40% - Accent3 4 6 5" xfId="31663" xr:uid="{9101A2F5-98AF-4C06-A671-F256A2374FE1}"/>
    <cellStyle name="40% - Accent3 4 7" xfId="6675" xr:uid="{00000000-0005-0000-0000-00009D0D0000}"/>
    <cellStyle name="40% - Accent3 4 7 2" xfId="24298" xr:uid="{CAABEC34-0BD8-406C-B0FB-B66BFBC9A600}"/>
    <cellStyle name="40% - Accent3 4 7 2 2" xfId="39269" xr:uid="{6638EDA5-7FEE-41F0-9F73-43BAFFF9ACFB}"/>
    <cellStyle name="40% - Accent3 4 7 3" xfId="31666" xr:uid="{C7DD08FE-A2BD-496E-A402-D2CC7E7D99F9}"/>
    <cellStyle name="40% - Accent3 4 8" xfId="6676" xr:uid="{00000000-0005-0000-0000-00009E0D0000}"/>
    <cellStyle name="40% - Accent3 4 8 2" xfId="6677" xr:uid="{00000000-0005-0000-0000-00009F0D0000}"/>
    <cellStyle name="40% - Accent3 4 8 2 2" xfId="24300" xr:uid="{E9A2811C-B1AE-418E-851F-D4324CC6278E}"/>
    <cellStyle name="40% - Accent3 4 8 2 2 2" xfId="39271" xr:uid="{C3EB4EEA-F79F-4ECB-AB3A-7297F0C8AF37}"/>
    <cellStyle name="40% - Accent3 4 8 2 3" xfId="31668" xr:uid="{67304CB1-A78E-431F-9395-E4B17AD4FBBB}"/>
    <cellStyle name="40% - Accent3 4 8 3" xfId="24299" xr:uid="{E5F9D139-CBBC-4D70-8F02-AA0BC5248A3E}"/>
    <cellStyle name="40% - Accent3 4 8 3 2" xfId="39270" xr:uid="{83E5FD32-D652-44A2-BF72-5A8BE3178B61}"/>
    <cellStyle name="40% - Accent3 4 8 4" xfId="31667" xr:uid="{4BBA3D44-F652-4675-8935-8F6FE06C39D3}"/>
    <cellStyle name="40% - Accent3 4 9" xfId="6678" xr:uid="{00000000-0005-0000-0000-0000A00D0000}"/>
    <cellStyle name="40% - Accent3 4 9 2" xfId="24301" xr:uid="{BC20BED0-56C6-48FF-909D-3AC92D28EEC3}"/>
    <cellStyle name="40% - Accent3 4 9 2 2" xfId="39272" xr:uid="{AC17E76A-1EE0-483C-887F-2AFE70DDD27A}"/>
    <cellStyle name="40% - Accent3 4 9 3" xfId="31669" xr:uid="{5C1B8B99-EC9F-40B1-A5DF-24A27C3CB44B}"/>
    <cellStyle name="40% - Accent3 5" xfId="236" xr:uid="{00000000-0005-0000-0000-00004B000000}"/>
    <cellStyle name="40% - Accent3 5 2" xfId="6680" xr:uid="{00000000-0005-0000-0000-0000A20D0000}"/>
    <cellStyle name="40% - Accent3 5 2 2" xfId="6681" xr:uid="{00000000-0005-0000-0000-0000A30D0000}"/>
    <cellStyle name="40% - Accent3 5 2 2 2" xfId="6682" xr:uid="{00000000-0005-0000-0000-0000A40D0000}"/>
    <cellStyle name="40% - Accent3 5 2 2 2 2" xfId="6683" xr:uid="{00000000-0005-0000-0000-0000A50D0000}"/>
    <cellStyle name="40% - Accent3 5 2 2 2 2 2" xfId="6684" xr:uid="{00000000-0005-0000-0000-0000A60D0000}"/>
    <cellStyle name="40% - Accent3 5 2 2 2 2 2 2" xfId="24306" xr:uid="{91B5894F-F0FC-4899-AD56-CD623FA2DAA8}"/>
    <cellStyle name="40% - Accent3 5 2 2 2 2 2 2 2" xfId="39277" xr:uid="{47CAAD94-33D5-4722-8480-E7FA0A602519}"/>
    <cellStyle name="40% - Accent3 5 2 2 2 2 2 3" xfId="31674" xr:uid="{786D7FFF-0A8C-4199-8BC3-FE4816593A6E}"/>
    <cellStyle name="40% - Accent3 5 2 2 2 2 3" xfId="6685" xr:uid="{00000000-0005-0000-0000-0000A70D0000}"/>
    <cellStyle name="40% - Accent3 5 2 2 2 2 3 2" xfId="24307" xr:uid="{8B29AB7A-8318-4423-9ACD-76B6F391CAC5}"/>
    <cellStyle name="40% - Accent3 5 2 2 2 2 3 2 2" xfId="39278" xr:uid="{4B9D5FC5-25B2-47FC-B936-85EA0A25644A}"/>
    <cellStyle name="40% - Accent3 5 2 2 2 2 3 3" xfId="31675" xr:uid="{D09C4D5B-C50E-46C7-ADA0-EE60A589C3B8}"/>
    <cellStyle name="40% - Accent3 5 2 2 2 2 4" xfId="24305" xr:uid="{75AE8DB5-33E0-49EE-A05F-B62D141020CF}"/>
    <cellStyle name="40% - Accent3 5 2 2 2 2 4 2" xfId="39276" xr:uid="{0438AC21-CEE9-46E7-92F7-5A37F7B10E04}"/>
    <cellStyle name="40% - Accent3 5 2 2 2 2 5" xfId="31673" xr:uid="{46EFA6CF-6EC1-4EA4-A7C9-863AEC03B66F}"/>
    <cellStyle name="40% - Accent3 5 2 2 2 3" xfId="6686" xr:uid="{00000000-0005-0000-0000-0000A80D0000}"/>
    <cellStyle name="40% - Accent3 5 2 2 2 3 2" xfId="6687" xr:uid="{00000000-0005-0000-0000-0000A90D0000}"/>
    <cellStyle name="40% - Accent3 5 2 2 2 3 2 2" xfId="24309" xr:uid="{20B0D64F-920C-467E-8019-4C788BD7BB18}"/>
    <cellStyle name="40% - Accent3 5 2 2 2 3 2 2 2" xfId="39280" xr:uid="{F88F2BE2-7944-4761-B527-D50499365EAE}"/>
    <cellStyle name="40% - Accent3 5 2 2 2 3 2 3" xfId="31677" xr:uid="{CFF43D01-2EDC-4380-9123-E6F6A9C60117}"/>
    <cellStyle name="40% - Accent3 5 2 2 2 3 3" xfId="24308" xr:uid="{E2923AF3-4F41-49D5-AFB3-9AD4C8126AD7}"/>
    <cellStyle name="40% - Accent3 5 2 2 2 3 3 2" xfId="39279" xr:uid="{3D8CD8E9-A1B0-48EE-983B-0B7964D80CD1}"/>
    <cellStyle name="40% - Accent3 5 2 2 2 3 4" xfId="31676" xr:uid="{360344A9-8073-4406-A4B7-3E6FD0A1E20A}"/>
    <cellStyle name="40% - Accent3 5 2 2 2 4" xfId="6688" xr:uid="{00000000-0005-0000-0000-0000AA0D0000}"/>
    <cellStyle name="40% - Accent3 5 2 2 2 4 2" xfId="24310" xr:uid="{2F85F286-67FB-42ED-BDB7-D072E24B4894}"/>
    <cellStyle name="40% - Accent3 5 2 2 2 4 2 2" xfId="39281" xr:uid="{B9EDDE83-47E4-4786-B0B0-1A7D5E7321B5}"/>
    <cellStyle name="40% - Accent3 5 2 2 2 4 3" xfId="31678" xr:uid="{FCB4FCF1-854C-4CF3-99F1-74608D2F2EAB}"/>
    <cellStyle name="40% - Accent3 5 2 2 2 5" xfId="24304" xr:uid="{B0945CBA-676D-4E61-8534-E14ABFF9D53C}"/>
    <cellStyle name="40% - Accent3 5 2 2 2 5 2" xfId="39275" xr:uid="{FC454CFB-2FA0-41F8-BA58-BD70CBE07874}"/>
    <cellStyle name="40% - Accent3 5 2 2 2 6" xfId="31672" xr:uid="{A760665C-0774-414F-A2DC-E930D5A107ED}"/>
    <cellStyle name="40% - Accent3 5 2 2 3" xfId="6689" xr:uid="{00000000-0005-0000-0000-0000AB0D0000}"/>
    <cellStyle name="40% - Accent3 5 2 2 3 2" xfId="6690" xr:uid="{00000000-0005-0000-0000-0000AC0D0000}"/>
    <cellStyle name="40% - Accent3 5 2 2 3 2 2" xfId="24312" xr:uid="{3AE42A25-07B1-4ECB-9FBF-8882AC11B8CB}"/>
    <cellStyle name="40% - Accent3 5 2 2 3 2 2 2" xfId="39283" xr:uid="{CB5EB361-F077-4D09-BDAB-79562FA8D344}"/>
    <cellStyle name="40% - Accent3 5 2 2 3 2 3" xfId="31680" xr:uid="{1AA1D508-7B73-499B-9B80-B13808B3CFCE}"/>
    <cellStyle name="40% - Accent3 5 2 2 3 3" xfId="6691" xr:uid="{00000000-0005-0000-0000-0000AD0D0000}"/>
    <cellStyle name="40% - Accent3 5 2 2 3 3 2" xfId="24313" xr:uid="{DF351A0F-B7B0-480F-BB9F-5C77F538FFD5}"/>
    <cellStyle name="40% - Accent3 5 2 2 3 3 2 2" xfId="39284" xr:uid="{161FDA82-42FB-48A3-8DAB-286B393DADB6}"/>
    <cellStyle name="40% - Accent3 5 2 2 3 3 3" xfId="31681" xr:uid="{C496FB1E-FEDC-4CA6-9215-BC1B31F04AE6}"/>
    <cellStyle name="40% - Accent3 5 2 2 3 4" xfId="24311" xr:uid="{0C2ECC82-0456-4A2E-9EC1-6254B8CF5DC4}"/>
    <cellStyle name="40% - Accent3 5 2 2 3 4 2" xfId="39282" xr:uid="{7F104E67-C725-45D3-B778-78993FC20C7A}"/>
    <cellStyle name="40% - Accent3 5 2 2 3 5" xfId="31679" xr:uid="{40D32289-F8F5-4AB1-B98B-105B01EA0306}"/>
    <cellStyle name="40% - Accent3 5 2 2 4" xfId="6692" xr:uid="{00000000-0005-0000-0000-0000AE0D0000}"/>
    <cellStyle name="40% - Accent3 5 2 2 4 2" xfId="24314" xr:uid="{4DDC4E83-9800-4761-9DB9-0D241D69501C}"/>
    <cellStyle name="40% - Accent3 5 2 2 4 2 2" xfId="39285" xr:uid="{A9838F8A-AAC8-46A8-81E2-642B7E5F1360}"/>
    <cellStyle name="40% - Accent3 5 2 2 4 3" xfId="31682" xr:uid="{5E47DBF9-5F2A-457D-B12C-125CC4CEFCA3}"/>
    <cellStyle name="40% - Accent3 5 2 2 5" xfId="6693" xr:uid="{00000000-0005-0000-0000-0000AF0D0000}"/>
    <cellStyle name="40% - Accent3 5 2 2 5 2" xfId="6694" xr:uid="{00000000-0005-0000-0000-0000B00D0000}"/>
    <cellStyle name="40% - Accent3 5 2 2 5 2 2" xfId="24316" xr:uid="{5309B121-5962-4867-8D28-0E7776ED1603}"/>
    <cellStyle name="40% - Accent3 5 2 2 5 2 2 2" xfId="39287" xr:uid="{1DE0F7E0-E5E2-4F0B-B7B3-5084FD9E180D}"/>
    <cellStyle name="40% - Accent3 5 2 2 5 2 3" xfId="31684" xr:uid="{2CEFB59E-357A-434B-B474-7584290B266C}"/>
    <cellStyle name="40% - Accent3 5 2 2 5 3" xfId="24315" xr:uid="{71928EC6-C405-4784-8B75-264664856D33}"/>
    <cellStyle name="40% - Accent3 5 2 2 5 3 2" xfId="39286" xr:uid="{DE8C9624-4FCD-4578-845A-BCE3F69A4DA2}"/>
    <cellStyle name="40% - Accent3 5 2 2 5 4" xfId="31683" xr:uid="{57B08CC9-3AB6-4F58-ABD2-8A4DFFDDA269}"/>
    <cellStyle name="40% - Accent3 5 2 2 6" xfId="6695" xr:uid="{00000000-0005-0000-0000-0000B10D0000}"/>
    <cellStyle name="40% - Accent3 5 2 2 6 2" xfId="24317" xr:uid="{D0922F40-EFD8-46FD-AA3E-AFA38292F38A}"/>
    <cellStyle name="40% - Accent3 5 2 2 6 2 2" xfId="39288" xr:uid="{D706DCBB-1D09-45F1-8C31-2E22BFCB8EFF}"/>
    <cellStyle name="40% - Accent3 5 2 2 6 3" xfId="31685" xr:uid="{0A875DD5-1581-4E4A-8A4F-1A501146E129}"/>
    <cellStyle name="40% - Accent3 5 2 2 7" xfId="24303" xr:uid="{07BABE3A-622F-45DD-8F06-6AE46FC4BB2C}"/>
    <cellStyle name="40% - Accent3 5 2 2 7 2" xfId="39274" xr:uid="{549004EA-8FE2-45AF-80D3-84B8715AC50F}"/>
    <cellStyle name="40% - Accent3 5 2 2 8" xfId="31671" xr:uid="{A1A9E787-FD52-4AD5-8CDA-DA8A74CD656F}"/>
    <cellStyle name="40% - Accent3 5 2 3" xfId="6696" xr:uid="{00000000-0005-0000-0000-0000B20D0000}"/>
    <cellStyle name="40% - Accent3 5 2 3 2" xfId="6697" xr:uid="{00000000-0005-0000-0000-0000B30D0000}"/>
    <cellStyle name="40% - Accent3 5 2 3 2 2" xfId="6698" xr:uid="{00000000-0005-0000-0000-0000B40D0000}"/>
    <cellStyle name="40% - Accent3 5 2 3 2 2 2" xfId="24320" xr:uid="{60FEAC6C-70D6-422D-93E4-79BA785AE6AB}"/>
    <cellStyle name="40% - Accent3 5 2 3 2 2 2 2" xfId="39291" xr:uid="{19ACEC90-48C7-4E8E-AF14-69EEF5899EBD}"/>
    <cellStyle name="40% - Accent3 5 2 3 2 2 3" xfId="31688" xr:uid="{D99CE7DE-6741-4A76-9A7F-1134C0683A4D}"/>
    <cellStyle name="40% - Accent3 5 2 3 2 3" xfId="6699" xr:uid="{00000000-0005-0000-0000-0000B50D0000}"/>
    <cellStyle name="40% - Accent3 5 2 3 2 3 2" xfId="24321" xr:uid="{7C803F65-7A23-4D9D-B4CE-4D45339C12AA}"/>
    <cellStyle name="40% - Accent3 5 2 3 2 3 2 2" xfId="39292" xr:uid="{71675A2F-B472-4E29-9BB9-8A3256BB3E9D}"/>
    <cellStyle name="40% - Accent3 5 2 3 2 3 3" xfId="31689" xr:uid="{E68BA75A-AF6D-4862-99BC-F07DFE492A69}"/>
    <cellStyle name="40% - Accent3 5 2 3 2 4" xfId="24319" xr:uid="{7C005FD1-6763-4431-9ACC-22BD341F3248}"/>
    <cellStyle name="40% - Accent3 5 2 3 2 4 2" xfId="39290" xr:uid="{6514D99D-90F3-4F2B-AC8C-04C349669166}"/>
    <cellStyle name="40% - Accent3 5 2 3 2 5" xfId="31687" xr:uid="{7CADF9FD-810B-46BD-BDF9-7D3FC53124E6}"/>
    <cellStyle name="40% - Accent3 5 2 3 3" xfId="6700" xr:uid="{00000000-0005-0000-0000-0000B60D0000}"/>
    <cellStyle name="40% - Accent3 5 2 3 3 2" xfId="6701" xr:uid="{00000000-0005-0000-0000-0000B70D0000}"/>
    <cellStyle name="40% - Accent3 5 2 3 3 2 2" xfId="24323" xr:uid="{4E2D901B-1B58-4A1C-86D8-AA9D5628F9AE}"/>
    <cellStyle name="40% - Accent3 5 2 3 3 2 2 2" xfId="39294" xr:uid="{32CBC339-7416-4389-B937-4EFB782DFB70}"/>
    <cellStyle name="40% - Accent3 5 2 3 3 2 3" xfId="31691" xr:uid="{4A13FCBF-7B41-4D59-8E64-02662F52BFDC}"/>
    <cellStyle name="40% - Accent3 5 2 3 3 3" xfId="24322" xr:uid="{01F84D50-3F84-43B7-9611-637344C782E1}"/>
    <cellStyle name="40% - Accent3 5 2 3 3 3 2" xfId="39293" xr:uid="{709B9830-08AA-463F-88FD-EB26F7B9188A}"/>
    <cellStyle name="40% - Accent3 5 2 3 3 4" xfId="31690" xr:uid="{AF3437C2-FC8A-4D9E-A15C-8EEDF5B4A3E8}"/>
    <cellStyle name="40% - Accent3 5 2 3 4" xfId="6702" xr:uid="{00000000-0005-0000-0000-0000B80D0000}"/>
    <cellStyle name="40% - Accent3 5 2 3 4 2" xfId="24324" xr:uid="{C667E8F2-AFD5-41F7-BD8F-593532653BF3}"/>
    <cellStyle name="40% - Accent3 5 2 3 4 2 2" xfId="39295" xr:uid="{D09673CF-48D5-4EFD-A714-4B2E4E8544CC}"/>
    <cellStyle name="40% - Accent3 5 2 3 4 3" xfId="31692" xr:uid="{3E24B868-3640-44D0-A37A-598771743171}"/>
    <cellStyle name="40% - Accent3 5 2 3 5" xfId="24318" xr:uid="{2C124EAA-BD06-4F0A-8BB6-866964C48081}"/>
    <cellStyle name="40% - Accent3 5 2 3 5 2" xfId="39289" xr:uid="{0006F620-A233-483E-847F-9FF2C167D60C}"/>
    <cellStyle name="40% - Accent3 5 2 3 6" xfId="31686" xr:uid="{F15CB3DF-1A00-4492-8C86-3E59DB4F0A86}"/>
    <cellStyle name="40% - Accent3 5 2 4" xfId="6703" xr:uid="{00000000-0005-0000-0000-0000B90D0000}"/>
    <cellStyle name="40% - Accent3 5 2 5" xfId="6704" xr:uid="{00000000-0005-0000-0000-0000BA0D0000}"/>
    <cellStyle name="40% - Accent3 5 2 5 2" xfId="24325" xr:uid="{F462C1DB-C78D-4D2E-9DE9-38BB1DC8CB42}"/>
    <cellStyle name="40% - Accent3 5 2 5 2 2" xfId="39296" xr:uid="{15E1776E-8B4A-4A44-87D5-8CB14CC8FB27}"/>
    <cellStyle name="40% - Accent3 5 2 5 3" xfId="31693" xr:uid="{B180D483-3E79-4776-A496-A8F57A85C9E4}"/>
    <cellStyle name="40% - Accent3 5 3" xfId="6705" xr:uid="{00000000-0005-0000-0000-0000BB0D0000}"/>
    <cellStyle name="40% - Accent3 5 3 2" xfId="6706" xr:uid="{00000000-0005-0000-0000-0000BC0D0000}"/>
    <cellStyle name="40% - Accent3 5 3 2 2" xfId="6707" xr:uid="{00000000-0005-0000-0000-0000BD0D0000}"/>
    <cellStyle name="40% - Accent3 5 3 2 2 2" xfId="24328" xr:uid="{525E2783-B883-4D5F-B2D6-F2DC71EE4437}"/>
    <cellStyle name="40% - Accent3 5 3 2 2 2 2" xfId="39299" xr:uid="{B52BB7D9-C185-445D-B426-3136D765C00C}"/>
    <cellStyle name="40% - Accent3 5 3 2 2 3" xfId="31696" xr:uid="{529F10FE-FAA1-45A7-BA72-19BAD7ED5A0C}"/>
    <cellStyle name="40% - Accent3 5 3 2 3" xfId="6708" xr:uid="{00000000-0005-0000-0000-0000BE0D0000}"/>
    <cellStyle name="40% - Accent3 5 3 2 3 2" xfId="24329" xr:uid="{5ECD8C1F-5C61-427E-89B5-40F2FC10BBDA}"/>
    <cellStyle name="40% - Accent3 5 3 2 3 2 2" xfId="39300" xr:uid="{D58D073B-0C24-49E5-8653-C35998D23DAD}"/>
    <cellStyle name="40% - Accent3 5 3 2 3 3" xfId="31697" xr:uid="{789670EF-15D4-4347-8425-2D789D93B84F}"/>
    <cellStyle name="40% - Accent3 5 3 2 4" xfId="24327" xr:uid="{D3CBC39D-848F-4B12-AB2F-AE36D83EC0D7}"/>
    <cellStyle name="40% - Accent3 5 3 2 4 2" xfId="39298" xr:uid="{E1C31958-2F8D-4A44-8B7A-5E942D518229}"/>
    <cellStyle name="40% - Accent3 5 3 2 5" xfId="31695" xr:uid="{582CD96C-64E0-47BA-A91C-8586C5938BC1}"/>
    <cellStyle name="40% - Accent3 5 3 3" xfId="6709" xr:uid="{00000000-0005-0000-0000-0000BF0D0000}"/>
    <cellStyle name="40% - Accent3 5 3 3 2" xfId="24330" xr:uid="{96E99FA6-67F8-4E97-9A07-F49E077FD4F9}"/>
    <cellStyle name="40% - Accent3 5 3 3 2 2" xfId="39301" xr:uid="{488BBC7F-8B75-4535-81FB-BA8D92F64DB1}"/>
    <cellStyle name="40% - Accent3 5 3 3 3" xfId="31698" xr:uid="{C95BC977-93AC-4354-B3CF-6D0C597CADE1}"/>
    <cellStyle name="40% - Accent3 5 3 4" xfId="6710" xr:uid="{00000000-0005-0000-0000-0000C00D0000}"/>
    <cellStyle name="40% - Accent3 5 3 4 2" xfId="6711" xr:uid="{00000000-0005-0000-0000-0000C10D0000}"/>
    <cellStyle name="40% - Accent3 5 3 4 2 2" xfId="24332" xr:uid="{871CF7ED-398F-4A49-911B-0BD9D27DD375}"/>
    <cellStyle name="40% - Accent3 5 3 4 2 2 2" xfId="39303" xr:uid="{6F212A79-BD83-4E2A-9756-9C16923A4524}"/>
    <cellStyle name="40% - Accent3 5 3 4 2 3" xfId="31700" xr:uid="{D8C0FE39-D657-42D7-8C43-090696141C9D}"/>
    <cellStyle name="40% - Accent3 5 3 4 3" xfId="24331" xr:uid="{795AE0C3-A307-49C4-AD2F-913070DDFE23}"/>
    <cellStyle name="40% - Accent3 5 3 4 3 2" xfId="39302" xr:uid="{91694318-B046-4C0B-B9F2-F183D92C1FE8}"/>
    <cellStyle name="40% - Accent3 5 3 4 4" xfId="31699" xr:uid="{6962E3E3-656A-4020-A9EB-7FFDED08E402}"/>
    <cellStyle name="40% - Accent3 5 3 5" xfId="6712" xr:uid="{00000000-0005-0000-0000-0000C20D0000}"/>
    <cellStyle name="40% - Accent3 5 3 5 2" xfId="24333" xr:uid="{30FF8EBD-CD41-41A1-A8A8-642B20C64110}"/>
    <cellStyle name="40% - Accent3 5 3 5 2 2" xfId="39304" xr:uid="{8ED90234-4D24-409E-84A0-AD94A5544D34}"/>
    <cellStyle name="40% - Accent3 5 3 5 3" xfId="31701" xr:uid="{E7201862-5E43-4D54-9B8D-11D17240C351}"/>
    <cellStyle name="40% - Accent3 5 3 6" xfId="24326" xr:uid="{3787BFF1-D5B0-4242-A753-CBAAEDA0F8BB}"/>
    <cellStyle name="40% - Accent3 5 3 6 2" xfId="39297" xr:uid="{7ED7905B-206D-4CEE-890C-28B6C2CECC05}"/>
    <cellStyle name="40% - Accent3 5 3 7" xfId="31694" xr:uid="{1FE2FB34-8052-4B07-B7E0-DCFE5CAE50C9}"/>
    <cellStyle name="40% - Accent3 5 4" xfId="6713" xr:uid="{00000000-0005-0000-0000-0000C30D0000}"/>
    <cellStyle name="40% - Accent3 5 4 2" xfId="6714" xr:uid="{00000000-0005-0000-0000-0000C40D0000}"/>
    <cellStyle name="40% - Accent3 5 4 2 2" xfId="6715" xr:uid="{00000000-0005-0000-0000-0000C50D0000}"/>
    <cellStyle name="40% - Accent3 5 4 2 2 2" xfId="24336" xr:uid="{14708972-96B1-44CF-99B6-29EC48BEB430}"/>
    <cellStyle name="40% - Accent3 5 4 2 2 2 2" xfId="39307" xr:uid="{5B38E2B7-F705-464E-9F7F-2E0787E9238A}"/>
    <cellStyle name="40% - Accent3 5 4 2 2 3" xfId="31704" xr:uid="{61F06176-71FA-4E17-8B8D-5FF5756777CC}"/>
    <cellStyle name="40% - Accent3 5 4 2 3" xfId="6716" xr:uid="{00000000-0005-0000-0000-0000C60D0000}"/>
    <cellStyle name="40% - Accent3 5 4 2 3 2" xfId="24337" xr:uid="{AC8F5A73-CEFC-42FC-AD9B-882483D431A3}"/>
    <cellStyle name="40% - Accent3 5 4 2 3 2 2" xfId="39308" xr:uid="{5E4B410B-9352-4DF8-BB39-19E7AADB775F}"/>
    <cellStyle name="40% - Accent3 5 4 2 3 3" xfId="31705" xr:uid="{D8158172-12D1-4629-BEA2-40E3834AD275}"/>
    <cellStyle name="40% - Accent3 5 4 2 4" xfId="24335" xr:uid="{8F13D1AD-1E0B-4B53-868E-F6CA117DA86E}"/>
    <cellStyle name="40% - Accent3 5 4 2 4 2" xfId="39306" xr:uid="{20C08CD6-DE41-4316-8F34-5AB33C64017F}"/>
    <cellStyle name="40% - Accent3 5 4 2 5" xfId="31703" xr:uid="{AEE4C023-136E-4BE3-8632-2A0D5DD7CAB0}"/>
    <cellStyle name="40% - Accent3 5 4 3" xfId="6717" xr:uid="{00000000-0005-0000-0000-0000C70D0000}"/>
    <cellStyle name="40% - Accent3 5 4 3 2" xfId="6718" xr:uid="{00000000-0005-0000-0000-0000C80D0000}"/>
    <cellStyle name="40% - Accent3 5 4 3 2 2" xfId="24339" xr:uid="{6A86658A-3DF4-454D-B4B7-23692F6BACCD}"/>
    <cellStyle name="40% - Accent3 5 4 3 2 2 2" xfId="39310" xr:uid="{BEC0DC81-76DC-4FCF-9A90-CB2E821801B8}"/>
    <cellStyle name="40% - Accent3 5 4 3 2 3" xfId="31707" xr:uid="{B8BD3061-0641-460A-A696-8D9DF2B6C9FA}"/>
    <cellStyle name="40% - Accent3 5 4 3 3" xfId="24338" xr:uid="{B862C94E-D8AB-4042-8DBF-D5169D457F2D}"/>
    <cellStyle name="40% - Accent3 5 4 3 3 2" xfId="39309" xr:uid="{0245ABB1-F931-4800-B483-79ADE4E40B03}"/>
    <cellStyle name="40% - Accent3 5 4 3 4" xfId="31706" xr:uid="{5136BECE-3DA0-4D6F-962D-3E49588B5DAE}"/>
    <cellStyle name="40% - Accent3 5 4 4" xfId="6719" xr:uid="{00000000-0005-0000-0000-0000C90D0000}"/>
    <cellStyle name="40% - Accent3 5 4 4 2" xfId="24340" xr:uid="{0703D00C-2356-43C5-9E91-354EBFAF310B}"/>
    <cellStyle name="40% - Accent3 5 4 4 2 2" xfId="39311" xr:uid="{11B49B5A-0564-40BD-8F01-DE3DEEBA0C6C}"/>
    <cellStyle name="40% - Accent3 5 4 4 3" xfId="31708" xr:uid="{C939B22C-E5FA-4010-9DC8-241F453D0225}"/>
    <cellStyle name="40% - Accent3 5 4 5" xfId="24334" xr:uid="{F15D858F-AD2A-446B-B8C0-03AF1F1D6E4A}"/>
    <cellStyle name="40% - Accent3 5 4 5 2" xfId="39305" xr:uid="{1B556F40-C893-4460-ADDC-FC6DDD82C487}"/>
    <cellStyle name="40% - Accent3 5 4 6" xfId="31702" xr:uid="{9445E832-0DFC-4DCA-9E2F-D09FFBB8BF15}"/>
    <cellStyle name="40% - Accent3 5 5" xfId="6720" xr:uid="{00000000-0005-0000-0000-0000CA0D0000}"/>
    <cellStyle name="40% - Accent3 5 5 2" xfId="6721" xr:uid="{00000000-0005-0000-0000-0000CB0D0000}"/>
    <cellStyle name="40% - Accent3 5 5 2 2" xfId="24342" xr:uid="{97B7AFE3-9C82-4E9C-9B24-AF81B77DD6AE}"/>
    <cellStyle name="40% - Accent3 5 5 2 2 2" xfId="39313" xr:uid="{952DD276-5B01-4440-A2AE-63EA90B7E85C}"/>
    <cellStyle name="40% - Accent3 5 5 2 3" xfId="31710" xr:uid="{79597F47-289A-415D-9EB4-C9B3C36049DB}"/>
    <cellStyle name="40% - Accent3 5 5 3" xfId="6722" xr:uid="{00000000-0005-0000-0000-0000CC0D0000}"/>
    <cellStyle name="40% - Accent3 5 5 3 2" xfId="24343" xr:uid="{CE47F764-2837-41D2-A1ED-6001F2A0F8B5}"/>
    <cellStyle name="40% - Accent3 5 5 3 2 2" xfId="39314" xr:uid="{8EFF5C59-DEE0-4A37-B6DC-5789C2F83DCA}"/>
    <cellStyle name="40% - Accent3 5 5 3 3" xfId="31711" xr:uid="{D276C7BA-D30C-4963-B207-9738361E952B}"/>
    <cellStyle name="40% - Accent3 5 5 4" xfId="24341" xr:uid="{5CAF1BAD-7740-4E74-AD3F-7F4C60ED88DC}"/>
    <cellStyle name="40% - Accent3 5 5 4 2" xfId="39312" xr:uid="{22913F9C-49F6-4BE1-9717-3C7C149EDA31}"/>
    <cellStyle name="40% - Accent3 5 5 5" xfId="31709" xr:uid="{6A04473F-EF16-472B-B716-D7637FB93627}"/>
    <cellStyle name="40% - Accent3 5 6" xfId="6723" xr:uid="{00000000-0005-0000-0000-0000CD0D0000}"/>
    <cellStyle name="40% - Accent3 5 6 2" xfId="24344" xr:uid="{89B3D4C1-9A86-4CFA-A4B5-BA6F08B91574}"/>
    <cellStyle name="40% - Accent3 5 6 2 2" xfId="39315" xr:uid="{45A2C41B-475A-4783-B203-92D21B24835E}"/>
    <cellStyle name="40% - Accent3 5 6 3" xfId="31712" xr:uid="{C1D57A78-6D75-4A18-A9BD-87955830E895}"/>
    <cellStyle name="40% - Accent3 5 7" xfId="6724" xr:uid="{00000000-0005-0000-0000-0000CE0D0000}"/>
    <cellStyle name="40% - Accent3 5 7 2" xfId="6725" xr:uid="{00000000-0005-0000-0000-0000CF0D0000}"/>
    <cellStyle name="40% - Accent3 5 7 2 2" xfId="24346" xr:uid="{CD8A7ADB-5759-46BA-B1F3-EDE9BEA0C622}"/>
    <cellStyle name="40% - Accent3 5 7 2 2 2" xfId="39317" xr:uid="{B97E5548-87C9-4483-BA0E-D99BED840B83}"/>
    <cellStyle name="40% - Accent3 5 7 2 3" xfId="31714" xr:uid="{253BE590-C16A-4D7F-8FED-6A2559BCEA00}"/>
    <cellStyle name="40% - Accent3 5 7 3" xfId="24345" xr:uid="{3E99FE53-E95A-4D1A-88CA-5D7CE8BF87C4}"/>
    <cellStyle name="40% - Accent3 5 7 3 2" xfId="39316" xr:uid="{209A085F-C01A-48C1-A00D-750C8596E5BC}"/>
    <cellStyle name="40% - Accent3 5 7 4" xfId="31713" xr:uid="{73FD5B31-83FF-436D-9411-0DB869A592F7}"/>
    <cellStyle name="40% - Accent3 5 8" xfId="6726" xr:uid="{00000000-0005-0000-0000-0000D00D0000}"/>
    <cellStyle name="40% - Accent3 5 8 2" xfId="24347" xr:uid="{83556173-C319-4BE9-9235-8882EFCBEAD2}"/>
    <cellStyle name="40% - Accent3 5 8 2 2" xfId="39318" xr:uid="{35924CD2-C4D1-45A1-B22C-06188524E9F4}"/>
    <cellStyle name="40% - Accent3 5 8 3" xfId="31715" xr:uid="{7C2932E5-B8AD-4D9B-A78A-66C802755378}"/>
    <cellStyle name="40% - Accent3 5 9" xfId="6679" xr:uid="{00000000-0005-0000-0000-0000A10D0000}"/>
    <cellStyle name="40% - Accent3 5 9 2" xfId="24302" xr:uid="{54ECA00C-ACE3-461E-A7F5-8E338C4B9054}"/>
    <cellStyle name="40% - Accent3 5 9 2 2" xfId="39273" xr:uid="{B53F19CD-B2CE-4E64-BCC0-84CFDF98BDFF}"/>
    <cellStyle name="40% - Accent3 5 9 3" xfId="31670" xr:uid="{202F3954-BD29-4410-88D2-F733A13E1D8E}"/>
    <cellStyle name="40% - Accent3 6" xfId="237" xr:uid="{00000000-0005-0000-0000-00004C000000}"/>
    <cellStyle name="40% - Accent3 6 2" xfId="6727" xr:uid="{00000000-0005-0000-0000-0000D20D0000}"/>
    <cellStyle name="40% - Accent3 6 2 2" xfId="6728" xr:uid="{00000000-0005-0000-0000-0000D30D0000}"/>
    <cellStyle name="40% - Accent3 6 2 2 2" xfId="6729" xr:uid="{00000000-0005-0000-0000-0000D40D0000}"/>
    <cellStyle name="40% - Accent3 6 2 2 2 2" xfId="6730" xr:uid="{00000000-0005-0000-0000-0000D50D0000}"/>
    <cellStyle name="40% - Accent3 6 2 2 2 2 2" xfId="24351" xr:uid="{74392CE4-B78D-4861-BF55-04C946295998}"/>
    <cellStyle name="40% - Accent3 6 2 2 2 2 2 2" xfId="39322" xr:uid="{0A923C88-9863-4E37-9BCA-705F0A822B16}"/>
    <cellStyle name="40% - Accent3 6 2 2 2 2 3" xfId="31719" xr:uid="{8C190BD7-7394-4276-A07F-827FC2872C32}"/>
    <cellStyle name="40% - Accent3 6 2 2 2 3" xfId="6731" xr:uid="{00000000-0005-0000-0000-0000D60D0000}"/>
    <cellStyle name="40% - Accent3 6 2 2 2 3 2" xfId="24352" xr:uid="{E00A204D-95DC-4C48-BF11-DD2EA9C5A005}"/>
    <cellStyle name="40% - Accent3 6 2 2 2 3 2 2" xfId="39323" xr:uid="{22B3DA9E-1BA4-4109-907F-0F2D8492889C}"/>
    <cellStyle name="40% - Accent3 6 2 2 2 3 3" xfId="31720" xr:uid="{84447E98-F282-4A2A-948E-DA9A0CA1F5C7}"/>
    <cellStyle name="40% - Accent3 6 2 2 2 4" xfId="24350" xr:uid="{5BB3E440-E761-4592-8CCC-2FFB9F652A9A}"/>
    <cellStyle name="40% - Accent3 6 2 2 2 4 2" xfId="39321" xr:uid="{E2E0D395-5BA0-4847-8CDC-ED082F8285F7}"/>
    <cellStyle name="40% - Accent3 6 2 2 2 5" xfId="31718" xr:uid="{A07AD42A-93D6-475F-872F-950380AE8D47}"/>
    <cellStyle name="40% - Accent3 6 2 2 3" xfId="6732" xr:uid="{00000000-0005-0000-0000-0000D70D0000}"/>
    <cellStyle name="40% - Accent3 6 2 2 3 2" xfId="6733" xr:uid="{00000000-0005-0000-0000-0000D80D0000}"/>
    <cellStyle name="40% - Accent3 6 2 2 3 2 2" xfId="24354" xr:uid="{20D8A74C-CEFE-403D-A34C-A8BC65E0B0BE}"/>
    <cellStyle name="40% - Accent3 6 2 2 3 2 2 2" xfId="39325" xr:uid="{C41AE5E8-8A90-4B71-ABC4-6ECEFBA303FD}"/>
    <cellStyle name="40% - Accent3 6 2 2 3 2 3" xfId="31722" xr:uid="{8049D77F-5B4A-423B-AA12-BFAD3917D603}"/>
    <cellStyle name="40% - Accent3 6 2 2 3 3" xfId="24353" xr:uid="{BCBAB69B-6CAC-4EFE-9A83-B79B09273AE6}"/>
    <cellStyle name="40% - Accent3 6 2 2 3 3 2" xfId="39324" xr:uid="{8389422D-CC1F-4AC3-B74C-50AF511ED621}"/>
    <cellStyle name="40% - Accent3 6 2 2 3 4" xfId="31721" xr:uid="{4845E217-7A72-42BB-B3A6-5A02B8E32643}"/>
    <cellStyle name="40% - Accent3 6 2 2 4" xfId="6734" xr:uid="{00000000-0005-0000-0000-0000D90D0000}"/>
    <cellStyle name="40% - Accent3 6 2 2 4 2" xfId="24355" xr:uid="{67CA1268-E46A-46BE-AEB5-89FB158F29AF}"/>
    <cellStyle name="40% - Accent3 6 2 2 4 2 2" xfId="39326" xr:uid="{E12D9D0D-CA0C-44CB-92A5-27B3B5720DB9}"/>
    <cellStyle name="40% - Accent3 6 2 2 4 3" xfId="31723" xr:uid="{64DF5D77-0C36-41C2-9EBF-23719598D388}"/>
    <cellStyle name="40% - Accent3 6 2 2 5" xfId="24349" xr:uid="{DDCCDBA4-062C-42F3-9F43-5401E2D2C5E1}"/>
    <cellStyle name="40% - Accent3 6 2 2 5 2" xfId="39320" xr:uid="{4EDB74E1-EDB0-4B41-BFE7-532A5D691F52}"/>
    <cellStyle name="40% - Accent3 6 2 2 6" xfId="31717" xr:uid="{E28F3AEC-5B1F-4796-9592-C6ECD417DB13}"/>
    <cellStyle name="40% - Accent3 6 2 3" xfId="6735" xr:uid="{00000000-0005-0000-0000-0000DA0D0000}"/>
    <cellStyle name="40% - Accent3 6 2 3 2" xfId="6736" xr:uid="{00000000-0005-0000-0000-0000DB0D0000}"/>
    <cellStyle name="40% - Accent3 6 2 3 2 2" xfId="24357" xr:uid="{B16B91B9-0DD0-4579-9BCE-4BE45B8213C9}"/>
    <cellStyle name="40% - Accent3 6 2 3 2 2 2" xfId="39328" xr:uid="{DF39AE53-459C-46F1-BEEB-9843EEF2253F}"/>
    <cellStyle name="40% - Accent3 6 2 3 2 3" xfId="31725" xr:uid="{1EF4CB12-3AD1-4671-8B58-D9F868F60918}"/>
    <cellStyle name="40% - Accent3 6 2 3 3" xfId="6737" xr:uid="{00000000-0005-0000-0000-0000DC0D0000}"/>
    <cellStyle name="40% - Accent3 6 2 3 3 2" xfId="24358" xr:uid="{70564CBB-E7FD-4256-BBA5-E35A97576FB5}"/>
    <cellStyle name="40% - Accent3 6 2 3 3 2 2" xfId="39329" xr:uid="{3F655B4E-4E8B-49BD-B1A0-8FD319F14B02}"/>
    <cellStyle name="40% - Accent3 6 2 3 3 3" xfId="31726" xr:uid="{C3A10008-1E89-4C0A-8FB7-97E5B38B040A}"/>
    <cellStyle name="40% - Accent3 6 2 3 4" xfId="24356" xr:uid="{C0973CFF-4A1A-4698-B9A8-410BD58E38BE}"/>
    <cellStyle name="40% - Accent3 6 2 3 4 2" xfId="39327" xr:uid="{8D8D7AF6-0C01-4088-A0C6-1BC645C5EEF3}"/>
    <cellStyle name="40% - Accent3 6 2 3 5" xfId="31724" xr:uid="{0192BCB1-C33F-47C2-A2E0-9C3206692DC5}"/>
    <cellStyle name="40% - Accent3 6 2 4" xfId="6738" xr:uid="{00000000-0005-0000-0000-0000DD0D0000}"/>
    <cellStyle name="40% - Accent3 6 2 4 2" xfId="24359" xr:uid="{C542EEAA-DC5F-4DEA-ACCF-E3B469777135}"/>
    <cellStyle name="40% - Accent3 6 2 4 2 2" xfId="39330" xr:uid="{20BFFEC7-AB6B-40E5-9CC2-9E5428BA744E}"/>
    <cellStyle name="40% - Accent3 6 2 4 3" xfId="31727" xr:uid="{375F49F7-E8EA-425F-8DB0-E1302B55A3EA}"/>
    <cellStyle name="40% - Accent3 6 2 5" xfId="6739" xr:uid="{00000000-0005-0000-0000-0000DE0D0000}"/>
    <cellStyle name="40% - Accent3 6 2 5 2" xfId="6740" xr:uid="{00000000-0005-0000-0000-0000DF0D0000}"/>
    <cellStyle name="40% - Accent3 6 2 5 2 2" xfId="24361" xr:uid="{8AAC8748-0B65-4C4D-BE11-35316E1439B6}"/>
    <cellStyle name="40% - Accent3 6 2 5 2 2 2" xfId="39332" xr:uid="{2AAED28E-0242-4575-8DA9-19A018895D53}"/>
    <cellStyle name="40% - Accent3 6 2 5 2 3" xfId="31729" xr:uid="{9F3C1BAF-DFE4-4811-B19F-4C91C6264373}"/>
    <cellStyle name="40% - Accent3 6 2 5 3" xfId="24360" xr:uid="{BE31C17F-4E3D-45AA-B87F-3F59605068A8}"/>
    <cellStyle name="40% - Accent3 6 2 5 3 2" xfId="39331" xr:uid="{26693ED1-0484-4E2F-992E-5D15F2ABE65E}"/>
    <cellStyle name="40% - Accent3 6 2 5 4" xfId="31728" xr:uid="{4BC20EB2-C592-4667-B9E4-486B3E15434E}"/>
    <cellStyle name="40% - Accent3 6 2 6" xfId="6741" xr:uid="{00000000-0005-0000-0000-0000E00D0000}"/>
    <cellStyle name="40% - Accent3 6 2 6 2" xfId="24362" xr:uid="{7C269D1F-0743-4C89-8B82-A6C467FC1CD3}"/>
    <cellStyle name="40% - Accent3 6 2 6 2 2" xfId="39333" xr:uid="{0BECAAD2-52D5-442F-B97E-406D2DAFAEB7}"/>
    <cellStyle name="40% - Accent3 6 2 6 3" xfId="31730" xr:uid="{1D1EF1B2-260A-469B-8583-4B5A3DE2C4F3}"/>
    <cellStyle name="40% - Accent3 6 2 7" xfId="24348" xr:uid="{16F49F90-90E1-4F08-B593-2BD85D659BE1}"/>
    <cellStyle name="40% - Accent3 6 2 7 2" xfId="39319" xr:uid="{65025DC5-36F2-40F6-BC5F-ACA7A5DDE9ED}"/>
    <cellStyle name="40% - Accent3 6 2 8" xfId="31716" xr:uid="{914A7034-D813-40FC-8D7A-BCD2A654A188}"/>
    <cellStyle name="40% - Accent3 6 3" xfId="6742" xr:uid="{00000000-0005-0000-0000-0000E10D0000}"/>
    <cellStyle name="40% - Accent3 6 3 2" xfId="6743" xr:uid="{00000000-0005-0000-0000-0000E20D0000}"/>
    <cellStyle name="40% - Accent3 6 3 2 2" xfId="6744" xr:uid="{00000000-0005-0000-0000-0000E30D0000}"/>
    <cellStyle name="40% - Accent3 6 3 2 2 2" xfId="24365" xr:uid="{9AD11D44-C51E-4AA0-A330-2607086651D1}"/>
    <cellStyle name="40% - Accent3 6 3 2 2 2 2" xfId="39336" xr:uid="{5713D726-E384-460B-A9C1-BE6A0B7124A8}"/>
    <cellStyle name="40% - Accent3 6 3 2 2 3" xfId="31733" xr:uid="{EC7264DE-B627-4A58-A44E-61AC6273EB4F}"/>
    <cellStyle name="40% - Accent3 6 3 2 3" xfId="6745" xr:uid="{00000000-0005-0000-0000-0000E40D0000}"/>
    <cellStyle name="40% - Accent3 6 3 2 3 2" xfId="24366" xr:uid="{182331D0-B752-449E-8783-225E3E194837}"/>
    <cellStyle name="40% - Accent3 6 3 2 3 2 2" xfId="39337" xr:uid="{A381B90E-15AB-4A57-B04F-67FB7AF370D9}"/>
    <cellStyle name="40% - Accent3 6 3 2 3 3" xfId="31734" xr:uid="{133D0470-3392-4962-B94C-E73F2AD7E559}"/>
    <cellStyle name="40% - Accent3 6 3 2 4" xfId="24364" xr:uid="{6182F06F-3E5A-4604-8BDE-C0669917180A}"/>
    <cellStyle name="40% - Accent3 6 3 2 4 2" xfId="39335" xr:uid="{C596F168-3B49-45F9-BF45-AE172A81EC50}"/>
    <cellStyle name="40% - Accent3 6 3 2 5" xfId="31732" xr:uid="{FF756575-76E0-4891-A14A-94F7007D6179}"/>
    <cellStyle name="40% - Accent3 6 3 3" xfId="6746" xr:uid="{00000000-0005-0000-0000-0000E50D0000}"/>
    <cellStyle name="40% - Accent3 6 3 3 2" xfId="6747" xr:uid="{00000000-0005-0000-0000-0000E60D0000}"/>
    <cellStyle name="40% - Accent3 6 3 3 2 2" xfId="24368" xr:uid="{755E0EE8-E767-469A-9B8E-42D958A8A80B}"/>
    <cellStyle name="40% - Accent3 6 3 3 2 2 2" xfId="39339" xr:uid="{753E307F-9D04-4FF9-AAFE-03BF2EA07CAD}"/>
    <cellStyle name="40% - Accent3 6 3 3 2 3" xfId="31736" xr:uid="{12862864-337F-4FB8-B885-8D7EF3DC0C89}"/>
    <cellStyle name="40% - Accent3 6 3 3 3" xfId="24367" xr:uid="{D543598B-6BAC-4313-A7FB-4FD55D737730}"/>
    <cellStyle name="40% - Accent3 6 3 3 3 2" xfId="39338" xr:uid="{3ECA2BE6-2D8A-4680-95A6-F50E53ED31CA}"/>
    <cellStyle name="40% - Accent3 6 3 3 4" xfId="31735" xr:uid="{FB6333DB-64D0-430F-9881-ADCF098E1960}"/>
    <cellStyle name="40% - Accent3 6 3 4" xfId="6748" xr:uid="{00000000-0005-0000-0000-0000E70D0000}"/>
    <cellStyle name="40% - Accent3 6 3 4 2" xfId="24369" xr:uid="{93596C4D-4D7A-4B03-BC66-475AF921F0B4}"/>
    <cellStyle name="40% - Accent3 6 3 4 2 2" xfId="39340" xr:uid="{2224D269-F1D5-4B5F-BDBC-505BCECF0A82}"/>
    <cellStyle name="40% - Accent3 6 3 4 3" xfId="31737" xr:uid="{9190B9A8-06C3-4AB1-8B0A-C3C60BF242FF}"/>
    <cellStyle name="40% - Accent3 6 3 5" xfId="24363" xr:uid="{666C89A5-F7AC-4CEC-823B-CBD695A18953}"/>
    <cellStyle name="40% - Accent3 6 3 5 2" xfId="39334" xr:uid="{9699E755-33AB-4BE5-AC68-781B373F8094}"/>
    <cellStyle name="40% - Accent3 6 3 6" xfId="31731" xr:uid="{953F7D96-A04B-4B26-932D-2EDD2498B303}"/>
    <cellStyle name="40% - Accent3 6 4" xfId="6749" xr:uid="{00000000-0005-0000-0000-0000E80D0000}"/>
    <cellStyle name="40% - Accent3 6 5" xfId="6750" xr:uid="{00000000-0005-0000-0000-0000E90D0000}"/>
    <cellStyle name="40% - Accent3 6 5 2" xfId="24370" xr:uid="{FCE4AB78-117F-4D14-9DE7-AA8444ECDB91}"/>
    <cellStyle name="40% - Accent3 6 5 2 2" xfId="39341" xr:uid="{002AB04D-9825-43D4-A57A-DFDE6EFABFAB}"/>
    <cellStyle name="40% - Accent3 6 5 3" xfId="31738" xr:uid="{E8A2A678-213F-4D11-A0C9-DE7E03E0CDE6}"/>
    <cellStyle name="40% - Accent3 7" xfId="238" xr:uid="{00000000-0005-0000-0000-00004D000000}"/>
    <cellStyle name="40% - Accent3 7 2" xfId="6751" xr:uid="{00000000-0005-0000-0000-0000EB0D0000}"/>
    <cellStyle name="40% - Accent3 7 2 2" xfId="24371" xr:uid="{C8D0D25E-9F9E-44C8-B66D-AEE8180FF393}"/>
    <cellStyle name="40% - Accent3 7 2 2 2" xfId="39342" xr:uid="{34E54C3C-F4BC-4806-8406-5E418C324389}"/>
    <cellStyle name="40% - Accent3 7 2 3" xfId="31739" xr:uid="{AC8250A7-1E17-4A0B-849B-E167CA3D3FC3}"/>
    <cellStyle name="40% - Accent3 7 3" xfId="6752" xr:uid="{00000000-0005-0000-0000-0000EC0D0000}"/>
    <cellStyle name="40% - Accent3 7 4" xfId="6753" xr:uid="{00000000-0005-0000-0000-0000ED0D0000}"/>
    <cellStyle name="40% - Accent3 7 4 2" xfId="24372" xr:uid="{C49FE770-576C-4184-812A-B0FFEE492F56}"/>
    <cellStyle name="40% - Accent3 7 4 2 2" xfId="39343" xr:uid="{D93ADDCC-ADA3-4D1D-9DEF-0295EB4CD1F8}"/>
    <cellStyle name="40% - Accent3 7 4 3" xfId="31740" xr:uid="{77E65BAF-9B2D-4D07-AEB6-9F8D4EBE12D5}"/>
    <cellStyle name="40% - Accent3 8" xfId="6754" xr:uid="{00000000-0005-0000-0000-0000EE0D0000}"/>
    <cellStyle name="40% - Accent3 8 2" xfId="6755" xr:uid="{00000000-0005-0000-0000-0000EF0D0000}"/>
    <cellStyle name="40% - Accent3 8 2 2" xfId="6756" xr:uid="{00000000-0005-0000-0000-0000F00D0000}"/>
    <cellStyle name="40% - Accent3 8 2 2 2" xfId="24375" xr:uid="{A45E5B80-9A9A-4757-861D-18DB439C53F1}"/>
    <cellStyle name="40% - Accent3 8 2 2 2 2" xfId="39346" xr:uid="{E3FC6EF6-60CB-4D82-A881-2654AED36AF7}"/>
    <cellStyle name="40% - Accent3 8 2 2 3" xfId="31743" xr:uid="{56697297-E9AA-4CB8-966F-C7DABBB5858D}"/>
    <cellStyle name="40% - Accent3 8 2 3" xfId="6757" xr:uid="{00000000-0005-0000-0000-0000F10D0000}"/>
    <cellStyle name="40% - Accent3 8 2 3 2" xfId="6758" xr:uid="{00000000-0005-0000-0000-0000F20D0000}"/>
    <cellStyle name="40% - Accent3 8 2 3 2 2" xfId="24377" xr:uid="{9212D837-7C6F-4F60-B24E-0E7BADECECEA}"/>
    <cellStyle name="40% - Accent3 8 2 3 2 2 2" xfId="39348" xr:uid="{7E3CFE68-A357-4B98-B0E1-2F7652B17126}"/>
    <cellStyle name="40% - Accent3 8 2 3 2 3" xfId="31745" xr:uid="{C40A197E-B647-4D8D-BF4B-50F5648F3E60}"/>
    <cellStyle name="40% - Accent3 8 2 3 3" xfId="24376" xr:uid="{A6400F0B-194D-4758-8282-BE08A8F60EBF}"/>
    <cellStyle name="40% - Accent3 8 2 3 3 2" xfId="39347" xr:uid="{5C50DCBE-FA36-4C64-88F6-9D80F0006F67}"/>
    <cellStyle name="40% - Accent3 8 2 3 4" xfId="31744" xr:uid="{2AE1CA31-1A76-4A79-8EC4-E5972B7F042A}"/>
    <cellStyle name="40% - Accent3 8 2 4" xfId="24374" xr:uid="{29D95D2E-890F-4192-8887-EE9779890368}"/>
    <cellStyle name="40% - Accent3 8 2 4 2" xfId="39345" xr:uid="{A579201B-EE21-4666-9585-D003B0144DD9}"/>
    <cellStyle name="40% - Accent3 8 2 5" xfId="31742" xr:uid="{971D9C41-ABE1-4ECE-AD60-9A4ABF65914F}"/>
    <cellStyle name="40% - Accent3 8 3" xfId="6759" xr:uid="{00000000-0005-0000-0000-0000F30D0000}"/>
    <cellStyle name="40% - Accent3 8 3 2" xfId="24378" xr:uid="{75A1A0FF-A620-49A9-9A1D-BFA4D2F42E2C}"/>
    <cellStyle name="40% - Accent3 8 3 2 2" xfId="39349" xr:uid="{06418FF8-7097-4E30-BADA-6E0A46E119DA}"/>
    <cellStyle name="40% - Accent3 8 3 3" xfId="31746" xr:uid="{DAC9EAB3-5ECE-4C73-8A10-7489779C666D}"/>
    <cellStyle name="40% - Accent3 8 4" xfId="6760" xr:uid="{00000000-0005-0000-0000-0000F40D0000}"/>
    <cellStyle name="40% - Accent3 8 4 2" xfId="6761" xr:uid="{00000000-0005-0000-0000-0000F50D0000}"/>
    <cellStyle name="40% - Accent3 8 4 2 2" xfId="24380" xr:uid="{7BAB7A79-FEA1-4E87-819A-AA9E0C62F17B}"/>
    <cellStyle name="40% - Accent3 8 4 2 2 2" xfId="39351" xr:uid="{E1EAD45B-ED4A-4280-94D1-D813FE94729C}"/>
    <cellStyle name="40% - Accent3 8 4 2 3" xfId="31748" xr:uid="{F332F466-A79A-48E4-B733-207BC3EB28C2}"/>
    <cellStyle name="40% - Accent3 8 4 3" xfId="24379" xr:uid="{27FAD6A2-5E33-4B23-A64C-F354F226BB96}"/>
    <cellStyle name="40% - Accent3 8 4 3 2" xfId="39350" xr:uid="{D651EC8F-2C42-4EDE-A8ED-9484DC54B988}"/>
    <cellStyle name="40% - Accent3 8 4 4" xfId="31747" xr:uid="{BDBF58E7-8777-4476-A3DC-CCFE5E087B1F}"/>
    <cellStyle name="40% - Accent3 8 5" xfId="6762" xr:uid="{00000000-0005-0000-0000-0000F60D0000}"/>
    <cellStyle name="40% - Accent3 8 5 2" xfId="24381" xr:uid="{14987E10-B672-4C6F-934D-2C5D1DF2E3F1}"/>
    <cellStyle name="40% - Accent3 8 5 2 2" xfId="39352" xr:uid="{295F833F-D26F-4793-BBFF-D309DA995BE5}"/>
    <cellStyle name="40% - Accent3 8 5 3" xfId="31749" xr:uid="{764DCF5D-8536-4EF9-8333-D218B5FCFBA8}"/>
    <cellStyle name="40% - Accent3 8 6" xfId="24373" xr:uid="{C019B9B1-031E-4E99-97A2-84C26BEAC4CF}"/>
    <cellStyle name="40% - Accent3 8 6 2" xfId="39344" xr:uid="{8E877453-7FEB-4A6A-978C-027D25334BC5}"/>
    <cellStyle name="40% - Accent3 8 7" xfId="31741" xr:uid="{FB721FAE-E29E-4A12-BAEC-B70E9B6433C3}"/>
    <cellStyle name="40% - Accent3 9" xfId="6763" xr:uid="{00000000-0005-0000-0000-0000F70D0000}"/>
    <cellStyle name="40% - Accent3 9 2" xfId="6764" xr:uid="{00000000-0005-0000-0000-0000F80D0000}"/>
    <cellStyle name="40% - Accent3 9 2 2" xfId="6765" xr:uid="{00000000-0005-0000-0000-0000F90D0000}"/>
    <cellStyle name="40% - Accent3 9 2 2 2" xfId="24384" xr:uid="{DC472AD7-4520-4616-829F-8AA674BBC235}"/>
    <cellStyle name="40% - Accent3 9 2 2 2 2" xfId="39355" xr:uid="{01B9FF45-579D-43E7-8494-302704DE824B}"/>
    <cellStyle name="40% - Accent3 9 2 2 3" xfId="31752" xr:uid="{AB2A4D1C-1132-4D1F-B79E-D7999392D810}"/>
    <cellStyle name="40% - Accent3 9 2 3" xfId="6766" xr:uid="{00000000-0005-0000-0000-0000FA0D0000}"/>
    <cellStyle name="40% - Accent3 9 2 3 2" xfId="24385" xr:uid="{D0394FC6-E391-4C68-AB5F-5CC2041EB72C}"/>
    <cellStyle name="40% - Accent3 9 2 3 2 2" xfId="39356" xr:uid="{8F5C37BC-BBE3-4830-AC86-610D91F78840}"/>
    <cellStyle name="40% - Accent3 9 2 3 3" xfId="31753" xr:uid="{95B21CE4-E3BB-4040-8F1A-84E54B735185}"/>
    <cellStyle name="40% - Accent3 9 2 4" xfId="24383" xr:uid="{7E179B40-A350-4F0F-9857-178F31E60984}"/>
    <cellStyle name="40% - Accent3 9 2 4 2" xfId="39354" xr:uid="{C2FC6D8D-184C-4DFB-8003-7F6C27E69A69}"/>
    <cellStyle name="40% - Accent3 9 2 5" xfId="31751" xr:uid="{D7BA1B44-8E75-44DA-A28F-B02A5A3D075B}"/>
    <cellStyle name="40% - Accent3 9 3" xfId="6767" xr:uid="{00000000-0005-0000-0000-0000FB0D0000}"/>
    <cellStyle name="40% - Accent3 9 3 2" xfId="24386" xr:uid="{95DB73E2-1CBB-46F3-8990-93166F46F6F7}"/>
    <cellStyle name="40% - Accent3 9 3 2 2" xfId="39357" xr:uid="{F58E4424-83BF-4A95-AB55-E0E81A3C74AF}"/>
    <cellStyle name="40% - Accent3 9 3 3" xfId="31754" xr:uid="{65A799A1-5CEC-4244-B312-5CBC35CD0EC3}"/>
    <cellStyle name="40% - Accent3 9 4" xfId="6768" xr:uid="{00000000-0005-0000-0000-0000FC0D0000}"/>
    <cellStyle name="40% - Accent3 9 4 2" xfId="6769" xr:uid="{00000000-0005-0000-0000-0000FD0D0000}"/>
    <cellStyle name="40% - Accent3 9 4 2 2" xfId="24388" xr:uid="{812940D0-1FC3-4650-BA37-D8E603B56437}"/>
    <cellStyle name="40% - Accent3 9 4 2 2 2" xfId="39359" xr:uid="{53F7F257-DBC8-42E6-AE55-6CB80303D56C}"/>
    <cellStyle name="40% - Accent3 9 4 2 3" xfId="31756" xr:uid="{B08A9796-0E40-4390-AEC8-FEEFDE35BB09}"/>
    <cellStyle name="40% - Accent3 9 4 3" xfId="24387" xr:uid="{27A62871-63DC-4483-ABAE-98D113702016}"/>
    <cellStyle name="40% - Accent3 9 4 3 2" xfId="39358" xr:uid="{2A939778-54E1-43BF-B856-A617FC9AB2AB}"/>
    <cellStyle name="40% - Accent3 9 4 4" xfId="31755" xr:uid="{E0CD9852-3CF8-4312-B6A3-37D9C38CE0DA}"/>
    <cellStyle name="40% - Accent3 9 5" xfId="6770" xr:uid="{00000000-0005-0000-0000-0000FE0D0000}"/>
    <cellStyle name="40% - Accent3 9 5 2" xfId="24389" xr:uid="{788073F1-D425-4FC1-A0FB-4E45AE165641}"/>
    <cellStyle name="40% - Accent3 9 5 2 2" xfId="39360" xr:uid="{A9D80025-D86E-4C54-A9BD-9E6DDC08D6CC}"/>
    <cellStyle name="40% - Accent3 9 5 3" xfId="31757" xr:uid="{39768718-75A3-4D39-9D63-EFCE433D4DEF}"/>
    <cellStyle name="40% - Accent3 9 6" xfId="24382" xr:uid="{B6DA6F58-D3F0-4B23-A4C9-EB33D9D69DB2}"/>
    <cellStyle name="40% - Accent3 9 6 2" xfId="39353" xr:uid="{BB944F9E-C1F0-4D31-A6F4-47DC871A0687}"/>
    <cellStyle name="40% - Accent3 9 7" xfId="31750" xr:uid="{A6719DAD-3A38-47DD-9106-86BACB21068B}"/>
    <cellStyle name="40% - Accent4" xfId="95" builtinId="43" customBuiltin="1"/>
    <cellStyle name="40% - Accent4 10" xfId="6771" xr:uid="{00000000-0005-0000-0000-0000FF0D0000}"/>
    <cellStyle name="40% - Accent4 10 2" xfId="6772" xr:uid="{00000000-0005-0000-0000-0000000E0000}"/>
    <cellStyle name="40% - Accent4 10 2 2" xfId="6773" xr:uid="{00000000-0005-0000-0000-0000010E0000}"/>
    <cellStyle name="40% - Accent4 10 2 2 2" xfId="24392" xr:uid="{FAF30F6C-8F48-40B6-9C7F-D7E5446A12B0}"/>
    <cellStyle name="40% - Accent4 10 2 2 2 2" xfId="39363" xr:uid="{0B029D04-1E6F-473A-B343-C7BCDCA92B22}"/>
    <cellStyle name="40% - Accent4 10 2 2 3" xfId="31760" xr:uid="{015AEF0C-B829-4CA5-9D97-34E709E59D14}"/>
    <cellStyle name="40% - Accent4 10 2 3" xfId="6774" xr:uid="{00000000-0005-0000-0000-0000020E0000}"/>
    <cellStyle name="40% - Accent4 10 2 3 2" xfId="24393" xr:uid="{A28EFCF1-648C-405B-9AB8-8461714E1118}"/>
    <cellStyle name="40% - Accent4 10 2 3 2 2" xfId="39364" xr:uid="{71E2134D-1DD9-42A3-B255-B97482DFCA55}"/>
    <cellStyle name="40% - Accent4 10 2 3 3" xfId="31761" xr:uid="{044F37A7-7BA5-4E87-A904-D143D103F053}"/>
    <cellStyle name="40% - Accent4 10 2 4" xfId="24391" xr:uid="{A2A35C9A-3617-4C74-AAB5-7FD6DBD4D96F}"/>
    <cellStyle name="40% - Accent4 10 2 4 2" xfId="39362" xr:uid="{468E6204-42CA-41AE-BAE2-9E06EB5C09BA}"/>
    <cellStyle name="40% - Accent4 10 2 5" xfId="31759" xr:uid="{453FA890-198D-4858-BD34-E75D1355E182}"/>
    <cellStyle name="40% - Accent4 10 3" xfId="6775" xr:uid="{00000000-0005-0000-0000-0000030E0000}"/>
    <cellStyle name="40% - Accent4 10 3 2" xfId="24394" xr:uid="{6A76CEC8-8EBE-4C56-8702-1781B7D4B13A}"/>
    <cellStyle name="40% - Accent4 10 3 2 2" xfId="39365" xr:uid="{E830DA0D-8EB5-4AB6-B58F-68E25C54DC41}"/>
    <cellStyle name="40% - Accent4 10 3 3" xfId="31762" xr:uid="{D648F99F-A4DD-4251-86D8-18901F9F0512}"/>
    <cellStyle name="40% - Accent4 10 4" xfId="6776" xr:uid="{00000000-0005-0000-0000-0000040E0000}"/>
    <cellStyle name="40% - Accent4 10 4 2" xfId="6777" xr:uid="{00000000-0005-0000-0000-0000050E0000}"/>
    <cellStyle name="40% - Accent4 10 4 2 2" xfId="24396" xr:uid="{E1D6E31E-4CBF-4F38-AEC9-9E320372B769}"/>
    <cellStyle name="40% - Accent4 10 4 2 2 2" xfId="39367" xr:uid="{D652AF57-C6B8-4C25-8EFA-E3A73249C765}"/>
    <cellStyle name="40% - Accent4 10 4 2 3" xfId="31764" xr:uid="{A992BB53-DC12-433B-AC9E-41FBF9FE25D2}"/>
    <cellStyle name="40% - Accent4 10 4 3" xfId="24395" xr:uid="{F1E2EFBD-E051-4102-905B-2ABEDF249028}"/>
    <cellStyle name="40% - Accent4 10 4 3 2" xfId="39366" xr:uid="{2FA03546-E516-4DAB-AA7E-581354076D11}"/>
    <cellStyle name="40% - Accent4 10 4 4" xfId="31763" xr:uid="{35C6915C-94D4-451C-A379-FBFC97A1FACC}"/>
    <cellStyle name="40% - Accent4 10 5" xfId="6778" xr:uid="{00000000-0005-0000-0000-0000060E0000}"/>
    <cellStyle name="40% - Accent4 10 5 2" xfId="24397" xr:uid="{F0966977-63BC-4AA5-822A-34E0855DDEA8}"/>
    <cellStyle name="40% - Accent4 10 5 2 2" xfId="39368" xr:uid="{3C006EE8-DFC7-41F5-A3C3-E27ABD87354B}"/>
    <cellStyle name="40% - Accent4 10 5 3" xfId="31765" xr:uid="{D49D0B72-834D-42DD-A14B-74B0EB11A122}"/>
    <cellStyle name="40% - Accent4 10 6" xfId="24390" xr:uid="{AFE540FB-FEA1-4213-956E-D158ECA337B4}"/>
    <cellStyle name="40% - Accent4 10 6 2" xfId="39361" xr:uid="{6B670754-AEB6-4FBA-A4E3-4D9741C50FC1}"/>
    <cellStyle name="40% - Accent4 10 7" xfId="31758" xr:uid="{4B803BA6-FDF9-4A53-BAB8-6A17810BC46A}"/>
    <cellStyle name="40% - Accent4 11" xfId="6779" xr:uid="{00000000-0005-0000-0000-0000070E0000}"/>
    <cellStyle name="40% - Accent4 11 2" xfId="6780" xr:uid="{00000000-0005-0000-0000-0000080E0000}"/>
    <cellStyle name="40% - Accent4 11 2 2" xfId="24399" xr:uid="{03A87B70-E470-484B-B257-38063E4695C7}"/>
    <cellStyle name="40% - Accent4 11 2 2 2" xfId="39370" xr:uid="{00466143-55AF-4CF2-A1BA-965CBB856BD7}"/>
    <cellStyle name="40% - Accent4 11 2 3" xfId="31767" xr:uid="{92D78ED6-B992-450B-A0D2-A88B4F483A63}"/>
    <cellStyle name="40% - Accent4 11 3" xfId="6781" xr:uid="{00000000-0005-0000-0000-0000090E0000}"/>
    <cellStyle name="40% - Accent4 11 3 2" xfId="6782" xr:uid="{00000000-0005-0000-0000-00000A0E0000}"/>
    <cellStyle name="40% - Accent4 11 3 2 2" xfId="24401" xr:uid="{6F45BC59-38EE-4984-8F81-9341131C7D02}"/>
    <cellStyle name="40% - Accent4 11 3 2 2 2" xfId="39372" xr:uid="{CE7E24FC-1BEC-4941-8F13-5D52020305CC}"/>
    <cellStyle name="40% - Accent4 11 3 2 3" xfId="31769" xr:uid="{121D0F0F-EDF8-4D98-BACB-44E0D44FBE60}"/>
    <cellStyle name="40% - Accent4 11 3 3" xfId="24400" xr:uid="{F1439BD6-060C-4AF9-B4F3-7B0E422D642D}"/>
    <cellStyle name="40% - Accent4 11 3 3 2" xfId="39371" xr:uid="{C3B4B1E2-C96C-4686-93F6-B32679C2213F}"/>
    <cellStyle name="40% - Accent4 11 3 4" xfId="31768" xr:uid="{C8F53EB5-00C4-4B87-AF85-5E425E61E1E2}"/>
    <cellStyle name="40% - Accent4 11 4" xfId="24398" xr:uid="{599448BD-BFB3-45EE-8070-94612B2C67C1}"/>
    <cellStyle name="40% - Accent4 11 4 2" xfId="39369" xr:uid="{2336BAD7-C718-41EE-830B-10E02E504B20}"/>
    <cellStyle name="40% - Accent4 11 5" xfId="31766" xr:uid="{ADBA3325-92DC-4C34-B080-33D4403C0C96}"/>
    <cellStyle name="40% - Accent4 12" xfId="6783" xr:uid="{00000000-0005-0000-0000-00000B0E0000}"/>
    <cellStyle name="40% - Accent4 12 2" xfId="6784" xr:uid="{00000000-0005-0000-0000-00000C0E0000}"/>
    <cellStyle name="40% - Accent4 12 2 2" xfId="24403" xr:uid="{BBE9AFE8-527A-4DF3-A2AC-0EE92EF591BB}"/>
    <cellStyle name="40% - Accent4 12 2 2 2" xfId="39374" xr:uid="{1EA7CF9F-BE22-4E84-805E-9469C725133B}"/>
    <cellStyle name="40% - Accent4 12 2 3" xfId="31771" xr:uid="{A1F153EC-B204-468E-86BB-78E43E0A452C}"/>
    <cellStyle name="40% - Accent4 12 3" xfId="6785" xr:uid="{00000000-0005-0000-0000-00000D0E0000}"/>
    <cellStyle name="40% - Accent4 12 3 2" xfId="24404" xr:uid="{64EFE298-B75D-4125-ADCF-D89561A74C93}"/>
    <cellStyle name="40% - Accent4 12 3 2 2" xfId="39375" xr:uid="{D7B92525-6184-4854-813A-DA4D69533158}"/>
    <cellStyle name="40% - Accent4 12 3 3" xfId="31772" xr:uid="{84189DAC-4634-4A03-BEFE-44BB49F2490B}"/>
    <cellStyle name="40% - Accent4 12 4" xfId="24402" xr:uid="{3B433410-3F0C-4C12-B558-0E62B68FEA42}"/>
    <cellStyle name="40% - Accent4 12 4 2" xfId="39373" xr:uid="{2756066E-942F-4CEA-86FF-36091C66CFE8}"/>
    <cellStyle name="40% - Accent4 12 5" xfId="31770" xr:uid="{D3F4C002-451A-49C4-A467-B51C79950054}"/>
    <cellStyle name="40% - Accent4 13" xfId="6786" xr:uid="{00000000-0005-0000-0000-00000E0E0000}"/>
    <cellStyle name="40% - Accent4 13 2" xfId="6787" xr:uid="{00000000-0005-0000-0000-00000F0E0000}"/>
    <cellStyle name="40% - Accent4 13 2 2" xfId="24406" xr:uid="{9280DB9C-D4D3-4A3C-8CC6-CD6C04320FBA}"/>
    <cellStyle name="40% - Accent4 13 2 2 2" xfId="39377" xr:uid="{9B942775-9A12-4012-BCD8-86E0C2ADFD47}"/>
    <cellStyle name="40% - Accent4 13 2 3" xfId="31774" xr:uid="{4672F66D-2808-4C58-9FBE-00AD6779DB5E}"/>
    <cellStyle name="40% - Accent4 13 3" xfId="6788" xr:uid="{00000000-0005-0000-0000-0000100E0000}"/>
    <cellStyle name="40% - Accent4 13 3 2" xfId="24407" xr:uid="{40D54A2C-4DD2-4A62-9521-0178AC9E4887}"/>
    <cellStyle name="40% - Accent4 13 3 2 2" xfId="39378" xr:uid="{DD236222-0B2D-497E-A023-F9AF48ECF8BE}"/>
    <cellStyle name="40% - Accent4 13 3 3" xfId="31775" xr:uid="{BFEEADF4-2A97-4CE5-A8E7-BD763CA14A46}"/>
    <cellStyle name="40% - Accent4 13 4" xfId="24405" xr:uid="{4E6BA32B-69F1-4842-BD11-079587E0C61F}"/>
    <cellStyle name="40% - Accent4 13 4 2" xfId="39376" xr:uid="{486D56AA-6A29-48F5-A88F-7AAC209678B0}"/>
    <cellStyle name="40% - Accent4 13 5" xfId="31773" xr:uid="{24531D58-A50E-4553-A6FA-2D7223F0651D}"/>
    <cellStyle name="40% - Accent4 14" xfId="6789" xr:uid="{00000000-0005-0000-0000-0000110E0000}"/>
    <cellStyle name="40% - Accent4 14 2" xfId="6790" xr:uid="{00000000-0005-0000-0000-0000120E0000}"/>
    <cellStyle name="40% - Accent4 14 2 2" xfId="24408" xr:uid="{B9E492D8-F86F-45F4-BF7C-71A353743094}"/>
    <cellStyle name="40% - Accent4 14 2 2 2" xfId="39379" xr:uid="{17CE9FD9-97FE-42FA-B253-23D7D93A6376}"/>
    <cellStyle name="40% - Accent4 14 2 3" xfId="31776" xr:uid="{A682668C-3E9F-4C75-AD72-7B537065D4EE}"/>
    <cellStyle name="40% - Accent4 15" xfId="6791" xr:uid="{00000000-0005-0000-0000-0000130E0000}"/>
    <cellStyle name="40% - Accent4 15 2" xfId="24409" xr:uid="{5B199CCE-BD70-48AD-89ED-01D54A8871AE}"/>
    <cellStyle name="40% - Accent4 15 2 2" xfId="39380" xr:uid="{D36A9D8E-EC06-441C-A62C-3C5F63908D6A}"/>
    <cellStyle name="40% - Accent4 15 3" xfId="31777" xr:uid="{41C2DA46-DB7C-4043-B13F-555C34C00B7A}"/>
    <cellStyle name="40% - Accent4 16" xfId="6792" xr:uid="{00000000-0005-0000-0000-0000140E0000}"/>
    <cellStyle name="40% - Accent4 17" xfId="20652" xr:uid="{02CAE004-F412-48F3-95D6-533B2298D02A}"/>
    <cellStyle name="40% - Accent4 17 2" xfId="35653" xr:uid="{0C0BE37E-AD9D-4F6F-8CF9-F50D7F0755E3}"/>
    <cellStyle name="40% - Accent4 18" xfId="27956" xr:uid="{8AD27E2A-091A-4586-B32C-7CD4D6C29647}"/>
    <cellStyle name="40% - Accent4 2" xfId="239" xr:uid="{00000000-0005-0000-0000-00004E000000}"/>
    <cellStyle name="40% - Accent4 2 2" xfId="6793" xr:uid="{00000000-0005-0000-0000-0000160E0000}"/>
    <cellStyle name="40% - Accent4 2 3" xfId="6794" xr:uid="{00000000-0005-0000-0000-0000170E0000}"/>
    <cellStyle name="40% - Accent4 2 3 10" xfId="31778" xr:uid="{5F3B7C40-59DA-41DC-B6EE-7F4C92013D76}"/>
    <cellStyle name="40% - Accent4 2 3 2" xfId="6795" xr:uid="{00000000-0005-0000-0000-0000180E0000}"/>
    <cellStyle name="40% - Accent4 2 3 2 2" xfId="6796" xr:uid="{00000000-0005-0000-0000-0000190E0000}"/>
    <cellStyle name="40% - Accent4 2 3 2 2 2" xfId="6797" xr:uid="{00000000-0005-0000-0000-00001A0E0000}"/>
    <cellStyle name="40% - Accent4 2 3 2 2 2 2" xfId="6798" xr:uid="{00000000-0005-0000-0000-00001B0E0000}"/>
    <cellStyle name="40% - Accent4 2 3 2 2 2 2 2" xfId="24414" xr:uid="{3E5D7C45-B55F-4B0E-B512-09C3024C70AB}"/>
    <cellStyle name="40% - Accent4 2 3 2 2 2 2 2 2" xfId="39385" xr:uid="{0530D6ED-7BA5-49C8-B081-70A390B3AA2D}"/>
    <cellStyle name="40% - Accent4 2 3 2 2 2 2 3" xfId="31782" xr:uid="{AA5F0043-F7C6-4A1E-827F-FF18D98005E9}"/>
    <cellStyle name="40% - Accent4 2 3 2 2 2 3" xfId="6799" xr:uid="{00000000-0005-0000-0000-00001C0E0000}"/>
    <cellStyle name="40% - Accent4 2 3 2 2 2 3 2" xfId="24415" xr:uid="{665156FD-AEEB-4387-843D-54B48DD69AC7}"/>
    <cellStyle name="40% - Accent4 2 3 2 2 2 3 2 2" xfId="39386" xr:uid="{A5E89855-878C-498E-83B9-113C72936195}"/>
    <cellStyle name="40% - Accent4 2 3 2 2 2 3 3" xfId="31783" xr:uid="{3403B82B-49B6-489B-8984-16F7B60046DB}"/>
    <cellStyle name="40% - Accent4 2 3 2 2 2 4" xfId="24413" xr:uid="{31F86A7C-1D24-418E-806D-184A22E56DD2}"/>
    <cellStyle name="40% - Accent4 2 3 2 2 2 4 2" xfId="39384" xr:uid="{56CCB1FB-EABB-48E4-8473-6F44CBD8D6D0}"/>
    <cellStyle name="40% - Accent4 2 3 2 2 2 5" xfId="31781" xr:uid="{015E6857-21D1-4C04-9995-C2702D2E4C7C}"/>
    <cellStyle name="40% - Accent4 2 3 2 2 3" xfId="6800" xr:uid="{00000000-0005-0000-0000-00001D0E0000}"/>
    <cellStyle name="40% - Accent4 2 3 2 2 3 2" xfId="6801" xr:uid="{00000000-0005-0000-0000-00001E0E0000}"/>
    <cellStyle name="40% - Accent4 2 3 2 2 3 2 2" xfId="24417" xr:uid="{F6E27474-14C6-4CB7-BDAE-BB50DD4F8F94}"/>
    <cellStyle name="40% - Accent4 2 3 2 2 3 2 2 2" xfId="39388" xr:uid="{C49E3DF0-C69A-471B-B44F-3F3203E546EE}"/>
    <cellStyle name="40% - Accent4 2 3 2 2 3 2 3" xfId="31785" xr:uid="{910E7A71-7198-40A2-99BC-E6D4D91BB931}"/>
    <cellStyle name="40% - Accent4 2 3 2 2 3 3" xfId="24416" xr:uid="{678E20B8-B2A1-4C0F-9321-D03937EB416F}"/>
    <cellStyle name="40% - Accent4 2 3 2 2 3 3 2" xfId="39387" xr:uid="{7DF8FFDC-5CFF-4718-81DF-4B09119D5795}"/>
    <cellStyle name="40% - Accent4 2 3 2 2 3 4" xfId="31784" xr:uid="{CEA2C274-B58A-40B7-B598-5F4FEF96E705}"/>
    <cellStyle name="40% - Accent4 2 3 2 2 4" xfId="6802" xr:uid="{00000000-0005-0000-0000-00001F0E0000}"/>
    <cellStyle name="40% - Accent4 2 3 2 2 4 2" xfId="24418" xr:uid="{71E433CE-7D28-40D1-9B17-7E9DE608060E}"/>
    <cellStyle name="40% - Accent4 2 3 2 2 4 2 2" xfId="39389" xr:uid="{5DAC7C22-DB80-41E8-803D-0511A8BA271D}"/>
    <cellStyle name="40% - Accent4 2 3 2 2 4 3" xfId="31786" xr:uid="{1FF0C987-A69B-4F0A-BA3E-E330B206C337}"/>
    <cellStyle name="40% - Accent4 2 3 2 2 5" xfId="24412" xr:uid="{241BD9E3-97EF-4021-B2A4-8FEB7B404D02}"/>
    <cellStyle name="40% - Accent4 2 3 2 2 5 2" xfId="39383" xr:uid="{042584EA-6775-4D69-8952-8453722D7A19}"/>
    <cellStyle name="40% - Accent4 2 3 2 2 6" xfId="31780" xr:uid="{42B2ECA5-D822-4AAF-A37A-C470998C9DF7}"/>
    <cellStyle name="40% - Accent4 2 3 2 3" xfId="6803" xr:uid="{00000000-0005-0000-0000-0000200E0000}"/>
    <cellStyle name="40% - Accent4 2 3 2 3 2" xfId="6804" xr:uid="{00000000-0005-0000-0000-0000210E0000}"/>
    <cellStyle name="40% - Accent4 2 3 2 3 2 2" xfId="6805" xr:uid="{00000000-0005-0000-0000-0000220E0000}"/>
    <cellStyle name="40% - Accent4 2 3 2 3 2 2 2" xfId="24421" xr:uid="{9B3A39C0-0558-48AC-A2B3-00B4FF5B7075}"/>
    <cellStyle name="40% - Accent4 2 3 2 3 2 2 2 2" xfId="39392" xr:uid="{4B9F1150-6E0D-4908-A6C2-80DF1DF940A1}"/>
    <cellStyle name="40% - Accent4 2 3 2 3 2 2 3" xfId="31789" xr:uid="{BDD3A935-601A-4313-8182-C9FE7A60E080}"/>
    <cellStyle name="40% - Accent4 2 3 2 3 2 3" xfId="6806" xr:uid="{00000000-0005-0000-0000-0000230E0000}"/>
    <cellStyle name="40% - Accent4 2 3 2 3 2 3 2" xfId="24422" xr:uid="{D1B0EEE5-9E37-488B-85EC-6EED3FB30FA1}"/>
    <cellStyle name="40% - Accent4 2 3 2 3 2 3 2 2" xfId="39393" xr:uid="{E4F55E07-4A75-4770-BCBC-1CD3F26F89F0}"/>
    <cellStyle name="40% - Accent4 2 3 2 3 2 3 3" xfId="31790" xr:uid="{2198F06B-F01F-4286-8CCF-07DC9047FF83}"/>
    <cellStyle name="40% - Accent4 2 3 2 3 2 4" xfId="24420" xr:uid="{8B764019-1507-4A34-A7F4-CB050FD38C1C}"/>
    <cellStyle name="40% - Accent4 2 3 2 3 2 4 2" xfId="39391" xr:uid="{B6D1CC7F-A7F8-4CCC-808D-004190E3F239}"/>
    <cellStyle name="40% - Accent4 2 3 2 3 2 5" xfId="31788" xr:uid="{22ACBA95-178E-41D1-A981-4C869F32911F}"/>
    <cellStyle name="40% - Accent4 2 3 2 3 3" xfId="6807" xr:uid="{00000000-0005-0000-0000-0000240E0000}"/>
    <cellStyle name="40% - Accent4 2 3 2 3 3 2" xfId="6808" xr:uid="{00000000-0005-0000-0000-0000250E0000}"/>
    <cellStyle name="40% - Accent4 2 3 2 3 3 2 2" xfId="24424" xr:uid="{D8F5B3C0-9B94-40C9-A542-233251C8C3DD}"/>
    <cellStyle name="40% - Accent4 2 3 2 3 3 2 2 2" xfId="39395" xr:uid="{EC48C776-3F25-4E44-B4BE-405BBC98B411}"/>
    <cellStyle name="40% - Accent4 2 3 2 3 3 2 3" xfId="31792" xr:uid="{5688061B-F2D0-4CED-BA18-6A7AB61F8C7D}"/>
    <cellStyle name="40% - Accent4 2 3 2 3 3 3" xfId="24423" xr:uid="{3197356B-4346-4EB9-A8AD-2B7EC6DB9CC2}"/>
    <cellStyle name="40% - Accent4 2 3 2 3 3 3 2" xfId="39394" xr:uid="{1A97A1CF-49B1-41BD-9639-610FCC84DDCD}"/>
    <cellStyle name="40% - Accent4 2 3 2 3 3 4" xfId="31791" xr:uid="{40DFF725-3198-4FCC-9314-84D2AE97654A}"/>
    <cellStyle name="40% - Accent4 2 3 2 3 4" xfId="6809" xr:uid="{00000000-0005-0000-0000-0000260E0000}"/>
    <cellStyle name="40% - Accent4 2 3 2 3 4 2" xfId="24425" xr:uid="{CE76B2B0-2E2F-4028-A814-ECD2C589A739}"/>
    <cellStyle name="40% - Accent4 2 3 2 3 4 2 2" xfId="39396" xr:uid="{EDCE9D49-F7DD-4AA4-8EFD-6CF60F5CFC17}"/>
    <cellStyle name="40% - Accent4 2 3 2 3 4 3" xfId="31793" xr:uid="{3816F960-6930-4E90-A6D8-A6565E8989DB}"/>
    <cellStyle name="40% - Accent4 2 3 2 3 5" xfId="24419" xr:uid="{955157DB-1F77-402C-BC9D-B45C7953B0A3}"/>
    <cellStyle name="40% - Accent4 2 3 2 3 5 2" xfId="39390" xr:uid="{267A72C7-2866-4074-B9A1-06AB5B66E366}"/>
    <cellStyle name="40% - Accent4 2 3 2 3 6" xfId="31787" xr:uid="{58D522AA-A5D6-49FE-B718-501013CD026C}"/>
    <cellStyle name="40% - Accent4 2 3 2 4" xfId="6810" xr:uid="{00000000-0005-0000-0000-0000270E0000}"/>
    <cellStyle name="40% - Accent4 2 3 2 4 2" xfId="6811" xr:uid="{00000000-0005-0000-0000-0000280E0000}"/>
    <cellStyle name="40% - Accent4 2 3 2 4 2 2" xfId="24427" xr:uid="{7401BA44-FEF8-41D3-ABBA-819F2C19706E}"/>
    <cellStyle name="40% - Accent4 2 3 2 4 2 2 2" xfId="39398" xr:uid="{8AB5E195-7B7A-4DBA-AF82-F759123F8A97}"/>
    <cellStyle name="40% - Accent4 2 3 2 4 2 3" xfId="31795" xr:uid="{01EE7694-3010-4476-96F0-861B36E78EB3}"/>
    <cellStyle name="40% - Accent4 2 3 2 4 3" xfId="6812" xr:uid="{00000000-0005-0000-0000-0000290E0000}"/>
    <cellStyle name="40% - Accent4 2 3 2 4 3 2" xfId="24428" xr:uid="{6D958411-BE6B-4F9F-9A18-1297F29A5193}"/>
    <cellStyle name="40% - Accent4 2 3 2 4 3 2 2" xfId="39399" xr:uid="{AA1F8AF9-338E-419A-A54F-54A3566A055E}"/>
    <cellStyle name="40% - Accent4 2 3 2 4 3 3" xfId="31796" xr:uid="{6B8FF713-D952-4B69-9F33-0E727B2C2DA4}"/>
    <cellStyle name="40% - Accent4 2 3 2 4 4" xfId="24426" xr:uid="{C95220B2-7BEA-4615-9078-D44F2C5E1698}"/>
    <cellStyle name="40% - Accent4 2 3 2 4 4 2" xfId="39397" xr:uid="{44F8893A-0A16-4A8E-B4B9-FC485CFBED1D}"/>
    <cellStyle name="40% - Accent4 2 3 2 4 5" xfId="31794" xr:uid="{D8EAAB8F-9331-48E6-BB42-AD0D1948FF3E}"/>
    <cellStyle name="40% - Accent4 2 3 2 5" xfId="6813" xr:uid="{00000000-0005-0000-0000-00002A0E0000}"/>
    <cellStyle name="40% - Accent4 2 3 2 5 2" xfId="24429" xr:uid="{89CCDA80-E8EB-4208-B28B-C77FD49F54BF}"/>
    <cellStyle name="40% - Accent4 2 3 2 5 2 2" xfId="39400" xr:uid="{6F1D4DE7-B2FD-4D99-B7AB-9BAF24105922}"/>
    <cellStyle name="40% - Accent4 2 3 2 5 3" xfId="31797" xr:uid="{490B9E51-1B07-4DEA-BBF1-D21DD8EA2816}"/>
    <cellStyle name="40% - Accent4 2 3 2 6" xfId="6814" xr:uid="{00000000-0005-0000-0000-00002B0E0000}"/>
    <cellStyle name="40% - Accent4 2 3 2 6 2" xfId="6815" xr:uid="{00000000-0005-0000-0000-00002C0E0000}"/>
    <cellStyle name="40% - Accent4 2 3 2 6 2 2" xfId="24431" xr:uid="{FA68C9B3-4366-41AB-8077-D2BC754B7DFC}"/>
    <cellStyle name="40% - Accent4 2 3 2 6 2 2 2" xfId="39402" xr:uid="{F2C519B7-BC34-4F59-B8A9-F780E4F42908}"/>
    <cellStyle name="40% - Accent4 2 3 2 6 2 3" xfId="31799" xr:uid="{4C9CE495-C8F8-44D5-B72F-D8E7639AA44A}"/>
    <cellStyle name="40% - Accent4 2 3 2 6 3" xfId="24430" xr:uid="{1087EA8A-CC79-4BF1-A715-C1C20274E67E}"/>
    <cellStyle name="40% - Accent4 2 3 2 6 3 2" xfId="39401" xr:uid="{75740B2D-352A-492E-B839-3AC09BBF9500}"/>
    <cellStyle name="40% - Accent4 2 3 2 6 4" xfId="31798" xr:uid="{B7ECEB0D-8CF7-44E3-8F57-006060F7185F}"/>
    <cellStyle name="40% - Accent4 2 3 2 7" xfId="6816" xr:uid="{00000000-0005-0000-0000-00002D0E0000}"/>
    <cellStyle name="40% - Accent4 2 3 2 7 2" xfId="24432" xr:uid="{C317CA6E-B47F-4ED4-A297-98DE25948142}"/>
    <cellStyle name="40% - Accent4 2 3 2 7 2 2" xfId="39403" xr:uid="{85BA2345-065A-4D5E-A128-05EC1160B54E}"/>
    <cellStyle name="40% - Accent4 2 3 2 7 3" xfId="31800" xr:uid="{200524D9-AF39-455A-B987-0E8A4F720537}"/>
    <cellStyle name="40% - Accent4 2 3 2 8" xfId="24411" xr:uid="{D18BE8E1-8943-45B3-B58D-068190B98219}"/>
    <cellStyle name="40% - Accent4 2 3 2 8 2" xfId="39382" xr:uid="{1FB4E16F-8403-4CE3-B3D5-B148405E660A}"/>
    <cellStyle name="40% - Accent4 2 3 2 9" xfId="31779" xr:uid="{E6F1F2EC-D637-4EDB-B985-ABDBCC44F866}"/>
    <cellStyle name="40% - Accent4 2 3 3" xfId="6817" xr:uid="{00000000-0005-0000-0000-00002E0E0000}"/>
    <cellStyle name="40% - Accent4 2 3 3 2" xfId="6818" xr:uid="{00000000-0005-0000-0000-00002F0E0000}"/>
    <cellStyle name="40% - Accent4 2 3 3 2 2" xfId="6819" xr:uid="{00000000-0005-0000-0000-0000300E0000}"/>
    <cellStyle name="40% - Accent4 2 3 3 2 2 2" xfId="24435" xr:uid="{43BF93ED-68BC-43E0-BA6E-AA71EA369DD6}"/>
    <cellStyle name="40% - Accent4 2 3 3 2 2 2 2" xfId="39406" xr:uid="{F4C2D2C2-E26F-482C-AEB5-787B3798DFFF}"/>
    <cellStyle name="40% - Accent4 2 3 3 2 2 3" xfId="31803" xr:uid="{6DC2F78F-C58C-4ADC-AAE8-3C37243FEB3B}"/>
    <cellStyle name="40% - Accent4 2 3 3 2 3" xfId="6820" xr:uid="{00000000-0005-0000-0000-0000310E0000}"/>
    <cellStyle name="40% - Accent4 2 3 3 2 3 2" xfId="24436" xr:uid="{B882354F-1FF3-409A-93D0-A7AE352E747F}"/>
    <cellStyle name="40% - Accent4 2 3 3 2 3 2 2" xfId="39407" xr:uid="{59E49EF3-34F2-43AA-96F9-3108545777D0}"/>
    <cellStyle name="40% - Accent4 2 3 3 2 3 3" xfId="31804" xr:uid="{C0D18313-2D6F-425B-AA84-5693FB47C40E}"/>
    <cellStyle name="40% - Accent4 2 3 3 2 4" xfId="24434" xr:uid="{6B220138-9FFC-44F8-9373-93E2A5F82465}"/>
    <cellStyle name="40% - Accent4 2 3 3 2 4 2" xfId="39405" xr:uid="{5C6399FC-D087-4086-9871-06CD392B9C2E}"/>
    <cellStyle name="40% - Accent4 2 3 3 2 5" xfId="31802" xr:uid="{B2E876CA-B3FE-45B8-8F40-049AB43DEEE5}"/>
    <cellStyle name="40% - Accent4 2 3 3 3" xfId="6821" xr:uid="{00000000-0005-0000-0000-0000320E0000}"/>
    <cellStyle name="40% - Accent4 2 3 3 3 2" xfId="6822" xr:uid="{00000000-0005-0000-0000-0000330E0000}"/>
    <cellStyle name="40% - Accent4 2 3 3 3 2 2" xfId="24438" xr:uid="{841F1CBC-2EA3-42FE-92C0-C3E74E56DFB3}"/>
    <cellStyle name="40% - Accent4 2 3 3 3 2 2 2" xfId="39409" xr:uid="{A076CF62-D9DE-452B-A3FF-AB31C345FEEE}"/>
    <cellStyle name="40% - Accent4 2 3 3 3 2 3" xfId="31806" xr:uid="{AF5C41DB-95AA-4840-9535-01859F6B4706}"/>
    <cellStyle name="40% - Accent4 2 3 3 3 3" xfId="24437" xr:uid="{6C5E039A-1BFE-4FC3-9C14-C2D19C77AE4D}"/>
    <cellStyle name="40% - Accent4 2 3 3 3 3 2" xfId="39408" xr:uid="{907A278F-1B19-401F-BFA6-34B11A6F0CDC}"/>
    <cellStyle name="40% - Accent4 2 3 3 3 4" xfId="31805" xr:uid="{590861A8-E57C-4897-AD35-E15080E09F89}"/>
    <cellStyle name="40% - Accent4 2 3 3 4" xfId="6823" xr:uid="{00000000-0005-0000-0000-0000340E0000}"/>
    <cellStyle name="40% - Accent4 2 3 3 4 2" xfId="24439" xr:uid="{C139537F-2322-4526-AA4D-9D7B42089A44}"/>
    <cellStyle name="40% - Accent4 2 3 3 4 2 2" xfId="39410" xr:uid="{5521ACFC-9A3B-4491-954A-DB5B9FA5C8BA}"/>
    <cellStyle name="40% - Accent4 2 3 3 4 3" xfId="31807" xr:uid="{353D6280-E3D6-4ADF-B428-0881BF7DFFD5}"/>
    <cellStyle name="40% - Accent4 2 3 3 5" xfId="24433" xr:uid="{985FDC4F-B162-4F0D-9559-DAC35634A184}"/>
    <cellStyle name="40% - Accent4 2 3 3 5 2" xfId="39404" xr:uid="{C72F23EA-0B57-4F6A-830C-3C6380367798}"/>
    <cellStyle name="40% - Accent4 2 3 3 6" xfId="31801" xr:uid="{2A0821D4-395B-4B3A-943B-7CEEEB4C570A}"/>
    <cellStyle name="40% - Accent4 2 3 4" xfId="6824" xr:uid="{00000000-0005-0000-0000-0000350E0000}"/>
    <cellStyle name="40% - Accent4 2 3 4 2" xfId="6825" xr:uid="{00000000-0005-0000-0000-0000360E0000}"/>
    <cellStyle name="40% - Accent4 2 3 4 2 2" xfId="6826" xr:uid="{00000000-0005-0000-0000-0000370E0000}"/>
    <cellStyle name="40% - Accent4 2 3 4 2 2 2" xfId="24442" xr:uid="{563DFE03-D6F0-48C4-B430-A5734F65269C}"/>
    <cellStyle name="40% - Accent4 2 3 4 2 2 2 2" xfId="39413" xr:uid="{2B7C331C-CC50-4CD6-869F-376999151101}"/>
    <cellStyle name="40% - Accent4 2 3 4 2 2 3" xfId="31810" xr:uid="{6EBCB2AD-06D9-44D5-B435-E47F9E9B9DEC}"/>
    <cellStyle name="40% - Accent4 2 3 4 2 3" xfId="6827" xr:uid="{00000000-0005-0000-0000-0000380E0000}"/>
    <cellStyle name="40% - Accent4 2 3 4 2 3 2" xfId="24443" xr:uid="{85C7EF42-2B99-4BDA-8B41-87343BD68582}"/>
    <cellStyle name="40% - Accent4 2 3 4 2 3 2 2" xfId="39414" xr:uid="{EEAE6B72-480D-4883-969C-5B849850006F}"/>
    <cellStyle name="40% - Accent4 2 3 4 2 3 3" xfId="31811" xr:uid="{7A7BA531-AE8B-4C5E-9456-8AA2C9EA6CAE}"/>
    <cellStyle name="40% - Accent4 2 3 4 2 4" xfId="24441" xr:uid="{CB70C379-7356-4E84-AD58-AB881F00C75A}"/>
    <cellStyle name="40% - Accent4 2 3 4 2 4 2" xfId="39412" xr:uid="{860CB5F5-27C0-444D-9F9D-49A03FBF57D9}"/>
    <cellStyle name="40% - Accent4 2 3 4 2 5" xfId="31809" xr:uid="{28653FE6-F731-4907-B368-FFA0A9D016BB}"/>
    <cellStyle name="40% - Accent4 2 3 4 3" xfId="6828" xr:uid="{00000000-0005-0000-0000-0000390E0000}"/>
    <cellStyle name="40% - Accent4 2 3 4 3 2" xfId="6829" xr:uid="{00000000-0005-0000-0000-00003A0E0000}"/>
    <cellStyle name="40% - Accent4 2 3 4 3 2 2" xfId="24445" xr:uid="{AD17B7D4-E37D-48EF-9A58-B13291E2ECED}"/>
    <cellStyle name="40% - Accent4 2 3 4 3 2 2 2" xfId="39416" xr:uid="{19B8FD4E-D392-42B1-8C74-D6FDF47F7D60}"/>
    <cellStyle name="40% - Accent4 2 3 4 3 2 3" xfId="31813" xr:uid="{18A2E348-8994-47B9-BD8C-FFA3FAA44EC0}"/>
    <cellStyle name="40% - Accent4 2 3 4 3 3" xfId="24444" xr:uid="{772B4CF2-39F2-4929-9E48-129237801394}"/>
    <cellStyle name="40% - Accent4 2 3 4 3 3 2" xfId="39415" xr:uid="{AFDB4860-D355-4554-9A0E-7CD595CBA5FB}"/>
    <cellStyle name="40% - Accent4 2 3 4 3 4" xfId="31812" xr:uid="{324A3D00-77CE-46BF-9D64-A446D15243DC}"/>
    <cellStyle name="40% - Accent4 2 3 4 4" xfId="6830" xr:uid="{00000000-0005-0000-0000-00003B0E0000}"/>
    <cellStyle name="40% - Accent4 2 3 4 4 2" xfId="24446" xr:uid="{81816708-D34B-41AD-9257-2EFDEF127900}"/>
    <cellStyle name="40% - Accent4 2 3 4 4 2 2" xfId="39417" xr:uid="{EFBF9FA9-CB97-48D7-8608-0D7F004DDB7C}"/>
    <cellStyle name="40% - Accent4 2 3 4 4 3" xfId="31814" xr:uid="{F6B5DA7C-208F-4330-BCE1-C4AB8064A058}"/>
    <cellStyle name="40% - Accent4 2 3 4 5" xfId="24440" xr:uid="{8040FDBC-A903-4151-9AC4-8D5C35EFAA2F}"/>
    <cellStyle name="40% - Accent4 2 3 4 5 2" xfId="39411" xr:uid="{9D32BB93-7DE9-47FF-970E-1AA01C471BA9}"/>
    <cellStyle name="40% - Accent4 2 3 4 6" xfId="31808" xr:uid="{273A2E7D-B08E-4DD5-AA59-EB0F99D4E23B}"/>
    <cellStyle name="40% - Accent4 2 3 5" xfId="6831" xr:uid="{00000000-0005-0000-0000-00003C0E0000}"/>
    <cellStyle name="40% - Accent4 2 3 5 2" xfId="6832" xr:uid="{00000000-0005-0000-0000-00003D0E0000}"/>
    <cellStyle name="40% - Accent4 2 3 5 2 2" xfId="24448" xr:uid="{57E0134A-6CC8-4886-9B3D-9D2060454AE7}"/>
    <cellStyle name="40% - Accent4 2 3 5 2 2 2" xfId="39419" xr:uid="{C91113E4-7813-4845-B6B2-C7C93A76CFF9}"/>
    <cellStyle name="40% - Accent4 2 3 5 2 3" xfId="31816" xr:uid="{3F0DE502-6400-48BA-919B-DB9709294D8B}"/>
    <cellStyle name="40% - Accent4 2 3 5 3" xfId="6833" xr:uid="{00000000-0005-0000-0000-00003E0E0000}"/>
    <cellStyle name="40% - Accent4 2 3 5 3 2" xfId="24449" xr:uid="{7F3F537D-1993-4DC2-8B78-014F0259D892}"/>
    <cellStyle name="40% - Accent4 2 3 5 3 2 2" xfId="39420" xr:uid="{C45A4842-DFB6-48FE-BEED-D10EA88B34A6}"/>
    <cellStyle name="40% - Accent4 2 3 5 3 3" xfId="31817" xr:uid="{5B5352CD-47EE-4D22-BA45-C0CFD7FFC4EE}"/>
    <cellStyle name="40% - Accent4 2 3 5 4" xfId="24447" xr:uid="{A01DF378-8846-462F-B4FA-7B3D969B7381}"/>
    <cellStyle name="40% - Accent4 2 3 5 4 2" xfId="39418" xr:uid="{6FCE8B9C-B5B0-40EE-9E29-6CB49DFF3771}"/>
    <cellStyle name="40% - Accent4 2 3 5 5" xfId="31815" xr:uid="{CF409601-9CC4-4435-BE55-0E7F116F4FF7}"/>
    <cellStyle name="40% - Accent4 2 3 6" xfId="6834" xr:uid="{00000000-0005-0000-0000-00003F0E0000}"/>
    <cellStyle name="40% - Accent4 2 3 6 2" xfId="24450" xr:uid="{E276264C-283D-411B-9AA9-73D5C75290D5}"/>
    <cellStyle name="40% - Accent4 2 3 6 2 2" xfId="39421" xr:uid="{CE128360-51E9-4223-8E3E-82CDAC9133D1}"/>
    <cellStyle name="40% - Accent4 2 3 6 3" xfId="31818" xr:uid="{D4682A1C-46F9-409E-9790-6DC9903C5531}"/>
    <cellStyle name="40% - Accent4 2 3 7" xfId="6835" xr:uid="{00000000-0005-0000-0000-0000400E0000}"/>
    <cellStyle name="40% - Accent4 2 3 7 2" xfId="6836" xr:uid="{00000000-0005-0000-0000-0000410E0000}"/>
    <cellStyle name="40% - Accent4 2 3 7 2 2" xfId="24452" xr:uid="{8263F527-1334-4A63-92C7-E25725FDF348}"/>
    <cellStyle name="40% - Accent4 2 3 7 2 2 2" xfId="39423" xr:uid="{E6F1E44E-6A44-44AB-AD78-DA804791082B}"/>
    <cellStyle name="40% - Accent4 2 3 7 2 3" xfId="31820" xr:uid="{66C9AC6F-E300-4D4F-8B9A-3E8B065690C2}"/>
    <cellStyle name="40% - Accent4 2 3 7 3" xfId="24451" xr:uid="{5782A877-FC37-4A73-9CC4-90D255924EF9}"/>
    <cellStyle name="40% - Accent4 2 3 7 3 2" xfId="39422" xr:uid="{71E65BE7-5AFC-448E-B13A-ECC66CFC31B2}"/>
    <cellStyle name="40% - Accent4 2 3 7 4" xfId="31819" xr:uid="{6655FECE-82F5-40F4-8A26-43C7317FA4AC}"/>
    <cellStyle name="40% - Accent4 2 3 8" xfId="6837" xr:uid="{00000000-0005-0000-0000-0000420E0000}"/>
    <cellStyle name="40% - Accent4 2 3 8 2" xfId="24453" xr:uid="{3288E9E0-5F86-4E99-B54B-FB854137F5C7}"/>
    <cellStyle name="40% - Accent4 2 3 8 2 2" xfId="39424" xr:uid="{579770EF-1C60-4853-A611-9FA97D2DB906}"/>
    <cellStyle name="40% - Accent4 2 3 8 3" xfId="31821" xr:uid="{DDBA5B15-F377-44C6-BC3D-0A6E87FDBE11}"/>
    <cellStyle name="40% - Accent4 2 3 9" xfId="24410" xr:uid="{BD1B36A3-8108-482A-A6BF-9D370B5F01B1}"/>
    <cellStyle name="40% - Accent4 2 3 9 2" xfId="39381" xr:uid="{6CBF65D4-FA0D-4C99-93B7-8D5EF50B390B}"/>
    <cellStyle name="40% - Accent4 2 4" xfId="6838" xr:uid="{00000000-0005-0000-0000-0000430E0000}"/>
    <cellStyle name="40% - Accent4 2 4 10" xfId="31822" xr:uid="{0417AD25-B7AE-4DE0-92B9-278A16511FAF}"/>
    <cellStyle name="40% - Accent4 2 4 2" xfId="6839" xr:uid="{00000000-0005-0000-0000-0000440E0000}"/>
    <cellStyle name="40% - Accent4 2 4 2 2" xfId="6840" xr:uid="{00000000-0005-0000-0000-0000450E0000}"/>
    <cellStyle name="40% - Accent4 2 4 2 2 2" xfId="6841" xr:uid="{00000000-0005-0000-0000-0000460E0000}"/>
    <cellStyle name="40% - Accent4 2 4 2 2 2 2" xfId="6842" xr:uid="{00000000-0005-0000-0000-0000470E0000}"/>
    <cellStyle name="40% - Accent4 2 4 2 2 2 2 2" xfId="24458" xr:uid="{BDF12430-C8D1-46E8-AE3A-69157D953739}"/>
    <cellStyle name="40% - Accent4 2 4 2 2 2 2 2 2" xfId="39429" xr:uid="{877D3D84-354F-4715-ACD7-F3D1637FF634}"/>
    <cellStyle name="40% - Accent4 2 4 2 2 2 2 3" xfId="31826" xr:uid="{F6405612-2557-49D1-918A-D7785FD9681E}"/>
    <cellStyle name="40% - Accent4 2 4 2 2 2 3" xfId="6843" xr:uid="{00000000-0005-0000-0000-0000480E0000}"/>
    <cellStyle name="40% - Accent4 2 4 2 2 2 3 2" xfId="24459" xr:uid="{92B8648A-30D9-47D3-AB45-456B9A902372}"/>
    <cellStyle name="40% - Accent4 2 4 2 2 2 3 2 2" xfId="39430" xr:uid="{20C5E478-5FAA-4EE5-8FE4-BB4FAED36F4C}"/>
    <cellStyle name="40% - Accent4 2 4 2 2 2 3 3" xfId="31827" xr:uid="{16E127E4-E4A0-4BD4-8375-43C9D2B2369B}"/>
    <cellStyle name="40% - Accent4 2 4 2 2 2 4" xfId="24457" xr:uid="{744AD643-32F7-4A1E-B2A5-BDCF89FE19AD}"/>
    <cellStyle name="40% - Accent4 2 4 2 2 2 4 2" xfId="39428" xr:uid="{0AAAF6DA-3230-4162-8143-117D8C982D2B}"/>
    <cellStyle name="40% - Accent4 2 4 2 2 2 5" xfId="31825" xr:uid="{30206903-9828-46D9-8ED4-25A6E38DA898}"/>
    <cellStyle name="40% - Accent4 2 4 2 2 3" xfId="6844" xr:uid="{00000000-0005-0000-0000-0000490E0000}"/>
    <cellStyle name="40% - Accent4 2 4 2 2 3 2" xfId="6845" xr:uid="{00000000-0005-0000-0000-00004A0E0000}"/>
    <cellStyle name="40% - Accent4 2 4 2 2 3 2 2" xfId="24461" xr:uid="{252D2D5A-520B-4575-A493-E1F9CDED22DD}"/>
    <cellStyle name="40% - Accent4 2 4 2 2 3 2 2 2" xfId="39432" xr:uid="{824EAFA8-9BCB-4B90-9AC8-150301073231}"/>
    <cellStyle name="40% - Accent4 2 4 2 2 3 2 3" xfId="31829" xr:uid="{AD839881-F657-4825-A5D8-5AD5328AAAF3}"/>
    <cellStyle name="40% - Accent4 2 4 2 2 3 3" xfId="24460" xr:uid="{762E4744-4118-40CC-8A7B-C77128508AE9}"/>
    <cellStyle name="40% - Accent4 2 4 2 2 3 3 2" xfId="39431" xr:uid="{167591B8-C917-4B55-95E2-B509020D08C5}"/>
    <cellStyle name="40% - Accent4 2 4 2 2 3 4" xfId="31828" xr:uid="{2BE66FED-C32C-4608-829F-81D2C938A760}"/>
    <cellStyle name="40% - Accent4 2 4 2 2 4" xfId="6846" xr:uid="{00000000-0005-0000-0000-00004B0E0000}"/>
    <cellStyle name="40% - Accent4 2 4 2 2 4 2" xfId="24462" xr:uid="{22C7AC9C-77C2-43DA-A7BF-AC961F3308A9}"/>
    <cellStyle name="40% - Accent4 2 4 2 2 4 2 2" xfId="39433" xr:uid="{B46115EA-9226-4C1E-8DA8-B08DD353FA98}"/>
    <cellStyle name="40% - Accent4 2 4 2 2 4 3" xfId="31830" xr:uid="{FF3303E3-503E-44D8-877B-D30D65114458}"/>
    <cellStyle name="40% - Accent4 2 4 2 2 5" xfId="24456" xr:uid="{00C900C8-3DB8-4486-A98B-716FC6C3BF97}"/>
    <cellStyle name="40% - Accent4 2 4 2 2 5 2" xfId="39427" xr:uid="{7197B7DC-44AF-496F-868F-4D29A1DF4075}"/>
    <cellStyle name="40% - Accent4 2 4 2 2 6" xfId="31824" xr:uid="{7BB88C51-BD38-4741-B9D5-85FF31BEA965}"/>
    <cellStyle name="40% - Accent4 2 4 2 3" xfId="6847" xr:uid="{00000000-0005-0000-0000-00004C0E0000}"/>
    <cellStyle name="40% - Accent4 2 4 2 3 2" xfId="6848" xr:uid="{00000000-0005-0000-0000-00004D0E0000}"/>
    <cellStyle name="40% - Accent4 2 4 2 3 2 2" xfId="6849" xr:uid="{00000000-0005-0000-0000-00004E0E0000}"/>
    <cellStyle name="40% - Accent4 2 4 2 3 2 2 2" xfId="24465" xr:uid="{60701FB2-CAFE-4341-922E-8FA355BA00C5}"/>
    <cellStyle name="40% - Accent4 2 4 2 3 2 2 2 2" xfId="39436" xr:uid="{A9BBB77E-119B-44B5-9DEA-0D7E999FE3BA}"/>
    <cellStyle name="40% - Accent4 2 4 2 3 2 2 3" xfId="31833" xr:uid="{871F9A33-0BC0-4990-A1AC-8214ED81B86E}"/>
    <cellStyle name="40% - Accent4 2 4 2 3 2 3" xfId="6850" xr:uid="{00000000-0005-0000-0000-00004F0E0000}"/>
    <cellStyle name="40% - Accent4 2 4 2 3 2 3 2" xfId="24466" xr:uid="{275C517C-48B4-4EA0-94F0-930F7FE7117A}"/>
    <cellStyle name="40% - Accent4 2 4 2 3 2 3 2 2" xfId="39437" xr:uid="{A804587E-5938-4DC8-B94F-98623D9EEFCF}"/>
    <cellStyle name="40% - Accent4 2 4 2 3 2 3 3" xfId="31834" xr:uid="{292ECD46-3439-47D4-B399-AB6CF2E6E1FC}"/>
    <cellStyle name="40% - Accent4 2 4 2 3 2 4" xfId="24464" xr:uid="{D0AD8489-039B-4A80-A781-98915217B60D}"/>
    <cellStyle name="40% - Accent4 2 4 2 3 2 4 2" xfId="39435" xr:uid="{CA9A64D9-E558-4975-863C-12FE0E066383}"/>
    <cellStyle name="40% - Accent4 2 4 2 3 2 5" xfId="31832" xr:uid="{547A4CBA-2AE4-4CAA-BD54-2D91F4216DB1}"/>
    <cellStyle name="40% - Accent4 2 4 2 3 3" xfId="6851" xr:uid="{00000000-0005-0000-0000-0000500E0000}"/>
    <cellStyle name="40% - Accent4 2 4 2 3 3 2" xfId="6852" xr:uid="{00000000-0005-0000-0000-0000510E0000}"/>
    <cellStyle name="40% - Accent4 2 4 2 3 3 2 2" xfId="24468" xr:uid="{3B98CDB9-9FC0-4F41-A4F4-C508D63D512E}"/>
    <cellStyle name="40% - Accent4 2 4 2 3 3 2 2 2" xfId="39439" xr:uid="{83B08052-B337-4B29-A4E7-EF67AF3AF312}"/>
    <cellStyle name="40% - Accent4 2 4 2 3 3 2 3" xfId="31836" xr:uid="{B604654A-D21F-478D-A78A-80F17AD11831}"/>
    <cellStyle name="40% - Accent4 2 4 2 3 3 3" xfId="24467" xr:uid="{5785B7A2-737F-43C2-A235-AACE885F87C9}"/>
    <cellStyle name="40% - Accent4 2 4 2 3 3 3 2" xfId="39438" xr:uid="{97A55E7E-23E1-4996-8C06-E3C682094A42}"/>
    <cellStyle name="40% - Accent4 2 4 2 3 3 4" xfId="31835" xr:uid="{A80060AB-7771-4531-A3BE-828A38AE036D}"/>
    <cellStyle name="40% - Accent4 2 4 2 3 4" xfId="6853" xr:uid="{00000000-0005-0000-0000-0000520E0000}"/>
    <cellStyle name="40% - Accent4 2 4 2 3 4 2" xfId="24469" xr:uid="{0818EA49-2F12-4F42-BAE8-1875CE1DFDCB}"/>
    <cellStyle name="40% - Accent4 2 4 2 3 4 2 2" xfId="39440" xr:uid="{BE72860B-D617-43EA-BE27-3764278D2577}"/>
    <cellStyle name="40% - Accent4 2 4 2 3 4 3" xfId="31837" xr:uid="{6C5AD762-CD61-4464-A725-E0B0BC8880D6}"/>
    <cellStyle name="40% - Accent4 2 4 2 3 5" xfId="24463" xr:uid="{F4C0BD93-E750-471D-92CD-25EBB215B0A9}"/>
    <cellStyle name="40% - Accent4 2 4 2 3 5 2" xfId="39434" xr:uid="{597697C7-70C0-401C-8C3A-645EA33CAE88}"/>
    <cellStyle name="40% - Accent4 2 4 2 3 6" xfId="31831" xr:uid="{5977BCF3-0F0F-4D11-86D3-E6142C228EE7}"/>
    <cellStyle name="40% - Accent4 2 4 2 4" xfId="6854" xr:uid="{00000000-0005-0000-0000-0000530E0000}"/>
    <cellStyle name="40% - Accent4 2 4 2 4 2" xfId="6855" xr:uid="{00000000-0005-0000-0000-0000540E0000}"/>
    <cellStyle name="40% - Accent4 2 4 2 4 2 2" xfId="24471" xr:uid="{66091EDF-2F21-4CAF-BCAF-8B290D4FF27F}"/>
    <cellStyle name="40% - Accent4 2 4 2 4 2 2 2" xfId="39442" xr:uid="{482493E9-2BD4-45F5-B9B9-6E8883D814FC}"/>
    <cellStyle name="40% - Accent4 2 4 2 4 2 3" xfId="31839" xr:uid="{7FF8094F-1ECD-487A-93BC-FB57A4B429BB}"/>
    <cellStyle name="40% - Accent4 2 4 2 4 3" xfId="6856" xr:uid="{00000000-0005-0000-0000-0000550E0000}"/>
    <cellStyle name="40% - Accent4 2 4 2 4 3 2" xfId="24472" xr:uid="{D1145916-B633-4472-8278-0B33CE480547}"/>
    <cellStyle name="40% - Accent4 2 4 2 4 3 2 2" xfId="39443" xr:uid="{93708AF4-2C11-4009-8BEB-6E7CBC7B95A5}"/>
    <cellStyle name="40% - Accent4 2 4 2 4 3 3" xfId="31840" xr:uid="{75B4D963-5C25-47C0-921A-F9FD774BC955}"/>
    <cellStyle name="40% - Accent4 2 4 2 4 4" xfId="24470" xr:uid="{FCEEE8EF-24E7-4B99-A78C-C487D554EFF0}"/>
    <cellStyle name="40% - Accent4 2 4 2 4 4 2" xfId="39441" xr:uid="{DCB10912-B533-4253-BE85-AA47D618DEC0}"/>
    <cellStyle name="40% - Accent4 2 4 2 4 5" xfId="31838" xr:uid="{60C04BAA-5BE9-4CFC-AF58-117D25EF595A}"/>
    <cellStyle name="40% - Accent4 2 4 2 5" xfId="6857" xr:uid="{00000000-0005-0000-0000-0000560E0000}"/>
    <cellStyle name="40% - Accent4 2 4 2 5 2" xfId="24473" xr:uid="{0E622A46-A9A3-4C40-9B09-ADACDF589FB3}"/>
    <cellStyle name="40% - Accent4 2 4 2 5 2 2" xfId="39444" xr:uid="{668CD7B8-943B-4294-8E25-6E8DA5442001}"/>
    <cellStyle name="40% - Accent4 2 4 2 5 3" xfId="31841" xr:uid="{2AC81C6C-E9C8-497C-B094-E3669B1EB7C3}"/>
    <cellStyle name="40% - Accent4 2 4 2 6" xfId="6858" xr:uid="{00000000-0005-0000-0000-0000570E0000}"/>
    <cellStyle name="40% - Accent4 2 4 2 6 2" xfId="6859" xr:uid="{00000000-0005-0000-0000-0000580E0000}"/>
    <cellStyle name="40% - Accent4 2 4 2 6 2 2" xfId="24475" xr:uid="{9D14AA83-C72A-4BA2-8B62-5BF8C58B9837}"/>
    <cellStyle name="40% - Accent4 2 4 2 6 2 2 2" xfId="39446" xr:uid="{EE9F8BA5-6627-46C4-9755-8953DCD2C610}"/>
    <cellStyle name="40% - Accent4 2 4 2 6 2 3" xfId="31843" xr:uid="{270EF9C7-90D5-48A9-8844-99AED7B0CADA}"/>
    <cellStyle name="40% - Accent4 2 4 2 6 3" xfId="24474" xr:uid="{A2A92897-2905-4F41-97D2-BDEEF3823692}"/>
    <cellStyle name="40% - Accent4 2 4 2 6 3 2" xfId="39445" xr:uid="{2CCE252F-1103-47A1-BBCF-5A5B6DD60083}"/>
    <cellStyle name="40% - Accent4 2 4 2 6 4" xfId="31842" xr:uid="{65734243-E9B7-418C-B326-1D206175C5F1}"/>
    <cellStyle name="40% - Accent4 2 4 2 7" xfId="6860" xr:uid="{00000000-0005-0000-0000-0000590E0000}"/>
    <cellStyle name="40% - Accent4 2 4 2 7 2" xfId="24476" xr:uid="{AA727A34-9F08-4356-8C4E-066614776749}"/>
    <cellStyle name="40% - Accent4 2 4 2 7 2 2" xfId="39447" xr:uid="{72010AD3-F10A-4EBB-A4A8-EAA8BF13E426}"/>
    <cellStyle name="40% - Accent4 2 4 2 7 3" xfId="31844" xr:uid="{2E592BF1-1CDD-4F86-A53A-39107AF02F00}"/>
    <cellStyle name="40% - Accent4 2 4 2 8" xfId="24455" xr:uid="{00720112-7A02-4B2F-9753-4E4CB944B3D0}"/>
    <cellStyle name="40% - Accent4 2 4 2 8 2" xfId="39426" xr:uid="{DA18E6AF-565A-4F5E-BB46-5B94900D14C2}"/>
    <cellStyle name="40% - Accent4 2 4 2 9" xfId="31823" xr:uid="{5DC46BDE-06DF-4D6E-AB86-2D3E004C3C32}"/>
    <cellStyle name="40% - Accent4 2 4 3" xfId="6861" xr:uid="{00000000-0005-0000-0000-00005A0E0000}"/>
    <cellStyle name="40% - Accent4 2 4 3 2" xfId="6862" xr:uid="{00000000-0005-0000-0000-00005B0E0000}"/>
    <cellStyle name="40% - Accent4 2 4 3 2 2" xfId="6863" xr:uid="{00000000-0005-0000-0000-00005C0E0000}"/>
    <cellStyle name="40% - Accent4 2 4 3 2 2 2" xfId="24479" xr:uid="{3484544D-AA5E-4EC3-8B19-5A5EFC866720}"/>
    <cellStyle name="40% - Accent4 2 4 3 2 2 2 2" xfId="39450" xr:uid="{3E3A2756-9967-4EC5-8558-D445363965B9}"/>
    <cellStyle name="40% - Accent4 2 4 3 2 2 3" xfId="31847" xr:uid="{7C518BC2-9E44-4FF4-B31E-032045987C9B}"/>
    <cellStyle name="40% - Accent4 2 4 3 2 3" xfId="6864" xr:uid="{00000000-0005-0000-0000-00005D0E0000}"/>
    <cellStyle name="40% - Accent4 2 4 3 2 3 2" xfId="24480" xr:uid="{CE45BA33-E6E9-49ED-8FD3-AAC8FBB0EC96}"/>
    <cellStyle name="40% - Accent4 2 4 3 2 3 2 2" xfId="39451" xr:uid="{1B39D597-9ED5-4AEA-B989-014A45D573C7}"/>
    <cellStyle name="40% - Accent4 2 4 3 2 3 3" xfId="31848" xr:uid="{B8CE453F-9267-448B-8217-21C0E0B67416}"/>
    <cellStyle name="40% - Accent4 2 4 3 2 4" xfId="24478" xr:uid="{DCB768BD-32A7-42B5-AB0C-17151A57E90E}"/>
    <cellStyle name="40% - Accent4 2 4 3 2 4 2" xfId="39449" xr:uid="{1C83E58A-B64D-4FA8-84DD-2598567E34F7}"/>
    <cellStyle name="40% - Accent4 2 4 3 2 5" xfId="31846" xr:uid="{553BA76D-236F-45B4-8B46-FAB63003AFC2}"/>
    <cellStyle name="40% - Accent4 2 4 3 3" xfId="6865" xr:uid="{00000000-0005-0000-0000-00005E0E0000}"/>
    <cellStyle name="40% - Accent4 2 4 3 3 2" xfId="6866" xr:uid="{00000000-0005-0000-0000-00005F0E0000}"/>
    <cellStyle name="40% - Accent4 2 4 3 3 2 2" xfId="24482" xr:uid="{5C4AB73B-8F56-47AD-9DE6-7AF391154212}"/>
    <cellStyle name="40% - Accent4 2 4 3 3 2 2 2" xfId="39453" xr:uid="{1A5C8994-A18E-46ED-B43C-AFF28905440D}"/>
    <cellStyle name="40% - Accent4 2 4 3 3 2 3" xfId="31850" xr:uid="{E699B4AE-45A8-49B2-9406-08BD7BC72CDB}"/>
    <cellStyle name="40% - Accent4 2 4 3 3 3" xfId="24481" xr:uid="{31685617-2C81-4C39-A860-AE4738A61F53}"/>
    <cellStyle name="40% - Accent4 2 4 3 3 3 2" xfId="39452" xr:uid="{406D7B3A-1D31-4E4D-8A50-00FDE2A0697C}"/>
    <cellStyle name="40% - Accent4 2 4 3 3 4" xfId="31849" xr:uid="{C41D02F5-A269-4B4D-A926-39DBF3CE454C}"/>
    <cellStyle name="40% - Accent4 2 4 3 4" xfId="6867" xr:uid="{00000000-0005-0000-0000-0000600E0000}"/>
    <cellStyle name="40% - Accent4 2 4 3 4 2" xfId="24483" xr:uid="{B77683FC-1A64-400E-A518-2F72BEEFC148}"/>
    <cellStyle name="40% - Accent4 2 4 3 4 2 2" xfId="39454" xr:uid="{15DFFD83-58B5-434D-8C74-FE04953C1D8F}"/>
    <cellStyle name="40% - Accent4 2 4 3 4 3" xfId="31851" xr:uid="{FA7EACD0-2D99-498E-818D-3B6A33D5CFDA}"/>
    <cellStyle name="40% - Accent4 2 4 3 5" xfId="24477" xr:uid="{E1CAEE9F-9F57-46FD-A9EB-CD421661EB88}"/>
    <cellStyle name="40% - Accent4 2 4 3 5 2" xfId="39448" xr:uid="{2DFAE005-F78F-4D38-847D-B50FB474FF73}"/>
    <cellStyle name="40% - Accent4 2 4 3 6" xfId="31845" xr:uid="{D9C8F496-F992-43A8-9509-82E246718644}"/>
    <cellStyle name="40% - Accent4 2 4 4" xfId="6868" xr:uid="{00000000-0005-0000-0000-0000610E0000}"/>
    <cellStyle name="40% - Accent4 2 4 4 2" xfId="6869" xr:uid="{00000000-0005-0000-0000-0000620E0000}"/>
    <cellStyle name="40% - Accent4 2 4 4 2 2" xfId="6870" xr:uid="{00000000-0005-0000-0000-0000630E0000}"/>
    <cellStyle name="40% - Accent4 2 4 4 2 2 2" xfId="24486" xr:uid="{35B5D900-348B-4379-9684-792ADF8D098B}"/>
    <cellStyle name="40% - Accent4 2 4 4 2 2 2 2" xfId="39457" xr:uid="{B6CADBD5-6C8B-4831-B9F5-CEB1433C2630}"/>
    <cellStyle name="40% - Accent4 2 4 4 2 2 3" xfId="31854" xr:uid="{E7A2035E-0D7F-444C-9663-19BCD131A18D}"/>
    <cellStyle name="40% - Accent4 2 4 4 2 3" xfId="6871" xr:uid="{00000000-0005-0000-0000-0000640E0000}"/>
    <cellStyle name="40% - Accent4 2 4 4 2 3 2" xfId="24487" xr:uid="{BEFD087F-B653-41B3-9A5F-C42CF08F091F}"/>
    <cellStyle name="40% - Accent4 2 4 4 2 3 2 2" xfId="39458" xr:uid="{676A54C3-73F9-46D7-B426-B07ABF17D893}"/>
    <cellStyle name="40% - Accent4 2 4 4 2 3 3" xfId="31855" xr:uid="{A15FD6BE-8E6E-4318-BA83-DE4AABEF7B55}"/>
    <cellStyle name="40% - Accent4 2 4 4 2 4" xfId="24485" xr:uid="{9284FCF1-6C37-4B74-86E8-C38F66FA53E5}"/>
    <cellStyle name="40% - Accent4 2 4 4 2 4 2" xfId="39456" xr:uid="{099FCC74-03AF-46A4-BED2-867B216BF872}"/>
    <cellStyle name="40% - Accent4 2 4 4 2 5" xfId="31853" xr:uid="{EB7D66DF-FDD8-47C5-859B-B0D3FE8C5B96}"/>
    <cellStyle name="40% - Accent4 2 4 4 3" xfId="6872" xr:uid="{00000000-0005-0000-0000-0000650E0000}"/>
    <cellStyle name="40% - Accent4 2 4 4 3 2" xfId="6873" xr:uid="{00000000-0005-0000-0000-0000660E0000}"/>
    <cellStyle name="40% - Accent4 2 4 4 3 2 2" xfId="24489" xr:uid="{7903055B-635C-4F24-B642-0D6DEB0EB79C}"/>
    <cellStyle name="40% - Accent4 2 4 4 3 2 2 2" xfId="39460" xr:uid="{500D1707-21A6-45C9-8268-B0B92E7951EF}"/>
    <cellStyle name="40% - Accent4 2 4 4 3 2 3" xfId="31857" xr:uid="{39889FEE-1530-452B-A94B-581BB641DED8}"/>
    <cellStyle name="40% - Accent4 2 4 4 3 3" xfId="24488" xr:uid="{D9D0F9E1-DCB6-490C-B358-C3C70104EFA7}"/>
    <cellStyle name="40% - Accent4 2 4 4 3 3 2" xfId="39459" xr:uid="{77FD2783-411B-45B3-8715-E4173F1AA427}"/>
    <cellStyle name="40% - Accent4 2 4 4 3 4" xfId="31856" xr:uid="{386A4046-846A-4ECE-AFE3-AD216EAF10CF}"/>
    <cellStyle name="40% - Accent4 2 4 4 4" xfId="6874" xr:uid="{00000000-0005-0000-0000-0000670E0000}"/>
    <cellStyle name="40% - Accent4 2 4 4 4 2" xfId="24490" xr:uid="{360A23DB-1099-48D3-A9DB-DCCEFB8438C8}"/>
    <cellStyle name="40% - Accent4 2 4 4 4 2 2" xfId="39461" xr:uid="{79E759CC-539C-4034-99BC-DE7DDAD38CB2}"/>
    <cellStyle name="40% - Accent4 2 4 4 4 3" xfId="31858" xr:uid="{2D2134D2-4347-437F-A7CE-2B6DCD81BCBD}"/>
    <cellStyle name="40% - Accent4 2 4 4 5" xfId="24484" xr:uid="{F296A0EC-E5E7-43C6-B72F-AAB9DD412AD7}"/>
    <cellStyle name="40% - Accent4 2 4 4 5 2" xfId="39455" xr:uid="{D8861AD5-C9FF-4DCE-981E-D652BE81140A}"/>
    <cellStyle name="40% - Accent4 2 4 4 6" xfId="31852" xr:uid="{C00A8C4C-4DFF-49F0-93EE-6E64636230FD}"/>
    <cellStyle name="40% - Accent4 2 4 5" xfId="6875" xr:uid="{00000000-0005-0000-0000-0000680E0000}"/>
    <cellStyle name="40% - Accent4 2 4 5 2" xfId="6876" xr:uid="{00000000-0005-0000-0000-0000690E0000}"/>
    <cellStyle name="40% - Accent4 2 4 5 2 2" xfId="24492" xr:uid="{118905C2-4632-45C5-BF18-461D9DFC94FB}"/>
    <cellStyle name="40% - Accent4 2 4 5 2 2 2" xfId="39463" xr:uid="{FCFFADB1-1DD9-4913-B437-212D91BB7A2F}"/>
    <cellStyle name="40% - Accent4 2 4 5 2 3" xfId="31860" xr:uid="{E61667D0-1246-4540-A07F-C8D0A87E263F}"/>
    <cellStyle name="40% - Accent4 2 4 5 3" xfId="6877" xr:uid="{00000000-0005-0000-0000-00006A0E0000}"/>
    <cellStyle name="40% - Accent4 2 4 5 3 2" xfId="24493" xr:uid="{F245BE1F-820F-4CC0-8CA3-CA50EAD6CF33}"/>
    <cellStyle name="40% - Accent4 2 4 5 3 2 2" xfId="39464" xr:uid="{A64F61B3-B97B-473A-BB86-33FC4EE85FC1}"/>
    <cellStyle name="40% - Accent4 2 4 5 3 3" xfId="31861" xr:uid="{EB0187B3-2D79-413C-AB4B-51E305E60FAA}"/>
    <cellStyle name="40% - Accent4 2 4 5 4" xfId="24491" xr:uid="{9B6CD085-726A-48B8-8CB0-7F954E1781F4}"/>
    <cellStyle name="40% - Accent4 2 4 5 4 2" xfId="39462" xr:uid="{83A72873-0B22-4B54-B7E5-C9B7657EEA42}"/>
    <cellStyle name="40% - Accent4 2 4 5 5" xfId="31859" xr:uid="{52109729-A5D4-4FFA-996F-174B775BAACF}"/>
    <cellStyle name="40% - Accent4 2 4 6" xfId="6878" xr:uid="{00000000-0005-0000-0000-00006B0E0000}"/>
    <cellStyle name="40% - Accent4 2 4 6 2" xfId="24494" xr:uid="{30C0FF91-4637-42F5-82C1-B45B28D325CB}"/>
    <cellStyle name="40% - Accent4 2 4 6 2 2" xfId="39465" xr:uid="{76CC1835-D04E-4D8A-B103-41D91A409EFC}"/>
    <cellStyle name="40% - Accent4 2 4 6 3" xfId="31862" xr:uid="{78DB4699-F504-4A77-B3AF-44DA3A13F156}"/>
    <cellStyle name="40% - Accent4 2 4 7" xfId="6879" xr:uid="{00000000-0005-0000-0000-00006C0E0000}"/>
    <cellStyle name="40% - Accent4 2 4 7 2" xfId="6880" xr:uid="{00000000-0005-0000-0000-00006D0E0000}"/>
    <cellStyle name="40% - Accent4 2 4 7 2 2" xfId="24496" xr:uid="{07B2C5BC-84E6-4E17-A682-29DA150BFCB4}"/>
    <cellStyle name="40% - Accent4 2 4 7 2 2 2" xfId="39467" xr:uid="{AD1B201D-2459-4EBC-8625-AA21F66756C5}"/>
    <cellStyle name="40% - Accent4 2 4 7 2 3" xfId="31864" xr:uid="{3744BB98-7156-4A98-B078-9D910FAA26DC}"/>
    <cellStyle name="40% - Accent4 2 4 7 3" xfId="24495" xr:uid="{534CE00F-6FC1-4325-8113-C925B747F4AE}"/>
    <cellStyle name="40% - Accent4 2 4 7 3 2" xfId="39466" xr:uid="{FD8D6AE8-9877-4E4E-B0A6-36382AF7FF8B}"/>
    <cellStyle name="40% - Accent4 2 4 7 4" xfId="31863" xr:uid="{44ADED3B-E326-46FF-9690-E54D8FE988F5}"/>
    <cellStyle name="40% - Accent4 2 4 8" xfId="6881" xr:uid="{00000000-0005-0000-0000-00006E0E0000}"/>
    <cellStyle name="40% - Accent4 2 4 8 2" xfId="24497" xr:uid="{A19B49D2-0724-4A36-9B52-EBE76106BBE4}"/>
    <cellStyle name="40% - Accent4 2 4 8 2 2" xfId="39468" xr:uid="{703CCA57-4A7E-474A-B436-9B9F1488507D}"/>
    <cellStyle name="40% - Accent4 2 4 8 3" xfId="31865" xr:uid="{461B6856-4EF9-4A19-AA49-1C9536F47A65}"/>
    <cellStyle name="40% - Accent4 2 4 9" xfId="24454" xr:uid="{FC5EDF98-D86A-4AC5-B4CA-C6854ECA69C0}"/>
    <cellStyle name="40% - Accent4 2 4 9 2" xfId="39425" xr:uid="{05B37489-952B-44D8-97A7-036F76DB6AF5}"/>
    <cellStyle name="40% - Accent4 2 5" xfId="6882" xr:uid="{00000000-0005-0000-0000-00006F0E0000}"/>
    <cellStyle name="40% - Accent4 2 5 10" xfId="31866" xr:uid="{35600D8B-FF59-4C3B-AB07-C7208441FC00}"/>
    <cellStyle name="40% - Accent4 2 5 2" xfId="6883" xr:uid="{00000000-0005-0000-0000-0000700E0000}"/>
    <cellStyle name="40% - Accent4 2 5 2 2" xfId="6884" xr:uid="{00000000-0005-0000-0000-0000710E0000}"/>
    <cellStyle name="40% - Accent4 2 5 2 2 2" xfId="6885" xr:uid="{00000000-0005-0000-0000-0000720E0000}"/>
    <cellStyle name="40% - Accent4 2 5 2 2 2 2" xfId="6886" xr:uid="{00000000-0005-0000-0000-0000730E0000}"/>
    <cellStyle name="40% - Accent4 2 5 2 2 2 2 2" xfId="24502" xr:uid="{1A1BEEDD-B5D9-435B-9E4C-54D9B76AB577}"/>
    <cellStyle name="40% - Accent4 2 5 2 2 2 2 2 2" xfId="39473" xr:uid="{00470FCF-129F-48B4-9A12-1C22E3E82C58}"/>
    <cellStyle name="40% - Accent4 2 5 2 2 2 2 3" xfId="31870" xr:uid="{96750159-1DC4-4915-A3DB-9516934AF33E}"/>
    <cellStyle name="40% - Accent4 2 5 2 2 2 3" xfId="6887" xr:uid="{00000000-0005-0000-0000-0000740E0000}"/>
    <cellStyle name="40% - Accent4 2 5 2 2 2 3 2" xfId="24503" xr:uid="{84E7959A-B8CD-496E-867E-317F1486B4BB}"/>
    <cellStyle name="40% - Accent4 2 5 2 2 2 3 2 2" xfId="39474" xr:uid="{200168E3-2604-48B8-B727-B57F703740D0}"/>
    <cellStyle name="40% - Accent4 2 5 2 2 2 3 3" xfId="31871" xr:uid="{8A25D1F8-325B-490F-9FFD-B4B0E24DAB04}"/>
    <cellStyle name="40% - Accent4 2 5 2 2 2 4" xfId="24501" xr:uid="{9C3AC6F4-6655-42DA-813A-CC1F970C9604}"/>
    <cellStyle name="40% - Accent4 2 5 2 2 2 4 2" xfId="39472" xr:uid="{DA706E9D-49B7-4858-B233-584088346121}"/>
    <cellStyle name="40% - Accent4 2 5 2 2 2 5" xfId="31869" xr:uid="{098B39A4-9AE5-4C6B-90EA-C47EF234CA32}"/>
    <cellStyle name="40% - Accent4 2 5 2 2 3" xfId="6888" xr:uid="{00000000-0005-0000-0000-0000750E0000}"/>
    <cellStyle name="40% - Accent4 2 5 2 2 3 2" xfId="6889" xr:uid="{00000000-0005-0000-0000-0000760E0000}"/>
    <cellStyle name="40% - Accent4 2 5 2 2 3 2 2" xfId="24505" xr:uid="{062F901D-E8CA-4C21-98E1-34CDEF7AE579}"/>
    <cellStyle name="40% - Accent4 2 5 2 2 3 2 2 2" xfId="39476" xr:uid="{66ABE5BA-C2DB-4F7B-BC98-D686FE2CAD2D}"/>
    <cellStyle name="40% - Accent4 2 5 2 2 3 2 3" xfId="31873" xr:uid="{7738F0EA-4C6B-464D-BB9D-C4B2693F5066}"/>
    <cellStyle name="40% - Accent4 2 5 2 2 3 3" xfId="24504" xr:uid="{EA8F9F18-CB9E-44B7-B841-A0069599A75B}"/>
    <cellStyle name="40% - Accent4 2 5 2 2 3 3 2" xfId="39475" xr:uid="{174837DB-47BF-45BE-85D5-84A49FA4AB3A}"/>
    <cellStyle name="40% - Accent4 2 5 2 2 3 4" xfId="31872" xr:uid="{38CFCF07-59BF-4612-8045-7EA349F66438}"/>
    <cellStyle name="40% - Accent4 2 5 2 2 4" xfId="6890" xr:uid="{00000000-0005-0000-0000-0000770E0000}"/>
    <cellStyle name="40% - Accent4 2 5 2 2 4 2" xfId="24506" xr:uid="{82CED418-CCA7-445B-AC72-C69C639EF1A5}"/>
    <cellStyle name="40% - Accent4 2 5 2 2 4 2 2" xfId="39477" xr:uid="{E020EC9A-A12A-4CA7-AD83-2C577D6D6594}"/>
    <cellStyle name="40% - Accent4 2 5 2 2 4 3" xfId="31874" xr:uid="{C0B568B0-D320-42C2-AD00-558ABE5E1E8D}"/>
    <cellStyle name="40% - Accent4 2 5 2 2 5" xfId="24500" xr:uid="{F5B437ED-8C02-4D9C-91E3-1F73FA526BB4}"/>
    <cellStyle name="40% - Accent4 2 5 2 2 5 2" xfId="39471" xr:uid="{077779AD-750A-4336-8BD4-05975D9CDC4B}"/>
    <cellStyle name="40% - Accent4 2 5 2 2 6" xfId="31868" xr:uid="{8651C7F5-8849-46A4-ADBA-A841366F0939}"/>
    <cellStyle name="40% - Accent4 2 5 2 3" xfId="6891" xr:uid="{00000000-0005-0000-0000-0000780E0000}"/>
    <cellStyle name="40% - Accent4 2 5 2 3 2" xfId="6892" xr:uid="{00000000-0005-0000-0000-0000790E0000}"/>
    <cellStyle name="40% - Accent4 2 5 2 3 2 2" xfId="6893" xr:uid="{00000000-0005-0000-0000-00007A0E0000}"/>
    <cellStyle name="40% - Accent4 2 5 2 3 2 2 2" xfId="24509" xr:uid="{B6C3D80A-E75C-4C13-886D-EB50AA9AA3A6}"/>
    <cellStyle name="40% - Accent4 2 5 2 3 2 2 2 2" xfId="39480" xr:uid="{5CE3AEE1-3FBF-42BA-8644-FA386E31AB4A}"/>
    <cellStyle name="40% - Accent4 2 5 2 3 2 2 3" xfId="31877" xr:uid="{F7E37050-173F-4D7E-89C9-01B57B65FF6A}"/>
    <cellStyle name="40% - Accent4 2 5 2 3 2 3" xfId="6894" xr:uid="{00000000-0005-0000-0000-00007B0E0000}"/>
    <cellStyle name="40% - Accent4 2 5 2 3 2 3 2" xfId="24510" xr:uid="{5B4870CD-6B5E-43EB-B623-953F96A17E4F}"/>
    <cellStyle name="40% - Accent4 2 5 2 3 2 3 2 2" xfId="39481" xr:uid="{A6EBC424-4E9A-40CA-8160-26B14D45FF38}"/>
    <cellStyle name="40% - Accent4 2 5 2 3 2 3 3" xfId="31878" xr:uid="{6D5EA212-1AA7-4D9E-BE2A-E99D1A89F81E}"/>
    <cellStyle name="40% - Accent4 2 5 2 3 2 4" xfId="24508" xr:uid="{74536723-4B3D-49A9-9EF0-6D924967AD88}"/>
    <cellStyle name="40% - Accent4 2 5 2 3 2 4 2" xfId="39479" xr:uid="{4FC932F6-DF95-4528-BC91-14FA1033B8C9}"/>
    <cellStyle name="40% - Accent4 2 5 2 3 2 5" xfId="31876" xr:uid="{C95FE097-05A3-4EEC-A281-DEEA4875AED5}"/>
    <cellStyle name="40% - Accent4 2 5 2 3 3" xfId="6895" xr:uid="{00000000-0005-0000-0000-00007C0E0000}"/>
    <cellStyle name="40% - Accent4 2 5 2 3 3 2" xfId="6896" xr:uid="{00000000-0005-0000-0000-00007D0E0000}"/>
    <cellStyle name="40% - Accent4 2 5 2 3 3 2 2" xfId="24512" xr:uid="{15BDC378-CAB1-4314-A2EF-71C1EFBBDB19}"/>
    <cellStyle name="40% - Accent4 2 5 2 3 3 2 2 2" xfId="39483" xr:uid="{9BB7F2CB-4EA2-4588-A278-8DE965C43777}"/>
    <cellStyle name="40% - Accent4 2 5 2 3 3 2 3" xfId="31880" xr:uid="{57A21281-D314-4462-8A90-4BD5259843FE}"/>
    <cellStyle name="40% - Accent4 2 5 2 3 3 3" xfId="24511" xr:uid="{635AE929-5226-480E-8BC5-55B0E026DA8B}"/>
    <cellStyle name="40% - Accent4 2 5 2 3 3 3 2" xfId="39482" xr:uid="{E8DABB6C-293B-4412-9E4B-3359525A531C}"/>
    <cellStyle name="40% - Accent4 2 5 2 3 3 4" xfId="31879" xr:uid="{A155F8C8-25B0-4D99-A72A-5698DFD6C5E7}"/>
    <cellStyle name="40% - Accent4 2 5 2 3 4" xfId="6897" xr:uid="{00000000-0005-0000-0000-00007E0E0000}"/>
    <cellStyle name="40% - Accent4 2 5 2 3 4 2" xfId="24513" xr:uid="{02C03D0A-C701-4EB8-89BD-05F5892337FB}"/>
    <cellStyle name="40% - Accent4 2 5 2 3 4 2 2" xfId="39484" xr:uid="{06B941CB-826E-4910-A627-DFFF00151FD7}"/>
    <cellStyle name="40% - Accent4 2 5 2 3 4 3" xfId="31881" xr:uid="{D407D7B3-5883-4D78-B154-31F232D0AB1B}"/>
    <cellStyle name="40% - Accent4 2 5 2 3 5" xfId="24507" xr:uid="{6289F735-32BF-4D4C-B3A5-62C90637B7B4}"/>
    <cellStyle name="40% - Accent4 2 5 2 3 5 2" xfId="39478" xr:uid="{BC8369BB-8716-4F65-B886-5C6C9A62E6B4}"/>
    <cellStyle name="40% - Accent4 2 5 2 3 6" xfId="31875" xr:uid="{FCBF0B26-19F1-43AB-9B0D-FCF1EE973A91}"/>
    <cellStyle name="40% - Accent4 2 5 2 4" xfId="6898" xr:uid="{00000000-0005-0000-0000-00007F0E0000}"/>
    <cellStyle name="40% - Accent4 2 5 2 4 2" xfId="6899" xr:uid="{00000000-0005-0000-0000-0000800E0000}"/>
    <cellStyle name="40% - Accent4 2 5 2 4 2 2" xfId="24515" xr:uid="{ECCE3ADD-517B-4DA5-8DD1-5273A36C86F9}"/>
    <cellStyle name="40% - Accent4 2 5 2 4 2 2 2" xfId="39486" xr:uid="{C1053862-C5FF-4D9C-8651-12F9B2A6E764}"/>
    <cellStyle name="40% - Accent4 2 5 2 4 2 3" xfId="31883" xr:uid="{F0568D78-E3F0-4C84-A033-0F0F23E10373}"/>
    <cellStyle name="40% - Accent4 2 5 2 4 3" xfId="6900" xr:uid="{00000000-0005-0000-0000-0000810E0000}"/>
    <cellStyle name="40% - Accent4 2 5 2 4 3 2" xfId="24516" xr:uid="{10C4CDE1-C31C-4A08-92AC-DD4CD08CFF39}"/>
    <cellStyle name="40% - Accent4 2 5 2 4 3 2 2" xfId="39487" xr:uid="{0F8FD186-4CFA-401F-AD11-C3E30AF58425}"/>
    <cellStyle name="40% - Accent4 2 5 2 4 3 3" xfId="31884" xr:uid="{737EF1E2-DEAE-49D6-A290-9F638BFF7633}"/>
    <cellStyle name="40% - Accent4 2 5 2 4 4" xfId="24514" xr:uid="{BB66ED0C-21B7-4950-84FD-90BB5646492D}"/>
    <cellStyle name="40% - Accent4 2 5 2 4 4 2" xfId="39485" xr:uid="{F3B011D0-3AF8-4955-B1C7-E0021AC64A79}"/>
    <cellStyle name="40% - Accent4 2 5 2 4 5" xfId="31882" xr:uid="{2FA713AA-C52D-4EC0-BF67-0369D6121E36}"/>
    <cellStyle name="40% - Accent4 2 5 2 5" xfId="6901" xr:uid="{00000000-0005-0000-0000-0000820E0000}"/>
    <cellStyle name="40% - Accent4 2 5 2 5 2" xfId="24517" xr:uid="{CB50F6B3-5387-4087-9022-B60D54BC855F}"/>
    <cellStyle name="40% - Accent4 2 5 2 5 2 2" xfId="39488" xr:uid="{2E6B5615-A125-40AE-9A86-28F05280FB9B}"/>
    <cellStyle name="40% - Accent4 2 5 2 5 3" xfId="31885" xr:uid="{CD20D092-1C58-410A-8464-3119059065BA}"/>
    <cellStyle name="40% - Accent4 2 5 2 6" xfId="6902" xr:uid="{00000000-0005-0000-0000-0000830E0000}"/>
    <cellStyle name="40% - Accent4 2 5 2 6 2" xfId="6903" xr:uid="{00000000-0005-0000-0000-0000840E0000}"/>
    <cellStyle name="40% - Accent4 2 5 2 6 2 2" xfId="24519" xr:uid="{CE8B11D4-EECC-4903-9AB3-CA1D5930B70B}"/>
    <cellStyle name="40% - Accent4 2 5 2 6 2 2 2" xfId="39490" xr:uid="{D71D87C4-55F0-4E04-926A-BCA2A6467088}"/>
    <cellStyle name="40% - Accent4 2 5 2 6 2 3" xfId="31887" xr:uid="{4F052AFD-659B-4EA2-992D-0B80DEC41C28}"/>
    <cellStyle name="40% - Accent4 2 5 2 6 3" xfId="24518" xr:uid="{A69A20C0-C761-4ACC-8601-5575A943F8B4}"/>
    <cellStyle name="40% - Accent4 2 5 2 6 3 2" xfId="39489" xr:uid="{E338F704-1E4D-4BB7-8A42-893E2E99129F}"/>
    <cellStyle name="40% - Accent4 2 5 2 6 4" xfId="31886" xr:uid="{81D98304-DD87-4C8A-9C63-066B8AA4937B}"/>
    <cellStyle name="40% - Accent4 2 5 2 7" xfId="6904" xr:uid="{00000000-0005-0000-0000-0000850E0000}"/>
    <cellStyle name="40% - Accent4 2 5 2 7 2" xfId="24520" xr:uid="{1F11B27B-60B7-409B-95DD-F94B534861FC}"/>
    <cellStyle name="40% - Accent4 2 5 2 7 2 2" xfId="39491" xr:uid="{7202D8F0-4482-41E9-BB49-7E4155BBDF83}"/>
    <cellStyle name="40% - Accent4 2 5 2 7 3" xfId="31888" xr:uid="{DFA28E54-1946-4167-8C13-212B931B2EF8}"/>
    <cellStyle name="40% - Accent4 2 5 2 8" xfId="24499" xr:uid="{225365AD-A8D9-4019-BD0A-759B8DFAE216}"/>
    <cellStyle name="40% - Accent4 2 5 2 8 2" xfId="39470" xr:uid="{1884566A-C69A-4C5C-BA65-84787CEC6587}"/>
    <cellStyle name="40% - Accent4 2 5 2 9" xfId="31867" xr:uid="{F6725495-5AAD-4F28-92A6-F404AD3C3547}"/>
    <cellStyle name="40% - Accent4 2 5 3" xfId="6905" xr:uid="{00000000-0005-0000-0000-0000860E0000}"/>
    <cellStyle name="40% - Accent4 2 5 3 2" xfId="6906" xr:uid="{00000000-0005-0000-0000-0000870E0000}"/>
    <cellStyle name="40% - Accent4 2 5 3 2 2" xfId="6907" xr:uid="{00000000-0005-0000-0000-0000880E0000}"/>
    <cellStyle name="40% - Accent4 2 5 3 2 2 2" xfId="24523" xr:uid="{7D5496A7-742C-4A16-AD08-51639790185F}"/>
    <cellStyle name="40% - Accent4 2 5 3 2 2 2 2" xfId="39494" xr:uid="{061F96E5-13AD-4EF2-9B6D-109AC1C42308}"/>
    <cellStyle name="40% - Accent4 2 5 3 2 2 3" xfId="31891" xr:uid="{773D32C9-8D16-447A-BC45-E8FF20EFB925}"/>
    <cellStyle name="40% - Accent4 2 5 3 2 3" xfId="6908" xr:uid="{00000000-0005-0000-0000-0000890E0000}"/>
    <cellStyle name="40% - Accent4 2 5 3 2 3 2" xfId="24524" xr:uid="{78E95F80-334D-4B2A-9246-2DDF01CAB332}"/>
    <cellStyle name="40% - Accent4 2 5 3 2 3 2 2" xfId="39495" xr:uid="{82075B09-9129-4999-8945-56A84843633F}"/>
    <cellStyle name="40% - Accent4 2 5 3 2 3 3" xfId="31892" xr:uid="{C5CB668B-CA53-45B9-8E3C-E28DDE9810F3}"/>
    <cellStyle name="40% - Accent4 2 5 3 2 4" xfId="24522" xr:uid="{A057D53B-2DDB-4991-AA98-DAA438B87670}"/>
    <cellStyle name="40% - Accent4 2 5 3 2 4 2" xfId="39493" xr:uid="{163EB94F-A6B1-4635-8F24-F142DA291552}"/>
    <cellStyle name="40% - Accent4 2 5 3 2 5" xfId="31890" xr:uid="{10FA58D0-5397-4A02-9601-9527D697350D}"/>
    <cellStyle name="40% - Accent4 2 5 3 3" xfId="6909" xr:uid="{00000000-0005-0000-0000-00008A0E0000}"/>
    <cellStyle name="40% - Accent4 2 5 3 3 2" xfId="6910" xr:uid="{00000000-0005-0000-0000-00008B0E0000}"/>
    <cellStyle name="40% - Accent4 2 5 3 3 2 2" xfId="24526" xr:uid="{AF391436-B3FB-41A7-A318-33E93D1A49AC}"/>
    <cellStyle name="40% - Accent4 2 5 3 3 2 2 2" xfId="39497" xr:uid="{49C0BC93-A10E-4BDF-8471-1181BB1781D4}"/>
    <cellStyle name="40% - Accent4 2 5 3 3 2 3" xfId="31894" xr:uid="{ED7FF2B4-EE9C-4E88-AA5F-E47617D336E4}"/>
    <cellStyle name="40% - Accent4 2 5 3 3 3" xfId="24525" xr:uid="{1397FDDA-0814-4BFB-A6CA-6C61145EA901}"/>
    <cellStyle name="40% - Accent4 2 5 3 3 3 2" xfId="39496" xr:uid="{AE2FB09D-08C7-4AF1-B194-B6064B261E29}"/>
    <cellStyle name="40% - Accent4 2 5 3 3 4" xfId="31893" xr:uid="{905944C8-7245-4F51-9D46-159E225901F9}"/>
    <cellStyle name="40% - Accent4 2 5 3 4" xfId="6911" xr:uid="{00000000-0005-0000-0000-00008C0E0000}"/>
    <cellStyle name="40% - Accent4 2 5 3 4 2" xfId="24527" xr:uid="{63EABBCC-865D-4598-B5A6-4D34BAC9EF10}"/>
    <cellStyle name="40% - Accent4 2 5 3 4 2 2" xfId="39498" xr:uid="{1104FFB5-2ABA-478E-8230-35588CC334F0}"/>
    <cellStyle name="40% - Accent4 2 5 3 4 3" xfId="31895" xr:uid="{85552050-FF93-48CB-80AB-1F9412B8DF5D}"/>
    <cellStyle name="40% - Accent4 2 5 3 5" xfId="24521" xr:uid="{8311763B-D5A3-424B-8C3D-9B928BF5C81D}"/>
    <cellStyle name="40% - Accent4 2 5 3 5 2" xfId="39492" xr:uid="{F9B26F38-83B9-456A-8F3F-DA564A35970D}"/>
    <cellStyle name="40% - Accent4 2 5 3 6" xfId="31889" xr:uid="{6A9B35AE-5A4C-4904-8F86-FCBF0337101F}"/>
    <cellStyle name="40% - Accent4 2 5 4" xfId="6912" xr:uid="{00000000-0005-0000-0000-00008D0E0000}"/>
    <cellStyle name="40% - Accent4 2 5 4 2" xfId="6913" xr:uid="{00000000-0005-0000-0000-00008E0E0000}"/>
    <cellStyle name="40% - Accent4 2 5 4 2 2" xfId="6914" xr:uid="{00000000-0005-0000-0000-00008F0E0000}"/>
    <cellStyle name="40% - Accent4 2 5 4 2 2 2" xfId="24530" xr:uid="{5417B757-8ADA-4D8E-AB70-CECDF289F4CF}"/>
    <cellStyle name="40% - Accent4 2 5 4 2 2 2 2" xfId="39501" xr:uid="{2971F2BA-5D04-4379-A651-58ADAC7E007A}"/>
    <cellStyle name="40% - Accent4 2 5 4 2 2 3" xfId="31898" xr:uid="{426EFF26-E957-4B02-BECE-1E4BFF2EAD0B}"/>
    <cellStyle name="40% - Accent4 2 5 4 2 3" xfId="6915" xr:uid="{00000000-0005-0000-0000-0000900E0000}"/>
    <cellStyle name="40% - Accent4 2 5 4 2 3 2" xfId="24531" xr:uid="{43C175B7-F8C1-4AB1-AD17-1E0ED4BCC3A2}"/>
    <cellStyle name="40% - Accent4 2 5 4 2 3 2 2" xfId="39502" xr:uid="{97FCD71B-B2D9-4F34-978A-F37D67391F37}"/>
    <cellStyle name="40% - Accent4 2 5 4 2 3 3" xfId="31899" xr:uid="{5B4AE89E-A667-451F-BCED-C84C3335A01E}"/>
    <cellStyle name="40% - Accent4 2 5 4 2 4" xfId="24529" xr:uid="{BD5F0343-01E6-489D-8C2A-C6EDCD57C62D}"/>
    <cellStyle name="40% - Accent4 2 5 4 2 4 2" xfId="39500" xr:uid="{BAB31FE5-CD4B-4DDB-8919-56F5BF23109B}"/>
    <cellStyle name="40% - Accent4 2 5 4 2 5" xfId="31897" xr:uid="{2C040568-211E-4E45-8084-695660000BF0}"/>
    <cellStyle name="40% - Accent4 2 5 4 3" xfId="6916" xr:uid="{00000000-0005-0000-0000-0000910E0000}"/>
    <cellStyle name="40% - Accent4 2 5 4 3 2" xfId="6917" xr:uid="{00000000-0005-0000-0000-0000920E0000}"/>
    <cellStyle name="40% - Accent4 2 5 4 3 2 2" xfId="24533" xr:uid="{D08CFF33-7582-4AE0-A045-4C72443873C7}"/>
    <cellStyle name="40% - Accent4 2 5 4 3 2 2 2" xfId="39504" xr:uid="{A3278E69-0BED-4771-8B78-F575A58249CC}"/>
    <cellStyle name="40% - Accent4 2 5 4 3 2 3" xfId="31901" xr:uid="{02EB2680-A523-47C5-9CBE-7A85C102A2AB}"/>
    <cellStyle name="40% - Accent4 2 5 4 3 3" xfId="24532" xr:uid="{0F952B49-6B77-4FE2-B0FB-730A6C816593}"/>
    <cellStyle name="40% - Accent4 2 5 4 3 3 2" xfId="39503" xr:uid="{5AE7C714-0F2A-49D6-83E9-531062E578FE}"/>
    <cellStyle name="40% - Accent4 2 5 4 3 4" xfId="31900" xr:uid="{C33A1C0E-C5B5-4177-B0F9-69BA2560FAB1}"/>
    <cellStyle name="40% - Accent4 2 5 4 4" xfId="6918" xr:uid="{00000000-0005-0000-0000-0000930E0000}"/>
    <cellStyle name="40% - Accent4 2 5 4 4 2" xfId="24534" xr:uid="{8DBA9352-02CB-4CD8-B43D-8A14BAF84C88}"/>
    <cellStyle name="40% - Accent4 2 5 4 4 2 2" xfId="39505" xr:uid="{57922B1F-D692-4093-B485-0A097501028D}"/>
    <cellStyle name="40% - Accent4 2 5 4 4 3" xfId="31902" xr:uid="{240F9737-B09D-4184-A92D-2FDEA2E44D1F}"/>
    <cellStyle name="40% - Accent4 2 5 4 5" xfId="24528" xr:uid="{B3648ECF-1188-49BE-815E-757E71B0C487}"/>
    <cellStyle name="40% - Accent4 2 5 4 5 2" xfId="39499" xr:uid="{B7E0D723-14E6-4863-9FA6-D1313DC24B6B}"/>
    <cellStyle name="40% - Accent4 2 5 4 6" xfId="31896" xr:uid="{81450BF7-6A50-4EFD-AC35-F71BD9315D0B}"/>
    <cellStyle name="40% - Accent4 2 5 5" xfId="6919" xr:uid="{00000000-0005-0000-0000-0000940E0000}"/>
    <cellStyle name="40% - Accent4 2 5 5 2" xfId="6920" xr:uid="{00000000-0005-0000-0000-0000950E0000}"/>
    <cellStyle name="40% - Accent4 2 5 5 2 2" xfId="24536" xr:uid="{888B53AB-8720-4C6C-B4B6-A8A538FE4B37}"/>
    <cellStyle name="40% - Accent4 2 5 5 2 2 2" xfId="39507" xr:uid="{846419B7-F3FC-4C3F-A3DE-9544885641F2}"/>
    <cellStyle name="40% - Accent4 2 5 5 2 3" xfId="31904" xr:uid="{9EE9F4B9-D79F-4A8E-B564-396805C166F5}"/>
    <cellStyle name="40% - Accent4 2 5 5 3" xfId="6921" xr:uid="{00000000-0005-0000-0000-0000960E0000}"/>
    <cellStyle name="40% - Accent4 2 5 5 3 2" xfId="24537" xr:uid="{C12493EF-F944-42EA-8D89-D293F24FDE0C}"/>
    <cellStyle name="40% - Accent4 2 5 5 3 2 2" xfId="39508" xr:uid="{659E8F49-CFDD-4003-B476-6888761049D8}"/>
    <cellStyle name="40% - Accent4 2 5 5 3 3" xfId="31905" xr:uid="{A6EBA5BB-9547-42EE-9EBD-E5B090FE28D5}"/>
    <cellStyle name="40% - Accent4 2 5 5 4" xfId="24535" xr:uid="{360747CB-BBF0-46DE-93E7-384385460711}"/>
    <cellStyle name="40% - Accent4 2 5 5 4 2" xfId="39506" xr:uid="{74830A1C-A8D8-4522-86D1-E8E2856A3842}"/>
    <cellStyle name="40% - Accent4 2 5 5 5" xfId="31903" xr:uid="{5B245BB8-45E5-4331-BEF9-5534F50CF144}"/>
    <cellStyle name="40% - Accent4 2 5 6" xfId="6922" xr:uid="{00000000-0005-0000-0000-0000970E0000}"/>
    <cellStyle name="40% - Accent4 2 5 6 2" xfId="24538" xr:uid="{A3B3F3BF-7526-4FA4-AF6F-D885BCE36507}"/>
    <cellStyle name="40% - Accent4 2 5 6 2 2" xfId="39509" xr:uid="{3D7E5E99-8C7D-4795-8E76-CB97B23C896F}"/>
    <cellStyle name="40% - Accent4 2 5 6 3" xfId="31906" xr:uid="{82F04718-A936-41FB-994D-2A5B227C1F96}"/>
    <cellStyle name="40% - Accent4 2 5 7" xfId="6923" xr:uid="{00000000-0005-0000-0000-0000980E0000}"/>
    <cellStyle name="40% - Accent4 2 5 7 2" xfId="6924" xr:uid="{00000000-0005-0000-0000-0000990E0000}"/>
    <cellStyle name="40% - Accent4 2 5 7 2 2" xfId="24540" xr:uid="{28C0795F-CC5E-400C-918C-4BE8D5CDA915}"/>
    <cellStyle name="40% - Accent4 2 5 7 2 2 2" xfId="39511" xr:uid="{843989BE-7C51-4C74-8DCF-8BE5CD90248E}"/>
    <cellStyle name="40% - Accent4 2 5 7 2 3" xfId="31908" xr:uid="{19BBB7D2-E214-43FA-829D-3B7C22AE9475}"/>
    <cellStyle name="40% - Accent4 2 5 7 3" xfId="24539" xr:uid="{4818A302-15BF-44BA-9BE5-BC682444493D}"/>
    <cellStyle name="40% - Accent4 2 5 7 3 2" xfId="39510" xr:uid="{5EA5A56E-180A-4219-B9C0-5C448A971CD2}"/>
    <cellStyle name="40% - Accent4 2 5 7 4" xfId="31907" xr:uid="{C27704DC-ED87-4458-9026-B1CFAAF3044F}"/>
    <cellStyle name="40% - Accent4 2 5 8" xfId="6925" xr:uid="{00000000-0005-0000-0000-00009A0E0000}"/>
    <cellStyle name="40% - Accent4 2 5 8 2" xfId="24541" xr:uid="{8C0C4DD6-D815-4871-B021-4672B1A07999}"/>
    <cellStyle name="40% - Accent4 2 5 8 2 2" xfId="39512" xr:uid="{DBE545D7-AC6E-4F05-A7CA-EA5B089CCEAB}"/>
    <cellStyle name="40% - Accent4 2 5 8 3" xfId="31909" xr:uid="{025952A6-23B1-46DC-B15A-DEA5473CFD94}"/>
    <cellStyle name="40% - Accent4 2 5 9" xfId="24498" xr:uid="{55D9425C-9304-46C9-B7AB-082A9EB0A380}"/>
    <cellStyle name="40% - Accent4 2 5 9 2" xfId="39469" xr:uid="{9A9F852A-CA4C-4AE5-BF29-D65579BFDA20}"/>
    <cellStyle name="40% - Accent4 2 6" xfId="6926" xr:uid="{00000000-0005-0000-0000-00009B0E0000}"/>
    <cellStyle name="40% - Accent4 2 6 10" xfId="31910" xr:uid="{D91DCCF7-CC79-4076-936D-68AF41325450}"/>
    <cellStyle name="40% - Accent4 2 6 2" xfId="6927" xr:uid="{00000000-0005-0000-0000-00009C0E0000}"/>
    <cellStyle name="40% - Accent4 2 6 2 2" xfId="6928" xr:uid="{00000000-0005-0000-0000-00009D0E0000}"/>
    <cellStyle name="40% - Accent4 2 6 2 2 2" xfId="6929" xr:uid="{00000000-0005-0000-0000-00009E0E0000}"/>
    <cellStyle name="40% - Accent4 2 6 2 2 2 2" xfId="6930" xr:uid="{00000000-0005-0000-0000-00009F0E0000}"/>
    <cellStyle name="40% - Accent4 2 6 2 2 2 2 2" xfId="24546" xr:uid="{E8D348F9-9AB9-4AA9-B0C2-EE4EC1EAF165}"/>
    <cellStyle name="40% - Accent4 2 6 2 2 2 2 2 2" xfId="39517" xr:uid="{082C8CC2-C6CD-4C02-931E-D5902EA2FD26}"/>
    <cellStyle name="40% - Accent4 2 6 2 2 2 2 3" xfId="31914" xr:uid="{CC513338-B92B-4F89-B3C1-8244EEFDEFB7}"/>
    <cellStyle name="40% - Accent4 2 6 2 2 2 3" xfId="6931" xr:uid="{00000000-0005-0000-0000-0000A00E0000}"/>
    <cellStyle name="40% - Accent4 2 6 2 2 2 3 2" xfId="24547" xr:uid="{A1999CB0-9CBC-4B3B-9571-36289EF90008}"/>
    <cellStyle name="40% - Accent4 2 6 2 2 2 3 2 2" xfId="39518" xr:uid="{DC277F47-B00A-4521-8443-14575D3B2378}"/>
    <cellStyle name="40% - Accent4 2 6 2 2 2 3 3" xfId="31915" xr:uid="{A6AC4FDD-AD4C-461E-BF57-575F2B8FB623}"/>
    <cellStyle name="40% - Accent4 2 6 2 2 2 4" xfId="24545" xr:uid="{2FA3A657-890B-4124-BBDB-5272AC13FA2A}"/>
    <cellStyle name="40% - Accent4 2 6 2 2 2 4 2" xfId="39516" xr:uid="{22F1014B-A227-40FD-B482-F09CEE9C3E8D}"/>
    <cellStyle name="40% - Accent4 2 6 2 2 2 5" xfId="31913" xr:uid="{E529EA25-D10C-473E-90D7-65B1CDB58278}"/>
    <cellStyle name="40% - Accent4 2 6 2 2 3" xfId="6932" xr:uid="{00000000-0005-0000-0000-0000A10E0000}"/>
    <cellStyle name="40% - Accent4 2 6 2 2 3 2" xfId="6933" xr:uid="{00000000-0005-0000-0000-0000A20E0000}"/>
    <cellStyle name="40% - Accent4 2 6 2 2 3 2 2" xfId="24549" xr:uid="{DEDEBD04-4646-4D60-8209-1518C58954B2}"/>
    <cellStyle name="40% - Accent4 2 6 2 2 3 2 2 2" xfId="39520" xr:uid="{E53B9240-8BA3-4CC1-8E88-FD67ADF1E560}"/>
    <cellStyle name="40% - Accent4 2 6 2 2 3 2 3" xfId="31917" xr:uid="{B60FEB30-096C-422C-AB7E-27CFCBBAD1EB}"/>
    <cellStyle name="40% - Accent4 2 6 2 2 3 3" xfId="24548" xr:uid="{8FD6E074-2AAE-46CD-8717-1880408A52F3}"/>
    <cellStyle name="40% - Accent4 2 6 2 2 3 3 2" xfId="39519" xr:uid="{3B4F8478-9834-49DD-90FB-7C038E62A82A}"/>
    <cellStyle name="40% - Accent4 2 6 2 2 3 4" xfId="31916" xr:uid="{1C3F8CD4-C72E-4D33-93FE-659483685A08}"/>
    <cellStyle name="40% - Accent4 2 6 2 2 4" xfId="6934" xr:uid="{00000000-0005-0000-0000-0000A30E0000}"/>
    <cellStyle name="40% - Accent4 2 6 2 2 4 2" xfId="24550" xr:uid="{77D7B6AF-EC67-48A6-81FF-EFA120F9C252}"/>
    <cellStyle name="40% - Accent4 2 6 2 2 4 2 2" xfId="39521" xr:uid="{97F518A5-3098-45CF-B116-6A96FF04C1E5}"/>
    <cellStyle name="40% - Accent4 2 6 2 2 4 3" xfId="31918" xr:uid="{12FCAFBD-5FEC-4003-8A0F-445998671C10}"/>
    <cellStyle name="40% - Accent4 2 6 2 2 5" xfId="24544" xr:uid="{CAB4C4AC-7F09-4876-A979-94E0E04BBB3B}"/>
    <cellStyle name="40% - Accent4 2 6 2 2 5 2" xfId="39515" xr:uid="{F78CA80F-A922-4992-8B46-EB2D6F7EBDA9}"/>
    <cellStyle name="40% - Accent4 2 6 2 2 6" xfId="31912" xr:uid="{747740CB-2CE6-4E8D-926F-7D215713F7B1}"/>
    <cellStyle name="40% - Accent4 2 6 2 3" xfId="6935" xr:uid="{00000000-0005-0000-0000-0000A40E0000}"/>
    <cellStyle name="40% - Accent4 2 6 2 3 2" xfId="6936" xr:uid="{00000000-0005-0000-0000-0000A50E0000}"/>
    <cellStyle name="40% - Accent4 2 6 2 3 2 2" xfId="6937" xr:uid="{00000000-0005-0000-0000-0000A60E0000}"/>
    <cellStyle name="40% - Accent4 2 6 2 3 2 2 2" xfId="24553" xr:uid="{0FA83AA3-50E7-4146-9AE2-FF27DF677737}"/>
    <cellStyle name="40% - Accent4 2 6 2 3 2 2 2 2" xfId="39524" xr:uid="{EA1EB38A-4FBB-4F36-B01C-9F164C25625B}"/>
    <cellStyle name="40% - Accent4 2 6 2 3 2 2 3" xfId="31921" xr:uid="{F8304A14-C213-47E0-8666-274DB3FE5919}"/>
    <cellStyle name="40% - Accent4 2 6 2 3 2 3" xfId="6938" xr:uid="{00000000-0005-0000-0000-0000A70E0000}"/>
    <cellStyle name="40% - Accent4 2 6 2 3 2 3 2" xfId="24554" xr:uid="{03DF910B-834E-4D02-8281-25AF2AC683EC}"/>
    <cellStyle name="40% - Accent4 2 6 2 3 2 3 2 2" xfId="39525" xr:uid="{87EF1187-D896-45AA-8B1A-1DA030D59CDC}"/>
    <cellStyle name="40% - Accent4 2 6 2 3 2 3 3" xfId="31922" xr:uid="{B84C4318-05CA-4F3E-A2DE-FE77E20134EE}"/>
    <cellStyle name="40% - Accent4 2 6 2 3 2 4" xfId="24552" xr:uid="{A447CAAE-1D68-4727-B46D-70944DF764F4}"/>
    <cellStyle name="40% - Accent4 2 6 2 3 2 4 2" xfId="39523" xr:uid="{F56E869D-25FB-4646-802A-A3BF42BC190E}"/>
    <cellStyle name="40% - Accent4 2 6 2 3 2 5" xfId="31920" xr:uid="{83CFD53C-E144-45EC-B174-AABCD8CA7586}"/>
    <cellStyle name="40% - Accent4 2 6 2 3 3" xfId="6939" xr:uid="{00000000-0005-0000-0000-0000A80E0000}"/>
    <cellStyle name="40% - Accent4 2 6 2 3 3 2" xfId="6940" xr:uid="{00000000-0005-0000-0000-0000A90E0000}"/>
    <cellStyle name="40% - Accent4 2 6 2 3 3 2 2" xfId="24556" xr:uid="{BC209E4C-59B4-4E09-AB31-7C4920BA065B}"/>
    <cellStyle name="40% - Accent4 2 6 2 3 3 2 2 2" xfId="39527" xr:uid="{024806C6-C8D5-475C-AA56-1B69B56FE72C}"/>
    <cellStyle name="40% - Accent4 2 6 2 3 3 2 3" xfId="31924" xr:uid="{610ACF52-3B60-44E7-960D-429DCC78E275}"/>
    <cellStyle name="40% - Accent4 2 6 2 3 3 3" xfId="24555" xr:uid="{22EB059D-638E-4DB0-9B9E-E78A06B58DBC}"/>
    <cellStyle name="40% - Accent4 2 6 2 3 3 3 2" xfId="39526" xr:uid="{80E8FE69-3F9B-400D-A837-0D956768ED4F}"/>
    <cellStyle name="40% - Accent4 2 6 2 3 3 4" xfId="31923" xr:uid="{54614B25-0A09-47C9-B9AC-94AF1026F065}"/>
    <cellStyle name="40% - Accent4 2 6 2 3 4" xfId="6941" xr:uid="{00000000-0005-0000-0000-0000AA0E0000}"/>
    <cellStyle name="40% - Accent4 2 6 2 3 4 2" xfId="24557" xr:uid="{EA652B9A-09BD-49E8-A01D-F29DA55B9860}"/>
    <cellStyle name="40% - Accent4 2 6 2 3 4 2 2" xfId="39528" xr:uid="{220EE9A9-2068-42E1-9D45-2A6153E7C123}"/>
    <cellStyle name="40% - Accent4 2 6 2 3 4 3" xfId="31925" xr:uid="{35674010-FB13-41DE-8CE9-B8FA36C21722}"/>
    <cellStyle name="40% - Accent4 2 6 2 3 5" xfId="24551" xr:uid="{5A677D56-4C79-4248-B858-171F4A712CE9}"/>
    <cellStyle name="40% - Accent4 2 6 2 3 5 2" xfId="39522" xr:uid="{CE35B731-88F8-49A1-92B6-8BF47CE594F9}"/>
    <cellStyle name="40% - Accent4 2 6 2 3 6" xfId="31919" xr:uid="{C4616E38-DB04-4DF6-B948-9796559EFE0A}"/>
    <cellStyle name="40% - Accent4 2 6 2 4" xfId="6942" xr:uid="{00000000-0005-0000-0000-0000AB0E0000}"/>
    <cellStyle name="40% - Accent4 2 6 2 4 2" xfId="6943" xr:uid="{00000000-0005-0000-0000-0000AC0E0000}"/>
    <cellStyle name="40% - Accent4 2 6 2 4 2 2" xfId="24559" xr:uid="{59644511-7788-4ED6-AA6D-DD7786D87FF8}"/>
    <cellStyle name="40% - Accent4 2 6 2 4 2 2 2" xfId="39530" xr:uid="{85042A12-88F4-4384-82E2-13F837CCF044}"/>
    <cellStyle name="40% - Accent4 2 6 2 4 2 3" xfId="31927" xr:uid="{0D418D69-4CA4-495C-99AD-22D53C9D6161}"/>
    <cellStyle name="40% - Accent4 2 6 2 4 3" xfId="6944" xr:uid="{00000000-0005-0000-0000-0000AD0E0000}"/>
    <cellStyle name="40% - Accent4 2 6 2 4 3 2" xfId="24560" xr:uid="{8F0A22E7-7D22-483C-B48A-E0B3EDD2EDF3}"/>
    <cellStyle name="40% - Accent4 2 6 2 4 3 2 2" xfId="39531" xr:uid="{2650167E-9B55-4645-8496-F7441EDF17CF}"/>
    <cellStyle name="40% - Accent4 2 6 2 4 3 3" xfId="31928" xr:uid="{FBE7242E-7BB9-4829-9D5E-7786C6B1915C}"/>
    <cellStyle name="40% - Accent4 2 6 2 4 4" xfId="24558" xr:uid="{746920A2-CF3D-4C8C-AF97-66D779D3166A}"/>
    <cellStyle name="40% - Accent4 2 6 2 4 4 2" xfId="39529" xr:uid="{EF8200FD-1AA0-4768-885D-9385B99EF6E7}"/>
    <cellStyle name="40% - Accent4 2 6 2 4 5" xfId="31926" xr:uid="{4C86DFC3-F905-4470-93E7-AFE72A745B28}"/>
    <cellStyle name="40% - Accent4 2 6 2 5" xfId="6945" xr:uid="{00000000-0005-0000-0000-0000AE0E0000}"/>
    <cellStyle name="40% - Accent4 2 6 2 5 2" xfId="24561" xr:uid="{D3AFEE5D-6819-4FA9-8668-F0A82F029302}"/>
    <cellStyle name="40% - Accent4 2 6 2 5 2 2" xfId="39532" xr:uid="{D63D1374-A085-4A80-BAA0-AA743345AF1A}"/>
    <cellStyle name="40% - Accent4 2 6 2 5 3" xfId="31929" xr:uid="{88C7E7C5-DBD3-4D59-B5EA-E1663418B04E}"/>
    <cellStyle name="40% - Accent4 2 6 2 6" xfId="6946" xr:uid="{00000000-0005-0000-0000-0000AF0E0000}"/>
    <cellStyle name="40% - Accent4 2 6 2 6 2" xfId="6947" xr:uid="{00000000-0005-0000-0000-0000B00E0000}"/>
    <cellStyle name="40% - Accent4 2 6 2 6 2 2" xfId="24563" xr:uid="{B9CA27AA-13EF-43BA-9ACA-5EEB984D7DF9}"/>
    <cellStyle name="40% - Accent4 2 6 2 6 2 2 2" xfId="39534" xr:uid="{D0769939-033A-4C60-8065-B306DAD2F000}"/>
    <cellStyle name="40% - Accent4 2 6 2 6 2 3" xfId="31931" xr:uid="{802AF4E1-8BC0-4D99-931A-8408182188DF}"/>
    <cellStyle name="40% - Accent4 2 6 2 6 3" xfId="24562" xr:uid="{1E23403A-6138-41DE-85BB-25F6023C9297}"/>
    <cellStyle name="40% - Accent4 2 6 2 6 3 2" xfId="39533" xr:uid="{FC9B2F3C-0452-4D60-8998-DDD4B4435573}"/>
    <cellStyle name="40% - Accent4 2 6 2 6 4" xfId="31930" xr:uid="{6F93D683-CF99-4DFE-972B-2904034612C6}"/>
    <cellStyle name="40% - Accent4 2 6 2 7" xfId="6948" xr:uid="{00000000-0005-0000-0000-0000B10E0000}"/>
    <cellStyle name="40% - Accent4 2 6 2 7 2" xfId="24564" xr:uid="{70021DC1-8D0C-4237-9957-F2EA6E6D669F}"/>
    <cellStyle name="40% - Accent4 2 6 2 7 2 2" xfId="39535" xr:uid="{F444665B-2108-4BEE-8BEE-1FA1E4181AE5}"/>
    <cellStyle name="40% - Accent4 2 6 2 7 3" xfId="31932" xr:uid="{A9C2E9B8-7506-479B-AFAB-946243797139}"/>
    <cellStyle name="40% - Accent4 2 6 2 8" xfId="24543" xr:uid="{E4B318B8-177F-4148-893E-03D2FCB307B2}"/>
    <cellStyle name="40% - Accent4 2 6 2 8 2" xfId="39514" xr:uid="{91EAB2F8-C735-418D-AEB2-6B89C0BCC50A}"/>
    <cellStyle name="40% - Accent4 2 6 2 9" xfId="31911" xr:uid="{BCCBB972-2E2C-4910-8DDB-BD97228D394B}"/>
    <cellStyle name="40% - Accent4 2 6 3" xfId="6949" xr:uid="{00000000-0005-0000-0000-0000B20E0000}"/>
    <cellStyle name="40% - Accent4 2 6 3 2" xfId="6950" xr:uid="{00000000-0005-0000-0000-0000B30E0000}"/>
    <cellStyle name="40% - Accent4 2 6 3 2 2" xfId="6951" xr:uid="{00000000-0005-0000-0000-0000B40E0000}"/>
    <cellStyle name="40% - Accent4 2 6 3 2 2 2" xfId="24567" xr:uid="{BFED7AF7-2E69-45C2-B3C4-0B6001EEF005}"/>
    <cellStyle name="40% - Accent4 2 6 3 2 2 2 2" xfId="39538" xr:uid="{85AFF297-BA7D-4574-BAF9-36FA2617C26E}"/>
    <cellStyle name="40% - Accent4 2 6 3 2 2 3" xfId="31935" xr:uid="{B0D5BD0C-926D-49D3-9997-3FF18A6427CB}"/>
    <cellStyle name="40% - Accent4 2 6 3 2 3" xfId="6952" xr:uid="{00000000-0005-0000-0000-0000B50E0000}"/>
    <cellStyle name="40% - Accent4 2 6 3 2 3 2" xfId="24568" xr:uid="{B280C545-40D7-437B-BF69-0CFDD7CD29A1}"/>
    <cellStyle name="40% - Accent4 2 6 3 2 3 2 2" xfId="39539" xr:uid="{E06E77B4-F016-4987-8DE3-4FDA41D7F216}"/>
    <cellStyle name="40% - Accent4 2 6 3 2 3 3" xfId="31936" xr:uid="{F499984C-2680-4F9D-B3BF-1AE1E00B2574}"/>
    <cellStyle name="40% - Accent4 2 6 3 2 4" xfId="24566" xr:uid="{2C15BF98-4782-48FC-B69D-397CF5D0A351}"/>
    <cellStyle name="40% - Accent4 2 6 3 2 4 2" xfId="39537" xr:uid="{F0FABC43-EB85-4D84-913D-A246E274307A}"/>
    <cellStyle name="40% - Accent4 2 6 3 2 5" xfId="31934" xr:uid="{B1153722-06F7-4005-B147-EB489C6BCC5A}"/>
    <cellStyle name="40% - Accent4 2 6 3 3" xfId="6953" xr:uid="{00000000-0005-0000-0000-0000B60E0000}"/>
    <cellStyle name="40% - Accent4 2 6 3 3 2" xfId="6954" xr:uid="{00000000-0005-0000-0000-0000B70E0000}"/>
    <cellStyle name="40% - Accent4 2 6 3 3 2 2" xfId="24570" xr:uid="{F8B13E91-BB7C-456D-B262-1D470437D1C6}"/>
    <cellStyle name="40% - Accent4 2 6 3 3 2 2 2" xfId="39541" xr:uid="{3A7C4241-F4A3-40F2-A6C0-33F3E12C194A}"/>
    <cellStyle name="40% - Accent4 2 6 3 3 2 3" xfId="31938" xr:uid="{D3A89DFE-616C-4499-845E-AC9940D76DB7}"/>
    <cellStyle name="40% - Accent4 2 6 3 3 3" xfId="24569" xr:uid="{0D6032E8-BB96-450C-B3CC-FDE9B34AF36C}"/>
    <cellStyle name="40% - Accent4 2 6 3 3 3 2" xfId="39540" xr:uid="{2CC94FA2-9DAD-4DE2-9B07-CB4BAAA3061D}"/>
    <cellStyle name="40% - Accent4 2 6 3 3 4" xfId="31937" xr:uid="{C9E91FA3-54F1-4E9E-A2C3-0EB251DF494E}"/>
    <cellStyle name="40% - Accent4 2 6 3 4" xfId="6955" xr:uid="{00000000-0005-0000-0000-0000B80E0000}"/>
    <cellStyle name="40% - Accent4 2 6 3 4 2" xfId="24571" xr:uid="{1217BD88-EEB8-4ED1-B63E-F98492A78BA7}"/>
    <cellStyle name="40% - Accent4 2 6 3 4 2 2" xfId="39542" xr:uid="{893CC303-1AF5-4ECE-AF4F-6E390B379100}"/>
    <cellStyle name="40% - Accent4 2 6 3 4 3" xfId="31939" xr:uid="{B5091CCD-D0D4-4C6B-A2C9-7AA466E4655F}"/>
    <cellStyle name="40% - Accent4 2 6 3 5" xfId="24565" xr:uid="{28117525-AEED-4D46-A945-138E02780158}"/>
    <cellStyle name="40% - Accent4 2 6 3 5 2" xfId="39536" xr:uid="{8DB3434C-5CBB-4024-AFAD-456A72227255}"/>
    <cellStyle name="40% - Accent4 2 6 3 6" xfId="31933" xr:uid="{6FBCE6CA-8BDA-4F17-8778-E5ABF3C4AA1E}"/>
    <cellStyle name="40% - Accent4 2 6 4" xfId="6956" xr:uid="{00000000-0005-0000-0000-0000B90E0000}"/>
    <cellStyle name="40% - Accent4 2 6 4 2" xfId="6957" xr:uid="{00000000-0005-0000-0000-0000BA0E0000}"/>
    <cellStyle name="40% - Accent4 2 6 4 2 2" xfId="6958" xr:uid="{00000000-0005-0000-0000-0000BB0E0000}"/>
    <cellStyle name="40% - Accent4 2 6 4 2 2 2" xfId="24574" xr:uid="{9698E47C-EE6E-4A9F-A5C4-87818087BE77}"/>
    <cellStyle name="40% - Accent4 2 6 4 2 2 2 2" xfId="39545" xr:uid="{8439A484-C770-4E01-B4F1-07E915A7C89C}"/>
    <cellStyle name="40% - Accent4 2 6 4 2 2 3" xfId="31942" xr:uid="{DD7AD864-0B73-4A8F-9641-6643FFE2154E}"/>
    <cellStyle name="40% - Accent4 2 6 4 2 3" xfId="6959" xr:uid="{00000000-0005-0000-0000-0000BC0E0000}"/>
    <cellStyle name="40% - Accent4 2 6 4 2 3 2" xfId="24575" xr:uid="{7DA14FA1-CB9A-4793-8154-E60D19A3C282}"/>
    <cellStyle name="40% - Accent4 2 6 4 2 3 2 2" xfId="39546" xr:uid="{4BA272F0-72C0-4D39-B98A-D6801E2D7FD8}"/>
    <cellStyle name="40% - Accent4 2 6 4 2 3 3" xfId="31943" xr:uid="{FB1873A3-AF7C-46C2-9CE3-E5DEE4D243CB}"/>
    <cellStyle name="40% - Accent4 2 6 4 2 4" xfId="24573" xr:uid="{354072CD-B22F-4C4D-B0F3-BB52701D68A1}"/>
    <cellStyle name="40% - Accent4 2 6 4 2 4 2" xfId="39544" xr:uid="{0FF578C3-2762-419C-9EAD-DDDEDDFF19A6}"/>
    <cellStyle name="40% - Accent4 2 6 4 2 5" xfId="31941" xr:uid="{DCBC6190-412E-421E-A4DC-A77456C319A7}"/>
    <cellStyle name="40% - Accent4 2 6 4 3" xfId="6960" xr:uid="{00000000-0005-0000-0000-0000BD0E0000}"/>
    <cellStyle name="40% - Accent4 2 6 4 3 2" xfId="6961" xr:uid="{00000000-0005-0000-0000-0000BE0E0000}"/>
    <cellStyle name="40% - Accent4 2 6 4 3 2 2" xfId="24577" xr:uid="{FE9BD1BE-6F8F-411F-89ED-7D9ACB7392CE}"/>
    <cellStyle name="40% - Accent4 2 6 4 3 2 2 2" xfId="39548" xr:uid="{21856D8E-D48E-4AE2-BC4A-9B5B0766528D}"/>
    <cellStyle name="40% - Accent4 2 6 4 3 2 3" xfId="31945" xr:uid="{AD4421D7-6DBF-4EEC-9869-E8A7BBB81699}"/>
    <cellStyle name="40% - Accent4 2 6 4 3 3" xfId="24576" xr:uid="{611FCEBE-8B94-4C7C-B732-6521E8BBD079}"/>
    <cellStyle name="40% - Accent4 2 6 4 3 3 2" xfId="39547" xr:uid="{58D8CAC2-313C-46AD-A9A5-D802B1D47C8E}"/>
    <cellStyle name="40% - Accent4 2 6 4 3 4" xfId="31944" xr:uid="{E27A04B1-1F79-4359-B5C7-A80FE4459C54}"/>
    <cellStyle name="40% - Accent4 2 6 4 4" xfId="6962" xr:uid="{00000000-0005-0000-0000-0000BF0E0000}"/>
    <cellStyle name="40% - Accent4 2 6 4 4 2" xfId="24578" xr:uid="{E48DA7FE-2B9C-4AE9-A56D-CE5293A3F205}"/>
    <cellStyle name="40% - Accent4 2 6 4 4 2 2" xfId="39549" xr:uid="{875B765D-4B01-41FF-819C-B9FE2E1083B0}"/>
    <cellStyle name="40% - Accent4 2 6 4 4 3" xfId="31946" xr:uid="{4EFAFFB8-345E-43B7-9F01-E14605A2B061}"/>
    <cellStyle name="40% - Accent4 2 6 4 5" xfId="24572" xr:uid="{EB577C9F-4E57-4642-AC7F-915A00563004}"/>
    <cellStyle name="40% - Accent4 2 6 4 5 2" xfId="39543" xr:uid="{016DDF5C-93F5-4556-8867-999E671EB263}"/>
    <cellStyle name="40% - Accent4 2 6 4 6" xfId="31940" xr:uid="{4ECF532F-94BA-46DD-96C7-6D4E78565DA9}"/>
    <cellStyle name="40% - Accent4 2 6 5" xfId="6963" xr:uid="{00000000-0005-0000-0000-0000C00E0000}"/>
    <cellStyle name="40% - Accent4 2 6 5 2" xfId="6964" xr:uid="{00000000-0005-0000-0000-0000C10E0000}"/>
    <cellStyle name="40% - Accent4 2 6 5 2 2" xfId="24580" xr:uid="{986E896B-9981-410C-9376-D5B9496EE035}"/>
    <cellStyle name="40% - Accent4 2 6 5 2 2 2" xfId="39551" xr:uid="{57CF6EE4-4600-4EE6-805A-6F7408010A07}"/>
    <cellStyle name="40% - Accent4 2 6 5 2 3" xfId="31948" xr:uid="{11CBD17F-1CBD-4A4A-8BBA-97F6AE2CB199}"/>
    <cellStyle name="40% - Accent4 2 6 5 3" xfId="6965" xr:uid="{00000000-0005-0000-0000-0000C20E0000}"/>
    <cellStyle name="40% - Accent4 2 6 5 3 2" xfId="24581" xr:uid="{0A6B6372-E3E5-43DA-8CB7-8A4C8D8E3A5A}"/>
    <cellStyle name="40% - Accent4 2 6 5 3 2 2" xfId="39552" xr:uid="{9BEAE65E-D67B-4CB1-915D-2DB8BA398459}"/>
    <cellStyle name="40% - Accent4 2 6 5 3 3" xfId="31949" xr:uid="{2C1A14F2-162D-46AF-A284-83468B0527D7}"/>
    <cellStyle name="40% - Accent4 2 6 5 4" xfId="24579" xr:uid="{DB044E56-2482-427D-944C-3D956AD73D83}"/>
    <cellStyle name="40% - Accent4 2 6 5 4 2" xfId="39550" xr:uid="{84597DDE-5231-462A-A1A8-7E60B19B5679}"/>
    <cellStyle name="40% - Accent4 2 6 5 5" xfId="31947" xr:uid="{E6AC7863-4583-40B6-95B3-227280DAE3B2}"/>
    <cellStyle name="40% - Accent4 2 6 6" xfId="6966" xr:uid="{00000000-0005-0000-0000-0000C30E0000}"/>
    <cellStyle name="40% - Accent4 2 6 6 2" xfId="24582" xr:uid="{6925438D-4FFF-46FE-8B09-BA1EB0B6A244}"/>
    <cellStyle name="40% - Accent4 2 6 6 2 2" xfId="39553" xr:uid="{23081FBC-4C59-45AB-AF36-C427DE260E06}"/>
    <cellStyle name="40% - Accent4 2 6 6 3" xfId="31950" xr:uid="{8D29D004-48B8-4BEE-837D-9B5171BCF3A0}"/>
    <cellStyle name="40% - Accent4 2 6 7" xfId="6967" xr:uid="{00000000-0005-0000-0000-0000C40E0000}"/>
    <cellStyle name="40% - Accent4 2 6 7 2" xfId="6968" xr:uid="{00000000-0005-0000-0000-0000C50E0000}"/>
    <cellStyle name="40% - Accent4 2 6 7 2 2" xfId="24584" xr:uid="{B9BF608F-0390-4DF5-833C-50094DA3E78A}"/>
    <cellStyle name="40% - Accent4 2 6 7 2 2 2" xfId="39555" xr:uid="{B2B64D0E-14B6-4934-8ECE-9E4CEBCE6909}"/>
    <cellStyle name="40% - Accent4 2 6 7 2 3" xfId="31952" xr:uid="{7CE8E387-9D36-45C6-88C8-A07F912C6AAD}"/>
    <cellStyle name="40% - Accent4 2 6 7 3" xfId="24583" xr:uid="{CFDE9C83-CD43-47E8-AFA0-5DA1225C3C69}"/>
    <cellStyle name="40% - Accent4 2 6 7 3 2" xfId="39554" xr:uid="{CA16AD7A-D71B-4D89-8F16-11C09B486174}"/>
    <cellStyle name="40% - Accent4 2 6 7 4" xfId="31951" xr:uid="{A3C83A92-E635-42EF-9763-E5AD96250BFB}"/>
    <cellStyle name="40% - Accent4 2 6 8" xfId="6969" xr:uid="{00000000-0005-0000-0000-0000C60E0000}"/>
    <cellStyle name="40% - Accent4 2 6 8 2" xfId="24585" xr:uid="{3F1AE3AD-89BC-492E-958F-E5D6287F9363}"/>
    <cellStyle name="40% - Accent4 2 6 8 2 2" xfId="39556" xr:uid="{9942E112-9B75-4403-81D0-75B4DFFDB6CD}"/>
    <cellStyle name="40% - Accent4 2 6 8 3" xfId="31953" xr:uid="{1CC6221E-299E-4B76-9069-D4616F0C894C}"/>
    <cellStyle name="40% - Accent4 2 6 9" xfId="24542" xr:uid="{E28DE4E4-1648-4A20-BE38-183033A9EF3B}"/>
    <cellStyle name="40% - Accent4 2 6 9 2" xfId="39513" xr:uid="{2F4A132B-0FD0-4B4E-8598-2718A05E45A8}"/>
    <cellStyle name="40% - Accent4 2 7" xfId="6970" xr:uid="{00000000-0005-0000-0000-0000C70E0000}"/>
    <cellStyle name="40% - Accent4 2 7 2" xfId="6971" xr:uid="{00000000-0005-0000-0000-0000C80E0000}"/>
    <cellStyle name="40% - Accent4 2 7 2 2" xfId="6972" xr:uid="{00000000-0005-0000-0000-0000C90E0000}"/>
    <cellStyle name="40% - Accent4 2 7 2 2 2" xfId="24588" xr:uid="{AFA973AF-AF7F-45B2-B1D3-E39199FCB0A6}"/>
    <cellStyle name="40% - Accent4 2 7 2 2 2 2" xfId="39559" xr:uid="{8360B554-0726-43C6-B71C-F8489D12E802}"/>
    <cellStyle name="40% - Accent4 2 7 2 2 3" xfId="31956" xr:uid="{237ED17D-EEDC-423C-9591-B0FEDE95DD68}"/>
    <cellStyle name="40% - Accent4 2 7 2 3" xfId="6973" xr:uid="{00000000-0005-0000-0000-0000CA0E0000}"/>
    <cellStyle name="40% - Accent4 2 7 2 3 2" xfId="24589" xr:uid="{9256ABF5-40C6-4FFB-9005-175974ECD97B}"/>
    <cellStyle name="40% - Accent4 2 7 2 3 2 2" xfId="39560" xr:uid="{893A000A-7450-46A3-8024-EE29CCAF4292}"/>
    <cellStyle name="40% - Accent4 2 7 2 3 3" xfId="31957" xr:uid="{875DA568-E972-4DB2-ABBE-064EBCE800B7}"/>
    <cellStyle name="40% - Accent4 2 7 2 4" xfId="24587" xr:uid="{61230CCF-58EA-4B75-AF83-AE0375EF2610}"/>
    <cellStyle name="40% - Accent4 2 7 2 4 2" xfId="39558" xr:uid="{D62C27D4-DFF2-4089-B086-ED48041BB5C2}"/>
    <cellStyle name="40% - Accent4 2 7 2 5" xfId="31955" xr:uid="{155C8346-3326-4501-936D-AD3C0DCF42E7}"/>
    <cellStyle name="40% - Accent4 2 7 3" xfId="6974" xr:uid="{00000000-0005-0000-0000-0000CB0E0000}"/>
    <cellStyle name="40% - Accent4 2 7 3 2" xfId="6975" xr:uid="{00000000-0005-0000-0000-0000CC0E0000}"/>
    <cellStyle name="40% - Accent4 2 7 3 2 2" xfId="24591" xr:uid="{364DC017-6F77-4D04-A45C-C4991A037A35}"/>
    <cellStyle name="40% - Accent4 2 7 3 2 2 2" xfId="39562" xr:uid="{F956932D-A770-4572-88A4-3C6A3DF3D891}"/>
    <cellStyle name="40% - Accent4 2 7 3 2 3" xfId="31959" xr:uid="{5A71CC3C-8944-456B-81C6-F2E69D8C7F27}"/>
    <cellStyle name="40% - Accent4 2 7 3 3" xfId="24590" xr:uid="{15A55FBC-50E7-472B-B593-AF2B5E10F951}"/>
    <cellStyle name="40% - Accent4 2 7 3 3 2" xfId="39561" xr:uid="{56BBE4C4-2D85-450C-932A-C814FDFAD3D9}"/>
    <cellStyle name="40% - Accent4 2 7 3 4" xfId="31958" xr:uid="{CCE8B100-CCEA-43F3-9921-72EFEB28A19C}"/>
    <cellStyle name="40% - Accent4 2 7 4" xfId="6976" xr:uid="{00000000-0005-0000-0000-0000CD0E0000}"/>
    <cellStyle name="40% - Accent4 2 7 4 2" xfId="24592" xr:uid="{CACFDF38-DA53-44E2-AA41-F80332FE9636}"/>
    <cellStyle name="40% - Accent4 2 7 4 2 2" xfId="39563" xr:uid="{CB5364BC-0A1B-4938-BFB4-D8E4D6A22DA8}"/>
    <cellStyle name="40% - Accent4 2 7 4 3" xfId="31960" xr:uid="{10F73B52-5ED1-4ED6-8A4A-4BDC9775B06E}"/>
    <cellStyle name="40% - Accent4 2 7 5" xfId="24586" xr:uid="{BCB5A5F2-4CFC-4741-8EDE-A4324BB34608}"/>
    <cellStyle name="40% - Accent4 2 7 5 2" xfId="39557" xr:uid="{6EEB9022-5ACD-49A7-9F52-6B57E33FEF2E}"/>
    <cellStyle name="40% - Accent4 2 7 6" xfId="31954" xr:uid="{2260B0CF-2621-4AEA-AD8A-BCFBC60F4CF6}"/>
    <cellStyle name="40% - Accent4 3" xfId="240" xr:uid="{00000000-0005-0000-0000-00004F000000}"/>
    <cellStyle name="40% - Accent4 3 10" xfId="6977" xr:uid="{00000000-0005-0000-0000-0000CE0E0000}"/>
    <cellStyle name="40% - Accent4 3 10 2" xfId="24593" xr:uid="{41300EC2-F304-4181-9954-45A409AA8C3B}"/>
    <cellStyle name="40% - Accent4 3 10 2 2" xfId="39564" xr:uid="{40A9D6D1-0066-45CB-8C1D-0D4417E01B20}"/>
    <cellStyle name="40% - Accent4 3 10 3" xfId="31961" xr:uid="{7446803F-7A7B-4C25-B746-5170B9CDCB60}"/>
    <cellStyle name="40% - Accent4 3 2" xfId="6978" xr:uid="{00000000-0005-0000-0000-0000CF0E0000}"/>
    <cellStyle name="40% - Accent4 3 2 2" xfId="6979" xr:uid="{00000000-0005-0000-0000-0000D00E0000}"/>
    <cellStyle name="40% - Accent4 3 2 2 2" xfId="6980" xr:uid="{00000000-0005-0000-0000-0000D10E0000}"/>
    <cellStyle name="40% - Accent4 3 2 2 2 2" xfId="6981" xr:uid="{00000000-0005-0000-0000-0000D20E0000}"/>
    <cellStyle name="40% - Accent4 3 2 2 2 2 2" xfId="6982" xr:uid="{00000000-0005-0000-0000-0000D30E0000}"/>
    <cellStyle name="40% - Accent4 3 2 2 2 2 2 2" xfId="24597" xr:uid="{8BF73C08-75EF-437F-B138-126654685B7E}"/>
    <cellStyle name="40% - Accent4 3 2 2 2 2 2 2 2" xfId="39568" xr:uid="{76C2F2DE-999C-45B4-B4BF-9417280EE580}"/>
    <cellStyle name="40% - Accent4 3 2 2 2 2 2 3" xfId="31965" xr:uid="{413F7F11-4DD7-4BDB-973F-35423946AC02}"/>
    <cellStyle name="40% - Accent4 3 2 2 2 2 3" xfId="6983" xr:uid="{00000000-0005-0000-0000-0000D40E0000}"/>
    <cellStyle name="40% - Accent4 3 2 2 2 2 3 2" xfId="24598" xr:uid="{E42474B3-FD5A-4CA5-9077-C210C512B143}"/>
    <cellStyle name="40% - Accent4 3 2 2 2 2 3 2 2" xfId="39569" xr:uid="{8E8D2881-3217-4513-9D06-1F0A0D70D047}"/>
    <cellStyle name="40% - Accent4 3 2 2 2 2 3 3" xfId="31966" xr:uid="{B5FAD4FD-3315-49F6-A7E8-0BE0921971E6}"/>
    <cellStyle name="40% - Accent4 3 2 2 2 2 4" xfId="24596" xr:uid="{A30BCB87-E9E9-4F2B-B2A5-F77F50044EE8}"/>
    <cellStyle name="40% - Accent4 3 2 2 2 2 4 2" xfId="39567" xr:uid="{39AFA046-30E6-4613-A88B-B43D1B33DB19}"/>
    <cellStyle name="40% - Accent4 3 2 2 2 2 5" xfId="31964" xr:uid="{A67EBBB5-8485-4AF2-BBD8-E6884844E119}"/>
    <cellStyle name="40% - Accent4 3 2 2 2 3" xfId="6984" xr:uid="{00000000-0005-0000-0000-0000D50E0000}"/>
    <cellStyle name="40% - Accent4 3 2 2 2 3 2" xfId="6985" xr:uid="{00000000-0005-0000-0000-0000D60E0000}"/>
    <cellStyle name="40% - Accent4 3 2 2 2 3 2 2" xfId="24600" xr:uid="{AE43C2F3-0C37-462F-B8DC-C8E475A5C397}"/>
    <cellStyle name="40% - Accent4 3 2 2 2 3 2 2 2" xfId="39571" xr:uid="{CFE7799D-633F-414F-AA9D-EB2B2366A59E}"/>
    <cellStyle name="40% - Accent4 3 2 2 2 3 2 3" xfId="31968" xr:uid="{1C40EBAD-BBB2-4A9A-BF7D-24A19223F06F}"/>
    <cellStyle name="40% - Accent4 3 2 2 2 3 3" xfId="24599" xr:uid="{01BFFC89-FBFC-43AC-B728-07E0BE820ED4}"/>
    <cellStyle name="40% - Accent4 3 2 2 2 3 3 2" xfId="39570" xr:uid="{838DFA4F-CBC9-4FBA-A33D-0C0369F0AC34}"/>
    <cellStyle name="40% - Accent4 3 2 2 2 3 4" xfId="31967" xr:uid="{EDB1530D-09BB-4B47-9154-F6CEB94E5D11}"/>
    <cellStyle name="40% - Accent4 3 2 2 2 4" xfId="6986" xr:uid="{00000000-0005-0000-0000-0000D70E0000}"/>
    <cellStyle name="40% - Accent4 3 2 2 2 4 2" xfId="24601" xr:uid="{5C633F0E-42FA-461D-A309-F4622EBC0C6E}"/>
    <cellStyle name="40% - Accent4 3 2 2 2 4 2 2" xfId="39572" xr:uid="{3EBE2D4B-2729-42B6-9BB6-25853545ACF5}"/>
    <cellStyle name="40% - Accent4 3 2 2 2 4 3" xfId="31969" xr:uid="{C6764727-0A79-41F7-9289-F0557B8C6ABE}"/>
    <cellStyle name="40% - Accent4 3 2 2 2 5" xfId="24595" xr:uid="{EF963632-E40D-4CE6-9E2D-B07FE97E22EB}"/>
    <cellStyle name="40% - Accent4 3 2 2 2 5 2" xfId="39566" xr:uid="{D72576E5-672F-4F0F-A1D8-0681FCE246F6}"/>
    <cellStyle name="40% - Accent4 3 2 2 2 6" xfId="31963" xr:uid="{4A980B0D-1A59-4739-983C-018AF6DF83D9}"/>
    <cellStyle name="40% - Accent4 3 2 2 3" xfId="6987" xr:uid="{00000000-0005-0000-0000-0000D80E0000}"/>
    <cellStyle name="40% - Accent4 3 2 2 3 2" xfId="6988" xr:uid="{00000000-0005-0000-0000-0000D90E0000}"/>
    <cellStyle name="40% - Accent4 3 2 2 3 2 2" xfId="24603" xr:uid="{AE32F245-EDBA-4514-A29D-6D32C3C4FE28}"/>
    <cellStyle name="40% - Accent4 3 2 2 3 2 2 2" xfId="39574" xr:uid="{F480F628-9E9A-473A-A1F4-87E15047956E}"/>
    <cellStyle name="40% - Accent4 3 2 2 3 2 3" xfId="31971" xr:uid="{E34A1B01-59DB-4244-8C67-9F56C3949F31}"/>
    <cellStyle name="40% - Accent4 3 2 2 3 3" xfId="6989" xr:uid="{00000000-0005-0000-0000-0000DA0E0000}"/>
    <cellStyle name="40% - Accent4 3 2 2 3 3 2" xfId="24604" xr:uid="{8734B5E6-12E0-4938-B087-E9C8955A0329}"/>
    <cellStyle name="40% - Accent4 3 2 2 3 3 2 2" xfId="39575" xr:uid="{DF224D97-BDD1-4432-9839-0A61B7E7D195}"/>
    <cellStyle name="40% - Accent4 3 2 2 3 3 3" xfId="31972" xr:uid="{DCCA9964-8F4E-4A1F-A641-E269D760ED12}"/>
    <cellStyle name="40% - Accent4 3 2 2 3 4" xfId="24602" xr:uid="{7FCB0AD1-180F-40FB-940C-FDB2EC727DA0}"/>
    <cellStyle name="40% - Accent4 3 2 2 3 4 2" xfId="39573" xr:uid="{13364E19-28E6-4D00-8288-11660B058A7D}"/>
    <cellStyle name="40% - Accent4 3 2 2 3 5" xfId="31970" xr:uid="{F6DCB0CF-E802-4260-9D7C-D7FF292649CB}"/>
    <cellStyle name="40% - Accent4 3 2 2 4" xfId="6990" xr:uid="{00000000-0005-0000-0000-0000DB0E0000}"/>
    <cellStyle name="40% - Accent4 3 2 2 4 2" xfId="24605" xr:uid="{15424E82-C44A-44F8-B15A-0CF2EB9B80EF}"/>
    <cellStyle name="40% - Accent4 3 2 2 4 2 2" xfId="39576" xr:uid="{B955FBF9-09E9-4AB3-A866-679C8A236F69}"/>
    <cellStyle name="40% - Accent4 3 2 2 4 3" xfId="31973" xr:uid="{3915E810-A022-4691-9776-B179F7A099F2}"/>
    <cellStyle name="40% - Accent4 3 2 2 5" xfId="6991" xr:uid="{00000000-0005-0000-0000-0000DC0E0000}"/>
    <cellStyle name="40% - Accent4 3 2 2 5 2" xfId="6992" xr:uid="{00000000-0005-0000-0000-0000DD0E0000}"/>
    <cellStyle name="40% - Accent4 3 2 2 5 2 2" xfId="24607" xr:uid="{F726716A-6EFD-4F8F-A492-9FC2781E6A9C}"/>
    <cellStyle name="40% - Accent4 3 2 2 5 2 2 2" xfId="39578" xr:uid="{104EF8C5-1CE3-4B55-BF93-DF85577F39E0}"/>
    <cellStyle name="40% - Accent4 3 2 2 5 2 3" xfId="31975" xr:uid="{9F8A9E99-47FA-4954-9A6F-7218FF0C2854}"/>
    <cellStyle name="40% - Accent4 3 2 2 5 3" xfId="24606" xr:uid="{D4B5CB56-8C3D-4157-8D69-248C89C8A5D2}"/>
    <cellStyle name="40% - Accent4 3 2 2 5 3 2" xfId="39577" xr:uid="{F99FB2E4-AC72-441D-AEF9-33E457531419}"/>
    <cellStyle name="40% - Accent4 3 2 2 5 4" xfId="31974" xr:uid="{CC16879E-FE3D-44BC-ADA5-5122445105D9}"/>
    <cellStyle name="40% - Accent4 3 2 2 6" xfId="6993" xr:uid="{00000000-0005-0000-0000-0000DE0E0000}"/>
    <cellStyle name="40% - Accent4 3 2 2 6 2" xfId="24608" xr:uid="{E7CB3DF8-80DA-4BBD-A5DB-A045426DA43F}"/>
    <cellStyle name="40% - Accent4 3 2 2 6 2 2" xfId="39579" xr:uid="{14613A58-3E99-4483-AEB0-2AAD578CEF0A}"/>
    <cellStyle name="40% - Accent4 3 2 2 6 3" xfId="31976" xr:uid="{045E06D1-240D-4FAE-A85A-3C74DE56F987}"/>
    <cellStyle name="40% - Accent4 3 2 2 7" xfId="24594" xr:uid="{CFD4F536-29D8-4CDC-BC94-93B191D7F805}"/>
    <cellStyle name="40% - Accent4 3 2 2 7 2" xfId="39565" xr:uid="{2F394B67-4B03-4049-86A4-9B1A54960B4B}"/>
    <cellStyle name="40% - Accent4 3 2 2 8" xfId="31962" xr:uid="{11BFC197-7DA3-45E2-92A7-D3D158B995BF}"/>
    <cellStyle name="40% - Accent4 3 2 3" xfId="6994" xr:uid="{00000000-0005-0000-0000-0000DF0E0000}"/>
    <cellStyle name="40% - Accent4 3 2 3 2" xfId="6995" xr:uid="{00000000-0005-0000-0000-0000E00E0000}"/>
    <cellStyle name="40% - Accent4 3 2 3 2 2" xfId="6996" xr:uid="{00000000-0005-0000-0000-0000E10E0000}"/>
    <cellStyle name="40% - Accent4 3 2 3 2 2 2" xfId="24611" xr:uid="{975C1CF8-1ED5-492B-8132-47563B480269}"/>
    <cellStyle name="40% - Accent4 3 2 3 2 2 2 2" xfId="39582" xr:uid="{B218BB33-163B-4F4D-A867-B35EC8B5DAEB}"/>
    <cellStyle name="40% - Accent4 3 2 3 2 2 3" xfId="31979" xr:uid="{E40E277D-DE34-4DD4-AC66-D368701EC025}"/>
    <cellStyle name="40% - Accent4 3 2 3 2 3" xfId="6997" xr:uid="{00000000-0005-0000-0000-0000E20E0000}"/>
    <cellStyle name="40% - Accent4 3 2 3 2 3 2" xfId="24612" xr:uid="{39CA9386-ED8B-4C0B-92A4-5AF78B165E63}"/>
    <cellStyle name="40% - Accent4 3 2 3 2 3 2 2" xfId="39583" xr:uid="{24EDB870-A968-4219-A8E9-42ABE5A3A6C7}"/>
    <cellStyle name="40% - Accent4 3 2 3 2 3 3" xfId="31980" xr:uid="{4E5C5A53-1BEC-4AB1-AF4C-D71D9C348429}"/>
    <cellStyle name="40% - Accent4 3 2 3 2 4" xfId="24610" xr:uid="{C94D2417-40E0-4C74-A46C-E2C106710AA2}"/>
    <cellStyle name="40% - Accent4 3 2 3 2 4 2" xfId="39581" xr:uid="{DECD3071-11A6-492A-84CE-B91C1B71172E}"/>
    <cellStyle name="40% - Accent4 3 2 3 2 5" xfId="31978" xr:uid="{97A73667-0B78-4C50-8F29-8FD4164F4176}"/>
    <cellStyle name="40% - Accent4 3 2 3 3" xfId="6998" xr:uid="{00000000-0005-0000-0000-0000E30E0000}"/>
    <cellStyle name="40% - Accent4 3 2 3 3 2" xfId="6999" xr:uid="{00000000-0005-0000-0000-0000E40E0000}"/>
    <cellStyle name="40% - Accent4 3 2 3 3 2 2" xfId="24614" xr:uid="{89E4BD25-70AF-4BC9-8EA7-576EC6569F8F}"/>
    <cellStyle name="40% - Accent4 3 2 3 3 2 2 2" xfId="39585" xr:uid="{1FBB5B32-E057-4CB1-B601-DD3ADF182183}"/>
    <cellStyle name="40% - Accent4 3 2 3 3 2 3" xfId="31982" xr:uid="{5E6983BE-2815-4352-B11C-7D1AFF17D5D3}"/>
    <cellStyle name="40% - Accent4 3 2 3 3 3" xfId="24613" xr:uid="{EC2364F4-634C-46C0-8A9E-7374C211EBE6}"/>
    <cellStyle name="40% - Accent4 3 2 3 3 3 2" xfId="39584" xr:uid="{F5C11C07-9524-4602-B6CB-D7EB884664A3}"/>
    <cellStyle name="40% - Accent4 3 2 3 3 4" xfId="31981" xr:uid="{8F8BC311-CBD4-4AC6-A4DB-9ABDA39F8084}"/>
    <cellStyle name="40% - Accent4 3 2 3 4" xfId="7000" xr:uid="{00000000-0005-0000-0000-0000E50E0000}"/>
    <cellStyle name="40% - Accent4 3 2 3 4 2" xfId="24615" xr:uid="{DF117B56-D54B-4A7A-973F-3CB39C6801D5}"/>
    <cellStyle name="40% - Accent4 3 2 3 4 2 2" xfId="39586" xr:uid="{4032F550-7B4F-4772-AB0E-DAC34795584F}"/>
    <cellStyle name="40% - Accent4 3 2 3 4 3" xfId="31983" xr:uid="{223DEAA4-BEAC-4BE7-8A46-23BF5B7D3F87}"/>
    <cellStyle name="40% - Accent4 3 2 3 5" xfId="24609" xr:uid="{370365B1-A8DE-4524-9530-1E53F6A25C72}"/>
    <cellStyle name="40% - Accent4 3 2 3 5 2" xfId="39580" xr:uid="{081B07C8-D134-4FE7-8197-C7172CD1009A}"/>
    <cellStyle name="40% - Accent4 3 2 3 6" xfId="31977" xr:uid="{49E267CF-C3F9-4AAB-8662-38DA14E787FB}"/>
    <cellStyle name="40% - Accent4 3 2 4" xfId="7001" xr:uid="{00000000-0005-0000-0000-0000E60E0000}"/>
    <cellStyle name="40% - Accent4 3 2 5" xfId="7002" xr:uid="{00000000-0005-0000-0000-0000E70E0000}"/>
    <cellStyle name="40% - Accent4 3 2 5 2" xfId="24616" xr:uid="{7DF6679D-B191-4C94-95FC-9D828642EA90}"/>
    <cellStyle name="40% - Accent4 3 2 5 2 2" xfId="39587" xr:uid="{B7B299AA-5A93-4FDF-9516-C893C91E3BB3}"/>
    <cellStyle name="40% - Accent4 3 2 5 3" xfId="31984" xr:uid="{ACB995C4-54B8-48EF-A2B8-04BED6EFFFC8}"/>
    <cellStyle name="40% - Accent4 3 3" xfId="7003" xr:uid="{00000000-0005-0000-0000-0000E80E0000}"/>
    <cellStyle name="40% - Accent4 3 3 2" xfId="7004" xr:uid="{00000000-0005-0000-0000-0000E90E0000}"/>
    <cellStyle name="40% - Accent4 3 3 2 2" xfId="7005" xr:uid="{00000000-0005-0000-0000-0000EA0E0000}"/>
    <cellStyle name="40% - Accent4 3 3 2 2 2" xfId="24619" xr:uid="{99E757C5-BFC2-48F0-B9E3-5BE95A6A9045}"/>
    <cellStyle name="40% - Accent4 3 3 2 2 2 2" xfId="39590" xr:uid="{B4044BCB-682E-4127-A0B3-4B2E52F627A0}"/>
    <cellStyle name="40% - Accent4 3 3 2 2 3" xfId="31987" xr:uid="{1FEEED2F-3830-4BAB-B58A-B5D19C9461F4}"/>
    <cellStyle name="40% - Accent4 3 3 2 3" xfId="7006" xr:uid="{00000000-0005-0000-0000-0000EB0E0000}"/>
    <cellStyle name="40% - Accent4 3 3 2 3 2" xfId="7007" xr:uid="{00000000-0005-0000-0000-0000EC0E0000}"/>
    <cellStyle name="40% - Accent4 3 3 2 3 2 2" xfId="24621" xr:uid="{FF6D007E-582D-48F1-910F-940E14CE75F0}"/>
    <cellStyle name="40% - Accent4 3 3 2 3 2 2 2" xfId="39592" xr:uid="{16E9C0A0-4F9A-47EB-8E77-BF352BAD9FC8}"/>
    <cellStyle name="40% - Accent4 3 3 2 3 2 3" xfId="31989" xr:uid="{80C76EB8-F1E4-4523-8AF6-480509651B2A}"/>
    <cellStyle name="40% - Accent4 3 3 2 3 3" xfId="24620" xr:uid="{E6660D05-0B65-4E42-B1B2-6412829E991E}"/>
    <cellStyle name="40% - Accent4 3 3 2 3 3 2" xfId="39591" xr:uid="{E2A094E9-DBA6-4BB9-8804-A212D3B47B41}"/>
    <cellStyle name="40% - Accent4 3 3 2 3 4" xfId="31988" xr:uid="{43205536-62F0-438D-A173-1CC51C06D4B1}"/>
    <cellStyle name="40% - Accent4 3 3 2 4" xfId="24618" xr:uid="{144A95A3-10A3-4C98-9FD7-F1EEFA2B6595}"/>
    <cellStyle name="40% - Accent4 3 3 2 4 2" xfId="39589" xr:uid="{0F9B1562-A591-4062-BF6E-2D31C9B75E28}"/>
    <cellStyle name="40% - Accent4 3 3 2 5" xfId="31986" xr:uid="{215956AF-087F-4745-9031-CC23C24E13CD}"/>
    <cellStyle name="40% - Accent4 3 3 3" xfId="7008" xr:uid="{00000000-0005-0000-0000-0000ED0E0000}"/>
    <cellStyle name="40% - Accent4 3 3 3 2" xfId="24622" xr:uid="{BA6D158F-BDAA-4F74-94F4-043FDAD2AD97}"/>
    <cellStyle name="40% - Accent4 3 3 3 2 2" xfId="39593" xr:uid="{E1B4CD40-C959-4A6C-8A94-687195E6586A}"/>
    <cellStyle name="40% - Accent4 3 3 3 3" xfId="31990" xr:uid="{150659E1-7A60-4C51-B72B-974C76425FD6}"/>
    <cellStyle name="40% - Accent4 3 3 4" xfId="7009" xr:uid="{00000000-0005-0000-0000-0000EE0E0000}"/>
    <cellStyle name="40% - Accent4 3 3 4 2" xfId="7010" xr:uid="{00000000-0005-0000-0000-0000EF0E0000}"/>
    <cellStyle name="40% - Accent4 3 3 4 2 2" xfId="24624" xr:uid="{9E2F77A9-B8C8-4D38-8A76-2374BAB71761}"/>
    <cellStyle name="40% - Accent4 3 3 4 2 2 2" xfId="39595" xr:uid="{CD6B92E7-A0C0-4031-BE84-FA496374C447}"/>
    <cellStyle name="40% - Accent4 3 3 4 2 3" xfId="31992" xr:uid="{AA489378-8F4B-4A62-B6A2-29A66BC5ADEB}"/>
    <cellStyle name="40% - Accent4 3 3 4 3" xfId="24623" xr:uid="{9BA6B89B-0DEA-40D9-9AB4-5E37F2F386F6}"/>
    <cellStyle name="40% - Accent4 3 3 4 3 2" xfId="39594" xr:uid="{E394A332-ED0B-45C7-9DC9-39FA5C06B74D}"/>
    <cellStyle name="40% - Accent4 3 3 4 4" xfId="31991" xr:uid="{E23E28FA-308E-473D-8B8A-107785497B23}"/>
    <cellStyle name="40% - Accent4 3 3 5" xfId="7011" xr:uid="{00000000-0005-0000-0000-0000F00E0000}"/>
    <cellStyle name="40% - Accent4 3 3 5 2" xfId="24625" xr:uid="{46DDF24F-55C4-4E42-B592-1EC2E9C37BB8}"/>
    <cellStyle name="40% - Accent4 3 3 5 2 2" xfId="39596" xr:uid="{221AD192-230D-4CB7-BA3F-2568ECE2173E}"/>
    <cellStyle name="40% - Accent4 3 3 5 3" xfId="31993" xr:uid="{A42EA906-D31C-4E4A-9DAD-3F02093EC212}"/>
    <cellStyle name="40% - Accent4 3 3 6" xfId="24617" xr:uid="{3B5F7B48-EA6C-4638-8626-0525D2061D79}"/>
    <cellStyle name="40% - Accent4 3 3 6 2" xfId="39588" xr:uid="{BBE0A93B-54FD-4F63-85AF-962EEA247CF6}"/>
    <cellStyle name="40% - Accent4 3 3 7" xfId="31985" xr:uid="{AE77C2B5-23DF-4356-9B11-2A59D58892CB}"/>
    <cellStyle name="40% - Accent4 3 4" xfId="7012" xr:uid="{00000000-0005-0000-0000-0000F10E0000}"/>
    <cellStyle name="40% - Accent4 3 4 2" xfId="7013" xr:uid="{00000000-0005-0000-0000-0000F20E0000}"/>
    <cellStyle name="40% - Accent4 3 4 2 2" xfId="7014" xr:uid="{00000000-0005-0000-0000-0000F30E0000}"/>
    <cellStyle name="40% - Accent4 3 4 2 2 2" xfId="24628" xr:uid="{8AFB8FE1-1CC6-4064-90D3-C67FF9972AB1}"/>
    <cellStyle name="40% - Accent4 3 4 2 2 2 2" xfId="39599" xr:uid="{7DE69524-BE64-41D5-A5D6-8AC4568438E9}"/>
    <cellStyle name="40% - Accent4 3 4 2 2 3" xfId="31996" xr:uid="{87971D55-55ED-4821-ABED-A4FBE6FC63B6}"/>
    <cellStyle name="40% - Accent4 3 4 2 3" xfId="7015" xr:uid="{00000000-0005-0000-0000-0000F40E0000}"/>
    <cellStyle name="40% - Accent4 3 4 2 3 2" xfId="24629" xr:uid="{FF8689EF-AC65-412C-9C75-E38CFC2B2EF5}"/>
    <cellStyle name="40% - Accent4 3 4 2 3 2 2" xfId="39600" xr:uid="{8DB9D6A4-2AED-49F9-8F10-5ED8D243D6FB}"/>
    <cellStyle name="40% - Accent4 3 4 2 3 3" xfId="31997" xr:uid="{86927FEB-4465-453A-8BCC-1F923BA0F9C5}"/>
    <cellStyle name="40% - Accent4 3 4 2 4" xfId="24627" xr:uid="{9EEE5A74-1E4F-44E0-9F7C-C8CDE32E12C7}"/>
    <cellStyle name="40% - Accent4 3 4 2 4 2" xfId="39598" xr:uid="{DDC6ACCD-EBF7-4425-8EFB-D622A5837621}"/>
    <cellStyle name="40% - Accent4 3 4 2 5" xfId="31995" xr:uid="{F1389F06-E96A-40BD-A07D-2F890ACB0A63}"/>
    <cellStyle name="40% - Accent4 3 4 3" xfId="7016" xr:uid="{00000000-0005-0000-0000-0000F50E0000}"/>
    <cellStyle name="40% - Accent4 3 4 3 2" xfId="24630" xr:uid="{1815931F-C3B8-4FB6-8FB9-A4D00B2FBB2A}"/>
    <cellStyle name="40% - Accent4 3 4 3 2 2" xfId="39601" xr:uid="{9C5C325C-C2A9-4DA9-BBCD-577910A84BA0}"/>
    <cellStyle name="40% - Accent4 3 4 3 3" xfId="31998" xr:uid="{A6830FD0-CEA6-4967-B1ED-657A8F601697}"/>
    <cellStyle name="40% - Accent4 3 4 4" xfId="7017" xr:uid="{00000000-0005-0000-0000-0000F60E0000}"/>
    <cellStyle name="40% - Accent4 3 4 4 2" xfId="7018" xr:uid="{00000000-0005-0000-0000-0000F70E0000}"/>
    <cellStyle name="40% - Accent4 3 4 4 2 2" xfId="24632" xr:uid="{B4225EA7-2091-4EB1-84C4-FF8768BF9849}"/>
    <cellStyle name="40% - Accent4 3 4 4 2 2 2" xfId="39603" xr:uid="{9647B03E-5686-455F-A899-EB2CE2D85156}"/>
    <cellStyle name="40% - Accent4 3 4 4 2 3" xfId="32000" xr:uid="{0068A961-4475-4446-9873-F2E1834CFE2B}"/>
    <cellStyle name="40% - Accent4 3 4 4 3" xfId="24631" xr:uid="{2B79EF23-E755-4031-978B-42270507B301}"/>
    <cellStyle name="40% - Accent4 3 4 4 3 2" xfId="39602" xr:uid="{6FA2205A-5AF3-4621-ACB3-9D358CA592CA}"/>
    <cellStyle name="40% - Accent4 3 4 4 4" xfId="31999" xr:uid="{CF256B9E-4655-434C-9623-4432A6F4F5D6}"/>
    <cellStyle name="40% - Accent4 3 4 5" xfId="7019" xr:uid="{00000000-0005-0000-0000-0000F80E0000}"/>
    <cellStyle name="40% - Accent4 3 4 5 2" xfId="24633" xr:uid="{1461E200-AB60-415F-A059-582DB681435D}"/>
    <cellStyle name="40% - Accent4 3 4 5 2 2" xfId="39604" xr:uid="{E0EA5D2A-5EB9-44FC-8F69-6007B0C16FB1}"/>
    <cellStyle name="40% - Accent4 3 4 5 3" xfId="32001" xr:uid="{3A20C02B-BE6D-4FA2-9835-DFA0062BA3DF}"/>
    <cellStyle name="40% - Accent4 3 4 6" xfId="24626" xr:uid="{9757822C-A836-481A-B1D3-6E16369CC525}"/>
    <cellStyle name="40% - Accent4 3 4 6 2" xfId="39597" xr:uid="{7A1268BB-8D06-40DF-A713-C577138A1BAE}"/>
    <cellStyle name="40% - Accent4 3 4 7" xfId="31994" xr:uid="{F2E56D5B-F25C-42A6-987D-283E3D4E68E3}"/>
    <cellStyle name="40% - Accent4 3 5" xfId="7020" xr:uid="{00000000-0005-0000-0000-0000F90E0000}"/>
    <cellStyle name="40% - Accent4 3 5 2" xfId="7021" xr:uid="{00000000-0005-0000-0000-0000FA0E0000}"/>
    <cellStyle name="40% - Accent4 3 5 2 2" xfId="7022" xr:uid="{00000000-0005-0000-0000-0000FB0E0000}"/>
    <cellStyle name="40% - Accent4 3 5 2 2 2" xfId="24636" xr:uid="{D2A53EA6-9788-4B29-A638-7551B4E5EAAF}"/>
    <cellStyle name="40% - Accent4 3 5 2 2 2 2" xfId="39607" xr:uid="{00D05E0E-A4C3-4C11-80E8-962BD99F184A}"/>
    <cellStyle name="40% - Accent4 3 5 2 2 3" xfId="32004" xr:uid="{AD7157ED-722A-45AA-AF39-ABB9F3FCB0A4}"/>
    <cellStyle name="40% - Accent4 3 5 2 3" xfId="7023" xr:uid="{00000000-0005-0000-0000-0000FC0E0000}"/>
    <cellStyle name="40% - Accent4 3 5 2 3 2" xfId="24637" xr:uid="{AEAC998C-56E5-40CB-BC42-D5C78EDD6DAC}"/>
    <cellStyle name="40% - Accent4 3 5 2 3 2 2" xfId="39608" xr:uid="{0FBD92C4-DB2E-421F-92B9-3CD910A19962}"/>
    <cellStyle name="40% - Accent4 3 5 2 3 3" xfId="32005" xr:uid="{7B69B72D-513E-4643-89D7-4A8E68A6B903}"/>
    <cellStyle name="40% - Accent4 3 5 2 4" xfId="24635" xr:uid="{CB682227-905C-47F0-958D-3171D32DD885}"/>
    <cellStyle name="40% - Accent4 3 5 2 4 2" xfId="39606" xr:uid="{63D901ED-7046-490B-93D2-B1C0C87A4BF9}"/>
    <cellStyle name="40% - Accent4 3 5 2 5" xfId="32003" xr:uid="{FABE5A54-CFEB-4B2F-A37C-7DC7723E305A}"/>
    <cellStyle name="40% - Accent4 3 5 3" xfId="7024" xr:uid="{00000000-0005-0000-0000-0000FD0E0000}"/>
    <cellStyle name="40% - Accent4 3 5 3 2" xfId="7025" xr:uid="{00000000-0005-0000-0000-0000FE0E0000}"/>
    <cellStyle name="40% - Accent4 3 5 3 2 2" xfId="24639" xr:uid="{6A41EA94-F205-430D-9E92-150833746F9A}"/>
    <cellStyle name="40% - Accent4 3 5 3 2 2 2" xfId="39610" xr:uid="{592A7501-2907-449E-9D00-60839C407856}"/>
    <cellStyle name="40% - Accent4 3 5 3 2 3" xfId="32007" xr:uid="{734F8C41-AFB6-4EB1-802D-F335816213A6}"/>
    <cellStyle name="40% - Accent4 3 5 3 3" xfId="24638" xr:uid="{DAA313B0-C0B2-412C-A05D-E833B3A634F6}"/>
    <cellStyle name="40% - Accent4 3 5 3 3 2" xfId="39609" xr:uid="{82B73FFC-94DE-45D7-810F-04D1839ADC31}"/>
    <cellStyle name="40% - Accent4 3 5 3 4" xfId="32006" xr:uid="{0B3CDDCF-5BDF-441B-B34E-0C8B9A0CB644}"/>
    <cellStyle name="40% - Accent4 3 5 4" xfId="7026" xr:uid="{00000000-0005-0000-0000-0000FF0E0000}"/>
    <cellStyle name="40% - Accent4 3 5 4 2" xfId="24640" xr:uid="{DB1D757E-6502-4C5C-BCB0-50066F15A117}"/>
    <cellStyle name="40% - Accent4 3 5 4 2 2" xfId="39611" xr:uid="{95FE3376-F7B9-43F1-9889-43DEF71F1DE1}"/>
    <cellStyle name="40% - Accent4 3 5 4 3" xfId="32008" xr:uid="{FF52AF0A-BD78-4EBC-A65F-6356F5A7C2EF}"/>
    <cellStyle name="40% - Accent4 3 5 5" xfId="24634" xr:uid="{77010F02-757F-491E-A02F-E2DCD0B72D45}"/>
    <cellStyle name="40% - Accent4 3 5 5 2" xfId="39605" xr:uid="{EAB9D673-A312-40EA-B59E-DA120EED6358}"/>
    <cellStyle name="40% - Accent4 3 5 6" xfId="32002" xr:uid="{76EDA2E8-BEBB-41C3-BB58-BEDB80B7EB4E}"/>
    <cellStyle name="40% - Accent4 3 6" xfId="7027" xr:uid="{00000000-0005-0000-0000-0000000F0000}"/>
    <cellStyle name="40% - Accent4 3 6 2" xfId="7028" xr:uid="{00000000-0005-0000-0000-0000010F0000}"/>
    <cellStyle name="40% - Accent4 3 6 2 2" xfId="24642" xr:uid="{52AB5210-05F5-4130-917F-F33D293000A2}"/>
    <cellStyle name="40% - Accent4 3 6 2 2 2" xfId="39613" xr:uid="{5B8B98F6-2849-4877-83DE-0E2B5F529E40}"/>
    <cellStyle name="40% - Accent4 3 6 2 3" xfId="32010" xr:uid="{53080184-4D37-41C1-B60D-1D24C3E262D7}"/>
    <cellStyle name="40% - Accent4 3 6 3" xfId="7029" xr:uid="{00000000-0005-0000-0000-0000020F0000}"/>
    <cellStyle name="40% - Accent4 3 6 3 2" xfId="24643" xr:uid="{30BF470A-000D-4C4B-8225-04CD43ED1A55}"/>
    <cellStyle name="40% - Accent4 3 6 3 2 2" xfId="39614" xr:uid="{834A2C8A-F8C8-4358-AF0E-6A4B7399C27A}"/>
    <cellStyle name="40% - Accent4 3 6 3 3" xfId="32011" xr:uid="{BEBD4034-6922-4D2A-9642-A2095D0D7E15}"/>
    <cellStyle name="40% - Accent4 3 6 4" xfId="24641" xr:uid="{ABD8505F-0870-4BC2-8599-EA8156C08DD4}"/>
    <cellStyle name="40% - Accent4 3 6 4 2" xfId="39612" xr:uid="{FC02B670-F233-455A-8E7A-4531F00AF0F4}"/>
    <cellStyle name="40% - Accent4 3 6 5" xfId="32009" xr:uid="{A3B8BCDB-9D9F-4305-8047-9EDE9041C2C0}"/>
    <cellStyle name="40% - Accent4 3 7" xfId="7030" xr:uid="{00000000-0005-0000-0000-0000030F0000}"/>
    <cellStyle name="40% - Accent4 3 7 2" xfId="24644" xr:uid="{80935398-3E95-4104-93CB-1B439ED3DF47}"/>
    <cellStyle name="40% - Accent4 3 7 2 2" xfId="39615" xr:uid="{4F80101D-C2F2-4692-88C0-9DAEBD2EB93C}"/>
    <cellStyle name="40% - Accent4 3 7 3" xfId="32012" xr:uid="{AB2627AC-0AD7-41DA-9EBC-13A51E28ADCD}"/>
    <cellStyle name="40% - Accent4 3 8" xfId="7031" xr:uid="{00000000-0005-0000-0000-0000040F0000}"/>
    <cellStyle name="40% - Accent4 3 8 2" xfId="7032" xr:uid="{00000000-0005-0000-0000-0000050F0000}"/>
    <cellStyle name="40% - Accent4 3 8 2 2" xfId="24646" xr:uid="{32EA55F9-0837-4623-B3C4-0F8D394C9B5E}"/>
    <cellStyle name="40% - Accent4 3 8 2 2 2" xfId="39617" xr:uid="{63F3FD62-EFC0-400F-B70D-98BBD7977D87}"/>
    <cellStyle name="40% - Accent4 3 8 2 3" xfId="32014" xr:uid="{DBBB473F-43BB-497B-B6D2-4D24D679A725}"/>
    <cellStyle name="40% - Accent4 3 8 3" xfId="24645" xr:uid="{02D41C24-87E5-445B-A130-7A8F753081AC}"/>
    <cellStyle name="40% - Accent4 3 8 3 2" xfId="39616" xr:uid="{962954AE-E664-4455-8707-5EBA7FF82726}"/>
    <cellStyle name="40% - Accent4 3 8 4" xfId="32013" xr:uid="{C85C49F9-28C1-4E25-A824-E63FF6C525D7}"/>
    <cellStyle name="40% - Accent4 3 9" xfId="7033" xr:uid="{00000000-0005-0000-0000-0000060F0000}"/>
    <cellStyle name="40% - Accent4 3 9 2" xfId="24647" xr:uid="{0FF93AD5-CFDF-4BA6-BC91-58AEDEA3E044}"/>
    <cellStyle name="40% - Accent4 3 9 2 2" xfId="39618" xr:uid="{4B02508C-7BE0-461A-A783-BCD364E8F2B2}"/>
    <cellStyle name="40% - Accent4 3 9 3" xfId="32015" xr:uid="{D0871BBF-4881-4B1C-884E-996E96088F72}"/>
    <cellStyle name="40% - Accent4 4" xfId="241" xr:uid="{00000000-0005-0000-0000-000050000000}"/>
    <cellStyle name="40% - Accent4 4 10" xfId="7034" xr:uid="{00000000-0005-0000-0000-0000070F0000}"/>
    <cellStyle name="40% - Accent4 4 10 2" xfId="24648" xr:uid="{8C54AC74-7E95-49E6-8C1F-3224FFCD1C8D}"/>
    <cellStyle name="40% - Accent4 4 10 2 2" xfId="39619" xr:uid="{08076D4E-53B6-4C7C-B7E8-F7FFC4F43387}"/>
    <cellStyle name="40% - Accent4 4 10 3" xfId="32016" xr:uid="{1FCBE620-CCB0-4AAE-B97D-47AC64EE66EA}"/>
    <cellStyle name="40% - Accent4 4 2" xfId="7035" xr:uid="{00000000-0005-0000-0000-0000080F0000}"/>
    <cellStyle name="40% - Accent4 4 2 2" xfId="7036" xr:uid="{00000000-0005-0000-0000-0000090F0000}"/>
    <cellStyle name="40% - Accent4 4 2 2 2" xfId="7037" xr:uid="{00000000-0005-0000-0000-00000A0F0000}"/>
    <cellStyle name="40% - Accent4 4 2 2 2 2" xfId="7038" xr:uid="{00000000-0005-0000-0000-00000B0F0000}"/>
    <cellStyle name="40% - Accent4 4 2 2 2 2 2" xfId="7039" xr:uid="{00000000-0005-0000-0000-00000C0F0000}"/>
    <cellStyle name="40% - Accent4 4 2 2 2 2 2 2" xfId="24652" xr:uid="{607BB77E-AFC5-4A39-AA02-7753268C67C2}"/>
    <cellStyle name="40% - Accent4 4 2 2 2 2 2 2 2" xfId="39623" xr:uid="{FE81D45D-8139-4D6D-BB9B-E136925AF0AF}"/>
    <cellStyle name="40% - Accent4 4 2 2 2 2 2 3" xfId="32020" xr:uid="{91FFEB12-E299-4D05-A11A-FAC957C46EF3}"/>
    <cellStyle name="40% - Accent4 4 2 2 2 2 3" xfId="7040" xr:uid="{00000000-0005-0000-0000-00000D0F0000}"/>
    <cellStyle name="40% - Accent4 4 2 2 2 2 3 2" xfId="24653" xr:uid="{DA272813-B82D-492F-A9FB-B7E52BC86A02}"/>
    <cellStyle name="40% - Accent4 4 2 2 2 2 3 2 2" xfId="39624" xr:uid="{0DE28C56-D77A-4126-B103-D4E8F108ACAB}"/>
    <cellStyle name="40% - Accent4 4 2 2 2 2 3 3" xfId="32021" xr:uid="{7D855969-D32F-4A13-A10F-CEB015A36E01}"/>
    <cellStyle name="40% - Accent4 4 2 2 2 2 4" xfId="24651" xr:uid="{7989AAA3-AE03-4B68-B050-D351311A398A}"/>
    <cellStyle name="40% - Accent4 4 2 2 2 2 4 2" xfId="39622" xr:uid="{CEC1E6DF-71E9-4A9F-9DFB-AB1BD5E714F8}"/>
    <cellStyle name="40% - Accent4 4 2 2 2 2 5" xfId="32019" xr:uid="{C04E1B60-C35E-4D0A-8B39-7D06E94B7883}"/>
    <cellStyle name="40% - Accent4 4 2 2 2 3" xfId="7041" xr:uid="{00000000-0005-0000-0000-00000E0F0000}"/>
    <cellStyle name="40% - Accent4 4 2 2 2 3 2" xfId="7042" xr:uid="{00000000-0005-0000-0000-00000F0F0000}"/>
    <cellStyle name="40% - Accent4 4 2 2 2 3 2 2" xfId="24655" xr:uid="{0DB5DD5F-2AE0-4FB1-909C-5AE98381C004}"/>
    <cellStyle name="40% - Accent4 4 2 2 2 3 2 2 2" xfId="39626" xr:uid="{BC4E4634-92C2-4D52-917E-FD7552D8944A}"/>
    <cellStyle name="40% - Accent4 4 2 2 2 3 2 3" xfId="32023" xr:uid="{FFFAB8F7-E0BB-483F-8BA5-0204F76E1F70}"/>
    <cellStyle name="40% - Accent4 4 2 2 2 3 3" xfId="24654" xr:uid="{73BAA868-89F4-4E5D-AB71-2A6944ACFC12}"/>
    <cellStyle name="40% - Accent4 4 2 2 2 3 3 2" xfId="39625" xr:uid="{E9469E50-DC22-4DA9-B16F-61DA76149891}"/>
    <cellStyle name="40% - Accent4 4 2 2 2 3 4" xfId="32022" xr:uid="{7E9F1649-86F3-4CAC-AC00-183D7EC173FF}"/>
    <cellStyle name="40% - Accent4 4 2 2 2 4" xfId="7043" xr:uid="{00000000-0005-0000-0000-0000100F0000}"/>
    <cellStyle name="40% - Accent4 4 2 2 2 4 2" xfId="24656" xr:uid="{5B7A2F54-325E-4A24-9587-0EB7CC318F65}"/>
    <cellStyle name="40% - Accent4 4 2 2 2 4 2 2" xfId="39627" xr:uid="{EBFDC028-FFE2-40E9-8378-5E68CA38DDA1}"/>
    <cellStyle name="40% - Accent4 4 2 2 2 4 3" xfId="32024" xr:uid="{EE50B542-8A36-4472-AC32-4F5934FB10E0}"/>
    <cellStyle name="40% - Accent4 4 2 2 2 5" xfId="24650" xr:uid="{D73439FD-D6C2-4E0C-AFA6-AFAB9B08985C}"/>
    <cellStyle name="40% - Accent4 4 2 2 2 5 2" xfId="39621" xr:uid="{4F16ED4B-FCC4-4F55-8ADD-D63CE9F732BD}"/>
    <cellStyle name="40% - Accent4 4 2 2 2 6" xfId="32018" xr:uid="{4B3801BE-00EE-455D-BD51-ADAB44920209}"/>
    <cellStyle name="40% - Accent4 4 2 2 3" xfId="7044" xr:uid="{00000000-0005-0000-0000-0000110F0000}"/>
    <cellStyle name="40% - Accent4 4 2 2 3 2" xfId="7045" xr:uid="{00000000-0005-0000-0000-0000120F0000}"/>
    <cellStyle name="40% - Accent4 4 2 2 3 2 2" xfId="24658" xr:uid="{A4A3CA51-5E22-4F71-A898-30B9EB3EC8C5}"/>
    <cellStyle name="40% - Accent4 4 2 2 3 2 2 2" xfId="39629" xr:uid="{8F17221F-C9EC-4711-BFED-A5B50A49512A}"/>
    <cellStyle name="40% - Accent4 4 2 2 3 2 3" xfId="32026" xr:uid="{BF600910-E502-4B50-AD13-0B232A6690CD}"/>
    <cellStyle name="40% - Accent4 4 2 2 3 3" xfId="7046" xr:uid="{00000000-0005-0000-0000-0000130F0000}"/>
    <cellStyle name="40% - Accent4 4 2 2 3 3 2" xfId="24659" xr:uid="{99186359-6786-4911-A639-E7B907CCB410}"/>
    <cellStyle name="40% - Accent4 4 2 2 3 3 2 2" xfId="39630" xr:uid="{56EBE51C-A66B-4222-8E71-2D9CAABFED42}"/>
    <cellStyle name="40% - Accent4 4 2 2 3 3 3" xfId="32027" xr:uid="{686C8BBE-6C1D-445F-907F-51D1B95307ED}"/>
    <cellStyle name="40% - Accent4 4 2 2 3 4" xfId="24657" xr:uid="{BF901649-90B5-4BF3-84A0-6EB6893B7853}"/>
    <cellStyle name="40% - Accent4 4 2 2 3 4 2" xfId="39628" xr:uid="{9C1372D3-09FB-440B-B37B-F6BCDE6167D8}"/>
    <cellStyle name="40% - Accent4 4 2 2 3 5" xfId="32025" xr:uid="{4EE9FF4F-8E4E-40D6-BFCC-4F03B56C95E0}"/>
    <cellStyle name="40% - Accent4 4 2 2 4" xfId="7047" xr:uid="{00000000-0005-0000-0000-0000140F0000}"/>
    <cellStyle name="40% - Accent4 4 2 2 4 2" xfId="24660" xr:uid="{809F8EE6-F58C-4D2E-8467-DAB0D3072CE3}"/>
    <cellStyle name="40% - Accent4 4 2 2 4 2 2" xfId="39631" xr:uid="{76CC012D-B1A6-4AB1-AD4F-493E3AD1EF8E}"/>
    <cellStyle name="40% - Accent4 4 2 2 4 3" xfId="32028" xr:uid="{0BA244CC-DAF9-417E-B262-0E4B0046407F}"/>
    <cellStyle name="40% - Accent4 4 2 2 5" xfId="7048" xr:uid="{00000000-0005-0000-0000-0000150F0000}"/>
    <cellStyle name="40% - Accent4 4 2 2 5 2" xfId="7049" xr:uid="{00000000-0005-0000-0000-0000160F0000}"/>
    <cellStyle name="40% - Accent4 4 2 2 5 2 2" xfId="24662" xr:uid="{7740825B-D3CB-41C2-83C7-80F4D53041F7}"/>
    <cellStyle name="40% - Accent4 4 2 2 5 2 2 2" xfId="39633" xr:uid="{C0EB678D-6335-483C-B93E-C183F843D83D}"/>
    <cellStyle name="40% - Accent4 4 2 2 5 2 3" xfId="32030" xr:uid="{639B5B2C-7522-4ADA-8AB3-1E6608158FE5}"/>
    <cellStyle name="40% - Accent4 4 2 2 5 3" xfId="24661" xr:uid="{094F58F4-3FA9-46B6-AE74-10ED3E809E55}"/>
    <cellStyle name="40% - Accent4 4 2 2 5 3 2" xfId="39632" xr:uid="{C108B25F-A205-47CD-A145-BA30B65CFEEA}"/>
    <cellStyle name="40% - Accent4 4 2 2 5 4" xfId="32029" xr:uid="{F1C6909B-5048-4968-AA18-7907B908C1A9}"/>
    <cellStyle name="40% - Accent4 4 2 2 6" xfId="7050" xr:uid="{00000000-0005-0000-0000-0000170F0000}"/>
    <cellStyle name="40% - Accent4 4 2 2 6 2" xfId="24663" xr:uid="{947956C3-311A-43D1-A2D5-5E2ADFDA189B}"/>
    <cellStyle name="40% - Accent4 4 2 2 6 2 2" xfId="39634" xr:uid="{B7B098EB-A3EC-4373-A4BD-62F8EFBBEF01}"/>
    <cellStyle name="40% - Accent4 4 2 2 6 3" xfId="32031" xr:uid="{050F882F-421C-4B94-8E2C-4E4E6906B61E}"/>
    <cellStyle name="40% - Accent4 4 2 2 7" xfId="24649" xr:uid="{D6F2C317-6D11-407C-B021-98D7D9D27ECC}"/>
    <cellStyle name="40% - Accent4 4 2 2 7 2" xfId="39620" xr:uid="{71558552-F8F7-48BD-916A-A3141D00565F}"/>
    <cellStyle name="40% - Accent4 4 2 2 8" xfId="32017" xr:uid="{395096F7-216C-4C52-8313-33FED3DDE7EF}"/>
    <cellStyle name="40% - Accent4 4 2 3" xfId="7051" xr:uid="{00000000-0005-0000-0000-0000180F0000}"/>
    <cellStyle name="40% - Accent4 4 2 3 2" xfId="7052" xr:uid="{00000000-0005-0000-0000-0000190F0000}"/>
    <cellStyle name="40% - Accent4 4 2 3 2 2" xfId="7053" xr:uid="{00000000-0005-0000-0000-00001A0F0000}"/>
    <cellStyle name="40% - Accent4 4 2 3 2 2 2" xfId="24666" xr:uid="{ED865A7E-2F2A-445D-926D-729F578FE78C}"/>
    <cellStyle name="40% - Accent4 4 2 3 2 2 2 2" xfId="39637" xr:uid="{D79A088B-7AAE-4BF1-8016-1D70BB2674FB}"/>
    <cellStyle name="40% - Accent4 4 2 3 2 2 3" xfId="32034" xr:uid="{9A2317D1-23FF-4AFE-AD6A-B64343FFD8B3}"/>
    <cellStyle name="40% - Accent4 4 2 3 2 3" xfId="7054" xr:uid="{00000000-0005-0000-0000-00001B0F0000}"/>
    <cellStyle name="40% - Accent4 4 2 3 2 3 2" xfId="24667" xr:uid="{55E3F5C3-CD81-429D-94D0-7E951E308D22}"/>
    <cellStyle name="40% - Accent4 4 2 3 2 3 2 2" xfId="39638" xr:uid="{C4A0EAE7-A6AC-4C05-997C-43B5C615750A}"/>
    <cellStyle name="40% - Accent4 4 2 3 2 3 3" xfId="32035" xr:uid="{5096640B-76FA-4DC0-B52C-4395D5C728BA}"/>
    <cellStyle name="40% - Accent4 4 2 3 2 4" xfId="24665" xr:uid="{84B5D520-6BA3-4766-A3CC-DA9F7C68C990}"/>
    <cellStyle name="40% - Accent4 4 2 3 2 4 2" xfId="39636" xr:uid="{36692ED4-5BF3-4523-8767-26AE50F0917E}"/>
    <cellStyle name="40% - Accent4 4 2 3 2 5" xfId="32033" xr:uid="{74789887-0848-4C55-97CD-E6A689E9F667}"/>
    <cellStyle name="40% - Accent4 4 2 3 3" xfId="7055" xr:uid="{00000000-0005-0000-0000-00001C0F0000}"/>
    <cellStyle name="40% - Accent4 4 2 3 3 2" xfId="7056" xr:uid="{00000000-0005-0000-0000-00001D0F0000}"/>
    <cellStyle name="40% - Accent4 4 2 3 3 2 2" xfId="24669" xr:uid="{F14F3464-3ADC-4420-8D47-6387FCB847D2}"/>
    <cellStyle name="40% - Accent4 4 2 3 3 2 2 2" xfId="39640" xr:uid="{E3926CD8-C382-4919-B86B-8E946C50DB87}"/>
    <cellStyle name="40% - Accent4 4 2 3 3 2 3" xfId="32037" xr:uid="{C1885105-869A-41A2-95D1-08521372B4AE}"/>
    <cellStyle name="40% - Accent4 4 2 3 3 3" xfId="24668" xr:uid="{47A88718-0A8B-496A-AFF2-52856B8FABF0}"/>
    <cellStyle name="40% - Accent4 4 2 3 3 3 2" xfId="39639" xr:uid="{DB0D735F-ACDF-4062-BBE4-8FED15BFAAE8}"/>
    <cellStyle name="40% - Accent4 4 2 3 3 4" xfId="32036" xr:uid="{724DA8C9-C5DB-4ADF-8A4A-B546451EEB9B}"/>
    <cellStyle name="40% - Accent4 4 2 3 4" xfId="7057" xr:uid="{00000000-0005-0000-0000-00001E0F0000}"/>
    <cellStyle name="40% - Accent4 4 2 3 4 2" xfId="24670" xr:uid="{1C0F1113-0837-4E31-BDA0-3ECDDDC691F5}"/>
    <cellStyle name="40% - Accent4 4 2 3 4 2 2" xfId="39641" xr:uid="{029C8721-D104-420C-9401-C549D37C1DEF}"/>
    <cellStyle name="40% - Accent4 4 2 3 4 3" xfId="32038" xr:uid="{2E98B6A4-35F8-4347-9E2D-E902E08766FC}"/>
    <cellStyle name="40% - Accent4 4 2 3 5" xfId="24664" xr:uid="{A71C1C1B-E8A2-4746-9BF5-108C9B1C2B9F}"/>
    <cellStyle name="40% - Accent4 4 2 3 5 2" xfId="39635" xr:uid="{B196DC3C-F11C-4085-ACB1-BA01FBD750D6}"/>
    <cellStyle name="40% - Accent4 4 2 3 6" xfId="32032" xr:uid="{372DFA66-7057-4C83-B0DB-4446A11D848A}"/>
    <cellStyle name="40% - Accent4 4 2 4" xfId="7058" xr:uid="{00000000-0005-0000-0000-00001F0F0000}"/>
    <cellStyle name="40% - Accent4 4 2 5" xfId="7059" xr:uid="{00000000-0005-0000-0000-0000200F0000}"/>
    <cellStyle name="40% - Accent4 4 2 5 2" xfId="24671" xr:uid="{78B28389-096B-4093-B8BE-86A8234BC9BF}"/>
    <cellStyle name="40% - Accent4 4 2 5 2 2" xfId="39642" xr:uid="{64BF070F-A2F5-42FD-B46E-83AD252AEA75}"/>
    <cellStyle name="40% - Accent4 4 2 5 3" xfId="32039" xr:uid="{FA606C61-8CC4-4339-B282-3386F177833E}"/>
    <cellStyle name="40% - Accent4 4 3" xfId="7060" xr:uid="{00000000-0005-0000-0000-0000210F0000}"/>
    <cellStyle name="40% - Accent4 4 3 2" xfId="7061" xr:uid="{00000000-0005-0000-0000-0000220F0000}"/>
    <cellStyle name="40% - Accent4 4 3 2 2" xfId="7062" xr:uid="{00000000-0005-0000-0000-0000230F0000}"/>
    <cellStyle name="40% - Accent4 4 3 2 2 2" xfId="24674" xr:uid="{CA9FADC0-F2A8-4EB2-8F90-DE8C88BD6D6D}"/>
    <cellStyle name="40% - Accent4 4 3 2 2 2 2" xfId="39645" xr:uid="{C5EEA710-5643-48CB-A9D3-F8692F032AF8}"/>
    <cellStyle name="40% - Accent4 4 3 2 2 3" xfId="32042" xr:uid="{E104432B-C97A-441E-8F1C-C6663695717E}"/>
    <cellStyle name="40% - Accent4 4 3 2 3" xfId="7063" xr:uid="{00000000-0005-0000-0000-0000240F0000}"/>
    <cellStyle name="40% - Accent4 4 3 2 3 2" xfId="24675" xr:uid="{1E25C831-F72A-4178-AFC9-EC53E3C43E6A}"/>
    <cellStyle name="40% - Accent4 4 3 2 3 2 2" xfId="39646" xr:uid="{8DA12FA8-5A3B-4DB2-99BA-385A81C8287A}"/>
    <cellStyle name="40% - Accent4 4 3 2 3 3" xfId="32043" xr:uid="{9F6DEEBF-E68C-432E-A313-A3EFC873E828}"/>
    <cellStyle name="40% - Accent4 4 3 2 4" xfId="24673" xr:uid="{C7CBBFC2-8B28-42B5-BC44-767CB9990142}"/>
    <cellStyle name="40% - Accent4 4 3 2 4 2" xfId="39644" xr:uid="{A54A6924-8914-4A8C-B7E1-5C953F3961A4}"/>
    <cellStyle name="40% - Accent4 4 3 2 5" xfId="32041" xr:uid="{84D69494-D20F-49C9-A506-76C5247A103A}"/>
    <cellStyle name="40% - Accent4 4 3 3" xfId="7064" xr:uid="{00000000-0005-0000-0000-0000250F0000}"/>
    <cellStyle name="40% - Accent4 4 3 3 2" xfId="24676" xr:uid="{2CBEDB2B-08BA-4D33-8A71-25A545AB2072}"/>
    <cellStyle name="40% - Accent4 4 3 3 2 2" xfId="39647" xr:uid="{17C1B17D-FA7F-4844-A9B2-C2F136E914AD}"/>
    <cellStyle name="40% - Accent4 4 3 3 3" xfId="32044" xr:uid="{751C0784-49BF-487C-80FD-4989348C3DEC}"/>
    <cellStyle name="40% - Accent4 4 3 4" xfId="7065" xr:uid="{00000000-0005-0000-0000-0000260F0000}"/>
    <cellStyle name="40% - Accent4 4 3 4 2" xfId="7066" xr:uid="{00000000-0005-0000-0000-0000270F0000}"/>
    <cellStyle name="40% - Accent4 4 3 4 2 2" xfId="24678" xr:uid="{E689AB2A-EB42-40FB-958E-749CA57AC5E2}"/>
    <cellStyle name="40% - Accent4 4 3 4 2 2 2" xfId="39649" xr:uid="{EB63ED75-52AE-4C3F-8533-37502EAB1003}"/>
    <cellStyle name="40% - Accent4 4 3 4 2 3" xfId="32046" xr:uid="{D24C5FAE-2481-4AE6-BA05-8142DE199AAB}"/>
    <cellStyle name="40% - Accent4 4 3 4 3" xfId="24677" xr:uid="{6F4B34C9-F79C-4977-B1ED-1D57B8601E11}"/>
    <cellStyle name="40% - Accent4 4 3 4 3 2" xfId="39648" xr:uid="{D5806FCB-BD02-4665-AB9E-CB3A8BBA41B9}"/>
    <cellStyle name="40% - Accent4 4 3 4 4" xfId="32045" xr:uid="{3B0AEE50-BD13-45ED-BB5C-430B0B7E03BB}"/>
    <cellStyle name="40% - Accent4 4 3 5" xfId="7067" xr:uid="{00000000-0005-0000-0000-0000280F0000}"/>
    <cellStyle name="40% - Accent4 4 3 5 2" xfId="24679" xr:uid="{4825F3B9-D6FC-4859-9B10-EEF926840C54}"/>
    <cellStyle name="40% - Accent4 4 3 5 2 2" xfId="39650" xr:uid="{8C814661-DADE-427D-BF52-802469ADF8FD}"/>
    <cellStyle name="40% - Accent4 4 3 5 3" xfId="32047" xr:uid="{500AEAB7-E852-472F-99CE-7858557C08CE}"/>
    <cellStyle name="40% - Accent4 4 3 6" xfId="24672" xr:uid="{391DE1AB-0148-4E46-A8B4-C81C6AB03DC2}"/>
    <cellStyle name="40% - Accent4 4 3 6 2" xfId="39643" xr:uid="{E4095CBD-0720-4160-805E-A4D358819BC9}"/>
    <cellStyle name="40% - Accent4 4 3 7" xfId="32040" xr:uid="{CFAEFF63-FF3A-4BC3-AA69-CE1A2BEF7351}"/>
    <cellStyle name="40% - Accent4 4 4" xfId="7068" xr:uid="{00000000-0005-0000-0000-0000290F0000}"/>
    <cellStyle name="40% - Accent4 4 4 2" xfId="7069" xr:uid="{00000000-0005-0000-0000-00002A0F0000}"/>
    <cellStyle name="40% - Accent4 4 4 2 2" xfId="7070" xr:uid="{00000000-0005-0000-0000-00002B0F0000}"/>
    <cellStyle name="40% - Accent4 4 4 2 2 2" xfId="24682" xr:uid="{82AB6DDC-AF45-40C0-8227-68D7A339FC2F}"/>
    <cellStyle name="40% - Accent4 4 4 2 2 2 2" xfId="39653" xr:uid="{DFBFB3B5-7689-474E-AAE9-8A4BA30A41F6}"/>
    <cellStyle name="40% - Accent4 4 4 2 2 3" xfId="32050" xr:uid="{8672547A-EF20-4133-AB25-7D126E7C074B}"/>
    <cellStyle name="40% - Accent4 4 4 2 3" xfId="7071" xr:uid="{00000000-0005-0000-0000-00002C0F0000}"/>
    <cellStyle name="40% - Accent4 4 4 2 3 2" xfId="24683" xr:uid="{297B5635-D215-47B6-9F44-80E45459C711}"/>
    <cellStyle name="40% - Accent4 4 4 2 3 2 2" xfId="39654" xr:uid="{6C9F803E-D593-4251-9A8F-6B15A737BEF8}"/>
    <cellStyle name="40% - Accent4 4 4 2 3 3" xfId="32051" xr:uid="{13E55AA9-C111-4F72-83ED-56E14858909A}"/>
    <cellStyle name="40% - Accent4 4 4 2 4" xfId="24681" xr:uid="{97D23B0C-55B6-4328-8F8E-F1A792BDFB9E}"/>
    <cellStyle name="40% - Accent4 4 4 2 4 2" xfId="39652" xr:uid="{10B38082-CF72-484E-8445-899E6FE0A962}"/>
    <cellStyle name="40% - Accent4 4 4 2 5" xfId="32049" xr:uid="{F7BDA094-D413-4020-84DD-B4F88D7717BE}"/>
    <cellStyle name="40% - Accent4 4 4 3" xfId="7072" xr:uid="{00000000-0005-0000-0000-00002D0F0000}"/>
    <cellStyle name="40% - Accent4 4 4 3 2" xfId="7073" xr:uid="{00000000-0005-0000-0000-00002E0F0000}"/>
    <cellStyle name="40% - Accent4 4 4 3 2 2" xfId="24685" xr:uid="{8856E0FB-D9E3-40FC-9319-C8E2456C229D}"/>
    <cellStyle name="40% - Accent4 4 4 3 2 2 2" xfId="39656" xr:uid="{7BC29C33-23E8-4823-B771-8FB717A34442}"/>
    <cellStyle name="40% - Accent4 4 4 3 2 3" xfId="32053" xr:uid="{50D252C0-809B-4837-81FD-A940D8AD14CE}"/>
    <cellStyle name="40% - Accent4 4 4 3 3" xfId="24684" xr:uid="{4ACA658D-CCD9-4B92-8E5E-ED12DD9194F0}"/>
    <cellStyle name="40% - Accent4 4 4 3 3 2" xfId="39655" xr:uid="{7F948365-10F6-45A2-AF7A-587F0AEA0258}"/>
    <cellStyle name="40% - Accent4 4 4 3 4" xfId="32052" xr:uid="{4F6B6187-F68E-4B1A-869E-9D175CEB1E77}"/>
    <cellStyle name="40% - Accent4 4 4 4" xfId="7074" xr:uid="{00000000-0005-0000-0000-00002F0F0000}"/>
    <cellStyle name="40% - Accent4 4 4 4 2" xfId="24686" xr:uid="{926B9F63-12FD-45B0-887E-9BB6A8E3C466}"/>
    <cellStyle name="40% - Accent4 4 4 4 2 2" xfId="39657" xr:uid="{E9613452-7F11-4245-9B52-FDFE24FA1EC6}"/>
    <cellStyle name="40% - Accent4 4 4 4 3" xfId="32054" xr:uid="{48BF0150-39A8-4C7B-AF9F-77ED7875DBA7}"/>
    <cellStyle name="40% - Accent4 4 4 5" xfId="24680" xr:uid="{CB92D165-4D61-4178-997F-30904E42AD81}"/>
    <cellStyle name="40% - Accent4 4 4 5 2" xfId="39651" xr:uid="{977737FF-2F16-455D-B753-828D74F4780A}"/>
    <cellStyle name="40% - Accent4 4 4 6" xfId="32048" xr:uid="{48301EFB-2D48-4AF2-983C-341913C8907C}"/>
    <cellStyle name="40% - Accent4 4 5" xfId="7075" xr:uid="{00000000-0005-0000-0000-0000300F0000}"/>
    <cellStyle name="40% - Accent4 4 5 2" xfId="7076" xr:uid="{00000000-0005-0000-0000-0000310F0000}"/>
    <cellStyle name="40% - Accent4 4 5 2 2" xfId="7077" xr:uid="{00000000-0005-0000-0000-0000320F0000}"/>
    <cellStyle name="40% - Accent4 4 5 2 2 2" xfId="24689" xr:uid="{B2440021-9857-4DC1-9305-840B6D16EA7A}"/>
    <cellStyle name="40% - Accent4 4 5 2 2 2 2" xfId="39660" xr:uid="{CACCBD8B-654C-4717-A52D-3830D1959D42}"/>
    <cellStyle name="40% - Accent4 4 5 2 2 3" xfId="32057" xr:uid="{871AAF4F-1E9F-4589-BC8C-572D552E2E1B}"/>
    <cellStyle name="40% - Accent4 4 5 2 3" xfId="7078" xr:uid="{00000000-0005-0000-0000-0000330F0000}"/>
    <cellStyle name="40% - Accent4 4 5 2 3 2" xfId="24690" xr:uid="{D34C67F7-BBF9-4F4A-8762-207E40D3CAA4}"/>
    <cellStyle name="40% - Accent4 4 5 2 3 2 2" xfId="39661" xr:uid="{CCEEE4A9-275C-4FC5-953F-E0B3F29EA250}"/>
    <cellStyle name="40% - Accent4 4 5 2 3 3" xfId="32058" xr:uid="{710FC53C-C195-4DEC-9D78-05A01F0DC66F}"/>
    <cellStyle name="40% - Accent4 4 5 2 4" xfId="24688" xr:uid="{32768387-3137-4204-B3A7-60CDC991F089}"/>
    <cellStyle name="40% - Accent4 4 5 2 4 2" xfId="39659" xr:uid="{08E1E279-4171-4AD1-BBFD-8B4CA40A3CB7}"/>
    <cellStyle name="40% - Accent4 4 5 2 5" xfId="32056" xr:uid="{C70CE6B8-9D64-4A6F-96E6-9520313D7BCF}"/>
    <cellStyle name="40% - Accent4 4 5 3" xfId="7079" xr:uid="{00000000-0005-0000-0000-0000340F0000}"/>
    <cellStyle name="40% - Accent4 4 5 3 2" xfId="7080" xr:uid="{00000000-0005-0000-0000-0000350F0000}"/>
    <cellStyle name="40% - Accent4 4 5 3 2 2" xfId="24692" xr:uid="{80C89EED-E679-4E5C-9091-872A6DE9FD51}"/>
    <cellStyle name="40% - Accent4 4 5 3 2 2 2" xfId="39663" xr:uid="{9759B98B-FDAA-49C6-A062-45486E5114C8}"/>
    <cellStyle name="40% - Accent4 4 5 3 2 3" xfId="32060" xr:uid="{6566B1FF-46CF-427A-A10A-391A0EC35EE5}"/>
    <cellStyle name="40% - Accent4 4 5 3 3" xfId="24691" xr:uid="{BFA514BA-F332-4F00-B40A-3F1CD1333FE6}"/>
    <cellStyle name="40% - Accent4 4 5 3 3 2" xfId="39662" xr:uid="{64F28FFD-7C22-4462-AFEE-EBCCA5373D55}"/>
    <cellStyle name="40% - Accent4 4 5 3 4" xfId="32059" xr:uid="{4B43DCE2-6AD1-4D53-AE16-5E9F201BD442}"/>
    <cellStyle name="40% - Accent4 4 5 4" xfId="7081" xr:uid="{00000000-0005-0000-0000-0000360F0000}"/>
    <cellStyle name="40% - Accent4 4 5 4 2" xfId="24693" xr:uid="{4618CBD2-A18D-44DC-B1E7-E815D9ACD36B}"/>
    <cellStyle name="40% - Accent4 4 5 4 2 2" xfId="39664" xr:uid="{F0CA7350-4C81-4617-B77F-DBC628BBC059}"/>
    <cellStyle name="40% - Accent4 4 5 4 3" xfId="32061" xr:uid="{C9DE4D03-05FE-4731-B0B3-9F71AA27701D}"/>
    <cellStyle name="40% - Accent4 4 5 5" xfId="24687" xr:uid="{0585026B-41F1-4382-AE55-AD02A64E8B36}"/>
    <cellStyle name="40% - Accent4 4 5 5 2" xfId="39658" xr:uid="{AE026177-F9B0-4539-B7E0-52B4010175F4}"/>
    <cellStyle name="40% - Accent4 4 5 6" xfId="32055" xr:uid="{3BA4B526-5553-40DE-941C-DA8A815B2ADE}"/>
    <cellStyle name="40% - Accent4 4 6" xfId="7082" xr:uid="{00000000-0005-0000-0000-0000370F0000}"/>
    <cellStyle name="40% - Accent4 4 6 2" xfId="7083" xr:uid="{00000000-0005-0000-0000-0000380F0000}"/>
    <cellStyle name="40% - Accent4 4 6 2 2" xfId="24695" xr:uid="{31862136-53BA-4BB3-98A8-F06DB453ADFF}"/>
    <cellStyle name="40% - Accent4 4 6 2 2 2" xfId="39666" xr:uid="{30475C54-90EA-45E7-A094-1DA80551A5E7}"/>
    <cellStyle name="40% - Accent4 4 6 2 3" xfId="32063" xr:uid="{333BE66A-C84D-4FE5-B11B-1040205E3410}"/>
    <cellStyle name="40% - Accent4 4 6 3" xfId="7084" xr:uid="{00000000-0005-0000-0000-0000390F0000}"/>
    <cellStyle name="40% - Accent4 4 6 3 2" xfId="24696" xr:uid="{7FBA0FBA-98D3-4C5D-8C2E-D4173DE17E91}"/>
    <cellStyle name="40% - Accent4 4 6 3 2 2" xfId="39667" xr:uid="{9D201ADB-27D2-46BC-986F-3CF72EF4158B}"/>
    <cellStyle name="40% - Accent4 4 6 3 3" xfId="32064" xr:uid="{86B25749-EC8D-4133-AC9C-FF5DF3B47CCF}"/>
    <cellStyle name="40% - Accent4 4 6 4" xfId="24694" xr:uid="{A862ECF7-ABF2-4EB6-829C-C1A30054EE7E}"/>
    <cellStyle name="40% - Accent4 4 6 4 2" xfId="39665" xr:uid="{C56DCF9F-EC8C-467A-8925-BA2343C1CDDA}"/>
    <cellStyle name="40% - Accent4 4 6 5" xfId="32062" xr:uid="{CA9B57DD-65AE-40B2-BC4E-2876D776F646}"/>
    <cellStyle name="40% - Accent4 4 7" xfId="7085" xr:uid="{00000000-0005-0000-0000-00003A0F0000}"/>
    <cellStyle name="40% - Accent4 4 7 2" xfId="24697" xr:uid="{6FBAA617-6B68-43A8-83B3-448A9F1A121B}"/>
    <cellStyle name="40% - Accent4 4 7 2 2" xfId="39668" xr:uid="{E0CAE52B-DAF5-46F5-BA4A-F2DAEF9D171A}"/>
    <cellStyle name="40% - Accent4 4 7 3" xfId="32065" xr:uid="{30EDDBFE-025F-4715-8C05-42F44B3230C7}"/>
    <cellStyle name="40% - Accent4 4 8" xfId="7086" xr:uid="{00000000-0005-0000-0000-00003B0F0000}"/>
    <cellStyle name="40% - Accent4 4 8 2" xfId="7087" xr:uid="{00000000-0005-0000-0000-00003C0F0000}"/>
    <cellStyle name="40% - Accent4 4 8 2 2" xfId="24699" xr:uid="{85416F98-C69A-467E-B330-818125B65535}"/>
    <cellStyle name="40% - Accent4 4 8 2 2 2" xfId="39670" xr:uid="{A74DA284-B675-45F4-ACAA-B49653A765D8}"/>
    <cellStyle name="40% - Accent4 4 8 2 3" xfId="32067" xr:uid="{D3D95887-17CB-47A9-909E-3E6F0813BED0}"/>
    <cellStyle name="40% - Accent4 4 8 3" xfId="24698" xr:uid="{46A123E8-346B-4B44-ADEA-EB0D34F60A5F}"/>
    <cellStyle name="40% - Accent4 4 8 3 2" xfId="39669" xr:uid="{6D00D4E0-7C3A-4246-9DB1-EC057E350191}"/>
    <cellStyle name="40% - Accent4 4 8 4" xfId="32066" xr:uid="{735A9012-6754-47D6-9FAF-A68B6E307FAD}"/>
    <cellStyle name="40% - Accent4 4 9" xfId="7088" xr:uid="{00000000-0005-0000-0000-00003D0F0000}"/>
    <cellStyle name="40% - Accent4 4 9 2" xfId="24700" xr:uid="{68A0622D-F20B-4A6E-A9FF-DA03400B329A}"/>
    <cellStyle name="40% - Accent4 4 9 2 2" xfId="39671" xr:uid="{7F3180D2-0912-4FC2-8561-67893E0374C0}"/>
    <cellStyle name="40% - Accent4 4 9 3" xfId="32068" xr:uid="{9A98DAEC-A6A5-4EFC-99CB-71EB9C68ECC7}"/>
    <cellStyle name="40% - Accent4 5" xfId="242" xr:uid="{00000000-0005-0000-0000-000051000000}"/>
    <cellStyle name="40% - Accent4 5 2" xfId="7090" xr:uid="{00000000-0005-0000-0000-00003F0F0000}"/>
    <cellStyle name="40% - Accent4 5 2 2" xfId="7091" xr:uid="{00000000-0005-0000-0000-0000400F0000}"/>
    <cellStyle name="40% - Accent4 5 2 2 2" xfId="7092" xr:uid="{00000000-0005-0000-0000-0000410F0000}"/>
    <cellStyle name="40% - Accent4 5 2 2 2 2" xfId="7093" xr:uid="{00000000-0005-0000-0000-0000420F0000}"/>
    <cellStyle name="40% - Accent4 5 2 2 2 2 2" xfId="7094" xr:uid="{00000000-0005-0000-0000-0000430F0000}"/>
    <cellStyle name="40% - Accent4 5 2 2 2 2 2 2" xfId="24705" xr:uid="{3B4A65AE-AC9D-40F8-AC62-86D2A972EF70}"/>
    <cellStyle name="40% - Accent4 5 2 2 2 2 2 2 2" xfId="39676" xr:uid="{02D183FA-3C06-4F7D-8214-17914F099E36}"/>
    <cellStyle name="40% - Accent4 5 2 2 2 2 2 3" xfId="32073" xr:uid="{36F1B553-8417-4A25-95C8-3C1A5B36ED77}"/>
    <cellStyle name="40% - Accent4 5 2 2 2 2 3" xfId="7095" xr:uid="{00000000-0005-0000-0000-0000440F0000}"/>
    <cellStyle name="40% - Accent4 5 2 2 2 2 3 2" xfId="24706" xr:uid="{C0CC265A-A7B5-4E15-BF36-823A3D6DB992}"/>
    <cellStyle name="40% - Accent4 5 2 2 2 2 3 2 2" xfId="39677" xr:uid="{D09F1520-5DCF-446E-91C0-5E16AE065C74}"/>
    <cellStyle name="40% - Accent4 5 2 2 2 2 3 3" xfId="32074" xr:uid="{391EAD11-1D39-4321-BD39-F6D33589602B}"/>
    <cellStyle name="40% - Accent4 5 2 2 2 2 4" xfId="24704" xr:uid="{6255F993-C9A2-4368-8EAA-6299CADA5A63}"/>
    <cellStyle name="40% - Accent4 5 2 2 2 2 4 2" xfId="39675" xr:uid="{74B50425-D035-4AC9-9BC0-E3FDE891F8D4}"/>
    <cellStyle name="40% - Accent4 5 2 2 2 2 5" xfId="32072" xr:uid="{C6EE7649-CC79-44EB-A3D2-ADB2D6EC05EC}"/>
    <cellStyle name="40% - Accent4 5 2 2 2 3" xfId="7096" xr:uid="{00000000-0005-0000-0000-0000450F0000}"/>
    <cellStyle name="40% - Accent4 5 2 2 2 3 2" xfId="7097" xr:uid="{00000000-0005-0000-0000-0000460F0000}"/>
    <cellStyle name="40% - Accent4 5 2 2 2 3 2 2" xfId="24708" xr:uid="{DD3E9357-7D9E-47DD-B8CA-133FFCB3969D}"/>
    <cellStyle name="40% - Accent4 5 2 2 2 3 2 2 2" xfId="39679" xr:uid="{5FDB6C72-552A-4CBB-8649-20D72815283E}"/>
    <cellStyle name="40% - Accent4 5 2 2 2 3 2 3" xfId="32076" xr:uid="{DF44A795-048F-4749-9646-847AC8E16D1B}"/>
    <cellStyle name="40% - Accent4 5 2 2 2 3 3" xfId="24707" xr:uid="{5169BA7C-994E-499C-8649-6B8D261A8416}"/>
    <cellStyle name="40% - Accent4 5 2 2 2 3 3 2" xfId="39678" xr:uid="{9463C791-A5C5-4DE0-8A01-CECB10951F72}"/>
    <cellStyle name="40% - Accent4 5 2 2 2 3 4" xfId="32075" xr:uid="{97BB815E-D202-469A-BA11-8A5B040DCFCE}"/>
    <cellStyle name="40% - Accent4 5 2 2 2 4" xfId="7098" xr:uid="{00000000-0005-0000-0000-0000470F0000}"/>
    <cellStyle name="40% - Accent4 5 2 2 2 4 2" xfId="24709" xr:uid="{62F13800-9E4C-4C2B-859A-CD5FD6AE03C7}"/>
    <cellStyle name="40% - Accent4 5 2 2 2 4 2 2" xfId="39680" xr:uid="{ACFF1A67-2322-4870-A4C8-B061F0F36FB0}"/>
    <cellStyle name="40% - Accent4 5 2 2 2 4 3" xfId="32077" xr:uid="{67DDB0C5-5A53-4265-8846-354A985E27A8}"/>
    <cellStyle name="40% - Accent4 5 2 2 2 5" xfId="24703" xr:uid="{78294B67-30A9-486D-B2C7-A49EF1A3A20A}"/>
    <cellStyle name="40% - Accent4 5 2 2 2 5 2" xfId="39674" xr:uid="{F7D34118-E2F2-4342-827D-F01D513E4701}"/>
    <cellStyle name="40% - Accent4 5 2 2 2 6" xfId="32071" xr:uid="{D902708E-5F05-4EBC-9680-62CCEA37178D}"/>
    <cellStyle name="40% - Accent4 5 2 2 3" xfId="7099" xr:uid="{00000000-0005-0000-0000-0000480F0000}"/>
    <cellStyle name="40% - Accent4 5 2 2 3 2" xfId="7100" xr:uid="{00000000-0005-0000-0000-0000490F0000}"/>
    <cellStyle name="40% - Accent4 5 2 2 3 2 2" xfId="24711" xr:uid="{575CCA6B-0694-4830-806C-6699C893D323}"/>
    <cellStyle name="40% - Accent4 5 2 2 3 2 2 2" xfId="39682" xr:uid="{C0F0C346-9CFD-4D05-AD24-99C167B5A4FE}"/>
    <cellStyle name="40% - Accent4 5 2 2 3 2 3" xfId="32079" xr:uid="{C2591D9D-E02B-4BA9-A21B-00A5106D3CD9}"/>
    <cellStyle name="40% - Accent4 5 2 2 3 3" xfId="7101" xr:uid="{00000000-0005-0000-0000-00004A0F0000}"/>
    <cellStyle name="40% - Accent4 5 2 2 3 3 2" xfId="24712" xr:uid="{2C879FE3-FA33-4537-B04A-460155ACE495}"/>
    <cellStyle name="40% - Accent4 5 2 2 3 3 2 2" xfId="39683" xr:uid="{FF138FCC-A7C5-4B67-BBEF-EAB65F52EBCB}"/>
    <cellStyle name="40% - Accent4 5 2 2 3 3 3" xfId="32080" xr:uid="{7910969A-EC4E-452E-A127-9C155A798C80}"/>
    <cellStyle name="40% - Accent4 5 2 2 3 4" xfId="24710" xr:uid="{2773D5E0-B8A6-48CB-9055-618E0F7F8E03}"/>
    <cellStyle name="40% - Accent4 5 2 2 3 4 2" xfId="39681" xr:uid="{5385DE40-3404-435E-89F1-979CB94EAF70}"/>
    <cellStyle name="40% - Accent4 5 2 2 3 5" xfId="32078" xr:uid="{38BA60F1-1B7C-4331-84B6-39B5F73F31B5}"/>
    <cellStyle name="40% - Accent4 5 2 2 4" xfId="7102" xr:uid="{00000000-0005-0000-0000-00004B0F0000}"/>
    <cellStyle name="40% - Accent4 5 2 2 4 2" xfId="24713" xr:uid="{5FA1162A-50A9-4F20-9D41-758899922677}"/>
    <cellStyle name="40% - Accent4 5 2 2 4 2 2" xfId="39684" xr:uid="{5BCFF9D0-7459-43ED-B0B4-B492F6486B3D}"/>
    <cellStyle name="40% - Accent4 5 2 2 4 3" xfId="32081" xr:uid="{D78F53CD-63C9-498B-9AE9-6AE264C5034B}"/>
    <cellStyle name="40% - Accent4 5 2 2 5" xfId="7103" xr:uid="{00000000-0005-0000-0000-00004C0F0000}"/>
    <cellStyle name="40% - Accent4 5 2 2 5 2" xfId="7104" xr:uid="{00000000-0005-0000-0000-00004D0F0000}"/>
    <cellStyle name="40% - Accent4 5 2 2 5 2 2" xfId="24715" xr:uid="{C803158D-33AF-4791-8325-645CF7441E4F}"/>
    <cellStyle name="40% - Accent4 5 2 2 5 2 2 2" xfId="39686" xr:uid="{BDBAD610-FF7F-465D-AA04-4CB0A6B5DDEB}"/>
    <cellStyle name="40% - Accent4 5 2 2 5 2 3" xfId="32083" xr:uid="{9D56E244-FC97-4562-A5A9-E4B2B15918FB}"/>
    <cellStyle name="40% - Accent4 5 2 2 5 3" xfId="24714" xr:uid="{B76ADE88-F35D-473C-B467-03A93AB6E1C5}"/>
    <cellStyle name="40% - Accent4 5 2 2 5 3 2" xfId="39685" xr:uid="{39D64DDD-CD68-4822-92C7-0B6FF5F8DB75}"/>
    <cellStyle name="40% - Accent4 5 2 2 5 4" xfId="32082" xr:uid="{1CA2E3A4-5E5B-461F-A614-864091091461}"/>
    <cellStyle name="40% - Accent4 5 2 2 6" xfId="7105" xr:uid="{00000000-0005-0000-0000-00004E0F0000}"/>
    <cellStyle name="40% - Accent4 5 2 2 6 2" xfId="24716" xr:uid="{1212BA24-47F0-40A5-8B46-7F4693E8D5CD}"/>
    <cellStyle name="40% - Accent4 5 2 2 6 2 2" xfId="39687" xr:uid="{50696E7D-6DA3-4E06-B10E-994CAF3AA3AB}"/>
    <cellStyle name="40% - Accent4 5 2 2 6 3" xfId="32084" xr:uid="{7B8128D5-BCF6-4FC4-9D32-03DCFB41D812}"/>
    <cellStyle name="40% - Accent4 5 2 2 7" xfId="24702" xr:uid="{7994C52A-C63E-4CA7-A7CA-1E480E2D2345}"/>
    <cellStyle name="40% - Accent4 5 2 2 7 2" xfId="39673" xr:uid="{48CCD0D1-4ED4-4F47-950C-49525D183FC3}"/>
    <cellStyle name="40% - Accent4 5 2 2 8" xfId="32070" xr:uid="{769B7527-2930-48EE-8CC5-A4A8F4F222BE}"/>
    <cellStyle name="40% - Accent4 5 2 3" xfId="7106" xr:uid="{00000000-0005-0000-0000-00004F0F0000}"/>
    <cellStyle name="40% - Accent4 5 2 3 2" xfId="7107" xr:uid="{00000000-0005-0000-0000-0000500F0000}"/>
    <cellStyle name="40% - Accent4 5 2 3 2 2" xfId="7108" xr:uid="{00000000-0005-0000-0000-0000510F0000}"/>
    <cellStyle name="40% - Accent4 5 2 3 2 2 2" xfId="24719" xr:uid="{63A95E21-F70D-4C90-A21A-6ABCDA691B1B}"/>
    <cellStyle name="40% - Accent4 5 2 3 2 2 2 2" xfId="39690" xr:uid="{941C5284-C8BD-4EED-9663-06E55BB99379}"/>
    <cellStyle name="40% - Accent4 5 2 3 2 2 3" xfId="32087" xr:uid="{1F4AB48C-52B2-4017-98E2-83BCDC542B7C}"/>
    <cellStyle name="40% - Accent4 5 2 3 2 3" xfId="7109" xr:uid="{00000000-0005-0000-0000-0000520F0000}"/>
    <cellStyle name="40% - Accent4 5 2 3 2 3 2" xfId="24720" xr:uid="{C98F392D-AD9B-42F5-A6FC-4B220DE059FB}"/>
    <cellStyle name="40% - Accent4 5 2 3 2 3 2 2" xfId="39691" xr:uid="{56441BA2-2822-48B1-8B1B-C3663F03EEFF}"/>
    <cellStyle name="40% - Accent4 5 2 3 2 3 3" xfId="32088" xr:uid="{9C2E63BB-03F7-437F-BD24-DB90EB97866B}"/>
    <cellStyle name="40% - Accent4 5 2 3 2 4" xfId="24718" xr:uid="{B8411067-C469-452A-9204-D2FAB88F648F}"/>
    <cellStyle name="40% - Accent4 5 2 3 2 4 2" xfId="39689" xr:uid="{817E72D2-CE9B-4EF0-BCCA-804B501698E4}"/>
    <cellStyle name="40% - Accent4 5 2 3 2 5" xfId="32086" xr:uid="{C96B0DF6-A2FD-4609-864E-9B50EFA860BA}"/>
    <cellStyle name="40% - Accent4 5 2 3 3" xfId="7110" xr:uid="{00000000-0005-0000-0000-0000530F0000}"/>
    <cellStyle name="40% - Accent4 5 2 3 3 2" xfId="7111" xr:uid="{00000000-0005-0000-0000-0000540F0000}"/>
    <cellStyle name="40% - Accent4 5 2 3 3 2 2" xfId="24722" xr:uid="{5C3084CE-8BBF-4FCA-A6EA-60BFCF5E5336}"/>
    <cellStyle name="40% - Accent4 5 2 3 3 2 2 2" xfId="39693" xr:uid="{BCD0B6EA-D4D3-4035-85FC-D7805883786F}"/>
    <cellStyle name="40% - Accent4 5 2 3 3 2 3" xfId="32090" xr:uid="{03AE8967-7050-4149-A040-BC3997E058EE}"/>
    <cellStyle name="40% - Accent4 5 2 3 3 3" xfId="24721" xr:uid="{3E2F46C2-DBA9-4699-9CB5-7E919A34B502}"/>
    <cellStyle name="40% - Accent4 5 2 3 3 3 2" xfId="39692" xr:uid="{CC63EF4A-912D-4BA8-B95C-3E5DC1E77B1A}"/>
    <cellStyle name="40% - Accent4 5 2 3 3 4" xfId="32089" xr:uid="{08A2EDBE-1F8A-49BA-BB41-59B0B0B3C03D}"/>
    <cellStyle name="40% - Accent4 5 2 3 4" xfId="7112" xr:uid="{00000000-0005-0000-0000-0000550F0000}"/>
    <cellStyle name="40% - Accent4 5 2 3 4 2" xfId="24723" xr:uid="{D5AF3F41-2E87-4785-BB37-954F3501556E}"/>
    <cellStyle name="40% - Accent4 5 2 3 4 2 2" xfId="39694" xr:uid="{0DD998AE-E6E8-460B-A808-116F2C97C8EE}"/>
    <cellStyle name="40% - Accent4 5 2 3 4 3" xfId="32091" xr:uid="{4C4D60CB-AE0A-4C56-9C5D-AE7FC6D4ADB7}"/>
    <cellStyle name="40% - Accent4 5 2 3 5" xfId="24717" xr:uid="{0C748E13-C24E-40E4-A348-09CAD35F8A26}"/>
    <cellStyle name="40% - Accent4 5 2 3 5 2" xfId="39688" xr:uid="{D2F68F4E-CE83-45C9-9851-1D2DE5609351}"/>
    <cellStyle name="40% - Accent4 5 2 3 6" xfId="32085" xr:uid="{5EA59339-DD9F-495C-91CD-F8A5E104C8CF}"/>
    <cellStyle name="40% - Accent4 5 2 4" xfId="7113" xr:uid="{00000000-0005-0000-0000-0000560F0000}"/>
    <cellStyle name="40% - Accent4 5 2 5" xfId="7114" xr:uid="{00000000-0005-0000-0000-0000570F0000}"/>
    <cellStyle name="40% - Accent4 5 2 5 2" xfId="24724" xr:uid="{4B74BBC2-AC33-4646-A09F-396E536B3B56}"/>
    <cellStyle name="40% - Accent4 5 2 5 2 2" xfId="39695" xr:uid="{1022D320-D1A3-49DC-8959-C5EAB18C2759}"/>
    <cellStyle name="40% - Accent4 5 2 5 3" xfId="32092" xr:uid="{37E8E40B-F2D3-468E-9C8F-5404C0B130B0}"/>
    <cellStyle name="40% - Accent4 5 3" xfId="7115" xr:uid="{00000000-0005-0000-0000-0000580F0000}"/>
    <cellStyle name="40% - Accent4 5 3 2" xfId="7116" xr:uid="{00000000-0005-0000-0000-0000590F0000}"/>
    <cellStyle name="40% - Accent4 5 3 2 2" xfId="7117" xr:uid="{00000000-0005-0000-0000-00005A0F0000}"/>
    <cellStyle name="40% - Accent4 5 3 2 2 2" xfId="24727" xr:uid="{3620411E-8761-444E-9717-F9DBF54A2306}"/>
    <cellStyle name="40% - Accent4 5 3 2 2 2 2" xfId="39698" xr:uid="{85733285-6919-4FF6-AB45-C4B514F2BD90}"/>
    <cellStyle name="40% - Accent4 5 3 2 2 3" xfId="32095" xr:uid="{E6D37C37-C2CD-4850-9DC3-5BC2A8D58EE2}"/>
    <cellStyle name="40% - Accent4 5 3 2 3" xfId="7118" xr:uid="{00000000-0005-0000-0000-00005B0F0000}"/>
    <cellStyle name="40% - Accent4 5 3 2 3 2" xfId="24728" xr:uid="{311A4C3B-4C8D-470F-8A63-AEE073375CC3}"/>
    <cellStyle name="40% - Accent4 5 3 2 3 2 2" xfId="39699" xr:uid="{CA949D69-CC36-42A1-AE49-ABF10CDF247A}"/>
    <cellStyle name="40% - Accent4 5 3 2 3 3" xfId="32096" xr:uid="{6A27374E-7712-4222-B090-51E381C86EEB}"/>
    <cellStyle name="40% - Accent4 5 3 2 4" xfId="24726" xr:uid="{A1BCEFE1-2940-4A56-82CF-42AAD984EEF8}"/>
    <cellStyle name="40% - Accent4 5 3 2 4 2" xfId="39697" xr:uid="{C27E01E8-69F5-4A32-8CCF-D8694FE10EBA}"/>
    <cellStyle name="40% - Accent4 5 3 2 5" xfId="32094" xr:uid="{7B38A06A-B78F-474F-8523-23BBD1ED2EE2}"/>
    <cellStyle name="40% - Accent4 5 3 3" xfId="7119" xr:uid="{00000000-0005-0000-0000-00005C0F0000}"/>
    <cellStyle name="40% - Accent4 5 3 3 2" xfId="24729" xr:uid="{A2165F75-D230-4D37-90B8-9AE5F7B7C8C4}"/>
    <cellStyle name="40% - Accent4 5 3 3 2 2" xfId="39700" xr:uid="{B79F0363-F4F5-42FE-A812-ECBFDDDFFD64}"/>
    <cellStyle name="40% - Accent4 5 3 3 3" xfId="32097" xr:uid="{9B0B2714-67CF-4446-ADBF-1B085B6A2185}"/>
    <cellStyle name="40% - Accent4 5 3 4" xfId="7120" xr:uid="{00000000-0005-0000-0000-00005D0F0000}"/>
    <cellStyle name="40% - Accent4 5 3 4 2" xfId="7121" xr:uid="{00000000-0005-0000-0000-00005E0F0000}"/>
    <cellStyle name="40% - Accent4 5 3 4 2 2" xfId="24731" xr:uid="{9C9026F6-CFF2-4A45-A16F-FC86C55CE55C}"/>
    <cellStyle name="40% - Accent4 5 3 4 2 2 2" xfId="39702" xr:uid="{F2D96C7E-072F-48EC-AABA-CB80575E5A15}"/>
    <cellStyle name="40% - Accent4 5 3 4 2 3" xfId="32099" xr:uid="{DFF7BFB6-4E7D-49CE-979F-9647A972BA13}"/>
    <cellStyle name="40% - Accent4 5 3 4 3" xfId="24730" xr:uid="{B85B9D92-BCA5-427A-988A-8726E3F17C29}"/>
    <cellStyle name="40% - Accent4 5 3 4 3 2" xfId="39701" xr:uid="{5BB093FD-A0D9-431A-920C-D17A2E4B02C5}"/>
    <cellStyle name="40% - Accent4 5 3 4 4" xfId="32098" xr:uid="{CE41E941-FAA7-4F3D-8BBE-663DD836CDFC}"/>
    <cellStyle name="40% - Accent4 5 3 5" xfId="7122" xr:uid="{00000000-0005-0000-0000-00005F0F0000}"/>
    <cellStyle name="40% - Accent4 5 3 5 2" xfId="24732" xr:uid="{8787CEE8-F3D3-4889-8512-E6BC93FD747B}"/>
    <cellStyle name="40% - Accent4 5 3 5 2 2" xfId="39703" xr:uid="{3C1D0CC9-62D1-4FCB-85E0-5A7D38317C52}"/>
    <cellStyle name="40% - Accent4 5 3 5 3" xfId="32100" xr:uid="{1F0B7EEF-7C6F-481B-9301-DE45E9BFA97A}"/>
    <cellStyle name="40% - Accent4 5 3 6" xfId="24725" xr:uid="{5AF0AC0B-47BC-4AF4-8606-29636F5FD670}"/>
    <cellStyle name="40% - Accent4 5 3 6 2" xfId="39696" xr:uid="{42EC2961-F68A-40C8-93D4-56500E154CDD}"/>
    <cellStyle name="40% - Accent4 5 3 7" xfId="32093" xr:uid="{EBA5BA65-245B-4576-A606-6D88A541DBCC}"/>
    <cellStyle name="40% - Accent4 5 4" xfId="7123" xr:uid="{00000000-0005-0000-0000-0000600F0000}"/>
    <cellStyle name="40% - Accent4 5 4 2" xfId="7124" xr:uid="{00000000-0005-0000-0000-0000610F0000}"/>
    <cellStyle name="40% - Accent4 5 4 2 2" xfId="7125" xr:uid="{00000000-0005-0000-0000-0000620F0000}"/>
    <cellStyle name="40% - Accent4 5 4 2 2 2" xfId="24735" xr:uid="{714DFF8B-32A8-4A23-8CF4-1819E6F837C0}"/>
    <cellStyle name="40% - Accent4 5 4 2 2 2 2" xfId="39706" xr:uid="{AA2EB579-3FED-4C62-BD04-39DF679C56B3}"/>
    <cellStyle name="40% - Accent4 5 4 2 2 3" xfId="32103" xr:uid="{50288214-8843-4012-BB75-58AB8118424D}"/>
    <cellStyle name="40% - Accent4 5 4 2 3" xfId="7126" xr:uid="{00000000-0005-0000-0000-0000630F0000}"/>
    <cellStyle name="40% - Accent4 5 4 2 3 2" xfId="24736" xr:uid="{EFDF4BAB-C693-4B5C-A3BB-DD077E9184CB}"/>
    <cellStyle name="40% - Accent4 5 4 2 3 2 2" xfId="39707" xr:uid="{8778E9B8-829D-4F3D-A234-3E915AD5291E}"/>
    <cellStyle name="40% - Accent4 5 4 2 3 3" xfId="32104" xr:uid="{8C0F1D49-E33D-4C81-BEB9-9B91A385803E}"/>
    <cellStyle name="40% - Accent4 5 4 2 4" xfId="24734" xr:uid="{F1BF7DCA-12B6-4AB9-8974-FEA88658EF5B}"/>
    <cellStyle name="40% - Accent4 5 4 2 4 2" xfId="39705" xr:uid="{05BE9057-1368-446A-9137-6A0C0445A782}"/>
    <cellStyle name="40% - Accent4 5 4 2 5" xfId="32102" xr:uid="{40CA4C0F-C905-4D61-9F80-F1F68DBB2DA9}"/>
    <cellStyle name="40% - Accent4 5 4 3" xfId="7127" xr:uid="{00000000-0005-0000-0000-0000640F0000}"/>
    <cellStyle name="40% - Accent4 5 4 3 2" xfId="7128" xr:uid="{00000000-0005-0000-0000-0000650F0000}"/>
    <cellStyle name="40% - Accent4 5 4 3 2 2" xfId="24738" xr:uid="{67E3CE55-F3DD-45CD-9405-37CB68FA7987}"/>
    <cellStyle name="40% - Accent4 5 4 3 2 2 2" xfId="39709" xr:uid="{5047CF6A-9737-4149-AA42-52C50A8831AE}"/>
    <cellStyle name="40% - Accent4 5 4 3 2 3" xfId="32106" xr:uid="{F9378362-B620-4151-82EA-E0D4163C274B}"/>
    <cellStyle name="40% - Accent4 5 4 3 3" xfId="24737" xr:uid="{55BA54D6-CA86-4229-856E-2E0C4643D277}"/>
    <cellStyle name="40% - Accent4 5 4 3 3 2" xfId="39708" xr:uid="{6471CF19-71EF-4682-9F1B-54DCC94509E1}"/>
    <cellStyle name="40% - Accent4 5 4 3 4" xfId="32105" xr:uid="{D0F58330-2D90-4F8E-9B0A-F17140D91DD5}"/>
    <cellStyle name="40% - Accent4 5 4 4" xfId="7129" xr:uid="{00000000-0005-0000-0000-0000660F0000}"/>
    <cellStyle name="40% - Accent4 5 4 4 2" xfId="24739" xr:uid="{4ADDC02E-D399-42B1-87F1-C4A08E72D1A3}"/>
    <cellStyle name="40% - Accent4 5 4 4 2 2" xfId="39710" xr:uid="{DAD766CC-ECA1-4A50-A2A3-81E4B5079032}"/>
    <cellStyle name="40% - Accent4 5 4 4 3" xfId="32107" xr:uid="{B76605BB-FC60-41F3-97B9-8B7F4EEE0732}"/>
    <cellStyle name="40% - Accent4 5 4 5" xfId="24733" xr:uid="{10046A69-DEE0-4260-ABDD-D88D71F938B4}"/>
    <cellStyle name="40% - Accent4 5 4 5 2" xfId="39704" xr:uid="{3259DFCC-BCB6-4AB5-B69E-44AE0E37B4CF}"/>
    <cellStyle name="40% - Accent4 5 4 6" xfId="32101" xr:uid="{2C7DFC58-86C2-46A4-B99E-0DB05C26A383}"/>
    <cellStyle name="40% - Accent4 5 5" xfId="7130" xr:uid="{00000000-0005-0000-0000-0000670F0000}"/>
    <cellStyle name="40% - Accent4 5 5 2" xfId="7131" xr:uid="{00000000-0005-0000-0000-0000680F0000}"/>
    <cellStyle name="40% - Accent4 5 5 2 2" xfId="24741" xr:uid="{09A94A35-6705-451A-B202-C4D7C98B00E1}"/>
    <cellStyle name="40% - Accent4 5 5 2 2 2" xfId="39712" xr:uid="{74CFE328-8C2D-4ADE-900D-BFA04BACE56B}"/>
    <cellStyle name="40% - Accent4 5 5 2 3" xfId="32109" xr:uid="{C36F14EE-0B10-4629-A454-86C083028C07}"/>
    <cellStyle name="40% - Accent4 5 5 3" xfId="7132" xr:uid="{00000000-0005-0000-0000-0000690F0000}"/>
    <cellStyle name="40% - Accent4 5 5 3 2" xfId="24742" xr:uid="{7F70ADE9-D909-47A6-8AF5-C2D8D46A0BFF}"/>
    <cellStyle name="40% - Accent4 5 5 3 2 2" xfId="39713" xr:uid="{38D46A82-A908-41A9-B983-10BFB4E5D8FD}"/>
    <cellStyle name="40% - Accent4 5 5 3 3" xfId="32110" xr:uid="{4015E1BE-63E6-443F-A277-2A86EFB7B395}"/>
    <cellStyle name="40% - Accent4 5 5 4" xfId="24740" xr:uid="{67CF56BE-3A69-465F-945D-76603D20F524}"/>
    <cellStyle name="40% - Accent4 5 5 4 2" xfId="39711" xr:uid="{3B227386-5584-4133-B8E7-16A4A9C58E91}"/>
    <cellStyle name="40% - Accent4 5 5 5" xfId="32108" xr:uid="{723E49FE-2698-4CC0-B910-9C82992B6B6C}"/>
    <cellStyle name="40% - Accent4 5 6" xfId="7133" xr:uid="{00000000-0005-0000-0000-00006A0F0000}"/>
    <cellStyle name="40% - Accent4 5 6 2" xfId="24743" xr:uid="{C9A41786-C460-4BBB-B575-233B9BE0764C}"/>
    <cellStyle name="40% - Accent4 5 6 2 2" xfId="39714" xr:uid="{434D45EE-92A1-4A10-9BD2-71B58F74FAA6}"/>
    <cellStyle name="40% - Accent4 5 6 3" xfId="32111" xr:uid="{9855DA3D-0075-46D2-9E7F-58B3F4415F04}"/>
    <cellStyle name="40% - Accent4 5 7" xfId="7134" xr:uid="{00000000-0005-0000-0000-00006B0F0000}"/>
    <cellStyle name="40% - Accent4 5 7 2" xfId="7135" xr:uid="{00000000-0005-0000-0000-00006C0F0000}"/>
    <cellStyle name="40% - Accent4 5 7 2 2" xfId="24745" xr:uid="{E1573024-6D6B-4781-9079-3838D83F2824}"/>
    <cellStyle name="40% - Accent4 5 7 2 2 2" xfId="39716" xr:uid="{09835B95-83DD-401B-91B6-C1687B592383}"/>
    <cellStyle name="40% - Accent4 5 7 2 3" xfId="32113" xr:uid="{E9BA61AB-F785-4401-AF86-1D605BCCB805}"/>
    <cellStyle name="40% - Accent4 5 7 3" xfId="24744" xr:uid="{5AD349B5-CC75-4649-961C-F9373002C57C}"/>
    <cellStyle name="40% - Accent4 5 7 3 2" xfId="39715" xr:uid="{C4D6AD7B-6D85-42A1-9970-0BEF4AA18E0D}"/>
    <cellStyle name="40% - Accent4 5 7 4" xfId="32112" xr:uid="{D831A6C5-10EF-428B-B9E2-28A7AC0D7E68}"/>
    <cellStyle name="40% - Accent4 5 8" xfId="7136" xr:uid="{00000000-0005-0000-0000-00006D0F0000}"/>
    <cellStyle name="40% - Accent4 5 8 2" xfId="24746" xr:uid="{21336857-3FD2-4FC7-97AA-F50DEFB266C0}"/>
    <cellStyle name="40% - Accent4 5 8 2 2" xfId="39717" xr:uid="{01BAE934-2A1A-4DFB-8917-E56B4F798535}"/>
    <cellStyle name="40% - Accent4 5 8 3" xfId="32114" xr:uid="{1087123E-49B3-4F9D-A4F3-1F1642E2409D}"/>
    <cellStyle name="40% - Accent4 5 9" xfId="7089" xr:uid="{00000000-0005-0000-0000-00003E0F0000}"/>
    <cellStyle name="40% - Accent4 5 9 2" xfId="24701" xr:uid="{FA28B49E-E2D5-4DBB-B430-038EC4052D47}"/>
    <cellStyle name="40% - Accent4 5 9 2 2" xfId="39672" xr:uid="{B0BDB108-8082-4410-AAFE-4967C20F8631}"/>
    <cellStyle name="40% - Accent4 5 9 3" xfId="32069" xr:uid="{3585A3D8-CB3E-43EE-8826-BA6C77B5FA35}"/>
    <cellStyle name="40% - Accent4 6" xfId="243" xr:uid="{00000000-0005-0000-0000-000052000000}"/>
    <cellStyle name="40% - Accent4 6 2" xfId="7137" xr:uid="{00000000-0005-0000-0000-00006F0F0000}"/>
    <cellStyle name="40% - Accent4 6 2 2" xfId="7138" xr:uid="{00000000-0005-0000-0000-0000700F0000}"/>
    <cellStyle name="40% - Accent4 6 2 2 2" xfId="7139" xr:uid="{00000000-0005-0000-0000-0000710F0000}"/>
    <cellStyle name="40% - Accent4 6 2 2 2 2" xfId="7140" xr:uid="{00000000-0005-0000-0000-0000720F0000}"/>
    <cellStyle name="40% - Accent4 6 2 2 2 2 2" xfId="24750" xr:uid="{970787E3-7A27-4962-A51E-440351F8EBD0}"/>
    <cellStyle name="40% - Accent4 6 2 2 2 2 2 2" xfId="39721" xr:uid="{7064ED8F-5EF8-4CB6-973C-BF217A24D368}"/>
    <cellStyle name="40% - Accent4 6 2 2 2 2 3" xfId="32118" xr:uid="{41DE4BE9-7D45-4C71-9664-68CD8935FF77}"/>
    <cellStyle name="40% - Accent4 6 2 2 2 3" xfId="7141" xr:uid="{00000000-0005-0000-0000-0000730F0000}"/>
    <cellStyle name="40% - Accent4 6 2 2 2 3 2" xfId="24751" xr:uid="{5CBD18C9-8C7A-4482-AE36-C26559265BD9}"/>
    <cellStyle name="40% - Accent4 6 2 2 2 3 2 2" xfId="39722" xr:uid="{B49D2C71-E665-4618-B5AB-5858E254C3EF}"/>
    <cellStyle name="40% - Accent4 6 2 2 2 3 3" xfId="32119" xr:uid="{37C201A9-EF07-4622-BDED-0CE492CBC7A7}"/>
    <cellStyle name="40% - Accent4 6 2 2 2 4" xfId="24749" xr:uid="{F6FB51A9-64DA-4812-9085-C8431F71BA8A}"/>
    <cellStyle name="40% - Accent4 6 2 2 2 4 2" xfId="39720" xr:uid="{22B22ACB-8167-4B61-AE97-091F85B5FB5E}"/>
    <cellStyle name="40% - Accent4 6 2 2 2 5" xfId="32117" xr:uid="{A696E270-526B-4FCC-A88A-E2A9D2B83275}"/>
    <cellStyle name="40% - Accent4 6 2 2 3" xfId="7142" xr:uid="{00000000-0005-0000-0000-0000740F0000}"/>
    <cellStyle name="40% - Accent4 6 2 2 3 2" xfId="7143" xr:uid="{00000000-0005-0000-0000-0000750F0000}"/>
    <cellStyle name="40% - Accent4 6 2 2 3 2 2" xfId="24753" xr:uid="{2E8F4362-60D0-46CC-A79D-C21861171551}"/>
    <cellStyle name="40% - Accent4 6 2 2 3 2 2 2" xfId="39724" xr:uid="{6323BCDC-229B-4A94-BE55-7110B47EBA47}"/>
    <cellStyle name="40% - Accent4 6 2 2 3 2 3" xfId="32121" xr:uid="{61F699FF-9A80-4A1E-844C-5D1DD97DADDE}"/>
    <cellStyle name="40% - Accent4 6 2 2 3 3" xfId="24752" xr:uid="{290F27C1-F33F-4102-9A5C-A6A0F79A50B3}"/>
    <cellStyle name="40% - Accent4 6 2 2 3 3 2" xfId="39723" xr:uid="{78A5FAA8-1E18-45B9-995F-395A32B51C58}"/>
    <cellStyle name="40% - Accent4 6 2 2 3 4" xfId="32120" xr:uid="{55AC2545-2A70-497C-9261-F5DAD9296492}"/>
    <cellStyle name="40% - Accent4 6 2 2 4" xfId="7144" xr:uid="{00000000-0005-0000-0000-0000760F0000}"/>
    <cellStyle name="40% - Accent4 6 2 2 4 2" xfId="24754" xr:uid="{A5F7289E-AB9F-40B5-9CDC-827D7486F24B}"/>
    <cellStyle name="40% - Accent4 6 2 2 4 2 2" xfId="39725" xr:uid="{BD78467C-A9F3-4924-96EA-C01941BE921A}"/>
    <cellStyle name="40% - Accent4 6 2 2 4 3" xfId="32122" xr:uid="{E2219687-E6D1-41B3-9D12-EF3236A09034}"/>
    <cellStyle name="40% - Accent4 6 2 2 5" xfId="24748" xr:uid="{F5F6FE93-33D1-4992-B4B3-548F20628AFA}"/>
    <cellStyle name="40% - Accent4 6 2 2 5 2" xfId="39719" xr:uid="{9A9E5572-E87A-4046-A193-5736025EEA05}"/>
    <cellStyle name="40% - Accent4 6 2 2 6" xfId="32116" xr:uid="{8452F784-C62A-4BB0-AF51-2197E6BF49BE}"/>
    <cellStyle name="40% - Accent4 6 2 3" xfId="7145" xr:uid="{00000000-0005-0000-0000-0000770F0000}"/>
    <cellStyle name="40% - Accent4 6 2 3 2" xfId="7146" xr:uid="{00000000-0005-0000-0000-0000780F0000}"/>
    <cellStyle name="40% - Accent4 6 2 3 2 2" xfId="24756" xr:uid="{D4E4733A-F0C1-4CBB-A8EC-E60C4C726C0E}"/>
    <cellStyle name="40% - Accent4 6 2 3 2 2 2" xfId="39727" xr:uid="{A7166DFB-40B0-4F04-BD53-AEE28EBE1AA2}"/>
    <cellStyle name="40% - Accent4 6 2 3 2 3" xfId="32124" xr:uid="{BCBA230F-E372-4B8A-8ECA-45583DDCAEB5}"/>
    <cellStyle name="40% - Accent4 6 2 3 3" xfId="7147" xr:uid="{00000000-0005-0000-0000-0000790F0000}"/>
    <cellStyle name="40% - Accent4 6 2 3 3 2" xfId="24757" xr:uid="{A9944AEF-9EAC-4545-AD09-7FB51BCA540B}"/>
    <cellStyle name="40% - Accent4 6 2 3 3 2 2" xfId="39728" xr:uid="{ADC35ABE-C7DE-4D68-B3B0-D729814CF6F7}"/>
    <cellStyle name="40% - Accent4 6 2 3 3 3" xfId="32125" xr:uid="{F0F46AB6-8382-4D86-A904-C30BD3DA0937}"/>
    <cellStyle name="40% - Accent4 6 2 3 4" xfId="24755" xr:uid="{73B4EEE7-2437-4C55-A6D7-C456AC648101}"/>
    <cellStyle name="40% - Accent4 6 2 3 4 2" xfId="39726" xr:uid="{753F16A1-B96D-458A-AF4C-CF53B70DC9C3}"/>
    <cellStyle name="40% - Accent4 6 2 3 5" xfId="32123" xr:uid="{A1A610E0-B38C-4047-9650-328D75CC14DF}"/>
    <cellStyle name="40% - Accent4 6 2 4" xfId="7148" xr:uid="{00000000-0005-0000-0000-00007A0F0000}"/>
    <cellStyle name="40% - Accent4 6 2 4 2" xfId="24758" xr:uid="{1D67F844-7AC5-4928-BA08-16D2800FF632}"/>
    <cellStyle name="40% - Accent4 6 2 4 2 2" xfId="39729" xr:uid="{AC901F54-DD34-4A17-A595-33281058B097}"/>
    <cellStyle name="40% - Accent4 6 2 4 3" xfId="32126" xr:uid="{262BF929-EE6B-4434-935F-B78304B1311D}"/>
    <cellStyle name="40% - Accent4 6 2 5" xfId="7149" xr:uid="{00000000-0005-0000-0000-00007B0F0000}"/>
    <cellStyle name="40% - Accent4 6 2 5 2" xfId="7150" xr:uid="{00000000-0005-0000-0000-00007C0F0000}"/>
    <cellStyle name="40% - Accent4 6 2 5 2 2" xfId="24760" xr:uid="{11D63DB0-F05D-4E63-9CF7-1819610DFB7B}"/>
    <cellStyle name="40% - Accent4 6 2 5 2 2 2" xfId="39731" xr:uid="{3DF8980E-C8E6-44F9-9059-52D50193C863}"/>
    <cellStyle name="40% - Accent4 6 2 5 2 3" xfId="32128" xr:uid="{60E8CEB6-6832-4B50-9707-19D973925FF0}"/>
    <cellStyle name="40% - Accent4 6 2 5 3" xfId="24759" xr:uid="{D85860C9-B334-4027-B03F-A4209D2052A4}"/>
    <cellStyle name="40% - Accent4 6 2 5 3 2" xfId="39730" xr:uid="{DF91B883-C005-4004-A2B1-68B725FA155B}"/>
    <cellStyle name="40% - Accent4 6 2 5 4" xfId="32127" xr:uid="{A8860933-2EC1-4910-B772-0458779A0483}"/>
    <cellStyle name="40% - Accent4 6 2 6" xfId="7151" xr:uid="{00000000-0005-0000-0000-00007D0F0000}"/>
    <cellStyle name="40% - Accent4 6 2 6 2" xfId="24761" xr:uid="{0DD6F4B5-4D30-41C2-8156-94503D720741}"/>
    <cellStyle name="40% - Accent4 6 2 6 2 2" xfId="39732" xr:uid="{DB8B2CE7-65F5-4D23-B1B3-7A48E8DAC721}"/>
    <cellStyle name="40% - Accent4 6 2 6 3" xfId="32129" xr:uid="{669E980E-DE1C-4E3B-8E4E-78CCB2AB7DFC}"/>
    <cellStyle name="40% - Accent4 6 2 7" xfId="24747" xr:uid="{88B47658-AFF8-41A1-9177-596351352348}"/>
    <cellStyle name="40% - Accent4 6 2 7 2" xfId="39718" xr:uid="{D64E3B09-7C22-4A7C-8155-CACADA85199A}"/>
    <cellStyle name="40% - Accent4 6 2 8" xfId="32115" xr:uid="{64F96C63-4D4C-42AB-B3F2-C770899DEC24}"/>
    <cellStyle name="40% - Accent4 6 3" xfId="7152" xr:uid="{00000000-0005-0000-0000-00007E0F0000}"/>
    <cellStyle name="40% - Accent4 6 3 2" xfId="7153" xr:uid="{00000000-0005-0000-0000-00007F0F0000}"/>
    <cellStyle name="40% - Accent4 6 3 2 2" xfId="7154" xr:uid="{00000000-0005-0000-0000-0000800F0000}"/>
    <cellStyle name="40% - Accent4 6 3 2 2 2" xfId="24764" xr:uid="{CBACF901-5D17-452E-BBA8-B2EF24868955}"/>
    <cellStyle name="40% - Accent4 6 3 2 2 2 2" xfId="39735" xr:uid="{43FEB7E5-F7EB-4DA6-B041-6CDCCEC0716C}"/>
    <cellStyle name="40% - Accent4 6 3 2 2 3" xfId="32132" xr:uid="{DA27948B-7938-44ED-8CA9-D7681A922514}"/>
    <cellStyle name="40% - Accent4 6 3 2 3" xfId="7155" xr:uid="{00000000-0005-0000-0000-0000810F0000}"/>
    <cellStyle name="40% - Accent4 6 3 2 3 2" xfId="24765" xr:uid="{A5AAEA16-DBD5-4C58-80FD-47D45C8BDB68}"/>
    <cellStyle name="40% - Accent4 6 3 2 3 2 2" xfId="39736" xr:uid="{CF3C6247-8026-4DF2-B32E-6CD62612AF98}"/>
    <cellStyle name="40% - Accent4 6 3 2 3 3" xfId="32133" xr:uid="{E1E5CF53-9D67-463A-905F-60723B0651DC}"/>
    <cellStyle name="40% - Accent4 6 3 2 4" xfId="24763" xr:uid="{D824F6BE-58FC-45C8-A50A-54967C3F9987}"/>
    <cellStyle name="40% - Accent4 6 3 2 4 2" xfId="39734" xr:uid="{3176292C-8719-469D-9881-92F27D75536F}"/>
    <cellStyle name="40% - Accent4 6 3 2 5" xfId="32131" xr:uid="{75025DEA-C518-4690-A9EC-2080610C780E}"/>
    <cellStyle name="40% - Accent4 6 3 3" xfId="7156" xr:uid="{00000000-0005-0000-0000-0000820F0000}"/>
    <cellStyle name="40% - Accent4 6 3 3 2" xfId="7157" xr:uid="{00000000-0005-0000-0000-0000830F0000}"/>
    <cellStyle name="40% - Accent4 6 3 3 2 2" xfId="24767" xr:uid="{88D72FB8-5C73-44C5-972F-8DAC2069727A}"/>
    <cellStyle name="40% - Accent4 6 3 3 2 2 2" xfId="39738" xr:uid="{25C9FEEC-FD5B-4BE9-9180-58C27B305424}"/>
    <cellStyle name="40% - Accent4 6 3 3 2 3" xfId="32135" xr:uid="{D54B657A-3DA4-48B7-B070-AC15999C16A7}"/>
    <cellStyle name="40% - Accent4 6 3 3 3" xfId="24766" xr:uid="{BD9755C3-7352-49F4-A347-02AB7FE63E51}"/>
    <cellStyle name="40% - Accent4 6 3 3 3 2" xfId="39737" xr:uid="{9C188D89-A48E-4D70-BD50-6AA88A891703}"/>
    <cellStyle name="40% - Accent4 6 3 3 4" xfId="32134" xr:uid="{F65E60FA-7953-490D-9305-D3C66F2A6FF4}"/>
    <cellStyle name="40% - Accent4 6 3 4" xfId="7158" xr:uid="{00000000-0005-0000-0000-0000840F0000}"/>
    <cellStyle name="40% - Accent4 6 3 4 2" xfId="24768" xr:uid="{8E44ED9C-FCD3-4DCA-BBF9-2E6D41576FCC}"/>
    <cellStyle name="40% - Accent4 6 3 4 2 2" xfId="39739" xr:uid="{B7358E98-8881-4525-9283-E83554025857}"/>
    <cellStyle name="40% - Accent4 6 3 4 3" xfId="32136" xr:uid="{A4AC0591-E68A-4491-BFA6-A4C1B67E2089}"/>
    <cellStyle name="40% - Accent4 6 3 5" xfId="24762" xr:uid="{19B5BF75-97D4-4697-B0E5-4127BF47B814}"/>
    <cellStyle name="40% - Accent4 6 3 5 2" xfId="39733" xr:uid="{62021300-DFC8-42A5-8E73-E261E2BE0590}"/>
    <cellStyle name="40% - Accent4 6 3 6" xfId="32130" xr:uid="{9E521561-4FB7-4870-9AF2-7FC11F11D668}"/>
    <cellStyle name="40% - Accent4 6 4" xfId="7159" xr:uid="{00000000-0005-0000-0000-0000850F0000}"/>
    <cellStyle name="40% - Accent4 6 5" xfId="7160" xr:uid="{00000000-0005-0000-0000-0000860F0000}"/>
    <cellStyle name="40% - Accent4 6 5 2" xfId="24769" xr:uid="{1601D691-5EB9-409C-8AC2-F36099499DE3}"/>
    <cellStyle name="40% - Accent4 6 5 2 2" xfId="39740" xr:uid="{D26F642A-0EF7-4A25-A0AC-EDFFB67AFECA}"/>
    <cellStyle name="40% - Accent4 6 5 3" xfId="32137" xr:uid="{6313E8BF-B6C2-4305-86C0-AA1EFCD8585E}"/>
    <cellStyle name="40% - Accent4 7" xfId="244" xr:uid="{00000000-0005-0000-0000-000053000000}"/>
    <cellStyle name="40% - Accent4 7 2" xfId="7161" xr:uid="{00000000-0005-0000-0000-0000880F0000}"/>
    <cellStyle name="40% - Accent4 7 2 2" xfId="24770" xr:uid="{80497184-BCD0-408A-9FBD-D21E4874FB54}"/>
    <cellStyle name="40% - Accent4 7 2 2 2" xfId="39741" xr:uid="{3255D3B6-0CEE-4F59-BB51-4F66080EF9CC}"/>
    <cellStyle name="40% - Accent4 7 2 3" xfId="32138" xr:uid="{8E79E2B8-39F0-4F6E-8C79-3ED437DF8811}"/>
    <cellStyle name="40% - Accent4 7 3" xfId="7162" xr:uid="{00000000-0005-0000-0000-0000890F0000}"/>
    <cellStyle name="40% - Accent4 7 4" xfId="7163" xr:uid="{00000000-0005-0000-0000-00008A0F0000}"/>
    <cellStyle name="40% - Accent4 7 4 2" xfId="24771" xr:uid="{A5B70495-DAAA-41F9-BB03-9B589D81097D}"/>
    <cellStyle name="40% - Accent4 7 4 2 2" xfId="39742" xr:uid="{650DDDED-1836-4C4C-978A-4E505CCD05BA}"/>
    <cellStyle name="40% - Accent4 7 4 3" xfId="32139" xr:uid="{C0F08C7E-5C16-4A7C-80AC-01FA097267B0}"/>
    <cellStyle name="40% - Accent4 8" xfId="7164" xr:uid="{00000000-0005-0000-0000-00008B0F0000}"/>
    <cellStyle name="40% - Accent4 8 2" xfId="7165" xr:uid="{00000000-0005-0000-0000-00008C0F0000}"/>
    <cellStyle name="40% - Accent4 8 2 2" xfId="7166" xr:uid="{00000000-0005-0000-0000-00008D0F0000}"/>
    <cellStyle name="40% - Accent4 8 2 2 2" xfId="24774" xr:uid="{2EFDC62F-4661-4DC5-A081-FF802485D87D}"/>
    <cellStyle name="40% - Accent4 8 2 2 2 2" xfId="39745" xr:uid="{0C42CDAA-43D5-4AFA-9C7E-A94F7B915F0C}"/>
    <cellStyle name="40% - Accent4 8 2 2 3" xfId="32142" xr:uid="{437C15B6-8942-44BA-B2C5-1ECE6511FD5B}"/>
    <cellStyle name="40% - Accent4 8 2 3" xfId="7167" xr:uid="{00000000-0005-0000-0000-00008E0F0000}"/>
    <cellStyle name="40% - Accent4 8 2 3 2" xfId="7168" xr:uid="{00000000-0005-0000-0000-00008F0F0000}"/>
    <cellStyle name="40% - Accent4 8 2 3 2 2" xfId="24776" xr:uid="{C8271B2B-51DE-4E0F-A6AF-A4EEE0E7B20D}"/>
    <cellStyle name="40% - Accent4 8 2 3 2 2 2" xfId="39747" xr:uid="{05921EE6-41A2-44C6-863B-ACE870E8000A}"/>
    <cellStyle name="40% - Accent4 8 2 3 2 3" xfId="32144" xr:uid="{8140FD40-97C4-4A39-9A7D-5CB75734D8BD}"/>
    <cellStyle name="40% - Accent4 8 2 3 3" xfId="24775" xr:uid="{05E12679-78B8-4DB7-985F-DADB1BDDBD56}"/>
    <cellStyle name="40% - Accent4 8 2 3 3 2" xfId="39746" xr:uid="{D57B1ED3-12A1-4159-8253-7073CB259432}"/>
    <cellStyle name="40% - Accent4 8 2 3 4" xfId="32143" xr:uid="{2BE61793-1143-4C10-B3D3-D1527709C03B}"/>
    <cellStyle name="40% - Accent4 8 2 4" xfId="24773" xr:uid="{0A74AA70-69A4-4D13-9FBD-9C9434A97942}"/>
    <cellStyle name="40% - Accent4 8 2 4 2" xfId="39744" xr:uid="{0D87BEF6-DB93-496C-9BBE-682664988726}"/>
    <cellStyle name="40% - Accent4 8 2 5" xfId="32141" xr:uid="{F5D53234-8A14-4E40-9600-88991E71AEE1}"/>
    <cellStyle name="40% - Accent4 8 3" xfId="7169" xr:uid="{00000000-0005-0000-0000-0000900F0000}"/>
    <cellStyle name="40% - Accent4 8 3 2" xfId="24777" xr:uid="{485C34DB-C7E3-4463-A71E-FFFA4333CF74}"/>
    <cellStyle name="40% - Accent4 8 3 2 2" xfId="39748" xr:uid="{CC424CF0-F0FE-40EA-945D-1B43DD7228C1}"/>
    <cellStyle name="40% - Accent4 8 3 3" xfId="32145" xr:uid="{E0B3F5B0-C70B-4075-84F1-B3BC3DCA60AF}"/>
    <cellStyle name="40% - Accent4 8 4" xfId="7170" xr:uid="{00000000-0005-0000-0000-0000910F0000}"/>
    <cellStyle name="40% - Accent4 8 4 2" xfId="7171" xr:uid="{00000000-0005-0000-0000-0000920F0000}"/>
    <cellStyle name="40% - Accent4 8 4 2 2" xfId="24779" xr:uid="{14DD7348-AE96-4F31-9800-0A024BD530CD}"/>
    <cellStyle name="40% - Accent4 8 4 2 2 2" xfId="39750" xr:uid="{E6CA19C8-031C-46B5-A49B-D51F375F0D41}"/>
    <cellStyle name="40% - Accent4 8 4 2 3" xfId="32147" xr:uid="{E693B482-6B93-4659-BC56-46B8D8BA4978}"/>
    <cellStyle name="40% - Accent4 8 4 3" xfId="24778" xr:uid="{31B49B5E-EE57-49C6-BE21-1274C7C262AA}"/>
    <cellStyle name="40% - Accent4 8 4 3 2" xfId="39749" xr:uid="{AD0C8ACA-8C62-437E-8879-CF182943D3D3}"/>
    <cellStyle name="40% - Accent4 8 4 4" xfId="32146" xr:uid="{3F8D078B-2686-4747-A1A2-3D0DC4EE4EA4}"/>
    <cellStyle name="40% - Accent4 8 5" xfId="7172" xr:uid="{00000000-0005-0000-0000-0000930F0000}"/>
    <cellStyle name="40% - Accent4 8 5 2" xfId="24780" xr:uid="{DE58F22B-28B8-4671-9C0A-FF4606FEB7D1}"/>
    <cellStyle name="40% - Accent4 8 5 2 2" xfId="39751" xr:uid="{3589A0DC-3E47-49AF-B4F2-03F8CB77D9B5}"/>
    <cellStyle name="40% - Accent4 8 5 3" xfId="32148" xr:uid="{10ADF05D-796B-40D7-BC2B-E9B762BE9868}"/>
    <cellStyle name="40% - Accent4 8 6" xfId="24772" xr:uid="{F38B906F-9AB7-4529-937D-0160911F49D9}"/>
    <cellStyle name="40% - Accent4 8 6 2" xfId="39743" xr:uid="{9D5557B0-BE2F-453A-8FE7-FB731A051B1C}"/>
    <cellStyle name="40% - Accent4 8 7" xfId="32140" xr:uid="{7152C5D6-8CBF-473C-BD83-4D4996E5F541}"/>
    <cellStyle name="40% - Accent4 9" xfId="7173" xr:uid="{00000000-0005-0000-0000-0000940F0000}"/>
    <cellStyle name="40% - Accent4 9 2" xfId="7174" xr:uid="{00000000-0005-0000-0000-0000950F0000}"/>
    <cellStyle name="40% - Accent4 9 2 2" xfId="7175" xr:uid="{00000000-0005-0000-0000-0000960F0000}"/>
    <cellStyle name="40% - Accent4 9 2 2 2" xfId="24783" xr:uid="{589693FD-DC64-4359-9517-94DAFC9766C4}"/>
    <cellStyle name="40% - Accent4 9 2 2 2 2" xfId="39754" xr:uid="{33CD2BBC-149F-4419-8BBF-8AA1469656A9}"/>
    <cellStyle name="40% - Accent4 9 2 2 3" xfId="32151" xr:uid="{B7FC53FC-02A8-461D-9B4D-796F21AFE827}"/>
    <cellStyle name="40% - Accent4 9 2 3" xfId="7176" xr:uid="{00000000-0005-0000-0000-0000970F0000}"/>
    <cellStyle name="40% - Accent4 9 2 3 2" xfId="24784" xr:uid="{70149E36-97F3-4855-9B68-AE85677D9CEE}"/>
    <cellStyle name="40% - Accent4 9 2 3 2 2" xfId="39755" xr:uid="{9210F890-7264-4AC9-8DCF-F36D39208C07}"/>
    <cellStyle name="40% - Accent4 9 2 3 3" xfId="32152" xr:uid="{91C98F2B-F5FA-4BFC-B4C3-5E58ABB5D5DD}"/>
    <cellStyle name="40% - Accent4 9 2 4" xfId="24782" xr:uid="{3CA0653D-C88D-4786-8C14-37536C5B0FB6}"/>
    <cellStyle name="40% - Accent4 9 2 4 2" xfId="39753" xr:uid="{6118054A-D9D6-44EA-A862-9C023E4DB4F8}"/>
    <cellStyle name="40% - Accent4 9 2 5" xfId="32150" xr:uid="{CA23B7B5-503B-43D2-9861-E494484D3F51}"/>
    <cellStyle name="40% - Accent4 9 3" xfId="7177" xr:uid="{00000000-0005-0000-0000-0000980F0000}"/>
    <cellStyle name="40% - Accent4 9 3 2" xfId="24785" xr:uid="{2E2DDAB4-63A7-41C8-96CF-D89C7D74CA19}"/>
    <cellStyle name="40% - Accent4 9 3 2 2" xfId="39756" xr:uid="{2B285860-201F-45BC-B7FE-C3CB79BAFEF1}"/>
    <cellStyle name="40% - Accent4 9 3 3" xfId="32153" xr:uid="{85B7E3AD-70A1-47EB-8084-0BCB2E8B7208}"/>
    <cellStyle name="40% - Accent4 9 4" xfId="7178" xr:uid="{00000000-0005-0000-0000-0000990F0000}"/>
    <cellStyle name="40% - Accent4 9 4 2" xfId="7179" xr:uid="{00000000-0005-0000-0000-00009A0F0000}"/>
    <cellStyle name="40% - Accent4 9 4 2 2" xfId="24787" xr:uid="{401C4D17-B394-4B50-9426-FD4A9A928815}"/>
    <cellStyle name="40% - Accent4 9 4 2 2 2" xfId="39758" xr:uid="{B4C9ECAB-56EF-4EEF-91BF-21F2DC0192D1}"/>
    <cellStyle name="40% - Accent4 9 4 2 3" xfId="32155" xr:uid="{623CFFFF-7D1A-4D6B-AFB1-0C05BA799B23}"/>
    <cellStyle name="40% - Accent4 9 4 3" xfId="24786" xr:uid="{E42C3CF8-713B-4D11-B000-D8D734B18591}"/>
    <cellStyle name="40% - Accent4 9 4 3 2" xfId="39757" xr:uid="{C202C7E6-0D2B-4902-AA9D-16015682D2B4}"/>
    <cellStyle name="40% - Accent4 9 4 4" xfId="32154" xr:uid="{00ACBF83-89EA-42C2-91D9-7E7A1EC1EB6E}"/>
    <cellStyle name="40% - Accent4 9 5" xfId="7180" xr:uid="{00000000-0005-0000-0000-00009B0F0000}"/>
    <cellStyle name="40% - Accent4 9 5 2" xfId="24788" xr:uid="{CE5CCCAB-5943-4C50-B940-7F925265214B}"/>
    <cellStyle name="40% - Accent4 9 5 2 2" xfId="39759" xr:uid="{B2CA6E8D-4892-4CDA-8BDF-1D72DA06ED2B}"/>
    <cellStyle name="40% - Accent4 9 5 3" xfId="32156" xr:uid="{50C00552-090C-40EA-A7DE-7F0FCC56EEEF}"/>
    <cellStyle name="40% - Accent4 9 6" xfId="24781" xr:uid="{2D369BF7-31ED-4CC8-B288-061CD39DD7E8}"/>
    <cellStyle name="40% - Accent4 9 6 2" xfId="39752" xr:uid="{012AC74D-9141-4ECE-8CF7-DAAAC00768C5}"/>
    <cellStyle name="40% - Accent4 9 7" xfId="32149" xr:uid="{33268B5B-19D6-4A49-91E6-616DB17FF8E5}"/>
    <cellStyle name="40% - Accent5" xfId="99" builtinId="47" customBuiltin="1"/>
    <cellStyle name="40% - Accent5 10" xfId="7181" xr:uid="{00000000-0005-0000-0000-00009C0F0000}"/>
    <cellStyle name="40% - Accent5 10 2" xfId="7182" xr:uid="{00000000-0005-0000-0000-00009D0F0000}"/>
    <cellStyle name="40% - Accent5 10 2 2" xfId="7183" xr:uid="{00000000-0005-0000-0000-00009E0F0000}"/>
    <cellStyle name="40% - Accent5 10 2 2 2" xfId="24791" xr:uid="{DCB54485-5048-43D3-81D7-4604B95EA397}"/>
    <cellStyle name="40% - Accent5 10 2 2 2 2" xfId="39762" xr:uid="{04E15DC2-DE6C-4CAD-A0C1-87274CBB111A}"/>
    <cellStyle name="40% - Accent5 10 2 2 3" xfId="32159" xr:uid="{8A4DF991-52BC-4FE4-9770-DDF7EAA2764D}"/>
    <cellStyle name="40% - Accent5 10 2 3" xfId="7184" xr:uid="{00000000-0005-0000-0000-00009F0F0000}"/>
    <cellStyle name="40% - Accent5 10 2 3 2" xfId="24792" xr:uid="{63173E42-8662-47A0-861C-5D9B9D706A00}"/>
    <cellStyle name="40% - Accent5 10 2 3 2 2" xfId="39763" xr:uid="{F080170F-1482-404F-A805-9274ED461819}"/>
    <cellStyle name="40% - Accent5 10 2 3 3" xfId="32160" xr:uid="{57DC97F2-640D-40FF-B9F0-B1248F6130BF}"/>
    <cellStyle name="40% - Accent5 10 2 4" xfId="24790" xr:uid="{8C4F9B7B-5620-4E82-81DF-949879F9FF14}"/>
    <cellStyle name="40% - Accent5 10 2 4 2" xfId="39761" xr:uid="{05080D3B-10E9-4906-A5F7-2AB0B7FE234D}"/>
    <cellStyle name="40% - Accent5 10 2 5" xfId="32158" xr:uid="{F3BC84F6-AFD4-4BC6-9571-E60045614F32}"/>
    <cellStyle name="40% - Accent5 10 3" xfId="7185" xr:uid="{00000000-0005-0000-0000-0000A00F0000}"/>
    <cellStyle name="40% - Accent5 10 3 2" xfId="24793" xr:uid="{7B3D3A7C-247C-4716-9862-FFB4472C5531}"/>
    <cellStyle name="40% - Accent5 10 3 2 2" xfId="39764" xr:uid="{8AF3FB63-7497-4D05-A5BF-E007C412AB13}"/>
    <cellStyle name="40% - Accent5 10 3 3" xfId="32161" xr:uid="{6477D651-1C12-42D4-8565-E326F00A3B4D}"/>
    <cellStyle name="40% - Accent5 10 4" xfId="7186" xr:uid="{00000000-0005-0000-0000-0000A10F0000}"/>
    <cellStyle name="40% - Accent5 10 4 2" xfId="7187" xr:uid="{00000000-0005-0000-0000-0000A20F0000}"/>
    <cellStyle name="40% - Accent5 10 4 2 2" xfId="24795" xr:uid="{8FA041B2-70A8-4022-B742-513B7BC71C34}"/>
    <cellStyle name="40% - Accent5 10 4 2 2 2" xfId="39766" xr:uid="{0E56BA97-5211-4F24-A5C9-31E3CB5C9BC6}"/>
    <cellStyle name="40% - Accent5 10 4 2 3" xfId="32163" xr:uid="{A2AAE193-8B09-45E8-93ED-4D18457F5909}"/>
    <cellStyle name="40% - Accent5 10 4 3" xfId="24794" xr:uid="{C5CF9F10-762D-4865-8573-9DDCDEF4CD60}"/>
    <cellStyle name="40% - Accent5 10 4 3 2" xfId="39765" xr:uid="{DE388F04-238B-4EC5-ACC7-A17CFB0FD65A}"/>
    <cellStyle name="40% - Accent5 10 4 4" xfId="32162" xr:uid="{09CE27C4-963F-4A32-9366-96515D5B5D52}"/>
    <cellStyle name="40% - Accent5 10 5" xfId="7188" xr:uid="{00000000-0005-0000-0000-0000A30F0000}"/>
    <cellStyle name="40% - Accent5 10 5 2" xfId="24796" xr:uid="{8DEBFBF2-6D39-4A3A-8E05-16C7739832D1}"/>
    <cellStyle name="40% - Accent5 10 5 2 2" xfId="39767" xr:uid="{4913AD0F-ABE9-4C98-A57D-800932791E32}"/>
    <cellStyle name="40% - Accent5 10 5 3" xfId="32164" xr:uid="{5AF35C13-B04C-4461-910A-26BC988E4B8B}"/>
    <cellStyle name="40% - Accent5 10 6" xfId="24789" xr:uid="{FB86F9FC-4D9D-49C2-A122-5952CF5CF9A6}"/>
    <cellStyle name="40% - Accent5 10 6 2" xfId="39760" xr:uid="{F4A09A2A-3D90-49DD-AD09-7589C9B23C34}"/>
    <cellStyle name="40% - Accent5 10 7" xfId="32157" xr:uid="{7BD4BA29-A250-49F5-A62B-D139DC05E9D3}"/>
    <cellStyle name="40% - Accent5 11" xfId="7189" xr:uid="{00000000-0005-0000-0000-0000A40F0000}"/>
    <cellStyle name="40% - Accent5 11 2" xfId="7190" xr:uid="{00000000-0005-0000-0000-0000A50F0000}"/>
    <cellStyle name="40% - Accent5 11 2 2" xfId="24798" xr:uid="{6AFE0ED1-E7BF-4C74-865C-96E2D58FB0D1}"/>
    <cellStyle name="40% - Accent5 11 2 2 2" xfId="39769" xr:uid="{6ED3CFA1-363F-4FD1-A490-BF70880FCD7D}"/>
    <cellStyle name="40% - Accent5 11 2 3" xfId="32166" xr:uid="{0356FF88-450F-4A2C-A621-8820DBA3BB8D}"/>
    <cellStyle name="40% - Accent5 11 3" xfId="7191" xr:uid="{00000000-0005-0000-0000-0000A60F0000}"/>
    <cellStyle name="40% - Accent5 11 3 2" xfId="7192" xr:uid="{00000000-0005-0000-0000-0000A70F0000}"/>
    <cellStyle name="40% - Accent5 11 3 2 2" xfId="24800" xr:uid="{0D541027-416A-471A-9EB4-A29241FD637B}"/>
    <cellStyle name="40% - Accent5 11 3 2 2 2" xfId="39771" xr:uid="{7AEA8C04-2ADB-4B3B-BD6F-E7E9F0707AE2}"/>
    <cellStyle name="40% - Accent5 11 3 2 3" xfId="32168" xr:uid="{D3EEDAAC-3DE0-446C-B3E6-C02487320940}"/>
    <cellStyle name="40% - Accent5 11 3 3" xfId="24799" xr:uid="{3D5A063A-2CFF-4998-8CF0-3C77F2F4DD5B}"/>
    <cellStyle name="40% - Accent5 11 3 3 2" xfId="39770" xr:uid="{26FCD4BB-74AD-4066-A910-BCA892078DFF}"/>
    <cellStyle name="40% - Accent5 11 3 4" xfId="32167" xr:uid="{39BA0488-F216-4BF2-A0B3-1871A70CF1E7}"/>
    <cellStyle name="40% - Accent5 11 4" xfId="24797" xr:uid="{4E37D9FA-F8DD-4173-9D63-1BBD9E6199DC}"/>
    <cellStyle name="40% - Accent5 11 4 2" xfId="39768" xr:uid="{79693303-4412-486F-BE43-CCA981F5F5A5}"/>
    <cellStyle name="40% - Accent5 11 5" xfId="32165" xr:uid="{E6A55467-9B11-4C2E-86D8-84071DDAD696}"/>
    <cellStyle name="40% - Accent5 12" xfId="7193" xr:uid="{00000000-0005-0000-0000-0000A80F0000}"/>
    <cellStyle name="40% - Accent5 12 2" xfId="7194" xr:uid="{00000000-0005-0000-0000-0000A90F0000}"/>
    <cellStyle name="40% - Accent5 12 2 2" xfId="24802" xr:uid="{BF508386-B357-4332-8BD8-CB82D72CDEF3}"/>
    <cellStyle name="40% - Accent5 12 2 2 2" xfId="39773" xr:uid="{3AB0A61E-D00A-437C-9095-96F4C2C42D69}"/>
    <cellStyle name="40% - Accent5 12 2 3" xfId="32170" xr:uid="{B8BDCC98-8284-4FCD-AE04-D1CE5F6C9448}"/>
    <cellStyle name="40% - Accent5 12 3" xfId="7195" xr:uid="{00000000-0005-0000-0000-0000AA0F0000}"/>
    <cellStyle name="40% - Accent5 12 3 2" xfId="24803" xr:uid="{9D637CBB-F05B-438C-9455-88E340077E5B}"/>
    <cellStyle name="40% - Accent5 12 3 2 2" xfId="39774" xr:uid="{DCE1C187-1FE9-459C-B79C-EBF89531D029}"/>
    <cellStyle name="40% - Accent5 12 3 3" xfId="32171" xr:uid="{E5DB72D6-9252-43DD-B55B-F4FCD25C3130}"/>
    <cellStyle name="40% - Accent5 12 4" xfId="24801" xr:uid="{780EA2C9-13E8-4F31-AAA4-8F4463BE4F92}"/>
    <cellStyle name="40% - Accent5 12 4 2" xfId="39772" xr:uid="{C812B15C-FF28-4CBB-98D3-376A15F90F48}"/>
    <cellStyle name="40% - Accent5 12 5" xfId="32169" xr:uid="{67FC135A-BB71-483E-A296-F491DC24370D}"/>
    <cellStyle name="40% - Accent5 13" xfId="7196" xr:uid="{00000000-0005-0000-0000-0000AB0F0000}"/>
    <cellStyle name="40% - Accent5 13 2" xfId="7197" xr:uid="{00000000-0005-0000-0000-0000AC0F0000}"/>
    <cellStyle name="40% - Accent5 13 2 2" xfId="24805" xr:uid="{0F45ADBD-B7BA-4C2F-83AE-CAB54F663813}"/>
    <cellStyle name="40% - Accent5 13 2 2 2" xfId="39776" xr:uid="{4692A7DB-660F-4213-AD3C-C89B03DDCC13}"/>
    <cellStyle name="40% - Accent5 13 2 3" xfId="32173" xr:uid="{3F4288AE-0BF1-4E09-A740-A2EF8B169EC1}"/>
    <cellStyle name="40% - Accent5 13 3" xfId="7198" xr:uid="{00000000-0005-0000-0000-0000AD0F0000}"/>
    <cellStyle name="40% - Accent5 13 3 2" xfId="24806" xr:uid="{A4D6D857-69D3-4ECE-8339-5F9566F30D23}"/>
    <cellStyle name="40% - Accent5 13 3 2 2" xfId="39777" xr:uid="{FC3D2F72-BDAB-4822-8B85-F42781D83FE7}"/>
    <cellStyle name="40% - Accent5 13 3 3" xfId="32174" xr:uid="{B4999F4C-D90D-459D-96FD-C9BED3AAD8DF}"/>
    <cellStyle name="40% - Accent5 13 4" xfId="24804" xr:uid="{78975532-7830-43DA-A410-42DE394E13F4}"/>
    <cellStyle name="40% - Accent5 13 4 2" xfId="39775" xr:uid="{78553413-DE07-4430-8FD4-2A060C50C819}"/>
    <cellStyle name="40% - Accent5 13 5" xfId="32172" xr:uid="{60A0F373-5454-49E1-B365-453417F775B8}"/>
    <cellStyle name="40% - Accent5 14" xfId="7199" xr:uid="{00000000-0005-0000-0000-0000AE0F0000}"/>
    <cellStyle name="40% - Accent5 14 2" xfId="7200" xr:uid="{00000000-0005-0000-0000-0000AF0F0000}"/>
    <cellStyle name="40% - Accent5 14 2 2" xfId="24807" xr:uid="{DD79D0DE-4C5D-45C7-B129-28B950A73D20}"/>
    <cellStyle name="40% - Accent5 14 2 2 2" xfId="39778" xr:uid="{10DC8B74-392A-4452-A969-3F23A12455F7}"/>
    <cellStyle name="40% - Accent5 14 2 3" xfId="32175" xr:uid="{FF45DB49-BBED-4D6B-B9EB-4271AA7D0296}"/>
    <cellStyle name="40% - Accent5 15" xfId="7201" xr:uid="{00000000-0005-0000-0000-0000B00F0000}"/>
    <cellStyle name="40% - Accent5 15 2" xfId="24808" xr:uid="{FC0B97A5-F748-46AB-8EF3-5F5FC74FEAEB}"/>
    <cellStyle name="40% - Accent5 15 2 2" xfId="39779" xr:uid="{40413546-E9EB-4485-B08C-B445DE3E557F}"/>
    <cellStyle name="40% - Accent5 15 3" xfId="32176" xr:uid="{CA767A4B-5B34-41D5-BBE0-0410A7A437EA}"/>
    <cellStyle name="40% - Accent5 16" xfId="7202" xr:uid="{00000000-0005-0000-0000-0000B10F0000}"/>
    <cellStyle name="40% - Accent5 17" xfId="20655" xr:uid="{9350BFCC-122F-4ED8-BE47-F11BF786BA54}"/>
    <cellStyle name="40% - Accent5 17 2" xfId="35656" xr:uid="{0F68D4EE-C8CD-41D7-87D7-BF4A9FF724E7}"/>
    <cellStyle name="40% - Accent5 18" xfId="27959" xr:uid="{935E4473-F9E0-4105-BB82-0200C7077A11}"/>
    <cellStyle name="40% - Accent5 2" xfId="245" xr:uid="{00000000-0005-0000-0000-000054000000}"/>
    <cellStyle name="40% - Accent5 2 2" xfId="7203" xr:uid="{00000000-0005-0000-0000-0000B30F0000}"/>
    <cellStyle name="40% - Accent5 2 3" xfId="7204" xr:uid="{00000000-0005-0000-0000-0000B40F0000}"/>
    <cellStyle name="40% - Accent5 2 3 10" xfId="32177" xr:uid="{1F525489-75C4-4AAB-8D7A-B6710165F1EB}"/>
    <cellStyle name="40% - Accent5 2 3 2" xfId="7205" xr:uid="{00000000-0005-0000-0000-0000B50F0000}"/>
    <cellStyle name="40% - Accent5 2 3 2 2" xfId="7206" xr:uid="{00000000-0005-0000-0000-0000B60F0000}"/>
    <cellStyle name="40% - Accent5 2 3 2 2 2" xfId="7207" xr:uid="{00000000-0005-0000-0000-0000B70F0000}"/>
    <cellStyle name="40% - Accent5 2 3 2 2 2 2" xfId="7208" xr:uid="{00000000-0005-0000-0000-0000B80F0000}"/>
    <cellStyle name="40% - Accent5 2 3 2 2 2 2 2" xfId="24813" xr:uid="{84E7B073-562B-4A9B-AD50-8FEA4094930A}"/>
    <cellStyle name="40% - Accent5 2 3 2 2 2 2 2 2" xfId="39784" xr:uid="{27451AE4-0E4B-46CA-9E83-E0F6912DE9D5}"/>
    <cellStyle name="40% - Accent5 2 3 2 2 2 2 3" xfId="32181" xr:uid="{94F00CA9-E16A-4E82-B1DB-7C634F4388B3}"/>
    <cellStyle name="40% - Accent5 2 3 2 2 2 3" xfId="7209" xr:uid="{00000000-0005-0000-0000-0000B90F0000}"/>
    <cellStyle name="40% - Accent5 2 3 2 2 2 3 2" xfId="24814" xr:uid="{DE1C19D5-21AF-42AD-912F-5F0DE046A2A3}"/>
    <cellStyle name="40% - Accent5 2 3 2 2 2 3 2 2" xfId="39785" xr:uid="{C5BE7BA0-76C8-4B99-9AD6-8F0011DAC9CB}"/>
    <cellStyle name="40% - Accent5 2 3 2 2 2 3 3" xfId="32182" xr:uid="{F36D9127-E7DC-4D45-95D2-AB83D390BF3A}"/>
    <cellStyle name="40% - Accent5 2 3 2 2 2 4" xfId="24812" xr:uid="{A5B45253-85A7-4B92-A740-2AA39D498608}"/>
    <cellStyle name="40% - Accent5 2 3 2 2 2 4 2" xfId="39783" xr:uid="{1B7D5FE3-B4DC-4DC1-A226-70AB178A76B8}"/>
    <cellStyle name="40% - Accent5 2 3 2 2 2 5" xfId="32180" xr:uid="{5C92A370-2A64-4944-9B75-C870D4FC75CD}"/>
    <cellStyle name="40% - Accent5 2 3 2 2 3" xfId="7210" xr:uid="{00000000-0005-0000-0000-0000BA0F0000}"/>
    <cellStyle name="40% - Accent5 2 3 2 2 3 2" xfId="7211" xr:uid="{00000000-0005-0000-0000-0000BB0F0000}"/>
    <cellStyle name="40% - Accent5 2 3 2 2 3 2 2" xfId="24816" xr:uid="{95781699-89D3-4CEB-B579-6D8FFDA028D7}"/>
    <cellStyle name="40% - Accent5 2 3 2 2 3 2 2 2" xfId="39787" xr:uid="{6CEDD23A-FD47-4C22-AF19-DE2DB3D18F0D}"/>
    <cellStyle name="40% - Accent5 2 3 2 2 3 2 3" xfId="32184" xr:uid="{3E506FFF-7973-45EE-BD01-5A0274280243}"/>
    <cellStyle name="40% - Accent5 2 3 2 2 3 3" xfId="24815" xr:uid="{D32C9A8A-18C6-4816-8500-FDCE54664B78}"/>
    <cellStyle name="40% - Accent5 2 3 2 2 3 3 2" xfId="39786" xr:uid="{848F3355-EC76-4AD7-BE3A-72A7B796BAE1}"/>
    <cellStyle name="40% - Accent5 2 3 2 2 3 4" xfId="32183" xr:uid="{61CB47B5-CDC1-4CC7-BD7F-122015004148}"/>
    <cellStyle name="40% - Accent5 2 3 2 2 4" xfId="7212" xr:uid="{00000000-0005-0000-0000-0000BC0F0000}"/>
    <cellStyle name="40% - Accent5 2 3 2 2 4 2" xfId="24817" xr:uid="{5620B513-5182-466A-A846-93733EE2629E}"/>
    <cellStyle name="40% - Accent5 2 3 2 2 4 2 2" xfId="39788" xr:uid="{6E3BD327-2DF8-4913-B733-6CBBA241FB5A}"/>
    <cellStyle name="40% - Accent5 2 3 2 2 4 3" xfId="32185" xr:uid="{F4B9F666-BB2F-4A8D-A78C-673DA7BEA363}"/>
    <cellStyle name="40% - Accent5 2 3 2 2 5" xfId="24811" xr:uid="{5386F9F9-41D8-44A3-91DF-822B61FDD2D5}"/>
    <cellStyle name="40% - Accent5 2 3 2 2 5 2" xfId="39782" xr:uid="{3774C44A-C621-467C-B59B-C629EDB9086E}"/>
    <cellStyle name="40% - Accent5 2 3 2 2 6" xfId="32179" xr:uid="{6DF9FCB4-392F-4321-A706-924242896C76}"/>
    <cellStyle name="40% - Accent5 2 3 2 3" xfId="7213" xr:uid="{00000000-0005-0000-0000-0000BD0F0000}"/>
    <cellStyle name="40% - Accent5 2 3 2 3 2" xfId="7214" xr:uid="{00000000-0005-0000-0000-0000BE0F0000}"/>
    <cellStyle name="40% - Accent5 2 3 2 3 2 2" xfId="7215" xr:uid="{00000000-0005-0000-0000-0000BF0F0000}"/>
    <cellStyle name="40% - Accent5 2 3 2 3 2 2 2" xfId="24820" xr:uid="{4E8BC63A-D35A-40E1-8EB1-AD525F2AB7D5}"/>
    <cellStyle name="40% - Accent5 2 3 2 3 2 2 2 2" xfId="39791" xr:uid="{43454B33-8C97-4901-BC41-37CBB65A2366}"/>
    <cellStyle name="40% - Accent5 2 3 2 3 2 2 3" xfId="32188" xr:uid="{EB11E109-F84A-4F6A-A63A-2F72E52E636C}"/>
    <cellStyle name="40% - Accent5 2 3 2 3 2 3" xfId="7216" xr:uid="{00000000-0005-0000-0000-0000C00F0000}"/>
    <cellStyle name="40% - Accent5 2 3 2 3 2 3 2" xfId="24821" xr:uid="{F66E5407-33B9-408E-95FE-9C49B1BEAC9A}"/>
    <cellStyle name="40% - Accent5 2 3 2 3 2 3 2 2" xfId="39792" xr:uid="{5AD1A24C-4616-41D3-B626-0417B143FE41}"/>
    <cellStyle name="40% - Accent5 2 3 2 3 2 3 3" xfId="32189" xr:uid="{83C2273A-C8E8-4279-BFB7-5A2CC080C7E2}"/>
    <cellStyle name="40% - Accent5 2 3 2 3 2 4" xfId="24819" xr:uid="{5EAB7781-88B7-4197-89A1-18E7B68FB44F}"/>
    <cellStyle name="40% - Accent5 2 3 2 3 2 4 2" xfId="39790" xr:uid="{35FDBB06-18BC-4E38-9D70-DB63BD0DDEA3}"/>
    <cellStyle name="40% - Accent5 2 3 2 3 2 5" xfId="32187" xr:uid="{2880FBCC-5C75-4D4D-9EAD-A775A847D0AD}"/>
    <cellStyle name="40% - Accent5 2 3 2 3 3" xfId="7217" xr:uid="{00000000-0005-0000-0000-0000C10F0000}"/>
    <cellStyle name="40% - Accent5 2 3 2 3 3 2" xfId="7218" xr:uid="{00000000-0005-0000-0000-0000C20F0000}"/>
    <cellStyle name="40% - Accent5 2 3 2 3 3 2 2" xfId="24823" xr:uid="{8926D9A9-3201-4FE4-9495-6EE69CACE597}"/>
    <cellStyle name="40% - Accent5 2 3 2 3 3 2 2 2" xfId="39794" xr:uid="{CC69936C-E930-4B65-B78B-82D5307BE3D3}"/>
    <cellStyle name="40% - Accent5 2 3 2 3 3 2 3" xfId="32191" xr:uid="{360B9C71-280D-4405-8EAB-79CDFA4F8FD8}"/>
    <cellStyle name="40% - Accent5 2 3 2 3 3 3" xfId="24822" xr:uid="{C2491DB7-6C08-49A7-AD70-709A244FD5F3}"/>
    <cellStyle name="40% - Accent5 2 3 2 3 3 3 2" xfId="39793" xr:uid="{A457CCE4-7E8D-4660-B08C-351EF1F0B12E}"/>
    <cellStyle name="40% - Accent5 2 3 2 3 3 4" xfId="32190" xr:uid="{BB7BAB29-2957-4332-96C4-95014437B7E9}"/>
    <cellStyle name="40% - Accent5 2 3 2 3 4" xfId="7219" xr:uid="{00000000-0005-0000-0000-0000C30F0000}"/>
    <cellStyle name="40% - Accent5 2 3 2 3 4 2" xfId="24824" xr:uid="{9D340143-4610-44A0-B3B2-11789517F681}"/>
    <cellStyle name="40% - Accent5 2 3 2 3 4 2 2" xfId="39795" xr:uid="{987B78DA-4DE2-4099-83E9-84CAEFF11A40}"/>
    <cellStyle name="40% - Accent5 2 3 2 3 4 3" xfId="32192" xr:uid="{236307FC-0C10-4EA4-9B9D-90303F3872F1}"/>
    <cellStyle name="40% - Accent5 2 3 2 3 5" xfId="24818" xr:uid="{CD06C6FA-B14F-412F-8DDE-BFD53D9EE2B8}"/>
    <cellStyle name="40% - Accent5 2 3 2 3 5 2" xfId="39789" xr:uid="{8BFC546A-7CAF-457F-9A97-149EDE3720E1}"/>
    <cellStyle name="40% - Accent5 2 3 2 3 6" xfId="32186" xr:uid="{03734617-CC43-457F-8F4B-B5F3137B69A5}"/>
    <cellStyle name="40% - Accent5 2 3 2 4" xfId="7220" xr:uid="{00000000-0005-0000-0000-0000C40F0000}"/>
    <cellStyle name="40% - Accent5 2 3 2 4 2" xfId="7221" xr:uid="{00000000-0005-0000-0000-0000C50F0000}"/>
    <cellStyle name="40% - Accent5 2 3 2 4 2 2" xfId="24826" xr:uid="{54A053EA-0681-42A8-929E-6E989F0552B4}"/>
    <cellStyle name="40% - Accent5 2 3 2 4 2 2 2" xfId="39797" xr:uid="{4FA25ECA-C25D-4225-9CE6-114717151954}"/>
    <cellStyle name="40% - Accent5 2 3 2 4 2 3" xfId="32194" xr:uid="{DBFF98F2-BF90-430F-8550-4C97B1AE6456}"/>
    <cellStyle name="40% - Accent5 2 3 2 4 3" xfId="7222" xr:uid="{00000000-0005-0000-0000-0000C60F0000}"/>
    <cellStyle name="40% - Accent5 2 3 2 4 3 2" xfId="24827" xr:uid="{27C4EC4C-FED1-43FB-8130-A98D58743328}"/>
    <cellStyle name="40% - Accent5 2 3 2 4 3 2 2" xfId="39798" xr:uid="{0BB3BD44-2452-4B28-81D2-2B6CEDF0DE4A}"/>
    <cellStyle name="40% - Accent5 2 3 2 4 3 3" xfId="32195" xr:uid="{5F1AFB34-948D-46FD-9A26-EE34B9397769}"/>
    <cellStyle name="40% - Accent5 2 3 2 4 4" xfId="24825" xr:uid="{BD96F126-D6DD-4EEA-9EA6-BC0C15B3D0B1}"/>
    <cellStyle name="40% - Accent5 2 3 2 4 4 2" xfId="39796" xr:uid="{06EECA5C-46C1-4DB7-BB77-8D27F0692D56}"/>
    <cellStyle name="40% - Accent5 2 3 2 4 5" xfId="32193" xr:uid="{D4AA16BE-7B71-41CF-BC1E-13155EA89975}"/>
    <cellStyle name="40% - Accent5 2 3 2 5" xfId="7223" xr:uid="{00000000-0005-0000-0000-0000C70F0000}"/>
    <cellStyle name="40% - Accent5 2 3 2 5 2" xfId="24828" xr:uid="{B278E217-C8FA-4445-869D-B2AE09E24D30}"/>
    <cellStyle name="40% - Accent5 2 3 2 5 2 2" xfId="39799" xr:uid="{B5834AC7-AF32-4889-BEE3-CC52D8270EE0}"/>
    <cellStyle name="40% - Accent5 2 3 2 5 3" xfId="32196" xr:uid="{47C052BD-007A-4F67-AD8C-D97FB95645BB}"/>
    <cellStyle name="40% - Accent5 2 3 2 6" xfId="7224" xr:uid="{00000000-0005-0000-0000-0000C80F0000}"/>
    <cellStyle name="40% - Accent5 2 3 2 6 2" xfId="7225" xr:uid="{00000000-0005-0000-0000-0000C90F0000}"/>
    <cellStyle name="40% - Accent5 2 3 2 6 2 2" xfId="24830" xr:uid="{31713279-F666-4124-8EC1-D3E0DF5F3C34}"/>
    <cellStyle name="40% - Accent5 2 3 2 6 2 2 2" xfId="39801" xr:uid="{ADAC7B0E-184B-49C6-B52E-8BFF9CCF55D0}"/>
    <cellStyle name="40% - Accent5 2 3 2 6 2 3" xfId="32198" xr:uid="{97EA1399-9AAA-408B-93BA-B45F86531740}"/>
    <cellStyle name="40% - Accent5 2 3 2 6 3" xfId="24829" xr:uid="{6675AAE1-EBD2-4934-A619-60B50C2F5915}"/>
    <cellStyle name="40% - Accent5 2 3 2 6 3 2" xfId="39800" xr:uid="{1F109491-B1A5-4E92-A7F6-2B688C29DAB8}"/>
    <cellStyle name="40% - Accent5 2 3 2 6 4" xfId="32197" xr:uid="{B1B8C150-4FD2-4E4D-976A-81D35A6329B6}"/>
    <cellStyle name="40% - Accent5 2 3 2 7" xfId="7226" xr:uid="{00000000-0005-0000-0000-0000CA0F0000}"/>
    <cellStyle name="40% - Accent5 2 3 2 7 2" xfId="24831" xr:uid="{F3D452CD-9BF7-4F4C-B4CD-A9E5FC9E0A9F}"/>
    <cellStyle name="40% - Accent5 2 3 2 7 2 2" xfId="39802" xr:uid="{40ACE8D6-A44F-4D38-B075-6FDB4D7D326D}"/>
    <cellStyle name="40% - Accent5 2 3 2 7 3" xfId="32199" xr:uid="{8C21FB6F-2985-48A3-B9CC-E339269BE3B9}"/>
    <cellStyle name="40% - Accent5 2 3 2 8" xfId="24810" xr:uid="{A2DE704F-4E04-49B7-9E4D-B904FFC9BD16}"/>
    <cellStyle name="40% - Accent5 2 3 2 8 2" xfId="39781" xr:uid="{3CC74221-691E-431D-861D-B2D4A8D0D6AA}"/>
    <cellStyle name="40% - Accent5 2 3 2 9" xfId="32178" xr:uid="{AC14FF93-D588-4DA8-B745-78FCB45B6F09}"/>
    <cellStyle name="40% - Accent5 2 3 3" xfId="7227" xr:uid="{00000000-0005-0000-0000-0000CB0F0000}"/>
    <cellStyle name="40% - Accent5 2 3 3 2" xfId="7228" xr:uid="{00000000-0005-0000-0000-0000CC0F0000}"/>
    <cellStyle name="40% - Accent5 2 3 3 2 2" xfId="7229" xr:uid="{00000000-0005-0000-0000-0000CD0F0000}"/>
    <cellStyle name="40% - Accent5 2 3 3 2 2 2" xfId="24834" xr:uid="{BD058706-8DD0-4F8D-8BE0-DB3B724E46CC}"/>
    <cellStyle name="40% - Accent5 2 3 3 2 2 2 2" xfId="39805" xr:uid="{351D39B2-465A-4256-98A4-5228F5ECA768}"/>
    <cellStyle name="40% - Accent5 2 3 3 2 2 3" xfId="32202" xr:uid="{72568FDD-74C1-4B33-914D-C3E113369544}"/>
    <cellStyle name="40% - Accent5 2 3 3 2 3" xfId="7230" xr:uid="{00000000-0005-0000-0000-0000CE0F0000}"/>
    <cellStyle name="40% - Accent5 2 3 3 2 3 2" xfId="24835" xr:uid="{72FF1E44-E3D7-4245-AE3D-E00DCA65981C}"/>
    <cellStyle name="40% - Accent5 2 3 3 2 3 2 2" xfId="39806" xr:uid="{57527F27-BAB5-4182-B525-8392ADF657C2}"/>
    <cellStyle name="40% - Accent5 2 3 3 2 3 3" xfId="32203" xr:uid="{0AD25B5B-F44D-49F4-B37B-4CE67548D717}"/>
    <cellStyle name="40% - Accent5 2 3 3 2 4" xfId="24833" xr:uid="{4D022BD6-25D1-4366-8003-EC47BF224B4E}"/>
    <cellStyle name="40% - Accent5 2 3 3 2 4 2" xfId="39804" xr:uid="{D659BFF7-EBF3-4CD4-A9E7-F96BABF1B187}"/>
    <cellStyle name="40% - Accent5 2 3 3 2 5" xfId="32201" xr:uid="{FABF3ABC-4275-40C2-A53E-7CCF6F6A0352}"/>
    <cellStyle name="40% - Accent5 2 3 3 3" xfId="7231" xr:uid="{00000000-0005-0000-0000-0000CF0F0000}"/>
    <cellStyle name="40% - Accent5 2 3 3 3 2" xfId="7232" xr:uid="{00000000-0005-0000-0000-0000D00F0000}"/>
    <cellStyle name="40% - Accent5 2 3 3 3 2 2" xfId="24837" xr:uid="{77E1EB5A-7185-4195-93DD-CB0DDCA4F7C5}"/>
    <cellStyle name="40% - Accent5 2 3 3 3 2 2 2" xfId="39808" xr:uid="{F8E98E18-06C3-4A82-A16F-F8F3653BD063}"/>
    <cellStyle name="40% - Accent5 2 3 3 3 2 3" xfId="32205" xr:uid="{BB2CB26C-0B22-4846-827E-EE60B3A610E7}"/>
    <cellStyle name="40% - Accent5 2 3 3 3 3" xfId="24836" xr:uid="{05DBDFA4-7BB4-4DC3-96CE-532C2ACCE8B1}"/>
    <cellStyle name="40% - Accent5 2 3 3 3 3 2" xfId="39807" xr:uid="{073EBF0E-6C87-4038-8FBD-D80F2010E944}"/>
    <cellStyle name="40% - Accent5 2 3 3 3 4" xfId="32204" xr:uid="{B0648A50-DDAC-4C8D-B858-38C7AB26F9D9}"/>
    <cellStyle name="40% - Accent5 2 3 3 4" xfId="7233" xr:uid="{00000000-0005-0000-0000-0000D10F0000}"/>
    <cellStyle name="40% - Accent5 2 3 3 4 2" xfId="24838" xr:uid="{5D8EA023-853F-411B-B6F1-AC52753F42DA}"/>
    <cellStyle name="40% - Accent5 2 3 3 4 2 2" xfId="39809" xr:uid="{529B7837-F04F-4025-B036-E917AEB43E3D}"/>
    <cellStyle name="40% - Accent5 2 3 3 4 3" xfId="32206" xr:uid="{41C0A1C2-D36D-46E9-A987-D1589F4BDD23}"/>
    <cellStyle name="40% - Accent5 2 3 3 5" xfId="24832" xr:uid="{B6498D14-2EBF-482B-938E-B76B585DBF00}"/>
    <cellStyle name="40% - Accent5 2 3 3 5 2" xfId="39803" xr:uid="{C862DCCE-1A86-4666-9F85-F6C27776FE91}"/>
    <cellStyle name="40% - Accent5 2 3 3 6" xfId="32200" xr:uid="{BA9CA5E7-61C2-418B-91E8-CC103C953493}"/>
    <cellStyle name="40% - Accent5 2 3 4" xfId="7234" xr:uid="{00000000-0005-0000-0000-0000D20F0000}"/>
    <cellStyle name="40% - Accent5 2 3 4 2" xfId="7235" xr:uid="{00000000-0005-0000-0000-0000D30F0000}"/>
    <cellStyle name="40% - Accent5 2 3 4 2 2" xfId="7236" xr:uid="{00000000-0005-0000-0000-0000D40F0000}"/>
    <cellStyle name="40% - Accent5 2 3 4 2 2 2" xfId="24841" xr:uid="{9C122A74-D429-4904-AEAF-3B87A904ED7E}"/>
    <cellStyle name="40% - Accent5 2 3 4 2 2 2 2" xfId="39812" xr:uid="{0804CB2F-F3D9-48DC-A5CA-5D9C01951037}"/>
    <cellStyle name="40% - Accent5 2 3 4 2 2 3" xfId="32209" xr:uid="{6F979B8F-8BC2-4D94-B1DA-BE6796F1EC0B}"/>
    <cellStyle name="40% - Accent5 2 3 4 2 3" xfId="7237" xr:uid="{00000000-0005-0000-0000-0000D50F0000}"/>
    <cellStyle name="40% - Accent5 2 3 4 2 3 2" xfId="24842" xr:uid="{87DED65E-A449-4208-8257-984FBDAF60CB}"/>
    <cellStyle name="40% - Accent5 2 3 4 2 3 2 2" xfId="39813" xr:uid="{673824E0-3440-4F2D-8AB4-1F5710352DFB}"/>
    <cellStyle name="40% - Accent5 2 3 4 2 3 3" xfId="32210" xr:uid="{0B2BE10B-3ED1-4248-9339-111D7A7CDDC6}"/>
    <cellStyle name="40% - Accent5 2 3 4 2 4" xfId="24840" xr:uid="{93D0760F-F1FF-4317-8E93-4C287ABDE8F4}"/>
    <cellStyle name="40% - Accent5 2 3 4 2 4 2" xfId="39811" xr:uid="{6F422DAB-4C98-468E-A4B3-4D9166ED61C1}"/>
    <cellStyle name="40% - Accent5 2 3 4 2 5" xfId="32208" xr:uid="{336F7736-C94F-4F3D-81EB-D29FFB3997A3}"/>
    <cellStyle name="40% - Accent5 2 3 4 3" xfId="7238" xr:uid="{00000000-0005-0000-0000-0000D60F0000}"/>
    <cellStyle name="40% - Accent5 2 3 4 3 2" xfId="7239" xr:uid="{00000000-0005-0000-0000-0000D70F0000}"/>
    <cellStyle name="40% - Accent5 2 3 4 3 2 2" xfId="24844" xr:uid="{0182F0D7-D5DB-44FD-B9CE-AADAFD88296B}"/>
    <cellStyle name="40% - Accent5 2 3 4 3 2 2 2" xfId="39815" xr:uid="{C90A1CF9-DC7C-4321-8902-010701BEE79F}"/>
    <cellStyle name="40% - Accent5 2 3 4 3 2 3" xfId="32212" xr:uid="{F29E404E-E0BD-4C2C-9FD3-1162595DC960}"/>
    <cellStyle name="40% - Accent5 2 3 4 3 3" xfId="24843" xr:uid="{F31D9336-2AE6-4509-BBAD-625E1413D07A}"/>
    <cellStyle name="40% - Accent5 2 3 4 3 3 2" xfId="39814" xr:uid="{3BB40C7C-51F3-41B2-B106-A42062D7A301}"/>
    <cellStyle name="40% - Accent5 2 3 4 3 4" xfId="32211" xr:uid="{2B0E9524-FC29-4C58-9CF8-133ADD28780A}"/>
    <cellStyle name="40% - Accent5 2 3 4 4" xfId="7240" xr:uid="{00000000-0005-0000-0000-0000D80F0000}"/>
    <cellStyle name="40% - Accent5 2 3 4 4 2" xfId="24845" xr:uid="{9F40572B-33F7-4A78-AD2C-AEC780BD9245}"/>
    <cellStyle name="40% - Accent5 2 3 4 4 2 2" xfId="39816" xr:uid="{8420FEC0-5A62-48FF-9499-21BD464749A9}"/>
    <cellStyle name="40% - Accent5 2 3 4 4 3" xfId="32213" xr:uid="{7C26145C-2377-42D1-B59E-9485D042C916}"/>
    <cellStyle name="40% - Accent5 2 3 4 5" xfId="24839" xr:uid="{3AAF7151-4FEE-438A-AF9E-5EC1EF72B409}"/>
    <cellStyle name="40% - Accent5 2 3 4 5 2" xfId="39810" xr:uid="{9E9CF017-DEC6-452F-B0BB-7627FC8E067C}"/>
    <cellStyle name="40% - Accent5 2 3 4 6" xfId="32207" xr:uid="{F9F75865-5219-45EE-BCB8-1F551C06DE58}"/>
    <cellStyle name="40% - Accent5 2 3 5" xfId="7241" xr:uid="{00000000-0005-0000-0000-0000D90F0000}"/>
    <cellStyle name="40% - Accent5 2 3 5 2" xfId="7242" xr:uid="{00000000-0005-0000-0000-0000DA0F0000}"/>
    <cellStyle name="40% - Accent5 2 3 5 2 2" xfId="24847" xr:uid="{A50EFA5B-6443-46FA-BF6F-C06DFBF72F36}"/>
    <cellStyle name="40% - Accent5 2 3 5 2 2 2" xfId="39818" xr:uid="{1FC48551-E95D-4231-9CBC-A29B1DA33D52}"/>
    <cellStyle name="40% - Accent5 2 3 5 2 3" xfId="32215" xr:uid="{4F6B8388-8A82-4DAF-B24A-B08FBEDBD65D}"/>
    <cellStyle name="40% - Accent5 2 3 5 3" xfId="7243" xr:uid="{00000000-0005-0000-0000-0000DB0F0000}"/>
    <cellStyle name="40% - Accent5 2 3 5 3 2" xfId="24848" xr:uid="{C7898A93-8F6C-4834-A265-EBC30C9410CB}"/>
    <cellStyle name="40% - Accent5 2 3 5 3 2 2" xfId="39819" xr:uid="{B6BDF81F-B305-4ABB-BF35-809EF90D0143}"/>
    <cellStyle name="40% - Accent5 2 3 5 3 3" xfId="32216" xr:uid="{D4499C78-2554-4E80-AB07-186277CFBE66}"/>
    <cellStyle name="40% - Accent5 2 3 5 4" xfId="24846" xr:uid="{A2B53770-16E1-4D42-BEAD-E2A5C34F66A9}"/>
    <cellStyle name="40% - Accent5 2 3 5 4 2" xfId="39817" xr:uid="{C9AFD6C3-F7EA-49CB-B273-07F41AE71934}"/>
    <cellStyle name="40% - Accent5 2 3 5 5" xfId="32214" xr:uid="{F10B48CB-F9A7-4BC3-B860-1BD449FD7EFA}"/>
    <cellStyle name="40% - Accent5 2 3 6" xfId="7244" xr:uid="{00000000-0005-0000-0000-0000DC0F0000}"/>
    <cellStyle name="40% - Accent5 2 3 6 2" xfId="24849" xr:uid="{131CA8A0-0695-4365-875C-B97E46C65CE6}"/>
    <cellStyle name="40% - Accent5 2 3 6 2 2" xfId="39820" xr:uid="{29BA4C41-9D01-4030-8671-F074EEC897E4}"/>
    <cellStyle name="40% - Accent5 2 3 6 3" xfId="32217" xr:uid="{2DC387EE-A401-4619-AFDB-0C5D1F700444}"/>
    <cellStyle name="40% - Accent5 2 3 7" xfId="7245" xr:uid="{00000000-0005-0000-0000-0000DD0F0000}"/>
    <cellStyle name="40% - Accent5 2 3 7 2" xfId="7246" xr:uid="{00000000-0005-0000-0000-0000DE0F0000}"/>
    <cellStyle name="40% - Accent5 2 3 7 2 2" xfId="24851" xr:uid="{853B3B8C-7B1D-4381-8E46-5B45DE28591F}"/>
    <cellStyle name="40% - Accent5 2 3 7 2 2 2" xfId="39822" xr:uid="{9F41EFA0-8244-4F52-8B9D-A6E1558648E5}"/>
    <cellStyle name="40% - Accent5 2 3 7 2 3" xfId="32219" xr:uid="{AF8FF7AC-A4E0-42DD-B2DF-6AC479931DD9}"/>
    <cellStyle name="40% - Accent5 2 3 7 3" xfId="24850" xr:uid="{385DEF9D-F59D-4E78-A7D5-C50CA45BE890}"/>
    <cellStyle name="40% - Accent5 2 3 7 3 2" xfId="39821" xr:uid="{AAF119C6-A53C-4128-BAD7-92E4BF6CC1A4}"/>
    <cellStyle name="40% - Accent5 2 3 7 4" xfId="32218" xr:uid="{62BE0398-0B21-4830-862E-FE7D96432CCF}"/>
    <cellStyle name="40% - Accent5 2 3 8" xfId="7247" xr:uid="{00000000-0005-0000-0000-0000DF0F0000}"/>
    <cellStyle name="40% - Accent5 2 3 8 2" xfId="24852" xr:uid="{A503BA4F-2DA9-42CE-8EA5-6C86C9527129}"/>
    <cellStyle name="40% - Accent5 2 3 8 2 2" xfId="39823" xr:uid="{BAB047BD-D57C-4C5B-9289-BCCF3F4B335F}"/>
    <cellStyle name="40% - Accent5 2 3 8 3" xfId="32220" xr:uid="{ADDFDDB6-E43B-4652-8B9A-43F2C31D3426}"/>
    <cellStyle name="40% - Accent5 2 3 9" xfId="24809" xr:uid="{C68BBB39-7906-4CE3-85E8-9044B8F3E756}"/>
    <cellStyle name="40% - Accent5 2 3 9 2" xfId="39780" xr:uid="{ACB67D47-CB9B-4B19-B888-DCE5F0DD0CB5}"/>
    <cellStyle name="40% - Accent5 2 4" xfId="7248" xr:uid="{00000000-0005-0000-0000-0000E00F0000}"/>
    <cellStyle name="40% - Accent5 2 4 10" xfId="32221" xr:uid="{C02561F2-C228-4242-ADE5-A7485B431636}"/>
    <cellStyle name="40% - Accent5 2 4 2" xfId="7249" xr:uid="{00000000-0005-0000-0000-0000E10F0000}"/>
    <cellStyle name="40% - Accent5 2 4 2 2" xfId="7250" xr:uid="{00000000-0005-0000-0000-0000E20F0000}"/>
    <cellStyle name="40% - Accent5 2 4 2 2 2" xfId="7251" xr:uid="{00000000-0005-0000-0000-0000E30F0000}"/>
    <cellStyle name="40% - Accent5 2 4 2 2 2 2" xfId="7252" xr:uid="{00000000-0005-0000-0000-0000E40F0000}"/>
    <cellStyle name="40% - Accent5 2 4 2 2 2 2 2" xfId="24857" xr:uid="{D9EA4203-0282-464E-9EE5-9269DCF51BF0}"/>
    <cellStyle name="40% - Accent5 2 4 2 2 2 2 2 2" xfId="39828" xr:uid="{53FBB7A7-8D25-405E-9844-8919877A74C8}"/>
    <cellStyle name="40% - Accent5 2 4 2 2 2 2 3" xfId="32225" xr:uid="{0ACECFB7-62E3-4DB3-A40B-307311248183}"/>
    <cellStyle name="40% - Accent5 2 4 2 2 2 3" xfId="7253" xr:uid="{00000000-0005-0000-0000-0000E50F0000}"/>
    <cellStyle name="40% - Accent5 2 4 2 2 2 3 2" xfId="24858" xr:uid="{375AF558-94AF-4A71-8E4C-9ED82E450717}"/>
    <cellStyle name="40% - Accent5 2 4 2 2 2 3 2 2" xfId="39829" xr:uid="{70EFD524-65BB-4759-89F5-C10EFEBB9BD0}"/>
    <cellStyle name="40% - Accent5 2 4 2 2 2 3 3" xfId="32226" xr:uid="{113F114D-5AEE-4603-8746-8D18BBC19A7A}"/>
    <cellStyle name="40% - Accent5 2 4 2 2 2 4" xfId="24856" xr:uid="{E26CB533-7180-437F-901D-1CF9DAD93CB6}"/>
    <cellStyle name="40% - Accent5 2 4 2 2 2 4 2" xfId="39827" xr:uid="{720A46BD-10BA-42AA-9785-0C0E34FCD220}"/>
    <cellStyle name="40% - Accent5 2 4 2 2 2 5" xfId="32224" xr:uid="{F0F13CA0-0D15-46AC-9322-1700F8E13678}"/>
    <cellStyle name="40% - Accent5 2 4 2 2 3" xfId="7254" xr:uid="{00000000-0005-0000-0000-0000E60F0000}"/>
    <cellStyle name="40% - Accent5 2 4 2 2 3 2" xfId="7255" xr:uid="{00000000-0005-0000-0000-0000E70F0000}"/>
    <cellStyle name="40% - Accent5 2 4 2 2 3 2 2" xfId="24860" xr:uid="{15A76171-862A-478F-B6F9-4BB57AD87D3B}"/>
    <cellStyle name="40% - Accent5 2 4 2 2 3 2 2 2" xfId="39831" xr:uid="{60D3CF26-4DCA-4360-B691-522781EE48C5}"/>
    <cellStyle name="40% - Accent5 2 4 2 2 3 2 3" xfId="32228" xr:uid="{C5BB968C-3E1E-41F8-827A-E89B16E91D65}"/>
    <cellStyle name="40% - Accent5 2 4 2 2 3 3" xfId="24859" xr:uid="{F0CBD6B2-DF3D-403F-B1BD-2F7BCE56B8B4}"/>
    <cellStyle name="40% - Accent5 2 4 2 2 3 3 2" xfId="39830" xr:uid="{752133E6-54B8-4226-83F5-6628E7EBD340}"/>
    <cellStyle name="40% - Accent5 2 4 2 2 3 4" xfId="32227" xr:uid="{3EBA4333-8BE2-421E-B53D-E27FA8781012}"/>
    <cellStyle name="40% - Accent5 2 4 2 2 4" xfId="7256" xr:uid="{00000000-0005-0000-0000-0000E80F0000}"/>
    <cellStyle name="40% - Accent5 2 4 2 2 4 2" xfId="24861" xr:uid="{3ACAC1CA-E2E6-4CB5-8331-AB37971261DA}"/>
    <cellStyle name="40% - Accent5 2 4 2 2 4 2 2" xfId="39832" xr:uid="{B01896E5-A070-417B-8CCF-2E6E6FAC9993}"/>
    <cellStyle name="40% - Accent5 2 4 2 2 4 3" xfId="32229" xr:uid="{DA5E387D-3AD0-4633-B0B6-C93B62E9C228}"/>
    <cellStyle name="40% - Accent5 2 4 2 2 5" xfId="24855" xr:uid="{8E5C5760-F150-46AD-A634-B01CC4ED3983}"/>
    <cellStyle name="40% - Accent5 2 4 2 2 5 2" xfId="39826" xr:uid="{25939093-9759-439F-B3BD-93CCED055837}"/>
    <cellStyle name="40% - Accent5 2 4 2 2 6" xfId="32223" xr:uid="{4AD33737-D501-401B-9BEB-5664478672E1}"/>
    <cellStyle name="40% - Accent5 2 4 2 3" xfId="7257" xr:uid="{00000000-0005-0000-0000-0000E90F0000}"/>
    <cellStyle name="40% - Accent5 2 4 2 3 2" xfId="7258" xr:uid="{00000000-0005-0000-0000-0000EA0F0000}"/>
    <cellStyle name="40% - Accent5 2 4 2 3 2 2" xfId="7259" xr:uid="{00000000-0005-0000-0000-0000EB0F0000}"/>
    <cellStyle name="40% - Accent5 2 4 2 3 2 2 2" xfId="24864" xr:uid="{73955932-5D55-4B59-9E9E-A0572428F9C3}"/>
    <cellStyle name="40% - Accent5 2 4 2 3 2 2 2 2" xfId="39835" xr:uid="{D1D227B2-8F0E-44CA-B9FA-1278B6C759E3}"/>
    <cellStyle name="40% - Accent5 2 4 2 3 2 2 3" xfId="32232" xr:uid="{D12498C5-9A77-4F49-89D2-3521003CCF5E}"/>
    <cellStyle name="40% - Accent5 2 4 2 3 2 3" xfId="7260" xr:uid="{00000000-0005-0000-0000-0000EC0F0000}"/>
    <cellStyle name="40% - Accent5 2 4 2 3 2 3 2" xfId="24865" xr:uid="{6902B786-CD4D-45F1-AA47-3A803D88F4EB}"/>
    <cellStyle name="40% - Accent5 2 4 2 3 2 3 2 2" xfId="39836" xr:uid="{3A40229C-E0F6-4AC0-8E2D-56BA1C5F91AC}"/>
    <cellStyle name="40% - Accent5 2 4 2 3 2 3 3" xfId="32233" xr:uid="{74DC0E2B-E242-467F-B559-84DCE2214E0D}"/>
    <cellStyle name="40% - Accent5 2 4 2 3 2 4" xfId="24863" xr:uid="{B4356D5C-5E21-4F72-ADA0-8E6E0A80900D}"/>
    <cellStyle name="40% - Accent5 2 4 2 3 2 4 2" xfId="39834" xr:uid="{268BCAEF-23A5-41E8-B392-0C7BE4D8B5EF}"/>
    <cellStyle name="40% - Accent5 2 4 2 3 2 5" xfId="32231" xr:uid="{A83C8813-F01B-4FAC-B1EA-CA4F0F968299}"/>
    <cellStyle name="40% - Accent5 2 4 2 3 3" xfId="7261" xr:uid="{00000000-0005-0000-0000-0000ED0F0000}"/>
    <cellStyle name="40% - Accent5 2 4 2 3 3 2" xfId="7262" xr:uid="{00000000-0005-0000-0000-0000EE0F0000}"/>
    <cellStyle name="40% - Accent5 2 4 2 3 3 2 2" xfId="24867" xr:uid="{AE7F45D7-93F0-493D-B5EF-60E061C62A40}"/>
    <cellStyle name="40% - Accent5 2 4 2 3 3 2 2 2" xfId="39838" xr:uid="{74FAA9F6-1648-4C56-B944-CC53CB9DADCE}"/>
    <cellStyle name="40% - Accent5 2 4 2 3 3 2 3" xfId="32235" xr:uid="{4376AD68-E620-4EF6-932D-9E44ECE57F48}"/>
    <cellStyle name="40% - Accent5 2 4 2 3 3 3" xfId="24866" xr:uid="{73616915-1172-4433-B54A-A0EBD728E63E}"/>
    <cellStyle name="40% - Accent5 2 4 2 3 3 3 2" xfId="39837" xr:uid="{938E2C9F-2A76-4848-89E9-FEBC0EE213D7}"/>
    <cellStyle name="40% - Accent5 2 4 2 3 3 4" xfId="32234" xr:uid="{2BC8B0F1-DBDB-4B63-A7B4-70B1869AA51D}"/>
    <cellStyle name="40% - Accent5 2 4 2 3 4" xfId="7263" xr:uid="{00000000-0005-0000-0000-0000EF0F0000}"/>
    <cellStyle name="40% - Accent5 2 4 2 3 4 2" xfId="24868" xr:uid="{026580D0-6C62-4822-BA2F-29103C080E6C}"/>
    <cellStyle name="40% - Accent5 2 4 2 3 4 2 2" xfId="39839" xr:uid="{D391A321-00EE-4D87-9576-592778DC7D00}"/>
    <cellStyle name="40% - Accent5 2 4 2 3 4 3" xfId="32236" xr:uid="{33AB2B6B-89F2-46FD-9549-50797379E639}"/>
    <cellStyle name="40% - Accent5 2 4 2 3 5" xfId="24862" xr:uid="{077A3940-D10A-4910-89C8-96EBF3B5ACF3}"/>
    <cellStyle name="40% - Accent5 2 4 2 3 5 2" xfId="39833" xr:uid="{664A127D-BD0A-45A6-94F1-4C3DD1F956E9}"/>
    <cellStyle name="40% - Accent5 2 4 2 3 6" xfId="32230" xr:uid="{3019E611-DAEF-4107-A746-753CA389CC00}"/>
    <cellStyle name="40% - Accent5 2 4 2 4" xfId="7264" xr:uid="{00000000-0005-0000-0000-0000F00F0000}"/>
    <cellStyle name="40% - Accent5 2 4 2 4 2" xfId="7265" xr:uid="{00000000-0005-0000-0000-0000F10F0000}"/>
    <cellStyle name="40% - Accent5 2 4 2 4 2 2" xfId="24870" xr:uid="{8DED82E0-6124-48D2-A1A3-BA270F2BC22D}"/>
    <cellStyle name="40% - Accent5 2 4 2 4 2 2 2" xfId="39841" xr:uid="{76E6E935-3082-43B4-B2B3-5C208E5681D6}"/>
    <cellStyle name="40% - Accent5 2 4 2 4 2 3" xfId="32238" xr:uid="{2BCD6B9D-19D2-4993-A4BB-BE07D92EB499}"/>
    <cellStyle name="40% - Accent5 2 4 2 4 3" xfId="7266" xr:uid="{00000000-0005-0000-0000-0000F20F0000}"/>
    <cellStyle name="40% - Accent5 2 4 2 4 3 2" xfId="24871" xr:uid="{62323A27-8E12-4474-8EAC-FEADED6AB2E2}"/>
    <cellStyle name="40% - Accent5 2 4 2 4 3 2 2" xfId="39842" xr:uid="{1B06DE50-107B-4C5C-850D-AF186D212D19}"/>
    <cellStyle name="40% - Accent5 2 4 2 4 3 3" xfId="32239" xr:uid="{C21C1E51-8312-4231-9DEC-860D0010D9CF}"/>
    <cellStyle name="40% - Accent5 2 4 2 4 4" xfId="24869" xr:uid="{8E9A506A-A488-41B3-A765-B2D80268FFC4}"/>
    <cellStyle name="40% - Accent5 2 4 2 4 4 2" xfId="39840" xr:uid="{76211767-FBD0-4289-9217-1FE69C8FE86C}"/>
    <cellStyle name="40% - Accent5 2 4 2 4 5" xfId="32237" xr:uid="{E54D8C9F-5FF8-454E-9292-03118D388B2E}"/>
    <cellStyle name="40% - Accent5 2 4 2 5" xfId="7267" xr:uid="{00000000-0005-0000-0000-0000F30F0000}"/>
    <cellStyle name="40% - Accent5 2 4 2 5 2" xfId="24872" xr:uid="{1CE26D34-A5A9-4580-A416-53A6C04AB16B}"/>
    <cellStyle name="40% - Accent5 2 4 2 5 2 2" xfId="39843" xr:uid="{1858C165-3453-4C3F-AC26-C17BFD61B1F5}"/>
    <cellStyle name="40% - Accent5 2 4 2 5 3" xfId="32240" xr:uid="{9F71D047-2A7C-4510-BFC4-6C1EFD318DBB}"/>
    <cellStyle name="40% - Accent5 2 4 2 6" xfId="7268" xr:uid="{00000000-0005-0000-0000-0000F40F0000}"/>
    <cellStyle name="40% - Accent5 2 4 2 6 2" xfId="7269" xr:uid="{00000000-0005-0000-0000-0000F50F0000}"/>
    <cellStyle name="40% - Accent5 2 4 2 6 2 2" xfId="24874" xr:uid="{40A039A4-2724-453C-9B13-37B9FCB1D526}"/>
    <cellStyle name="40% - Accent5 2 4 2 6 2 2 2" xfId="39845" xr:uid="{697928D6-B024-41A4-B455-98E98BE4E658}"/>
    <cellStyle name="40% - Accent5 2 4 2 6 2 3" xfId="32242" xr:uid="{20F57687-95FF-4E51-BE59-CE0BB39E0580}"/>
    <cellStyle name="40% - Accent5 2 4 2 6 3" xfId="24873" xr:uid="{F4A3ACCE-6F2B-4363-BDFD-7F5D117A338F}"/>
    <cellStyle name="40% - Accent5 2 4 2 6 3 2" xfId="39844" xr:uid="{F1C9086C-5E3F-4A88-BAF9-D3831DC5B586}"/>
    <cellStyle name="40% - Accent5 2 4 2 6 4" xfId="32241" xr:uid="{4425E09A-81B5-4E1E-9736-DDB11009921B}"/>
    <cellStyle name="40% - Accent5 2 4 2 7" xfId="7270" xr:uid="{00000000-0005-0000-0000-0000F60F0000}"/>
    <cellStyle name="40% - Accent5 2 4 2 7 2" xfId="24875" xr:uid="{CD479173-15E9-4200-8D47-5C72800DFF86}"/>
    <cellStyle name="40% - Accent5 2 4 2 7 2 2" xfId="39846" xr:uid="{AC699664-5151-43AB-A767-24BE6E6B2899}"/>
    <cellStyle name="40% - Accent5 2 4 2 7 3" xfId="32243" xr:uid="{DE3B5123-87DC-4B5E-BA07-8DE0877DAF51}"/>
    <cellStyle name="40% - Accent5 2 4 2 8" xfId="24854" xr:uid="{CF299A03-98F2-4447-AE4E-DF93DB57A2D6}"/>
    <cellStyle name="40% - Accent5 2 4 2 8 2" xfId="39825" xr:uid="{553E2CAB-8D03-4F41-9644-129F6874A0F7}"/>
    <cellStyle name="40% - Accent5 2 4 2 9" xfId="32222" xr:uid="{51DAC04B-B911-4D76-B847-1650115D5AA0}"/>
    <cellStyle name="40% - Accent5 2 4 3" xfId="7271" xr:uid="{00000000-0005-0000-0000-0000F70F0000}"/>
    <cellStyle name="40% - Accent5 2 4 3 2" xfId="7272" xr:uid="{00000000-0005-0000-0000-0000F80F0000}"/>
    <cellStyle name="40% - Accent5 2 4 3 2 2" xfId="7273" xr:uid="{00000000-0005-0000-0000-0000F90F0000}"/>
    <cellStyle name="40% - Accent5 2 4 3 2 2 2" xfId="24878" xr:uid="{610A8C60-C072-4409-8F9B-BA5BE820962D}"/>
    <cellStyle name="40% - Accent5 2 4 3 2 2 2 2" xfId="39849" xr:uid="{8728797F-D0F8-4A5C-BB3F-4151712B1774}"/>
    <cellStyle name="40% - Accent5 2 4 3 2 2 3" xfId="32246" xr:uid="{03FA94AF-406E-4133-AC95-5A2C9144D5D1}"/>
    <cellStyle name="40% - Accent5 2 4 3 2 3" xfId="7274" xr:uid="{00000000-0005-0000-0000-0000FA0F0000}"/>
    <cellStyle name="40% - Accent5 2 4 3 2 3 2" xfId="24879" xr:uid="{61809942-F6EE-4F30-99DF-B29A47E1EE4C}"/>
    <cellStyle name="40% - Accent5 2 4 3 2 3 2 2" xfId="39850" xr:uid="{DE8D5B81-FB8A-4C99-9059-CE6586947F31}"/>
    <cellStyle name="40% - Accent5 2 4 3 2 3 3" xfId="32247" xr:uid="{AE440634-E72D-401D-83E0-1F6A74BAAD70}"/>
    <cellStyle name="40% - Accent5 2 4 3 2 4" xfId="24877" xr:uid="{94E9EF72-E32C-43B8-84E7-2D5E062F9609}"/>
    <cellStyle name="40% - Accent5 2 4 3 2 4 2" xfId="39848" xr:uid="{5F8A1330-13ED-446D-B259-37A84FE4B6AF}"/>
    <cellStyle name="40% - Accent5 2 4 3 2 5" xfId="32245" xr:uid="{0A97A40D-9671-46C4-8DFD-7E7589EC6005}"/>
    <cellStyle name="40% - Accent5 2 4 3 3" xfId="7275" xr:uid="{00000000-0005-0000-0000-0000FB0F0000}"/>
    <cellStyle name="40% - Accent5 2 4 3 3 2" xfId="7276" xr:uid="{00000000-0005-0000-0000-0000FC0F0000}"/>
    <cellStyle name="40% - Accent5 2 4 3 3 2 2" xfId="24881" xr:uid="{DFE9D191-1019-4F46-9F14-94FB32AF6A7D}"/>
    <cellStyle name="40% - Accent5 2 4 3 3 2 2 2" xfId="39852" xr:uid="{0D2F4EC4-B4ED-40BD-A3A6-0F9C37920697}"/>
    <cellStyle name="40% - Accent5 2 4 3 3 2 3" xfId="32249" xr:uid="{415DED3A-F520-40BA-B699-1191F9700F73}"/>
    <cellStyle name="40% - Accent5 2 4 3 3 3" xfId="24880" xr:uid="{2FDFCDB3-5158-4E27-BFE4-61B9C470B76E}"/>
    <cellStyle name="40% - Accent5 2 4 3 3 3 2" xfId="39851" xr:uid="{E12DC570-E63A-45FB-B59D-716071E8C75E}"/>
    <cellStyle name="40% - Accent5 2 4 3 3 4" xfId="32248" xr:uid="{70740319-677E-4E08-BC8D-9BFFB802DBA4}"/>
    <cellStyle name="40% - Accent5 2 4 3 4" xfId="7277" xr:uid="{00000000-0005-0000-0000-0000FD0F0000}"/>
    <cellStyle name="40% - Accent5 2 4 3 4 2" xfId="24882" xr:uid="{1723D4CB-AFCF-434A-98BA-8CB0AA3334CC}"/>
    <cellStyle name="40% - Accent5 2 4 3 4 2 2" xfId="39853" xr:uid="{DC2A9669-085C-4664-BC8A-A312EF5CA33C}"/>
    <cellStyle name="40% - Accent5 2 4 3 4 3" xfId="32250" xr:uid="{F603D556-27E0-4218-9C92-6ED58CC7FF57}"/>
    <cellStyle name="40% - Accent5 2 4 3 5" xfId="24876" xr:uid="{DB6D99FD-3575-491E-AC29-06524444D017}"/>
    <cellStyle name="40% - Accent5 2 4 3 5 2" xfId="39847" xr:uid="{ADEA7407-1A97-461B-A179-1DCD764F2095}"/>
    <cellStyle name="40% - Accent5 2 4 3 6" xfId="32244" xr:uid="{B2097965-A9AB-4BC8-942E-6DBFEDC9BD67}"/>
    <cellStyle name="40% - Accent5 2 4 4" xfId="7278" xr:uid="{00000000-0005-0000-0000-0000FE0F0000}"/>
    <cellStyle name="40% - Accent5 2 4 4 2" xfId="7279" xr:uid="{00000000-0005-0000-0000-0000FF0F0000}"/>
    <cellStyle name="40% - Accent5 2 4 4 2 2" xfId="7280" xr:uid="{00000000-0005-0000-0000-000000100000}"/>
    <cellStyle name="40% - Accent5 2 4 4 2 2 2" xfId="24885" xr:uid="{3458032E-ECCF-4440-A3E7-C17BE0855133}"/>
    <cellStyle name="40% - Accent5 2 4 4 2 2 2 2" xfId="39856" xr:uid="{50C1F590-57C3-4C05-9821-EBCC90B0E946}"/>
    <cellStyle name="40% - Accent5 2 4 4 2 2 3" xfId="32253" xr:uid="{47DA2A51-06F4-46FF-BE0A-4A03A3CB4DF7}"/>
    <cellStyle name="40% - Accent5 2 4 4 2 3" xfId="7281" xr:uid="{00000000-0005-0000-0000-000001100000}"/>
    <cellStyle name="40% - Accent5 2 4 4 2 3 2" xfId="24886" xr:uid="{7C3B86C5-6362-4BA6-8235-54EDC399AC95}"/>
    <cellStyle name="40% - Accent5 2 4 4 2 3 2 2" xfId="39857" xr:uid="{0BBF81F4-A94C-4726-BD91-0EB8B5CBDE85}"/>
    <cellStyle name="40% - Accent5 2 4 4 2 3 3" xfId="32254" xr:uid="{BA95F6BE-91B6-4D9B-8C86-142744883118}"/>
    <cellStyle name="40% - Accent5 2 4 4 2 4" xfId="24884" xr:uid="{0D295EED-2E25-45C7-A17C-5B8256717063}"/>
    <cellStyle name="40% - Accent5 2 4 4 2 4 2" xfId="39855" xr:uid="{9FA4479E-D6B6-41B8-B01B-5714ED1997C3}"/>
    <cellStyle name="40% - Accent5 2 4 4 2 5" xfId="32252" xr:uid="{068E9C4A-D886-4012-AE04-76E5B10F1AFE}"/>
    <cellStyle name="40% - Accent5 2 4 4 3" xfId="7282" xr:uid="{00000000-0005-0000-0000-000002100000}"/>
    <cellStyle name="40% - Accent5 2 4 4 3 2" xfId="7283" xr:uid="{00000000-0005-0000-0000-000003100000}"/>
    <cellStyle name="40% - Accent5 2 4 4 3 2 2" xfId="24888" xr:uid="{20F7568A-D7FC-4226-91D7-7B2A50AE90F8}"/>
    <cellStyle name="40% - Accent5 2 4 4 3 2 2 2" xfId="39859" xr:uid="{C5569D13-84C5-4C09-9055-539801AB351A}"/>
    <cellStyle name="40% - Accent5 2 4 4 3 2 3" xfId="32256" xr:uid="{BAA12899-3453-4F72-AC39-95901E47C41D}"/>
    <cellStyle name="40% - Accent5 2 4 4 3 3" xfId="24887" xr:uid="{3452EFAA-2D6C-4F6F-A7A9-32FABB758A3F}"/>
    <cellStyle name="40% - Accent5 2 4 4 3 3 2" xfId="39858" xr:uid="{2AC2F227-B983-409A-BBA3-24CD27A67561}"/>
    <cellStyle name="40% - Accent5 2 4 4 3 4" xfId="32255" xr:uid="{AB6B079A-BFFB-4857-8E20-3513878455CF}"/>
    <cellStyle name="40% - Accent5 2 4 4 4" xfId="7284" xr:uid="{00000000-0005-0000-0000-000004100000}"/>
    <cellStyle name="40% - Accent5 2 4 4 4 2" xfId="24889" xr:uid="{074D7481-0CE8-4FB5-BD8E-7B92EDD1C42B}"/>
    <cellStyle name="40% - Accent5 2 4 4 4 2 2" xfId="39860" xr:uid="{B0A58CFD-12BB-463A-ACD7-30EF889BE46A}"/>
    <cellStyle name="40% - Accent5 2 4 4 4 3" xfId="32257" xr:uid="{CC5F5039-82BC-47EE-9409-0790CA7FF37E}"/>
    <cellStyle name="40% - Accent5 2 4 4 5" xfId="24883" xr:uid="{B40177BC-31DE-4AB2-94E7-64700152FDA8}"/>
    <cellStyle name="40% - Accent5 2 4 4 5 2" xfId="39854" xr:uid="{11AF3F12-CCA4-494D-B062-2F79196D4AAA}"/>
    <cellStyle name="40% - Accent5 2 4 4 6" xfId="32251" xr:uid="{C0BE35A1-6F45-4080-B805-86B7ED61C5E2}"/>
    <cellStyle name="40% - Accent5 2 4 5" xfId="7285" xr:uid="{00000000-0005-0000-0000-000005100000}"/>
    <cellStyle name="40% - Accent5 2 4 5 2" xfId="7286" xr:uid="{00000000-0005-0000-0000-000006100000}"/>
    <cellStyle name="40% - Accent5 2 4 5 2 2" xfId="24891" xr:uid="{5E883889-9395-4A7B-BB6F-65B952F3B42E}"/>
    <cellStyle name="40% - Accent5 2 4 5 2 2 2" xfId="39862" xr:uid="{C118BE70-8BD6-40F9-BE94-13992715AE3B}"/>
    <cellStyle name="40% - Accent5 2 4 5 2 3" xfId="32259" xr:uid="{1127C43B-B094-4320-BBFF-33DD4689FB11}"/>
    <cellStyle name="40% - Accent5 2 4 5 3" xfId="7287" xr:uid="{00000000-0005-0000-0000-000007100000}"/>
    <cellStyle name="40% - Accent5 2 4 5 3 2" xfId="24892" xr:uid="{B0EB4A95-8446-40E8-8FF5-07C8938FE1C6}"/>
    <cellStyle name="40% - Accent5 2 4 5 3 2 2" xfId="39863" xr:uid="{EF324BDC-B8F1-4CDC-8AC0-60B1593FC8BA}"/>
    <cellStyle name="40% - Accent5 2 4 5 3 3" xfId="32260" xr:uid="{77FAE1BB-B224-4D1F-BE46-01DC4E0C8FAD}"/>
    <cellStyle name="40% - Accent5 2 4 5 4" xfId="24890" xr:uid="{66E34D8D-E7B4-4DB9-88C9-2735288E9F57}"/>
    <cellStyle name="40% - Accent5 2 4 5 4 2" xfId="39861" xr:uid="{843D15A3-E285-4575-950D-4F447FF2F8BB}"/>
    <cellStyle name="40% - Accent5 2 4 5 5" xfId="32258" xr:uid="{E1007F52-1DCC-4CFA-A681-CA54C711C8FD}"/>
    <cellStyle name="40% - Accent5 2 4 6" xfId="7288" xr:uid="{00000000-0005-0000-0000-000008100000}"/>
    <cellStyle name="40% - Accent5 2 4 6 2" xfId="24893" xr:uid="{FBCB7C7C-4E70-47A3-BF82-B3B411406D1B}"/>
    <cellStyle name="40% - Accent5 2 4 6 2 2" xfId="39864" xr:uid="{A8DDE34A-8228-4AF6-BC48-1726FD3664C4}"/>
    <cellStyle name="40% - Accent5 2 4 6 3" xfId="32261" xr:uid="{398CD821-B8AE-47E9-B6DB-6A2A7921EA08}"/>
    <cellStyle name="40% - Accent5 2 4 7" xfId="7289" xr:uid="{00000000-0005-0000-0000-000009100000}"/>
    <cellStyle name="40% - Accent5 2 4 7 2" xfId="7290" xr:uid="{00000000-0005-0000-0000-00000A100000}"/>
    <cellStyle name="40% - Accent5 2 4 7 2 2" xfId="24895" xr:uid="{B0FE4643-B6EC-410B-9B85-BBD0088A8690}"/>
    <cellStyle name="40% - Accent5 2 4 7 2 2 2" xfId="39866" xr:uid="{DFB05BE7-736F-4810-B19B-9FA195B56754}"/>
    <cellStyle name="40% - Accent5 2 4 7 2 3" xfId="32263" xr:uid="{E77E2748-4D04-41FA-9758-9C2B4D04AFAA}"/>
    <cellStyle name="40% - Accent5 2 4 7 3" xfId="24894" xr:uid="{5D811FEF-57B9-4C1B-839E-A2388FA7472D}"/>
    <cellStyle name="40% - Accent5 2 4 7 3 2" xfId="39865" xr:uid="{E313EA3C-77F3-4814-8906-A45D025C910D}"/>
    <cellStyle name="40% - Accent5 2 4 7 4" xfId="32262" xr:uid="{9D1A616B-605E-4840-BA2A-E0291DD0EFFE}"/>
    <cellStyle name="40% - Accent5 2 4 8" xfId="7291" xr:uid="{00000000-0005-0000-0000-00000B100000}"/>
    <cellStyle name="40% - Accent5 2 4 8 2" xfId="24896" xr:uid="{1B63C373-3DA2-4A27-92E7-430A2F0D8458}"/>
    <cellStyle name="40% - Accent5 2 4 8 2 2" xfId="39867" xr:uid="{3B1A3969-BC77-4F30-9148-F185374D258C}"/>
    <cellStyle name="40% - Accent5 2 4 8 3" xfId="32264" xr:uid="{280C487A-420B-4CD8-B172-32C0043B357A}"/>
    <cellStyle name="40% - Accent5 2 4 9" xfId="24853" xr:uid="{9A0F7C9E-F054-4822-BAAA-C3F0A95205F2}"/>
    <cellStyle name="40% - Accent5 2 4 9 2" xfId="39824" xr:uid="{DB4F3C65-6196-4F13-AAF5-AD4CB037B39E}"/>
    <cellStyle name="40% - Accent5 2 5" xfId="7292" xr:uid="{00000000-0005-0000-0000-00000C100000}"/>
    <cellStyle name="40% - Accent5 2 5 10" xfId="32265" xr:uid="{F45DD12F-E332-4CA1-82F5-FB44EF49FB76}"/>
    <cellStyle name="40% - Accent5 2 5 2" xfId="7293" xr:uid="{00000000-0005-0000-0000-00000D100000}"/>
    <cellStyle name="40% - Accent5 2 5 2 2" xfId="7294" xr:uid="{00000000-0005-0000-0000-00000E100000}"/>
    <cellStyle name="40% - Accent5 2 5 2 2 2" xfId="7295" xr:uid="{00000000-0005-0000-0000-00000F100000}"/>
    <cellStyle name="40% - Accent5 2 5 2 2 2 2" xfId="7296" xr:uid="{00000000-0005-0000-0000-000010100000}"/>
    <cellStyle name="40% - Accent5 2 5 2 2 2 2 2" xfId="24901" xr:uid="{9A2421B3-1BC2-4FD3-BF4C-82405EA86E89}"/>
    <cellStyle name="40% - Accent5 2 5 2 2 2 2 2 2" xfId="39872" xr:uid="{25319D6B-1A73-487C-BD04-8E511AA67A02}"/>
    <cellStyle name="40% - Accent5 2 5 2 2 2 2 3" xfId="32269" xr:uid="{30EB5D38-BE32-4314-84B7-2083A30AC849}"/>
    <cellStyle name="40% - Accent5 2 5 2 2 2 3" xfId="7297" xr:uid="{00000000-0005-0000-0000-000011100000}"/>
    <cellStyle name="40% - Accent5 2 5 2 2 2 3 2" xfId="24902" xr:uid="{8C33CD01-948D-4F3D-9261-13AF286803A9}"/>
    <cellStyle name="40% - Accent5 2 5 2 2 2 3 2 2" xfId="39873" xr:uid="{67A3A4F5-BD8D-4BAE-B801-092EA42A7183}"/>
    <cellStyle name="40% - Accent5 2 5 2 2 2 3 3" xfId="32270" xr:uid="{81A0B405-365A-4EDC-82DE-172475135D7E}"/>
    <cellStyle name="40% - Accent5 2 5 2 2 2 4" xfId="24900" xr:uid="{4DC61A4A-649A-49BF-B6DE-C11055B58EC8}"/>
    <cellStyle name="40% - Accent5 2 5 2 2 2 4 2" xfId="39871" xr:uid="{8A959D59-1F22-4AE0-B3B0-FE5A43ED4684}"/>
    <cellStyle name="40% - Accent5 2 5 2 2 2 5" xfId="32268" xr:uid="{DB7BEF7D-19FA-4984-9397-93A71AB5E2E2}"/>
    <cellStyle name="40% - Accent5 2 5 2 2 3" xfId="7298" xr:uid="{00000000-0005-0000-0000-000012100000}"/>
    <cellStyle name="40% - Accent5 2 5 2 2 3 2" xfId="7299" xr:uid="{00000000-0005-0000-0000-000013100000}"/>
    <cellStyle name="40% - Accent5 2 5 2 2 3 2 2" xfId="24904" xr:uid="{AA143C88-7F4A-476F-948F-8E5559348AD6}"/>
    <cellStyle name="40% - Accent5 2 5 2 2 3 2 2 2" xfId="39875" xr:uid="{86A1FEFC-CE81-4DD7-949D-B426A392FEC3}"/>
    <cellStyle name="40% - Accent5 2 5 2 2 3 2 3" xfId="32272" xr:uid="{2D6BAEB9-281A-4142-B54F-4EA181253DD4}"/>
    <cellStyle name="40% - Accent5 2 5 2 2 3 3" xfId="24903" xr:uid="{AA4F84C3-76A2-4E20-BE4C-9E5996167353}"/>
    <cellStyle name="40% - Accent5 2 5 2 2 3 3 2" xfId="39874" xr:uid="{B1412849-6A1C-4093-82D1-7704529BA8AA}"/>
    <cellStyle name="40% - Accent5 2 5 2 2 3 4" xfId="32271" xr:uid="{4EDCF272-AAC5-4476-A73F-1AA51869B030}"/>
    <cellStyle name="40% - Accent5 2 5 2 2 4" xfId="7300" xr:uid="{00000000-0005-0000-0000-000014100000}"/>
    <cellStyle name="40% - Accent5 2 5 2 2 4 2" xfId="24905" xr:uid="{6E1D30CE-A1EC-41C3-BDB6-9EC6C52D73C7}"/>
    <cellStyle name="40% - Accent5 2 5 2 2 4 2 2" xfId="39876" xr:uid="{C99E7217-E0CB-4214-AA22-02C7F8159CEE}"/>
    <cellStyle name="40% - Accent5 2 5 2 2 4 3" xfId="32273" xr:uid="{F5F7B74D-9D6D-4339-BDE5-652E643198F2}"/>
    <cellStyle name="40% - Accent5 2 5 2 2 5" xfId="24899" xr:uid="{469480CA-F38F-430D-885D-F5B51A3FC1F3}"/>
    <cellStyle name="40% - Accent5 2 5 2 2 5 2" xfId="39870" xr:uid="{926769D5-08AA-4029-ACA9-94F803FE8B77}"/>
    <cellStyle name="40% - Accent5 2 5 2 2 6" xfId="32267" xr:uid="{1E1F0F7A-833C-41DA-9539-385D5BFE17B3}"/>
    <cellStyle name="40% - Accent5 2 5 2 3" xfId="7301" xr:uid="{00000000-0005-0000-0000-000015100000}"/>
    <cellStyle name="40% - Accent5 2 5 2 3 2" xfId="7302" xr:uid="{00000000-0005-0000-0000-000016100000}"/>
    <cellStyle name="40% - Accent5 2 5 2 3 2 2" xfId="7303" xr:uid="{00000000-0005-0000-0000-000017100000}"/>
    <cellStyle name="40% - Accent5 2 5 2 3 2 2 2" xfId="24908" xr:uid="{85D79C10-E35B-4CF2-8FB7-0B50390B5C70}"/>
    <cellStyle name="40% - Accent5 2 5 2 3 2 2 2 2" xfId="39879" xr:uid="{C0E4ACD2-29E6-4CC9-804F-EEC49016B080}"/>
    <cellStyle name="40% - Accent5 2 5 2 3 2 2 3" xfId="32276" xr:uid="{DAA3DFE5-FC54-4DB6-8710-D72D7070244D}"/>
    <cellStyle name="40% - Accent5 2 5 2 3 2 3" xfId="7304" xr:uid="{00000000-0005-0000-0000-000018100000}"/>
    <cellStyle name="40% - Accent5 2 5 2 3 2 3 2" xfId="24909" xr:uid="{EB6BFD53-A409-466A-B95A-AC5FB6A75DDD}"/>
    <cellStyle name="40% - Accent5 2 5 2 3 2 3 2 2" xfId="39880" xr:uid="{52227BC7-4197-49E4-8AE2-9FFB5B2BCB1A}"/>
    <cellStyle name="40% - Accent5 2 5 2 3 2 3 3" xfId="32277" xr:uid="{E290E0B9-4801-4812-A01F-B11793EB01E3}"/>
    <cellStyle name="40% - Accent5 2 5 2 3 2 4" xfId="24907" xr:uid="{1116E645-78FA-49C3-A674-ED7229619D0D}"/>
    <cellStyle name="40% - Accent5 2 5 2 3 2 4 2" xfId="39878" xr:uid="{5D22976D-5D5A-45E0-B5E3-6C188CD24801}"/>
    <cellStyle name="40% - Accent5 2 5 2 3 2 5" xfId="32275" xr:uid="{A9FC956A-296C-49EF-A2BA-E5B2266038EA}"/>
    <cellStyle name="40% - Accent5 2 5 2 3 3" xfId="7305" xr:uid="{00000000-0005-0000-0000-000019100000}"/>
    <cellStyle name="40% - Accent5 2 5 2 3 3 2" xfId="7306" xr:uid="{00000000-0005-0000-0000-00001A100000}"/>
    <cellStyle name="40% - Accent5 2 5 2 3 3 2 2" xfId="24911" xr:uid="{6E533CF1-CB06-4D46-BA2F-A519B5D130C6}"/>
    <cellStyle name="40% - Accent5 2 5 2 3 3 2 2 2" xfId="39882" xr:uid="{8741F1EA-62D4-4081-AD60-96C9344DD0D8}"/>
    <cellStyle name="40% - Accent5 2 5 2 3 3 2 3" xfId="32279" xr:uid="{24FFAEC0-FF5E-49BC-A7FB-4DF4E3EE60E1}"/>
    <cellStyle name="40% - Accent5 2 5 2 3 3 3" xfId="24910" xr:uid="{D7FD371F-FE72-4A66-ADF9-C10726186179}"/>
    <cellStyle name="40% - Accent5 2 5 2 3 3 3 2" xfId="39881" xr:uid="{997588AA-AB59-4012-93E2-30EDAB3F16ED}"/>
    <cellStyle name="40% - Accent5 2 5 2 3 3 4" xfId="32278" xr:uid="{0E46AB1A-B437-4680-9714-235FA624C439}"/>
    <cellStyle name="40% - Accent5 2 5 2 3 4" xfId="7307" xr:uid="{00000000-0005-0000-0000-00001B100000}"/>
    <cellStyle name="40% - Accent5 2 5 2 3 4 2" xfId="24912" xr:uid="{B73C0168-C613-4B4C-BC94-9E5392AAFFF5}"/>
    <cellStyle name="40% - Accent5 2 5 2 3 4 2 2" xfId="39883" xr:uid="{B6D10A63-E6FF-4F59-809B-F793E925EAB0}"/>
    <cellStyle name="40% - Accent5 2 5 2 3 4 3" xfId="32280" xr:uid="{CC3D0C15-F34A-46BE-B99C-61084CEFE815}"/>
    <cellStyle name="40% - Accent5 2 5 2 3 5" xfId="24906" xr:uid="{F5296189-09DB-4A63-A57F-64F2B8648E59}"/>
    <cellStyle name="40% - Accent5 2 5 2 3 5 2" xfId="39877" xr:uid="{F77E4816-6DD8-401C-B3E3-9FF7ACA2B15F}"/>
    <cellStyle name="40% - Accent5 2 5 2 3 6" xfId="32274" xr:uid="{0B7E3BF3-1B4B-4216-B71B-8ED582D6C0DC}"/>
    <cellStyle name="40% - Accent5 2 5 2 4" xfId="7308" xr:uid="{00000000-0005-0000-0000-00001C100000}"/>
    <cellStyle name="40% - Accent5 2 5 2 4 2" xfId="7309" xr:uid="{00000000-0005-0000-0000-00001D100000}"/>
    <cellStyle name="40% - Accent5 2 5 2 4 2 2" xfId="24914" xr:uid="{CD932710-BEE4-4005-B9D9-86C1FABC9F1F}"/>
    <cellStyle name="40% - Accent5 2 5 2 4 2 2 2" xfId="39885" xr:uid="{D5E7E2E1-E478-4A76-9436-9C09B7F59225}"/>
    <cellStyle name="40% - Accent5 2 5 2 4 2 3" xfId="32282" xr:uid="{811918FE-ED27-442D-A880-D7EF72A9C582}"/>
    <cellStyle name="40% - Accent5 2 5 2 4 3" xfId="7310" xr:uid="{00000000-0005-0000-0000-00001E100000}"/>
    <cellStyle name="40% - Accent5 2 5 2 4 3 2" xfId="24915" xr:uid="{D285B103-1C68-47E1-A94E-40712D9461F8}"/>
    <cellStyle name="40% - Accent5 2 5 2 4 3 2 2" xfId="39886" xr:uid="{65169FFA-4805-4560-99D5-79E4E3BC1C69}"/>
    <cellStyle name="40% - Accent5 2 5 2 4 3 3" xfId="32283" xr:uid="{8AF5139C-CF98-4DF1-9E9A-FBF397A17B53}"/>
    <cellStyle name="40% - Accent5 2 5 2 4 4" xfId="24913" xr:uid="{7AFBFEA0-DD05-4372-8B4D-887507CDB1B8}"/>
    <cellStyle name="40% - Accent5 2 5 2 4 4 2" xfId="39884" xr:uid="{A34E7FFD-867E-4FA2-9BE2-E6E0BCA809C4}"/>
    <cellStyle name="40% - Accent5 2 5 2 4 5" xfId="32281" xr:uid="{E1DE15F8-7253-49AC-94C0-BE5C0A71167A}"/>
    <cellStyle name="40% - Accent5 2 5 2 5" xfId="7311" xr:uid="{00000000-0005-0000-0000-00001F100000}"/>
    <cellStyle name="40% - Accent5 2 5 2 5 2" xfId="24916" xr:uid="{FE44B06C-EFDF-4299-925B-B292DBBB8D13}"/>
    <cellStyle name="40% - Accent5 2 5 2 5 2 2" xfId="39887" xr:uid="{3F26A7DA-D3AC-41A3-AB23-0BF899E8731A}"/>
    <cellStyle name="40% - Accent5 2 5 2 5 3" xfId="32284" xr:uid="{4F437CE4-D555-4219-A51E-8BDB38E1332C}"/>
    <cellStyle name="40% - Accent5 2 5 2 6" xfId="7312" xr:uid="{00000000-0005-0000-0000-000020100000}"/>
    <cellStyle name="40% - Accent5 2 5 2 6 2" xfId="7313" xr:uid="{00000000-0005-0000-0000-000021100000}"/>
    <cellStyle name="40% - Accent5 2 5 2 6 2 2" xfId="24918" xr:uid="{E028A740-7487-427A-AC0B-87F4D47C71CD}"/>
    <cellStyle name="40% - Accent5 2 5 2 6 2 2 2" xfId="39889" xr:uid="{C1BE95FC-CF1B-449B-ABD8-AC039DBDE63A}"/>
    <cellStyle name="40% - Accent5 2 5 2 6 2 3" xfId="32286" xr:uid="{44711B32-DD26-4C82-B120-47BF8154D0B0}"/>
    <cellStyle name="40% - Accent5 2 5 2 6 3" xfId="24917" xr:uid="{22BE9965-6C11-45A8-A9E9-E94B9601B48E}"/>
    <cellStyle name="40% - Accent5 2 5 2 6 3 2" xfId="39888" xr:uid="{2F05F90C-6FA1-461B-A0CD-DF1F60868DC9}"/>
    <cellStyle name="40% - Accent5 2 5 2 6 4" xfId="32285" xr:uid="{33A205A2-F113-4E51-803B-6C6092BF69FD}"/>
    <cellStyle name="40% - Accent5 2 5 2 7" xfId="7314" xr:uid="{00000000-0005-0000-0000-000022100000}"/>
    <cellStyle name="40% - Accent5 2 5 2 7 2" xfId="24919" xr:uid="{189C3658-BDB4-47D9-9C41-212A49910A86}"/>
    <cellStyle name="40% - Accent5 2 5 2 7 2 2" xfId="39890" xr:uid="{C6DFCFA9-4F6F-4C3F-BB40-8CC14F278085}"/>
    <cellStyle name="40% - Accent5 2 5 2 7 3" xfId="32287" xr:uid="{E178EB10-ED49-4421-9F04-BC55D0163FAF}"/>
    <cellStyle name="40% - Accent5 2 5 2 8" xfId="24898" xr:uid="{D7BE20C8-1309-4689-B9F3-A9E9026F3CB9}"/>
    <cellStyle name="40% - Accent5 2 5 2 8 2" xfId="39869" xr:uid="{0201F090-4D77-4EA8-8A12-C40811F422C9}"/>
    <cellStyle name="40% - Accent5 2 5 2 9" xfId="32266" xr:uid="{4F56A218-423F-4381-B352-92552C6A9DF3}"/>
    <cellStyle name="40% - Accent5 2 5 3" xfId="7315" xr:uid="{00000000-0005-0000-0000-000023100000}"/>
    <cellStyle name="40% - Accent5 2 5 3 2" xfId="7316" xr:uid="{00000000-0005-0000-0000-000024100000}"/>
    <cellStyle name="40% - Accent5 2 5 3 2 2" xfId="7317" xr:uid="{00000000-0005-0000-0000-000025100000}"/>
    <cellStyle name="40% - Accent5 2 5 3 2 2 2" xfId="24922" xr:uid="{5692A75E-B807-41DB-9E6F-69440724D900}"/>
    <cellStyle name="40% - Accent5 2 5 3 2 2 2 2" xfId="39893" xr:uid="{A67A9EA5-3202-4E8F-9864-B167916A146B}"/>
    <cellStyle name="40% - Accent5 2 5 3 2 2 3" xfId="32290" xr:uid="{7E44581D-FB96-4B03-A760-412D66427219}"/>
    <cellStyle name="40% - Accent5 2 5 3 2 3" xfId="7318" xr:uid="{00000000-0005-0000-0000-000026100000}"/>
    <cellStyle name="40% - Accent5 2 5 3 2 3 2" xfId="24923" xr:uid="{FD736893-185A-4C40-A672-3CEB193433AF}"/>
    <cellStyle name="40% - Accent5 2 5 3 2 3 2 2" xfId="39894" xr:uid="{18A2833F-BD4F-4FFB-ACB6-2F1A82C7024F}"/>
    <cellStyle name="40% - Accent5 2 5 3 2 3 3" xfId="32291" xr:uid="{E18AA336-D903-4457-96DE-D4F543240C04}"/>
    <cellStyle name="40% - Accent5 2 5 3 2 4" xfId="24921" xr:uid="{68CDB87E-86FD-4059-B38A-4D6ADEA921BA}"/>
    <cellStyle name="40% - Accent5 2 5 3 2 4 2" xfId="39892" xr:uid="{65E10625-9A53-49CD-9078-77BA986A6731}"/>
    <cellStyle name="40% - Accent5 2 5 3 2 5" xfId="32289" xr:uid="{6DD58F32-787E-4975-B2CC-0AB405C18656}"/>
    <cellStyle name="40% - Accent5 2 5 3 3" xfId="7319" xr:uid="{00000000-0005-0000-0000-000027100000}"/>
    <cellStyle name="40% - Accent5 2 5 3 3 2" xfId="7320" xr:uid="{00000000-0005-0000-0000-000028100000}"/>
    <cellStyle name="40% - Accent5 2 5 3 3 2 2" xfId="24925" xr:uid="{86EE8124-DCBC-4344-8BA0-9EB9AFA4691E}"/>
    <cellStyle name="40% - Accent5 2 5 3 3 2 2 2" xfId="39896" xr:uid="{5BE99866-5C3C-4424-B71A-5A1096AE855A}"/>
    <cellStyle name="40% - Accent5 2 5 3 3 2 3" xfId="32293" xr:uid="{685C8F59-64A1-4577-A930-620EFB3424B4}"/>
    <cellStyle name="40% - Accent5 2 5 3 3 3" xfId="24924" xr:uid="{BFD424B3-411E-4E36-ADEF-54EFB5DD730E}"/>
    <cellStyle name="40% - Accent5 2 5 3 3 3 2" xfId="39895" xr:uid="{40D15743-75A7-47A3-900D-66F01945127C}"/>
    <cellStyle name="40% - Accent5 2 5 3 3 4" xfId="32292" xr:uid="{8E24CBCF-C4F6-4703-A9A7-2D273BF2776D}"/>
    <cellStyle name="40% - Accent5 2 5 3 4" xfId="7321" xr:uid="{00000000-0005-0000-0000-000029100000}"/>
    <cellStyle name="40% - Accent5 2 5 3 4 2" xfId="24926" xr:uid="{EFE5694C-2382-4641-AA47-5A0D78B8E3F5}"/>
    <cellStyle name="40% - Accent5 2 5 3 4 2 2" xfId="39897" xr:uid="{8F25C3D2-D862-4653-855A-52B1FD304688}"/>
    <cellStyle name="40% - Accent5 2 5 3 4 3" xfId="32294" xr:uid="{642A1BB4-1A3E-476A-A18C-14ACB50B8DFC}"/>
    <cellStyle name="40% - Accent5 2 5 3 5" xfId="24920" xr:uid="{718EB9F8-06AA-437E-B0CE-78E4B5EBBCE3}"/>
    <cellStyle name="40% - Accent5 2 5 3 5 2" xfId="39891" xr:uid="{954375C0-8660-4986-9F55-35F2D40643CE}"/>
    <cellStyle name="40% - Accent5 2 5 3 6" xfId="32288" xr:uid="{5E6CE51C-37DC-499A-AE43-71630ACF7D81}"/>
    <cellStyle name="40% - Accent5 2 5 4" xfId="7322" xr:uid="{00000000-0005-0000-0000-00002A100000}"/>
    <cellStyle name="40% - Accent5 2 5 4 2" xfId="7323" xr:uid="{00000000-0005-0000-0000-00002B100000}"/>
    <cellStyle name="40% - Accent5 2 5 4 2 2" xfId="7324" xr:uid="{00000000-0005-0000-0000-00002C100000}"/>
    <cellStyle name="40% - Accent5 2 5 4 2 2 2" xfId="24929" xr:uid="{03155D15-6DE5-4411-9291-25CA02CDFBB3}"/>
    <cellStyle name="40% - Accent5 2 5 4 2 2 2 2" xfId="39900" xr:uid="{AC50DF15-D0FB-4344-AC8E-84A90988F120}"/>
    <cellStyle name="40% - Accent5 2 5 4 2 2 3" xfId="32297" xr:uid="{3A15AC58-4F9F-4E01-978A-D76712223E0C}"/>
    <cellStyle name="40% - Accent5 2 5 4 2 3" xfId="7325" xr:uid="{00000000-0005-0000-0000-00002D100000}"/>
    <cellStyle name="40% - Accent5 2 5 4 2 3 2" xfId="24930" xr:uid="{F87EFEC4-25A4-4689-B8FC-745FF661D2AC}"/>
    <cellStyle name="40% - Accent5 2 5 4 2 3 2 2" xfId="39901" xr:uid="{14E846EB-25B2-4068-904A-4CD90E1A7A0D}"/>
    <cellStyle name="40% - Accent5 2 5 4 2 3 3" xfId="32298" xr:uid="{6B3B2E88-38DE-4894-94D2-487591F3DDE4}"/>
    <cellStyle name="40% - Accent5 2 5 4 2 4" xfId="24928" xr:uid="{4227B156-0862-4F70-A3E4-D4B34F983294}"/>
    <cellStyle name="40% - Accent5 2 5 4 2 4 2" xfId="39899" xr:uid="{A58B215C-8BD0-47BF-8E60-E55F8C5605D8}"/>
    <cellStyle name="40% - Accent5 2 5 4 2 5" xfId="32296" xr:uid="{17E51353-695C-4281-9EC9-4A590BB49024}"/>
    <cellStyle name="40% - Accent5 2 5 4 3" xfId="7326" xr:uid="{00000000-0005-0000-0000-00002E100000}"/>
    <cellStyle name="40% - Accent5 2 5 4 3 2" xfId="7327" xr:uid="{00000000-0005-0000-0000-00002F100000}"/>
    <cellStyle name="40% - Accent5 2 5 4 3 2 2" xfId="24932" xr:uid="{8D3481D6-FCD7-43BD-B3BB-2CC7288E4736}"/>
    <cellStyle name="40% - Accent5 2 5 4 3 2 2 2" xfId="39903" xr:uid="{DE307E0D-E953-4C32-8725-EE2E624F5936}"/>
    <cellStyle name="40% - Accent5 2 5 4 3 2 3" xfId="32300" xr:uid="{66CB2472-B5FE-48FA-BD6C-847DC86AF878}"/>
    <cellStyle name="40% - Accent5 2 5 4 3 3" xfId="24931" xr:uid="{C9F8452B-4997-4189-ACBF-C15F9ECAB9A1}"/>
    <cellStyle name="40% - Accent5 2 5 4 3 3 2" xfId="39902" xr:uid="{96373E7E-4A44-4D0F-8731-B7BFB7DAD30B}"/>
    <cellStyle name="40% - Accent5 2 5 4 3 4" xfId="32299" xr:uid="{289D8AFF-90C5-4D00-8221-3DC6ECC29012}"/>
    <cellStyle name="40% - Accent5 2 5 4 4" xfId="7328" xr:uid="{00000000-0005-0000-0000-000030100000}"/>
    <cellStyle name="40% - Accent5 2 5 4 4 2" xfId="24933" xr:uid="{AA32FA41-E21B-4BD5-A6AF-958E598704E2}"/>
    <cellStyle name="40% - Accent5 2 5 4 4 2 2" xfId="39904" xr:uid="{49B2F0A4-9617-48BD-AAE1-B3CC411D064C}"/>
    <cellStyle name="40% - Accent5 2 5 4 4 3" xfId="32301" xr:uid="{A9783D3A-ECFC-4396-8988-709401461AEE}"/>
    <cellStyle name="40% - Accent5 2 5 4 5" xfId="24927" xr:uid="{0F90EDB4-D53E-4E6D-A3FA-98AFF21B0231}"/>
    <cellStyle name="40% - Accent5 2 5 4 5 2" xfId="39898" xr:uid="{CFBB178D-12D4-40D3-8DFB-55B9DECAD6F3}"/>
    <cellStyle name="40% - Accent5 2 5 4 6" xfId="32295" xr:uid="{4CF11DB5-9AB9-4DBD-8F21-0614F8152EA8}"/>
    <cellStyle name="40% - Accent5 2 5 5" xfId="7329" xr:uid="{00000000-0005-0000-0000-000031100000}"/>
    <cellStyle name="40% - Accent5 2 5 5 2" xfId="7330" xr:uid="{00000000-0005-0000-0000-000032100000}"/>
    <cellStyle name="40% - Accent5 2 5 5 2 2" xfId="24935" xr:uid="{A77C9518-1A7E-4CEE-B5FC-C020ACEF2E1A}"/>
    <cellStyle name="40% - Accent5 2 5 5 2 2 2" xfId="39906" xr:uid="{D44B0E85-10F4-403F-94BA-1DBAECD22311}"/>
    <cellStyle name="40% - Accent5 2 5 5 2 3" xfId="32303" xr:uid="{DA1C613B-227D-463E-A4DB-724BF5124740}"/>
    <cellStyle name="40% - Accent5 2 5 5 3" xfId="7331" xr:uid="{00000000-0005-0000-0000-000033100000}"/>
    <cellStyle name="40% - Accent5 2 5 5 3 2" xfId="24936" xr:uid="{0486BFC0-CB30-4ABE-8B9A-3F84020F1CF9}"/>
    <cellStyle name="40% - Accent5 2 5 5 3 2 2" xfId="39907" xr:uid="{884B6FEA-EB5D-4C2F-B675-8992D4F6A11D}"/>
    <cellStyle name="40% - Accent5 2 5 5 3 3" xfId="32304" xr:uid="{F78234CA-E755-4C5C-8EB7-AAC51855EEAC}"/>
    <cellStyle name="40% - Accent5 2 5 5 4" xfId="24934" xr:uid="{3635663E-B925-4340-B405-9932C3BE9636}"/>
    <cellStyle name="40% - Accent5 2 5 5 4 2" xfId="39905" xr:uid="{C9C5E55E-9C73-4222-AC4C-91A2FA8E4BE3}"/>
    <cellStyle name="40% - Accent5 2 5 5 5" xfId="32302" xr:uid="{8B4FC845-3CC2-4F43-BA22-49BC0621F6B8}"/>
    <cellStyle name="40% - Accent5 2 5 6" xfId="7332" xr:uid="{00000000-0005-0000-0000-000034100000}"/>
    <cellStyle name="40% - Accent5 2 5 6 2" xfId="24937" xr:uid="{F16D1B09-6CBF-4580-8119-12199D339126}"/>
    <cellStyle name="40% - Accent5 2 5 6 2 2" xfId="39908" xr:uid="{6BB8F257-98FB-4BB3-9BFD-85FB59B67F25}"/>
    <cellStyle name="40% - Accent5 2 5 6 3" xfId="32305" xr:uid="{12FD6591-84D4-4F71-8C89-7362BBA59256}"/>
    <cellStyle name="40% - Accent5 2 5 7" xfId="7333" xr:uid="{00000000-0005-0000-0000-000035100000}"/>
    <cellStyle name="40% - Accent5 2 5 7 2" xfId="7334" xr:uid="{00000000-0005-0000-0000-000036100000}"/>
    <cellStyle name="40% - Accent5 2 5 7 2 2" xfId="24939" xr:uid="{F9788496-3A62-4997-8884-493B29FB16BA}"/>
    <cellStyle name="40% - Accent5 2 5 7 2 2 2" xfId="39910" xr:uid="{AFA9D48C-DA9B-4CC4-B33F-D563980F5C95}"/>
    <cellStyle name="40% - Accent5 2 5 7 2 3" xfId="32307" xr:uid="{E88BBD78-D71B-4B35-8113-4192695792FD}"/>
    <cellStyle name="40% - Accent5 2 5 7 3" xfId="24938" xr:uid="{5AFC8BC5-82A6-4606-A31F-112C3D805EDA}"/>
    <cellStyle name="40% - Accent5 2 5 7 3 2" xfId="39909" xr:uid="{77BE3ED9-5BCB-4CF0-97A6-B27CF523B006}"/>
    <cellStyle name="40% - Accent5 2 5 7 4" xfId="32306" xr:uid="{20AD78FC-927B-446D-9E94-6A4C9A7F22B9}"/>
    <cellStyle name="40% - Accent5 2 5 8" xfId="7335" xr:uid="{00000000-0005-0000-0000-000037100000}"/>
    <cellStyle name="40% - Accent5 2 5 8 2" xfId="24940" xr:uid="{D450D3BB-BC7A-4F52-94F4-A161F2474445}"/>
    <cellStyle name="40% - Accent5 2 5 8 2 2" xfId="39911" xr:uid="{0121AE3C-3A21-4223-A9A8-A71A92F5CD1E}"/>
    <cellStyle name="40% - Accent5 2 5 8 3" xfId="32308" xr:uid="{A016A5EA-46E6-4F2A-9399-D943B3D084BE}"/>
    <cellStyle name="40% - Accent5 2 5 9" xfId="24897" xr:uid="{C2407FA1-FC36-4E02-96C5-006646BF89F8}"/>
    <cellStyle name="40% - Accent5 2 5 9 2" xfId="39868" xr:uid="{44770023-3124-433A-95E0-A89C46C4ABF4}"/>
    <cellStyle name="40% - Accent5 2 6" xfId="7336" xr:uid="{00000000-0005-0000-0000-000038100000}"/>
    <cellStyle name="40% - Accent5 2 6 10" xfId="32309" xr:uid="{55C13D28-898F-42C3-9D3D-4CE8AF7BD543}"/>
    <cellStyle name="40% - Accent5 2 6 2" xfId="7337" xr:uid="{00000000-0005-0000-0000-000039100000}"/>
    <cellStyle name="40% - Accent5 2 6 2 2" xfId="7338" xr:uid="{00000000-0005-0000-0000-00003A100000}"/>
    <cellStyle name="40% - Accent5 2 6 2 2 2" xfId="7339" xr:uid="{00000000-0005-0000-0000-00003B100000}"/>
    <cellStyle name="40% - Accent5 2 6 2 2 2 2" xfId="7340" xr:uid="{00000000-0005-0000-0000-00003C100000}"/>
    <cellStyle name="40% - Accent5 2 6 2 2 2 2 2" xfId="24945" xr:uid="{2BBF442D-24D4-4FFC-B6FA-06EB8113D6AC}"/>
    <cellStyle name="40% - Accent5 2 6 2 2 2 2 2 2" xfId="39916" xr:uid="{D1095227-FB92-434A-B8C7-6653839FE6A1}"/>
    <cellStyle name="40% - Accent5 2 6 2 2 2 2 3" xfId="32313" xr:uid="{14ADA049-59F5-4983-A79A-48ECF99C56DE}"/>
    <cellStyle name="40% - Accent5 2 6 2 2 2 3" xfId="7341" xr:uid="{00000000-0005-0000-0000-00003D100000}"/>
    <cellStyle name="40% - Accent5 2 6 2 2 2 3 2" xfId="24946" xr:uid="{0DDE3E31-E7FB-4DA2-B7EF-DD8785038F84}"/>
    <cellStyle name="40% - Accent5 2 6 2 2 2 3 2 2" xfId="39917" xr:uid="{F912E6C8-5207-4678-9119-B7BC4BBDEB3B}"/>
    <cellStyle name="40% - Accent5 2 6 2 2 2 3 3" xfId="32314" xr:uid="{417A4781-1986-4A9A-8724-01D04EB5D4B6}"/>
    <cellStyle name="40% - Accent5 2 6 2 2 2 4" xfId="24944" xr:uid="{672BE64D-CDD8-4324-AAD2-889557B3DF94}"/>
    <cellStyle name="40% - Accent5 2 6 2 2 2 4 2" xfId="39915" xr:uid="{00866EE3-9FE0-4B59-AD8D-D0B35D05F1B6}"/>
    <cellStyle name="40% - Accent5 2 6 2 2 2 5" xfId="32312" xr:uid="{D8BBDA6C-B50C-4025-998A-E6EB400A434E}"/>
    <cellStyle name="40% - Accent5 2 6 2 2 3" xfId="7342" xr:uid="{00000000-0005-0000-0000-00003E100000}"/>
    <cellStyle name="40% - Accent5 2 6 2 2 3 2" xfId="7343" xr:uid="{00000000-0005-0000-0000-00003F100000}"/>
    <cellStyle name="40% - Accent5 2 6 2 2 3 2 2" xfId="24948" xr:uid="{20F5E62F-FF20-473A-B29E-20506D77508B}"/>
    <cellStyle name="40% - Accent5 2 6 2 2 3 2 2 2" xfId="39919" xr:uid="{9EA986B8-7F93-4A41-84D1-368F1E98FA67}"/>
    <cellStyle name="40% - Accent5 2 6 2 2 3 2 3" xfId="32316" xr:uid="{AFF5A4FB-828D-4C23-A6F2-A8C73713AE5C}"/>
    <cellStyle name="40% - Accent5 2 6 2 2 3 3" xfId="24947" xr:uid="{4B07BD68-6112-4BEA-A69C-8F0E040D375A}"/>
    <cellStyle name="40% - Accent5 2 6 2 2 3 3 2" xfId="39918" xr:uid="{AB676E04-0467-4001-AD43-12E99CF99445}"/>
    <cellStyle name="40% - Accent5 2 6 2 2 3 4" xfId="32315" xr:uid="{766FC63B-F976-440A-A13F-D41F9D3BD279}"/>
    <cellStyle name="40% - Accent5 2 6 2 2 4" xfId="7344" xr:uid="{00000000-0005-0000-0000-000040100000}"/>
    <cellStyle name="40% - Accent5 2 6 2 2 4 2" xfId="24949" xr:uid="{7E524804-B3DA-4E81-A02A-8C9542E8B166}"/>
    <cellStyle name="40% - Accent5 2 6 2 2 4 2 2" xfId="39920" xr:uid="{08AF6B1B-92E3-4ADB-B896-965719ED2C4F}"/>
    <cellStyle name="40% - Accent5 2 6 2 2 4 3" xfId="32317" xr:uid="{E31B650D-D9FC-4292-8068-58553B4CA083}"/>
    <cellStyle name="40% - Accent5 2 6 2 2 5" xfId="24943" xr:uid="{1EF5984C-F320-4DCA-9B5F-F3A6B11350F4}"/>
    <cellStyle name="40% - Accent5 2 6 2 2 5 2" xfId="39914" xr:uid="{1AEBA893-F1A9-436D-8568-D9A8A319A0FC}"/>
    <cellStyle name="40% - Accent5 2 6 2 2 6" xfId="32311" xr:uid="{CAD9BB00-34C3-40E8-A546-B51F79E74C26}"/>
    <cellStyle name="40% - Accent5 2 6 2 3" xfId="7345" xr:uid="{00000000-0005-0000-0000-000041100000}"/>
    <cellStyle name="40% - Accent5 2 6 2 3 2" xfId="7346" xr:uid="{00000000-0005-0000-0000-000042100000}"/>
    <cellStyle name="40% - Accent5 2 6 2 3 2 2" xfId="7347" xr:uid="{00000000-0005-0000-0000-000043100000}"/>
    <cellStyle name="40% - Accent5 2 6 2 3 2 2 2" xfId="24952" xr:uid="{374B99B6-85C0-4590-A741-8D3076D9683C}"/>
    <cellStyle name="40% - Accent5 2 6 2 3 2 2 2 2" xfId="39923" xr:uid="{AA77049D-4F6B-4CC4-BE24-549B0676ED75}"/>
    <cellStyle name="40% - Accent5 2 6 2 3 2 2 3" xfId="32320" xr:uid="{E5D65934-4495-44AA-B11C-814BB905CE32}"/>
    <cellStyle name="40% - Accent5 2 6 2 3 2 3" xfId="7348" xr:uid="{00000000-0005-0000-0000-000044100000}"/>
    <cellStyle name="40% - Accent5 2 6 2 3 2 3 2" xfId="24953" xr:uid="{48768F9C-B92F-41FC-8658-AD2059B7B4C0}"/>
    <cellStyle name="40% - Accent5 2 6 2 3 2 3 2 2" xfId="39924" xr:uid="{D89C4DCB-F59A-4AEF-81E1-62CCA92DBA93}"/>
    <cellStyle name="40% - Accent5 2 6 2 3 2 3 3" xfId="32321" xr:uid="{D4CC2157-848C-40B5-ADB9-448E0742EE47}"/>
    <cellStyle name="40% - Accent5 2 6 2 3 2 4" xfId="24951" xr:uid="{E1DDD508-5FA2-4337-9D6C-20A4521B7BD4}"/>
    <cellStyle name="40% - Accent5 2 6 2 3 2 4 2" xfId="39922" xr:uid="{4B20D89F-79A7-4799-99F5-1E5040125E46}"/>
    <cellStyle name="40% - Accent5 2 6 2 3 2 5" xfId="32319" xr:uid="{C40B8F60-DFDA-438F-A912-9ECB7216C0F6}"/>
    <cellStyle name="40% - Accent5 2 6 2 3 3" xfId="7349" xr:uid="{00000000-0005-0000-0000-000045100000}"/>
    <cellStyle name="40% - Accent5 2 6 2 3 3 2" xfId="7350" xr:uid="{00000000-0005-0000-0000-000046100000}"/>
    <cellStyle name="40% - Accent5 2 6 2 3 3 2 2" xfId="24955" xr:uid="{2E4FA9FC-B543-42CE-BE26-6A1BC38F7D12}"/>
    <cellStyle name="40% - Accent5 2 6 2 3 3 2 2 2" xfId="39926" xr:uid="{21AA8C34-5C22-41BA-BDF2-29E992497883}"/>
    <cellStyle name="40% - Accent5 2 6 2 3 3 2 3" xfId="32323" xr:uid="{CF746223-3FC1-4736-9D26-A6923FE557CE}"/>
    <cellStyle name="40% - Accent5 2 6 2 3 3 3" xfId="24954" xr:uid="{88F620A8-D426-49B6-8BDA-6FAF22B3E340}"/>
    <cellStyle name="40% - Accent5 2 6 2 3 3 3 2" xfId="39925" xr:uid="{3F7203DB-2828-454E-84D6-7178BB32CD04}"/>
    <cellStyle name="40% - Accent5 2 6 2 3 3 4" xfId="32322" xr:uid="{0ECA18CC-9EDD-48B5-89BF-7779EC84039D}"/>
    <cellStyle name="40% - Accent5 2 6 2 3 4" xfId="7351" xr:uid="{00000000-0005-0000-0000-000047100000}"/>
    <cellStyle name="40% - Accent5 2 6 2 3 4 2" xfId="24956" xr:uid="{849360E5-9BB7-46A8-AEA4-1DBCF5348F87}"/>
    <cellStyle name="40% - Accent5 2 6 2 3 4 2 2" xfId="39927" xr:uid="{191D2BCE-C47C-40E7-8211-DAA0795139DA}"/>
    <cellStyle name="40% - Accent5 2 6 2 3 4 3" xfId="32324" xr:uid="{26FAD080-A9AE-4519-B3E1-931A65EC393D}"/>
    <cellStyle name="40% - Accent5 2 6 2 3 5" xfId="24950" xr:uid="{DA936891-DCCB-4C21-A348-AB5A86A6CC84}"/>
    <cellStyle name="40% - Accent5 2 6 2 3 5 2" xfId="39921" xr:uid="{5CE4718F-CAB3-47BE-80FE-0600A517E9F8}"/>
    <cellStyle name="40% - Accent5 2 6 2 3 6" xfId="32318" xr:uid="{19785A72-5650-4B2D-B3EC-F77FBB221E8E}"/>
    <cellStyle name="40% - Accent5 2 6 2 4" xfId="7352" xr:uid="{00000000-0005-0000-0000-000048100000}"/>
    <cellStyle name="40% - Accent5 2 6 2 4 2" xfId="7353" xr:uid="{00000000-0005-0000-0000-000049100000}"/>
    <cellStyle name="40% - Accent5 2 6 2 4 2 2" xfId="24958" xr:uid="{81B00D18-8290-4815-B2DD-9CD3458453D7}"/>
    <cellStyle name="40% - Accent5 2 6 2 4 2 2 2" xfId="39929" xr:uid="{F22DB475-CA77-4E7D-ADC9-5BED251BD050}"/>
    <cellStyle name="40% - Accent5 2 6 2 4 2 3" xfId="32326" xr:uid="{03139C34-C0C5-4FA8-9F9E-77DAE83032C3}"/>
    <cellStyle name="40% - Accent5 2 6 2 4 3" xfId="7354" xr:uid="{00000000-0005-0000-0000-00004A100000}"/>
    <cellStyle name="40% - Accent5 2 6 2 4 3 2" xfId="24959" xr:uid="{AF3A0F62-7609-4D61-BA2B-B5C151A4776D}"/>
    <cellStyle name="40% - Accent5 2 6 2 4 3 2 2" xfId="39930" xr:uid="{F7D1E3AF-E4A7-47BA-89FE-1554A16262B3}"/>
    <cellStyle name="40% - Accent5 2 6 2 4 3 3" xfId="32327" xr:uid="{8AA0891D-E79E-4348-8121-B56D5CEA5FF0}"/>
    <cellStyle name="40% - Accent5 2 6 2 4 4" xfId="24957" xr:uid="{10420F6F-21BA-4E1B-8615-4FBFC714024F}"/>
    <cellStyle name="40% - Accent5 2 6 2 4 4 2" xfId="39928" xr:uid="{A81AF1BC-6A09-4871-AF51-C587176C441C}"/>
    <cellStyle name="40% - Accent5 2 6 2 4 5" xfId="32325" xr:uid="{F746216D-014B-4C44-B4A5-ACEDF62F5533}"/>
    <cellStyle name="40% - Accent5 2 6 2 5" xfId="7355" xr:uid="{00000000-0005-0000-0000-00004B100000}"/>
    <cellStyle name="40% - Accent5 2 6 2 5 2" xfId="24960" xr:uid="{C9C9E8AA-40ED-4910-84B6-1CCE70740F35}"/>
    <cellStyle name="40% - Accent5 2 6 2 5 2 2" xfId="39931" xr:uid="{0003EED5-5607-46E0-9598-CA509FA6D692}"/>
    <cellStyle name="40% - Accent5 2 6 2 5 3" xfId="32328" xr:uid="{703873A2-87C3-4AEF-9142-3CD75B80C699}"/>
    <cellStyle name="40% - Accent5 2 6 2 6" xfId="7356" xr:uid="{00000000-0005-0000-0000-00004C100000}"/>
    <cellStyle name="40% - Accent5 2 6 2 6 2" xfId="7357" xr:uid="{00000000-0005-0000-0000-00004D100000}"/>
    <cellStyle name="40% - Accent5 2 6 2 6 2 2" xfId="24962" xr:uid="{E055CB38-2702-4EA1-9EDE-6047D4A42654}"/>
    <cellStyle name="40% - Accent5 2 6 2 6 2 2 2" xfId="39933" xr:uid="{DD163EED-12B6-4164-956A-3CC2203A3B7C}"/>
    <cellStyle name="40% - Accent5 2 6 2 6 2 3" xfId="32330" xr:uid="{47C0F12A-7B39-4E8E-964C-EC3C536C08F8}"/>
    <cellStyle name="40% - Accent5 2 6 2 6 3" xfId="24961" xr:uid="{DDA7D810-9B4C-402D-B94F-B8E42FF6D85B}"/>
    <cellStyle name="40% - Accent5 2 6 2 6 3 2" xfId="39932" xr:uid="{C272C7F2-5426-4F86-87BF-40FD228FA6EF}"/>
    <cellStyle name="40% - Accent5 2 6 2 6 4" xfId="32329" xr:uid="{049FDF22-A84E-4FEB-A827-8B305385AE66}"/>
    <cellStyle name="40% - Accent5 2 6 2 7" xfId="7358" xr:uid="{00000000-0005-0000-0000-00004E100000}"/>
    <cellStyle name="40% - Accent5 2 6 2 7 2" xfId="24963" xr:uid="{3E4E9B97-7869-494C-B868-8F507EC5BE22}"/>
    <cellStyle name="40% - Accent5 2 6 2 7 2 2" xfId="39934" xr:uid="{A6924CAC-AFA2-4458-BA1D-5DAA1D245A22}"/>
    <cellStyle name="40% - Accent5 2 6 2 7 3" xfId="32331" xr:uid="{F8D1F447-A41B-4134-8841-CA82F7BD736C}"/>
    <cellStyle name="40% - Accent5 2 6 2 8" xfId="24942" xr:uid="{9381B4D9-3E1B-4FFC-895D-949294945FDE}"/>
    <cellStyle name="40% - Accent5 2 6 2 8 2" xfId="39913" xr:uid="{0C330456-424B-4A02-9A6C-E71A2DE94CED}"/>
    <cellStyle name="40% - Accent5 2 6 2 9" xfId="32310" xr:uid="{A463EA9C-7D7B-4021-9A32-C4C5B9DBE0F5}"/>
    <cellStyle name="40% - Accent5 2 6 3" xfId="7359" xr:uid="{00000000-0005-0000-0000-00004F100000}"/>
    <cellStyle name="40% - Accent5 2 6 3 2" xfId="7360" xr:uid="{00000000-0005-0000-0000-000050100000}"/>
    <cellStyle name="40% - Accent5 2 6 3 2 2" xfId="7361" xr:uid="{00000000-0005-0000-0000-000051100000}"/>
    <cellStyle name="40% - Accent5 2 6 3 2 2 2" xfId="24966" xr:uid="{4FDD67BE-E9ED-4421-9383-C1482472ADB6}"/>
    <cellStyle name="40% - Accent5 2 6 3 2 2 2 2" xfId="39937" xr:uid="{D8B12ED8-6010-4585-9994-2A01E4DC5CE4}"/>
    <cellStyle name="40% - Accent5 2 6 3 2 2 3" xfId="32334" xr:uid="{3BE6E45D-27C5-438B-91CA-3260A6A774F0}"/>
    <cellStyle name="40% - Accent5 2 6 3 2 3" xfId="7362" xr:uid="{00000000-0005-0000-0000-000052100000}"/>
    <cellStyle name="40% - Accent5 2 6 3 2 3 2" xfId="24967" xr:uid="{DB92EA22-BA9B-474A-BB00-BADADEB7743E}"/>
    <cellStyle name="40% - Accent5 2 6 3 2 3 2 2" xfId="39938" xr:uid="{4B73E401-1004-4B21-A3A7-9F1A80082ABC}"/>
    <cellStyle name="40% - Accent5 2 6 3 2 3 3" xfId="32335" xr:uid="{102757A2-0989-4586-8A2C-3A42864F5B98}"/>
    <cellStyle name="40% - Accent5 2 6 3 2 4" xfId="24965" xr:uid="{51133551-8D58-4E91-B8A8-E1FAAFE0F695}"/>
    <cellStyle name="40% - Accent5 2 6 3 2 4 2" xfId="39936" xr:uid="{A370A816-EAD3-457D-BB06-1D32F2E492D2}"/>
    <cellStyle name="40% - Accent5 2 6 3 2 5" xfId="32333" xr:uid="{E24D5CD6-8925-49C4-B0B2-C90610755801}"/>
    <cellStyle name="40% - Accent5 2 6 3 3" xfId="7363" xr:uid="{00000000-0005-0000-0000-000053100000}"/>
    <cellStyle name="40% - Accent5 2 6 3 3 2" xfId="7364" xr:uid="{00000000-0005-0000-0000-000054100000}"/>
    <cellStyle name="40% - Accent5 2 6 3 3 2 2" xfId="24969" xr:uid="{8DFD9EA0-20F4-4A55-8CF2-9040256C75C3}"/>
    <cellStyle name="40% - Accent5 2 6 3 3 2 2 2" xfId="39940" xr:uid="{D914BC93-E6F3-4E5A-B26F-A19FDB4E3AD0}"/>
    <cellStyle name="40% - Accent5 2 6 3 3 2 3" xfId="32337" xr:uid="{21068262-D743-4A5E-9238-C39E3A2827AC}"/>
    <cellStyle name="40% - Accent5 2 6 3 3 3" xfId="24968" xr:uid="{F75DB730-6A3C-49F3-9ECD-D6DE78785DDB}"/>
    <cellStyle name="40% - Accent5 2 6 3 3 3 2" xfId="39939" xr:uid="{79D1B773-2D97-4E23-90AB-8F2363E65772}"/>
    <cellStyle name="40% - Accent5 2 6 3 3 4" xfId="32336" xr:uid="{37AAAF4C-A1AA-416E-8206-25C93DE50FC8}"/>
    <cellStyle name="40% - Accent5 2 6 3 4" xfId="7365" xr:uid="{00000000-0005-0000-0000-000055100000}"/>
    <cellStyle name="40% - Accent5 2 6 3 4 2" xfId="24970" xr:uid="{9038A7F6-8430-48C3-9607-660E042202FB}"/>
    <cellStyle name="40% - Accent5 2 6 3 4 2 2" xfId="39941" xr:uid="{6472E5F0-0328-4F0E-BDF0-A5AEEB869441}"/>
    <cellStyle name="40% - Accent5 2 6 3 4 3" xfId="32338" xr:uid="{94D12BC6-4F97-4CBF-834F-20FFE1CF7B20}"/>
    <cellStyle name="40% - Accent5 2 6 3 5" xfId="24964" xr:uid="{EFCD3F66-B222-4C77-9586-BAB164BA3FBE}"/>
    <cellStyle name="40% - Accent5 2 6 3 5 2" xfId="39935" xr:uid="{6CD33D76-01CF-41B2-B23B-8CA888753343}"/>
    <cellStyle name="40% - Accent5 2 6 3 6" xfId="32332" xr:uid="{A864F5E8-8A9F-4B4F-A6DD-ED639D562E7B}"/>
    <cellStyle name="40% - Accent5 2 6 4" xfId="7366" xr:uid="{00000000-0005-0000-0000-000056100000}"/>
    <cellStyle name="40% - Accent5 2 6 4 2" xfId="7367" xr:uid="{00000000-0005-0000-0000-000057100000}"/>
    <cellStyle name="40% - Accent5 2 6 4 2 2" xfId="7368" xr:uid="{00000000-0005-0000-0000-000058100000}"/>
    <cellStyle name="40% - Accent5 2 6 4 2 2 2" xfId="24973" xr:uid="{61504F7F-D070-4FD4-8502-C8D5980693F2}"/>
    <cellStyle name="40% - Accent5 2 6 4 2 2 2 2" xfId="39944" xr:uid="{9A6CAD9F-32B2-42EF-AD3B-EEE0E6A00AD0}"/>
    <cellStyle name="40% - Accent5 2 6 4 2 2 3" xfId="32341" xr:uid="{55AF13EC-5550-47C2-AAA4-5567316D5C11}"/>
    <cellStyle name="40% - Accent5 2 6 4 2 3" xfId="7369" xr:uid="{00000000-0005-0000-0000-000059100000}"/>
    <cellStyle name="40% - Accent5 2 6 4 2 3 2" xfId="24974" xr:uid="{F9B1E575-57EF-4C2A-8403-5A380E7E0AB2}"/>
    <cellStyle name="40% - Accent5 2 6 4 2 3 2 2" xfId="39945" xr:uid="{14422D29-7E06-47F8-9A7B-25207467686A}"/>
    <cellStyle name="40% - Accent5 2 6 4 2 3 3" xfId="32342" xr:uid="{A4669E61-A045-4380-9F9C-F98015AC9EC8}"/>
    <cellStyle name="40% - Accent5 2 6 4 2 4" xfId="24972" xr:uid="{A231B67E-9647-4C82-B97F-91CBC30FA431}"/>
    <cellStyle name="40% - Accent5 2 6 4 2 4 2" xfId="39943" xr:uid="{A076730D-F843-4C32-AB4C-72A8F2442C0D}"/>
    <cellStyle name="40% - Accent5 2 6 4 2 5" xfId="32340" xr:uid="{B42B67E1-34F3-4750-8863-50C223D183EB}"/>
    <cellStyle name="40% - Accent5 2 6 4 3" xfId="7370" xr:uid="{00000000-0005-0000-0000-00005A100000}"/>
    <cellStyle name="40% - Accent5 2 6 4 3 2" xfId="7371" xr:uid="{00000000-0005-0000-0000-00005B100000}"/>
    <cellStyle name="40% - Accent5 2 6 4 3 2 2" xfId="24976" xr:uid="{84D094B0-5720-43D3-90C5-5E86251CD665}"/>
    <cellStyle name="40% - Accent5 2 6 4 3 2 2 2" xfId="39947" xr:uid="{313408E0-535E-48BA-A6A9-31F5F29520C4}"/>
    <cellStyle name="40% - Accent5 2 6 4 3 2 3" xfId="32344" xr:uid="{BD855C00-7299-464A-9FA2-FEB7DDC95D48}"/>
    <cellStyle name="40% - Accent5 2 6 4 3 3" xfId="24975" xr:uid="{3639266B-E815-41E2-A0B8-7D7C1DEA7CD9}"/>
    <cellStyle name="40% - Accent5 2 6 4 3 3 2" xfId="39946" xr:uid="{45316065-516F-45FB-8336-EAC32ECAE6D2}"/>
    <cellStyle name="40% - Accent5 2 6 4 3 4" xfId="32343" xr:uid="{39FA1F47-3A2C-47E5-BACE-D8BC157D6C71}"/>
    <cellStyle name="40% - Accent5 2 6 4 4" xfId="7372" xr:uid="{00000000-0005-0000-0000-00005C100000}"/>
    <cellStyle name="40% - Accent5 2 6 4 4 2" xfId="24977" xr:uid="{2C51AEBA-9916-400B-841D-292A3ABBD8FB}"/>
    <cellStyle name="40% - Accent5 2 6 4 4 2 2" xfId="39948" xr:uid="{29AD11E7-F1D2-4E37-BDD3-55944476D72D}"/>
    <cellStyle name="40% - Accent5 2 6 4 4 3" xfId="32345" xr:uid="{917785FA-FF21-4296-8B93-4549D704DCEC}"/>
    <cellStyle name="40% - Accent5 2 6 4 5" xfId="24971" xr:uid="{0A61E3A8-CEE9-41BB-BBA8-5D5C588BCD93}"/>
    <cellStyle name="40% - Accent5 2 6 4 5 2" xfId="39942" xr:uid="{B2712EFA-6558-40F0-85DC-9D01169F1838}"/>
    <cellStyle name="40% - Accent5 2 6 4 6" xfId="32339" xr:uid="{AB259476-6439-435A-8A1E-2CACCB166E01}"/>
    <cellStyle name="40% - Accent5 2 6 5" xfId="7373" xr:uid="{00000000-0005-0000-0000-00005D100000}"/>
    <cellStyle name="40% - Accent5 2 6 5 2" xfId="7374" xr:uid="{00000000-0005-0000-0000-00005E100000}"/>
    <cellStyle name="40% - Accent5 2 6 5 2 2" xfId="24979" xr:uid="{AD6D437A-3F4A-47CC-BE39-A7768AF1CCF9}"/>
    <cellStyle name="40% - Accent5 2 6 5 2 2 2" xfId="39950" xr:uid="{017233F4-3C64-4B35-8A0B-ACB6724D27CA}"/>
    <cellStyle name="40% - Accent5 2 6 5 2 3" xfId="32347" xr:uid="{9FE5767D-B250-422C-9712-98AF43446318}"/>
    <cellStyle name="40% - Accent5 2 6 5 3" xfId="7375" xr:uid="{00000000-0005-0000-0000-00005F100000}"/>
    <cellStyle name="40% - Accent5 2 6 5 3 2" xfId="24980" xr:uid="{87A574C2-1439-4CE3-8CA5-D5DE1D778B0D}"/>
    <cellStyle name="40% - Accent5 2 6 5 3 2 2" xfId="39951" xr:uid="{A898F983-7F79-4EF7-977B-F3C9DC0D6D81}"/>
    <cellStyle name="40% - Accent5 2 6 5 3 3" xfId="32348" xr:uid="{668826F6-E214-44BB-980A-45F3DF5378BA}"/>
    <cellStyle name="40% - Accent5 2 6 5 4" xfId="24978" xr:uid="{C1D2C5C0-0285-430E-B137-717B5B2FFAFF}"/>
    <cellStyle name="40% - Accent5 2 6 5 4 2" xfId="39949" xr:uid="{7B7E6ADD-D9CB-4873-A52E-1B3BFE9689CB}"/>
    <cellStyle name="40% - Accent5 2 6 5 5" xfId="32346" xr:uid="{31663127-8A9B-4E75-9F7C-08D8C4C54C5F}"/>
    <cellStyle name="40% - Accent5 2 6 6" xfId="7376" xr:uid="{00000000-0005-0000-0000-000060100000}"/>
    <cellStyle name="40% - Accent5 2 6 6 2" xfId="24981" xr:uid="{4BDF93ED-ED81-47F1-B36A-3B233209C2AE}"/>
    <cellStyle name="40% - Accent5 2 6 6 2 2" xfId="39952" xr:uid="{78D2F775-C121-48ED-86DC-20EB6FBF3ACD}"/>
    <cellStyle name="40% - Accent5 2 6 6 3" xfId="32349" xr:uid="{106A8D1C-B0D3-48F1-85B9-53DAADC4866E}"/>
    <cellStyle name="40% - Accent5 2 6 7" xfId="7377" xr:uid="{00000000-0005-0000-0000-000061100000}"/>
    <cellStyle name="40% - Accent5 2 6 7 2" xfId="7378" xr:uid="{00000000-0005-0000-0000-000062100000}"/>
    <cellStyle name="40% - Accent5 2 6 7 2 2" xfId="24983" xr:uid="{16515C5B-28A9-45FE-BD45-810D7B76C388}"/>
    <cellStyle name="40% - Accent5 2 6 7 2 2 2" xfId="39954" xr:uid="{3A50E6E5-D8D7-4E9D-97D6-AE071B755CE3}"/>
    <cellStyle name="40% - Accent5 2 6 7 2 3" xfId="32351" xr:uid="{999F30A2-525C-4589-87DA-93230E1F598A}"/>
    <cellStyle name="40% - Accent5 2 6 7 3" xfId="24982" xr:uid="{007FB45D-38B4-4C95-BF0D-59A57956A0CD}"/>
    <cellStyle name="40% - Accent5 2 6 7 3 2" xfId="39953" xr:uid="{1E91F565-C809-4D40-9182-3E72F97810B9}"/>
    <cellStyle name="40% - Accent5 2 6 7 4" xfId="32350" xr:uid="{8B2B193A-DF48-4881-96FA-8E1AE4F50F10}"/>
    <cellStyle name="40% - Accent5 2 6 8" xfId="7379" xr:uid="{00000000-0005-0000-0000-000063100000}"/>
    <cellStyle name="40% - Accent5 2 6 8 2" xfId="24984" xr:uid="{D3E305D6-CC6D-4C52-AF40-996DF7CE540F}"/>
    <cellStyle name="40% - Accent5 2 6 8 2 2" xfId="39955" xr:uid="{46BF1C15-ED9E-4E24-A9E4-C969EEC1CFF6}"/>
    <cellStyle name="40% - Accent5 2 6 8 3" xfId="32352" xr:uid="{CF17330B-777F-4DE1-A082-3FE8831ED669}"/>
    <cellStyle name="40% - Accent5 2 6 9" xfId="24941" xr:uid="{B99D363C-BC08-46D0-B109-154CC0D8774E}"/>
    <cellStyle name="40% - Accent5 2 6 9 2" xfId="39912" xr:uid="{BCD30A42-2407-4835-ADA1-4AEF242F67E5}"/>
    <cellStyle name="40% - Accent5 2 7" xfId="7380" xr:uid="{00000000-0005-0000-0000-000064100000}"/>
    <cellStyle name="40% - Accent5 2 7 2" xfId="7381" xr:uid="{00000000-0005-0000-0000-000065100000}"/>
    <cellStyle name="40% - Accent5 2 7 2 2" xfId="7382" xr:uid="{00000000-0005-0000-0000-000066100000}"/>
    <cellStyle name="40% - Accent5 2 7 2 2 2" xfId="24987" xr:uid="{35D3E17C-198D-4C46-967F-BCCA9AE27340}"/>
    <cellStyle name="40% - Accent5 2 7 2 2 2 2" xfId="39958" xr:uid="{09748B21-CE3F-4787-B530-F7F9B7FA9DBF}"/>
    <cellStyle name="40% - Accent5 2 7 2 2 3" xfId="32355" xr:uid="{666DF9F9-089F-435F-87E3-FAAE41F60479}"/>
    <cellStyle name="40% - Accent5 2 7 2 3" xfId="7383" xr:uid="{00000000-0005-0000-0000-000067100000}"/>
    <cellStyle name="40% - Accent5 2 7 2 3 2" xfId="24988" xr:uid="{10006B03-D5FF-45E2-8CA8-9C98D970D5F5}"/>
    <cellStyle name="40% - Accent5 2 7 2 3 2 2" xfId="39959" xr:uid="{8CD63B09-74B5-4615-A19A-129459A71C51}"/>
    <cellStyle name="40% - Accent5 2 7 2 3 3" xfId="32356" xr:uid="{EDB3DE89-35BE-4C81-837E-B7FA6040EFCF}"/>
    <cellStyle name="40% - Accent5 2 7 2 4" xfId="24986" xr:uid="{590B3700-A30F-4A7A-827D-F3E7670EF1EE}"/>
    <cellStyle name="40% - Accent5 2 7 2 4 2" xfId="39957" xr:uid="{4EBB5863-3FE5-4EA3-B6AE-98B3F2392694}"/>
    <cellStyle name="40% - Accent5 2 7 2 5" xfId="32354" xr:uid="{4BAE51F7-7F75-475A-B3AD-D33C8BF6E75C}"/>
    <cellStyle name="40% - Accent5 2 7 3" xfId="7384" xr:uid="{00000000-0005-0000-0000-000068100000}"/>
    <cellStyle name="40% - Accent5 2 7 3 2" xfId="7385" xr:uid="{00000000-0005-0000-0000-000069100000}"/>
    <cellStyle name="40% - Accent5 2 7 3 2 2" xfId="24990" xr:uid="{A391BB2C-5A9E-4832-950A-2F86A563D9E2}"/>
    <cellStyle name="40% - Accent5 2 7 3 2 2 2" xfId="39961" xr:uid="{5CB22489-6778-4D55-8C10-459AD24AEA5A}"/>
    <cellStyle name="40% - Accent5 2 7 3 2 3" xfId="32358" xr:uid="{62188DC4-FC59-4065-B639-D3958568232E}"/>
    <cellStyle name="40% - Accent5 2 7 3 3" xfId="24989" xr:uid="{CD5251F9-FE9C-4412-AFDC-FA074F5B29AD}"/>
    <cellStyle name="40% - Accent5 2 7 3 3 2" xfId="39960" xr:uid="{659C44A8-B668-4313-BAF5-2BEC0DCA1CC8}"/>
    <cellStyle name="40% - Accent5 2 7 3 4" xfId="32357" xr:uid="{DA7B7005-114F-4A3A-B064-6550345325C8}"/>
    <cellStyle name="40% - Accent5 2 7 4" xfId="7386" xr:uid="{00000000-0005-0000-0000-00006A100000}"/>
    <cellStyle name="40% - Accent5 2 7 4 2" xfId="24991" xr:uid="{2590D3A0-CF40-4D96-8809-5A223F9EFA76}"/>
    <cellStyle name="40% - Accent5 2 7 4 2 2" xfId="39962" xr:uid="{E7E5CF45-3AD8-43CF-83EA-167E09291ED9}"/>
    <cellStyle name="40% - Accent5 2 7 4 3" xfId="32359" xr:uid="{78FF7309-34BC-422D-B31E-1E28C36ADAE2}"/>
    <cellStyle name="40% - Accent5 2 7 5" xfId="24985" xr:uid="{9CBB84C4-0933-4C69-B4C9-7673FA20A5A2}"/>
    <cellStyle name="40% - Accent5 2 7 5 2" xfId="39956" xr:uid="{29058365-53E1-46A1-BFFF-67FB93E4B0DA}"/>
    <cellStyle name="40% - Accent5 2 7 6" xfId="32353" xr:uid="{7C1CCD0D-E573-4A7F-A100-F7E75F3486C9}"/>
    <cellStyle name="40% - Accent5 3" xfId="246" xr:uid="{00000000-0005-0000-0000-000055000000}"/>
    <cellStyle name="40% - Accent5 3 10" xfId="7387" xr:uid="{00000000-0005-0000-0000-00006B100000}"/>
    <cellStyle name="40% - Accent5 3 10 2" xfId="24992" xr:uid="{FFE9C7E0-A524-4D94-AF5F-7232A36E1F0B}"/>
    <cellStyle name="40% - Accent5 3 10 2 2" xfId="39963" xr:uid="{92C627A0-A99E-4C7F-A1D0-1BF6C8E30AB4}"/>
    <cellStyle name="40% - Accent5 3 10 3" xfId="32360" xr:uid="{93196347-6FB6-4DE6-AB82-78098297F26F}"/>
    <cellStyle name="40% - Accent5 3 2" xfId="7388" xr:uid="{00000000-0005-0000-0000-00006C100000}"/>
    <cellStyle name="40% - Accent5 3 2 2" xfId="7389" xr:uid="{00000000-0005-0000-0000-00006D100000}"/>
    <cellStyle name="40% - Accent5 3 2 2 2" xfId="7390" xr:uid="{00000000-0005-0000-0000-00006E100000}"/>
    <cellStyle name="40% - Accent5 3 2 2 2 2" xfId="7391" xr:uid="{00000000-0005-0000-0000-00006F100000}"/>
    <cellStyle name="40% - Accent5 3 2 2 2 2 2" xfId="7392" xr:uid="{00000000-0005-0000-0000-000070100000}"/>
    <cellStyle name="40% - Accent5 3 2 2 2 2 2 2" xfId="24996" xr:uid="{3FC169D0-C577-4DAA-A2AC-9090C24ECD8E}"/>
    <cellStyle name="40% - Accent5 3 2 2 2 2 2 2 2" xfId="39967" xr:uid="{7E4EF437-F2AB-48FF-937B-D01EC2A034B3}"/>
    <cellStyle name="40% - Accent5 3 2 2 2 2 2 3" xfId="32364" xr:uid="{72CFFB24-AA3C-4DE7-9C38-EB48E3F2B72E}"/>
    <cellStyle name="40% - Accent5 3 2 2 2 2 3" xfId="7393" xr:uid="{00000000-0005-0000-0000-000071100000}"/>
    <cellStyle name="40% - Accent5 3 2 2 2 2 3 2" xfId="24997" xr:uid="{8B72DFAB-589D-4139-B025-F98514B7DE50}"/>
    <cellStyle name="40% - Accent5 3 2 2 2 2 3 2 2" xfId="39968" xr:uid="{D4A4AFC5-10E6-4A74-A83A-6618F5019E60}"/>
    <cellStyle name="40% - Accent5 3 2 2 2 2 3 3" xfId="32365" xr:uid="{8A291324-4C5A-4C6F-902B-0622F3C34251}"/>
    <cellStyle name="40% - Accent5 3 2 2 2 2 4" xfId="24995" xr:uid="{6F6B94BE-E575-4E05-AF93-91F35F2C54F1}"/>
    <cellStyle name="40% - Accent5 3 2 2 2 2 4 2" xfId="39966" xr:uid="{9206E18A-7D2B-49D0-AC23-F0ECD96D24C4}"/>
    <cellStyle name="40% - Accent5 3 2 2 2 2 5" xfId="32363" xr:uid="{CE9252EE-A280-4219-85F1-46D976D4D552}"/>
    <cellStyle name="40% - Accent5 3 2 2 2 3" xfId="7394" xr:uid="{00000000-0005-0000-0000-000072100000}"/>
    <cellStyle name="40% - Accent5 3 2 2 2 3 2" xfId="7395" xr:uid="{00000000-0005-0000-0000-000073100000}"/>
    <cellStyle name="40% - Accent5 3 2 2 2 3 2 2" xfId="24999" xr:uid="{B48F2DDD-3523-4677-BB79-6D7827AF7547}"/>
    <cellStyle name="40% - Accent5 3 2 2 2 3 2 2 2" xfId="39970" xr:uid="{30B72328-584C-4D6D-A67B-510201A56A9F}"/>
    <cellStyle name="40% - Accent5 3 2 2 2 3 2 3" xfId="32367" xr:uid="{199F4B38-23F5-4B4B-A55D-015DD3FF3AAA}"/>
    <cellStyle name="40% - Accent5 3 2 2 2 3 3" xfId="24998" xr:uid="{674047F3-95D7-459A-8EDA-34C49F44E3E4}"/>
    <cellStyle name="40% - Accent5 3 2 2 2 3 3 2" xfId="39969" xr:uid="{5208E566-9595-4AA1-855F-E12832B63ED8}"/>
    <cellStyle name="40% - Accent5 3 2 2 2 3 4" xfId="32366" xr:uid="{630FF84B-6D6B-418F-9C1B-E20775A707B3}"/>
    <cellStyle name="40% - Accent5 3 2 2 2 4" xfId="7396" xr:uid="{00000000-0005-0000-0000-000074100000}"/>
    <cellStyle name="40% - Accent5 3 2 2 2 4 2" xfId="25000" xr:uid="{D1A99DDE-D56D-432D-AA47-C21678F40764}"/>
    <cellStyle name="40% - Accent5 3 2 2 2 4 2 2" xfId="39971" xr:uid="{D419775B-1EC7-4D2A-AC40-766E84DBB8E1}"/>
    <cellStyle name="40% - Accent5 3 2 2 2 4 3" xfId="32368" xr:uid="{28FC9326-2C03-4329-B9D6-CB60A7E9E43C}"/>
    <cellStyle name="40% - Accent5 3 2 2 2 5" xfId="24994" xr:uid="{7E50B689-4999-4406-8F44-D5147D92F4BD}"/>
    <cellStyle name="40% - Accent5 3 2 2 2 5 2" xfId="39965" xr:uid="{D528BE27-2DF9-40DD-BDF7-D52641F8870F}"/>
    <cellStyle name="40% - Accent5 3 2 2 2 6" xfId="32362" xr:uid="{5ED03FA6-2FC0-4D3F-9369-88EB250C4B9D}"/>
    <cellStyle name="40% - Accent5 3 2 2 3" xfId="7397" xr:uid="{00000000-0005-0000-0000-000075100000}"/>
    <cellStyle name="40% - Accent5 3 2 2 3 2" xfId="7398" xr:uid="{00000000-0005-0000-0000-000076100000}"/>
    <cellStyle name="40% - Accent5 3 2 2 3 2 2" xfId="25002" xr:uid="{04A2A857-92C2-4B4C-B16B-AD1A29E26C1B}"/>
    <cellStyle name="40% - Accent5 3 2 2 3 2 2 2" xfId="39973" xr:uid="{8EC15D94-9DD5-4B8D-9377-C1E375D83393}"/>
    <cellStyle name="40% - Accent5 3 2 2 3 2 3" xfId="32370" xr:uid="{453DA97F-900C-497F-8AB9-EDA6C6670484}"/>
    <cellStyle name="40% - Accent5 3 2 2 3 3" xfId="7399" xr:uid="{00000000-0005-0000-0000-000077100000}"/>
    <cellStyle name="40% - Accent5 3 2 2 3 3 2" xfId="25003" xr:uid="{1A45D574-5921-4000-90FF-D7E8F364610F}"/>
    <cellStyle name="40% - Accent5 3 2 2 3 3 2 2" xfId="39974" xr:uid="{187F9D54-B6E7-4E62-BD1A-8A59FAE06960}"/>
    <cellStyle name="40% - Accent5 3 2 2 3 3 3" xfId="32371" xr:uid="{1055D9D5-5859-4C6D-AFC5-02011372DF39}"/>
    <cellStyle name="40% - Accent5 3 2 2 3 4" xfId="25001" xr:uid="{2A08D837-8816-484E-A6B2-5B05431B9252}"/>
    <cellStyle name="40% - Accent5 3 2 2 3 4 2" xfId="39972" xr:uid="{6B48B8BF-6398-44CB-A306-86908CA2CBEC}"/>
    <cellStyle name="40% - Accent5 3 2 2 3 5" xfId="32369" xr:uid="{871A1225-24F7-4A3B-9467-691C6B4F6E24}"/>
    <cellStyle name="40% - Accent5 3 2 2 4" xfId="7400" xr:uid="{00000000-0005-0000-0000-000078100000}"/>
    <cellStyle name="40% - Accent5 3 2 2 4 2" xfId="25004" xr:uid="{A81822AF-9080-4EF8-A544-AAEF7FDBE0D3}"/>
    <cellStyle name="40% - Accent5 3 2 2 4 2 2" xfId="39975" xr:uid="{658DBB1B-AA09-4345-A8CF-A216ACC8C4D0}"/>
    <cellStyle name="40% - Accent5 3 2 2 4 3" xfId="32372" xr:uid="{2DB8BB54-2704-44BC-B307-AA174A5EE5EC}"/>
    <cellStyle name="40% - Accent5 3 2 2 5" xfId="7401" xr:uid="{00000000-0005-0000-0000-000079100000}"/>
    <cellStyle name="40% - Accent5 3 2 2 5 2" xfId="7402" xr:uid="{00000000-0005-0000-0000-00007A100000}"/>
    <cellStyle name="40% - Accent5 3 2 2 5 2 2" xfId="25006" xr:uid="{CDF80E02-3FFC-4B4E-9569-1D90BA5A2E0B}"/>
    <cellStyle name="40% - Accent5 3 2 2 5 2 2 2" xfId="39977" xr:uid="{07794A3E-2E3D-4623-B0C3-E8DFE3AA2B6D}"/>
    <cellStyle name="40% - Accent5 3 2 2 5 2 3" xfId="32374" xr:uid="{1C14BD0B-C335-48DE-833F-CDF75C74896C}"/>
    <cellStyle name="40% - Accent5 3 2 2 5 3" xfId="25005" xr:uid="{286E20F8-4B5E-4539-AACA-B8ECDCC3BA90}"/>
    <cellStyle name="40% - Accent5 3 2 2 5 3 2" xfId="39976" xr:uid="{A3B15CCD-8AB6-48DB-99AC-FD349E4BD92A}"/>
    <cellStyle name="40% - Accent5 3 2 2 5 4" xfId="32373" xr:uid="{43AED523-49EB-40EC-BFF7-83BBF4EFD68E}"/>
    <cellStyle name="40% - Accent5 3 2 2 6" xfId="7403" xr:uid="{00000000-0005-0000-0000-00007B100000}"/>
    <cellStyle name="40% - Accent5 3 2 2 6 2" xfId="25007" xr:uid="{41F03F8C-9FF9-4A49-B005-97EADAC1C5C7}"/>
    <cellStyle name="40% - Accent5 3 2 2 6 2 2" xfId="39978" xr:uid="{EB66CACD-BEFE-420B-9157-86197EF26CDD}"/>
    <cellStyle name="40% - Accent5 3 2 2 6 3" xfId="32375" xr:uid="{CF5BD408-17EA-4442-A972-160AB38C0885}"/>
    <cellStyle name="40% - Accent5 3 2 2 7" xfId="24993" xr:uid="{5AF5C636-441C-46B5-934C-21E44772138F}"/>
    <cellStyle name="40% - Accent5 3 2 2 7 2" xfId="39964" xr:uid="{B8F52B4F-F453-4464-8901-4EC37C8BE7F2}"/>
    <cellStyle name="40% - Accent5 3 2 2 8" xfId="32361" xr:uid="{A4A5291D-9C04-44CD-A4BA-2A1B170B62E2}"/>
    <cellStyle name="40% - Accent5 3 2 3" xfId="7404" xr:uid="{00000000-0005-0000-0000-00007C100000}"/>
    <cellStyle name="40% - Accent5 3 2 3 2" xfId="7405" xr:uid="{00000000-0005-0000-0000-00007D100000}"/>
    <cellStyle name="40% - Accent5 3 2 3 2 2" xfId="7406" xr:uid="{00000000-0005-0000-0000-00007E100000}"/>
    <cellStyle name="40% - Accent5 3 2 3 2 2 2" xfId="25010" xr:uid="{EDA31C09-86C7-4CF8-8FAE-5664621DCB42}"/>
    <cellStyle name="40% - Accent5 3 2 3 2 2 2 2" xfId="39981" xr:uid="{13ACC232-03BD-419C-B1BF-D2B33913950C}"/>
    <cellStyle name="40% - Accent5 3 2 3 2 2 3" xfId="32378" xr:uid="{3726B462-5780-4DA8-9B11-CD14F353A413}"/>
    <cellStyle name="40% - Accent5 3 2 3 2 3" xfId="7407" xr:uid="{00000000-0005-0000-0000-00007F100000}"/>
    <cellStyle name="40% - Accent5 3 2 3 2 3 2" xfId="25011" xr:uid="{0FF83EBF-F94C-49DD-A682-47D504BCC364}"/>
    <cellStyle name="40% - Accent5 3 2 3 2 3 2 2" xfId="39982" xr:uid="{C31D78A9-7D65-448D-B101-53254B494A19}"/>
    <cellStyle name="40% - Accent5 3 2 3 2 3 3" xfId="32379" xr:uid="{842FB117-6C5E-4D12-B129-A9B91D0D6E3A}"/>
    <cellStyle name="40% - Accent5 3 2 3 2 4" xfId="25009" xr:uid="{5C52E67A-67E0-4DA0-BA6A-636987A02F3D}"/>
    <cellStyle name="40% - Accent5 3 2 3 2 4 2" xfId="39980" xr:uid="{161EEFF9-8D08-4C59-A291-BA46F05FC0BD}"/>
    <cellStyle name="40% - Accent5 3 2 3 2 5" xfId="32377" xr:uid="{3191E2CE-E3DB-43A0-9ABA-BA75AC6AE815}"/>
    <cellStyle name="40% - Accent5 3 2 3 3" xfId="7408" xr:uid="{00000000-0005-0000-0000-000080100000}"/>
    <cellStyle name="40% - Accent5 3 2 3 3 2" xfId="7409" xr:uid="{00000000-0005-0000-0000-000081100000}"/>
    <cellStyle name="40% - Accent5 3 2 3 3 2 2" xfId="25013" xr:uid="{658A37CE-4F2D-437F-9336-A0D0CE5617C4}"/>
    <cellStyle name="40% - Accent5 3 2 3 3 2 2 2" xfId="39984" xr:uid="{592A4E07-D198-41C7-A70C-0C4F0093C048}"/>
    <cellStyle name="40% - Accent5 3 2 3 3 2 3" xfId="32381" xr:uid="{207585F8-C49A-462D-9820-BB479F64EC92}"/>
    <cellStyle name="40% - Accent5 3 2 3 3 3" xfId="25012" xr:uid="{96571A50-6849-4C5D-BF5B-E41145137C74}"/>
    <cellStyle name="40% - Accent5 3 2 3 3 3 2" xfId="39983" xr:uid="{3609DEAB-31C6-4A86-8A7E-D780EFDBF5FD}"/>
    <cellStyle name="40% - Accent5 3 2 3 3 4" xfId="32380" xr:uid="{9E7ED0D2-04A7-4A90-AE2C-3FF79C0B5826}"/>
    <cellStyle name="40% - Accent5 3 2 3 4" xfId="7410" xr:uid="{00000000-0005-0000-0000-000082100000}"/>
    <cellStyle name="40% - Accent5 3 2 3 4 2" xfId="25014" xr:uid="{F847817F-AF98-4A28-98A6-9C02ADC4737E}"/>
    <cellStyle name="40% - Accent5 3 2 3 4 2 2" xfId="39985" xr:uid="{3F2546A7-BB54-4DD7-AA94-D326023288BC}"/>
    <cellStyle name="40% - Accent5 3 2 3 4 3" xfId="32382" xr:uid="{554FAFF0-6C3A-4650-8150-57BD1105486D}"/>
    <cellStyle name="40% - Accent5 3 2 3 5" xfId="25008" xr:uid="{10A8A6A1-5E7E-46CE-803C-517540734277}"/>
    <cellStyle name="40% - Accent5 3 2 3 5 2" xfId="39979" xr:uid="{41D89933-A04F-465F-98F0-3F134A1A49C9}"/>
    <cellStyle name="40% - Accent5 3 2 3 6" xfId="32376" xr:uid="{81F5C42B-3458-4CE5-B3F2-25D96F403EA1}"/>
    <cellStyle name="40% - Accent5 3 2 4" xfId="7411" xr:uid="{00000000-0005-0000-0000-000083100000}"/>
    <cellStyle name="40% - Accent5 3 2 5" xfId="7412" xr:uid="{00000000-0005-0000-0000-000084100000}"/>
    <cellStyle name="40% - Accent5 3 2 5 2" xfId="25015" xr:uid="{CEBD5ABF-12E1-4437-B0FE-9AE5EB6D8F74}"/>
    <cellStyle name="40% - Accent5 3 2 5 2 2" xfId="39986" xr:uid="{1510C619-EC84-426D-8A85-9870B673D29A}"/>
    <cellStyle name="40% - Accent5 3 2 5 3" xfId="32383" xr:uid="{4303A50A-18EB-41D2-A1E8-82543EFE9DE4}"/>
    <cellStyle name="40% - Accent5 3 3" xfId="7413" xr:uid="{00000000-0005-0000-0000-000085100000}"/>
    <cellStyle name="40% - Accent5 3 3 2" xfId="7414" xr:uid="{00000000-0005-0000-0000-000086100000}"/>
    <cellStyle name="40% - Accent5 3 3 2 2" xfId="7415" xr:uid="{00000000-0005-0000-0000-000087100000}"/>
    <cellStyle name="40% - Accent5 3 3 2 2 2" xfId="25018" xr:uid="{ABE19B87-CB5B-4839-986F-E1F2FC46A878}"/>
    <cellStyle name="40% - Accent5 3 3 2 2 2 2" xfId="39989" xr:uid="{6098B7FC-49EF-4873-865A-15FF460A721E}"/>
    <cellStyle name="40% - Accent5 3 3 2 2 3" xfId="32386" xr:uid="{329D8740-AD92-4583-B16B-98B8551552EC}"/>
    <cellStyle name="40% - Accent5 3 3 2 3" xfId="7416" xr:uid="{00000000-0005-0000-0000-000088100000}"/>
    <cellStyle name="40% - Accent5 3 3 2 3 2" xfId="7417" xr:uid="{00000000-0005-0000-0000-000089100000}"/>
    <cellStyle name="40% - Accent5 3 3 2 3 2 2" xfId="25020" xr:uid="{A134C5D0-0811-49D9-AC2E-323084C1144A}"/>
    <cellStyle name="40% - Accent5 3 3 2 3 2 2 2" xfId="39991" xr:uid="{974E743D-4B9F-4F5D-9714-62039BDE9EEC}"/>
    <cellStyle name="40% - Accent5 3 3 2 3 2 3" xfId="32388" xr:uid="{DBAD6F3C-16E9-44DC-9325-ACCB25C93DDB}"/>
    <cellStyle name="40% - Accent5 3 3 2 3 3" xfId="25019" xr:uid="{0BEBC526-8A79-42A8-8ABC-99E51EB54367}"/>
    <cellStyle name="40% - Accent5 3 3 2 3 3 2" xfId="39990" xr:uid="{E4153B16-EDAB-432D-AFF1-927B2D276F54}"/>
    <cellStyle name="40% - Accent5 3 3 2 3 4" xfId="32387" xr:uid="{3D5FBCAF-BD1B-4F02-B6C2-E699760AD278}"/>
    <cellStyle name="40% - Accent5 3 3 2 4" xfId="25017" xr:uid="{5CCAA2BA-DCFB-4958-BB87-4E141BAAEB29}"/>
    <cellStyle name="40% - Accent5 3 3 2 4 2" xfId="39988" xr:uid="{C7425695-A371-4A18-9B42-B6475937A8AC}"/>
    <cellStyle name="40% - Accent5 3 3 2 5" xfId="32385" xr:uid="{B19F5974-BE49-4593-BF76-7D76A5A6E5E0}"/>
    <cellStyle name="40% - Accent5 3 3 3" xfId="7418" xr:uid="{00000000-0005-0000-0000-00008A100000}"/>
    <cellStyle name="40% - Accent5 3 3 3 2" xfId="25021" xr:uid="{0CEB48FE-FDE0-42F2-A8D9-5698119F92B1}"/>
    <cellStyle name="40% - Accent5 3 3 3 2 2" xfId="39992" xr:uid="{2E29A4C9-1245-46FD-A4C7-E74144B70350}"/>
    <cellStyle name="40% - Accent5 3 3 3 3" xfId="32389" xr:uid="{0F4C6E0E-6B8E-4552-8021-917D6A00D9E8}"/>
    <cellStyle name="40% - Accent5 3 3 4" xfId="7419" xr:uid="{00000000-0005-0000-0000-00008B100000}"/>
    <cellStyle name="40% - Accent5 3 3 4 2" xfId="7420" xr:uid="{00000000-0005-0000-0000-00008C100000}"/>
    <cellStyle name="40% - Accent5 3 3 4 2 2" xfId="25023" xr:uid="{10C3C926-D0D2-4E69-AC1C-46666929F8BE}"/>
    <cellStyle name="40% - Accent5 3 3 4 2 2 2" xfId="39994" xr:uid="{51CD5DB9-D806-4AA3-9FAD-16BA11AEE752}"/>
    <cellStyle name="40% - Accent5 3 3 4 2 3" xfId="32391" xr:uid="{4762DA94-D775-42BF-B15E-80B72BACB1F2}"/>
    <cellStyle name="40% - Accent5 3 3 4 3" xfId="25022" xr:uid="{EC2DEB87-9D15-480A-B2CB-6239AE081421}"/>
    <cellStyle name="40% - Accent5 3 3 4 3 2" xfId="39993" xr:uid="{8F5138C3-0F00-4855-A142-DFD210971F0D}"/>
    <cellStyle name="40% - Accent5 3 3 4 4" xfId="32390" xr:uid="{D0BE7015-19E1-4A78-A2A0-B3696D296860}"/>
    <cellStyle name="40% - Accent5 3 3 5" xfId="7421" xr:uid="{00000000-0005-0000-0000-00008D100000}"/>
    <cellStyle name="40% - Accent5 3 3 5 2" xfId="25024" xr:uid="{3609C35D-1F5C-40C1-A02A-17A92470D4EF}"/>
    <cellStyle name="40% - Accent5 3 3 5 2 2" xfId="39995" xr:uid="{363A1EF2-7F24-4533-AC26-DEFC8F0B7941}"/>
    <cellStyle name="40% - Accent5 3 3 5 3" xfId="32392" xr:uid="{DE7484E0-DD6D-4540-B55E-67C6CEA1ACD7}"/>
    <cellStyle name="40% - Accent5 3 3 6" xfId="25016" xr:uid="{484B0ED2-BFF6-403D-A4D8-D2B3342BE1B8}"/>
    <cellStyle name="40% - Accent5 3 3 6 2" xfId="39987" xr:uid="{0D169A70-C658-4427-9A38-52335C3E2780}"/>
    <cellStyle name="40% - Accent5 3 3 7" xfId="32384" xr:uid="{3735ADC8-2CC0-4470-8FFD-F5BCD1AA39A0}"/>
    <cellStyle name="40% - Accent5 3 4" xfId="7422" xr:uid="{00000000-0005-0000-0000-00008E100000}"/>
    <cellStyle name="40% - Accent5 3 4 2" xfId="7423" xr:uid="{00000000-0005-0000-0000-00008F100000}"/>
    <cellStyle name="40% - Accent5 3 4 2 2" xfId="7424" xr:uid="{00000000-0005-0000-0000-000090100000}"/>
    <cellStyle name="40% - Accent5 3 4 2 2 2" xfId="25027" xr:uid="{D6839F62-A6A9-4838-B507-0BE990E33C91}"/>
    <cellStyle name="40% - Accent5 3 4 2 2 2 2" xfId="39998" xr:uid="{70EA056B-38BB-42CE-BA9A-8EE1CC36814D}"/>
    <cellStyle name="40% - Accent5 3 4 2 2 3" xfId="32395" xr:uid="{B4045744-86E3-478A-AC6B-0C51EF45D4F8}"/>
    <cellStyle name="40% - Accent5 3 4 2 3" xfId="7425" xr:uid="{00000000-0005-0000-0000-000091100000}"/>
    <cellStyle name="40% - Accent5 3 4 2 3 2" xfId="25028" xr:uid="{2ACA6EEB-BD41-4807-8D43-EB7F0E708DDD}"/>
    <cellStyle name="40% - Accent5 3 4 2 3 2 2" xfId="39999" xr:uid="{7F38D749-0010-44EC-A8F0-F8E2308A0185}"/>
    <cellStyle name="40% - Accent5 3 4 2 3 3" xfId="32396" xr:uid="{1B4CF2D9-243C-4E9D-93D1-58508A8A7B91}"/>
    <cellStyle name="40% - Accent5 3 4 2 4" xfId="25026" xr:uid="{91EE1229-98EA-4852-9786-9441F6AA3FCA}"/>
    <cellStyle name="40% - Accent5 3 4 2 4 2" xfId="39997" xr:uid="{1258B899-E264-49E2-97DB-EC900124CC00}"/>
    <cellStyle name="40% - Accent5 3 4 2 5" xfId="32394" xr:uid="{4A36A161-1651-4101-B349-018B0DF0DE05}"/>
    <cellStyle name="40% - Accent5 3 4 3" xfId="7426" xr:uid="{00000000-0005-0000-0000-000092100000}"/>
    <cellStyle name="40% - Accent5 3 4 3 2" xfId="25029" xr:uid="{004334AC-4153-42B5-A4DF-74564655DEBA}"/>
    <cellStyle name="40% - Accent5 3 4 3 2 2" xfId="40000" xr:uid="{93B3C419-DD49-4FEF-917F-90706D0152A0}"/>
    <cellStyle name="40% - Accent5 3 4 3 3" xfId="32397" xr:uid="{30DA4A99-CE3E-41AC-909E-ADFD47E8006B}"/>
    <cellStyle name="40% - Accent5 3 4 4" xfId="7427" xr:uid="{00000000-0005-0000-0000-000093100000}"/>
    <cellStyle name="40% - Accent5 3 4 4 2" xfId="7428" xr:uid="{00000000-0005-0000-0000-000094100000}"/>
    <cellStyle name="40% - Accent5 3 4 4 2 2" xfId="25031" xr:uid="{386A031E-C91A-4F3B-A885-BD3F46BE9252}"/>
    <cellStyle name="40% - Accent5 3 4 4 2 2 2" xfId="40002" xr:uid="{45F6E65F-AFA6-4462-B529-2F308CA6156F}"/>
    <cellStyle name="40% - Accent5 3 4 4 2 3" xfId="32399" xr:uid="{5753E775-4389-4FD2-90C1-582C548683D2}"/>
    <cellStyle name="40% - Accent5 3 4 4 3" xfId="25030" xr:uid="{110ACCDE-141F-462B-B473-25E5F6B51944}"/>
    <cellStyle name="40% - Accent5 3 4 4 3 2" xfId="40001" xr:uid="{E79698D6-7064-4E63-842A-19FA0CF681C3}"/>
    <cellStyle name="40% - Accent5 3 4 4 4" xfId="32398" xr:uid="{3B89A98C-C585-4EAD-A909-DFE404464C82}"/>
    <cellStyle name="40% - Accent5 3 4 5" xfId="7429" xr:uid="{00000000-0005-0000-0000-000095100000}"/>
    <cellStyle name="40% - Accent5 3 4 5 2" xfId="25032" xr:uid="{A5007AB7-CD45-4427-BB89-4C531B3487D0}"/>
    <cellStyle name="40% - Accent5 3 4 5 2 2" xfId="40003" xr:uid="{17E19251-D60C-4B59-A3F4-99223CFFDD96}"/>
    <cellStyle name="40% - Accent5 3 4 5 3" xfId="32400" xr:uid="{6A2C287E-EFCB-48A7-92A6-D73BC167FEE6}"/>
    <cellStyle name="40% - Accent5 3 4 6" xfId="25025" xr:uid="{2E10B458-FFFE-4C85-BA4E-E4829DDD2A84}"/>
    <cellStyle name="40% - Accent5 3 4 6 2" xfId="39996" xr:uid="{DE599F9C-FC67-49E9-80F9-AEA230F658B4}"/>
    <cellStyle name="40% - Accent5 3 4 7" xfId="32393" xr:uid="{CB57E90E-D2B3-4726-B904-66C7899B16CB}"/>
    <cellStyle name="40% - Accent5 3 5" xfId="7430" xr:uid="{00000000-0005-0000-0000-000096100000}"/>
    <cellStyle name="40% - Accent5 3 5 2" xfId="7431" xr:uid="{00000000-0005-0000-0000-000097100000}"/>
    <cellStyle name="40% - Accent5 3 5 2 2" xfId="7432" xr:uid="{00000000-0005-0000-0000-000098100000}"/>
    <cellStyle name="40% - Accent5 3 5 2 2 2" xfId="25035" xr:uid="{59627B71-5575-4929-B28F-60F97123F959}"/>
    <cellStyle name="40% - Accent5 3 5 2 2 2 2" xfId="40006" xr:uid="{C4554300-AACC-4A2F-AA20-62BA983F2CFA}"/>
    <cellStyle name="40% - Accent5 3 5 2 2 3" xfId="32403" xr:uid="{0919DD5B-5310-41FB-9528-15248D558778}"/>
    <cellStyle name="40% - Accent5 3 5 2 3" xfId="7433" xr:uid="{00000000-0005-0000-0000-000099100000}"/>
    <cellStyle name="40% - Accent5 3 5 2 3 2" xfId="25036" xr:uid="{9A0DC3B8-20B6-46B2-8C96-672CBC15309A}"/>
    <cellStyle name="40% - Accent5 3 5 2 3 2 2" xfId="40007" xr:uid="{8630687E-BCDB-4F39-ABA1-604EEDDE60D1}"/>
    <cellStyle name="40% - Accent5 3 5 2 3 3" xfId="32404" xr:uid="{9DA2A042-5436-42DD-95CD-18D8F0FAE8F6}"/>
    <cellStyle name="40% - Accent5 3 5 2 4" xfId="25034" xr:uid="{18A8F2B5-32CD-4C60-A72D-5ABA3490ACA9}"/>
    <cellStyle name="40% - Accent5 3 5 2 4 2" xfId="40005" xr:uid="{DEC5AED5-4B97-4E5D-80A7-AA2CE4DCD1D0}"/>
    <cellStyle name="40% - Accent5 3 5 2 5" xfId="32402" xr:uid="{3CF76953-28D4-4B96-B949-DE424B663372}"/>
    <cellStyle name="40% - Accent5 3 5 3" xfId="7434" xr:uid="{00000000-0005-0000-0000-00009A100000}"/>
    <cellStyle name="40% - Accent5 3 5 3 2" xfId="7435" xr:uid="{00000000-0005-0000-0000-00009B100000}"/>
    <cellStyle name="40% - Accent5 3 5 3 2 2" xfId="25038" xr:uid="{CBFD1EA0-FEA0-4708-B967-7AAD48FC5990}"/>
    <cellStyle name="40% - Accent5 3 5 3 2 2 2" xfId="40009" xr:uid="{BC97DD16-BA6B-412F-AC44-B185E733863F}"/>
    <cellStyle name="40% - Accent5 3 5 3 2 3" xfId="32406" xr:uid="{0F73A54E-CD73-4A05-9599-0E482BC3E9BC}"/>
    <cellStyle name="40% - Accent5 3 5 3 3" xfId="25037" xr:uid="{7A4932FE-E8DD-41EF-90A1-FCB9FFFDB67E}"/>
    <cellStyle name="40% - Accent5 3 5 3 3 2" xfId="40008" xr:uid="{A0BA00D7-A40A-4260-8720-7E7250B539D1}"/>
    <cellStyle name="40% - Accent5 3 5 3 4" xfId="32405" xr:uid="{19D956F4-6B1D-4734-B4E9-AAB8BFC1D0D2}"/>
    <cellStyle name="40% - Accent5 3 5 4" xfId="7436" xr:uid="{00000000-0005-0000-0000-00009C100000}"/>
    <cellStyle name="40% - Accent5 3 5 4 2" xfId="25039" xr:uid="{E74BE5A3-776A-4ED0-8ACC-5139F824B3CB}"/>
    <cellStyle name="40% - Accent5 3 5 4 2 2" xfId="40010" xr:uid="{2BFB2A6E-718D-4313-A1E0-F364513F673D}"/>
    <cellStyle name="40% - Accent5 3 5 4 3" xfId="32407" xr:uid="{DA354312-E4D4-4696-9FD7-533F3947C6D1}"/>
    <cellStyle name="40% - Accent5 3 5 5" xfId="25033" xr:uid="{2F852D1E-305F-4515-A642-BF3C35F690E4}"/>
    <cellStyle name="40% - Accent5 3 5 5 2" xfId="40004" xr:uid="{36CB7B80-4FBA-44AE-91BF-EB8D84FCC121}"/>
    <cellStyle name="40% - Accent5 3 5 6" xfId="32401" xr:uid="{BC96E06B-B6E9-4A16-A0DD-8BDBF7EE448D}"/>
    <cellStyle name="40% - Accent5 3 6" xfId="7437" xr:uid="{00000000-0005-0000-0000-00009D100000}"/>
    <cellStyle name="40% - Accent5 3 6 2" xfId="7438" xr:uid="{00000000-0005-0000-0000-00009E100000}"/>
    <cellStyle name="40% - Accent5 3 6 2 2" xfId="25041" xr:uid="{53DAE5AF-45B7-433C-91D0-81C608F2C7FF}"/>
    <cellStyle name="40% - Accent5 3 6 2 2 2" xfId="40012" xr:uid="{7E4173F1-78DB-43A4-9AE6-AFF79A62238E}"/>
    <cellStyle name="40% - Accent5 3 6 2 3" xfId="32409" xr:uid="{00A461D5-6D13-41EA-9447-A8429593B317}"/>
    <cellStyle name="40% - Accent5 3 6 3" xfId="7439" xr:uid="{00000000-0005-0000-0000-00009F100000}"/>
    <cellStyle name="40% - Accent5 3 6 3 2" xfId="25042" xr:uid="{0CF50ADE-F60D-497A-8F77-E5463177FC5B}"/>
    <cellStyle name="40% - Accent5 3 6 3 2 2" xfId="40013" xr:uid="{318908DC-E944-4A7B-B046-4A9EA21CE8EC}"/>
    <cellStyle name="40% - Accent5 3 6 3 3" xfId="32410" xr:uid="{023EA62C-1E4B-44D5-9B6D-35370BF942D0}"/>
    <cellStyle name="40% - Accent5 3 6 4" xfId="25040" xr:uid="{51144B4A-854F-4E40-9C36-5A8AA87696FF}"/>
    <cellStyle name="40% - Accent5 3 6 4 2" xfId="40011" xr:uid="{0BA016B7-F04D-45E5-A62A-3D2FC9277DFC}"/>
    <cellStyle name="40% - Accent5 3 6 5" xfId="32408" xr:uid="{42D088CE-4273-4BB1-AD81-70FACB9E79A5}"/>
    <cellStyle name="40% - Accent5 3 7" xfId="7440" xr:uid="{00000000-0005-0000-0000-0000A0100000}"/>
    <cellStyle name="40% - Accent5 3 7 2" xfId="25043" xr:uid="{6BF3292E-3B3C-4936-8294-9ED1B2A19711}"/>
    <cellStyle name="40% - Accent5 3 7 2 2" xfId="40014" xr:uid="{85621104-8ACB-4BE6-8AA7-BE3EEAF5B01B}"/>
    <cellStyle name="40% - Accent5 3 7 3" xfId="32411" xr:uid="{76AC9ECF-1F73-4D34-B8B6-16FCE962A1A3}"/>
    <cellStyle name="40% - Accent5 3 8" xfId="7441" xr:uid="{00000000-0005-0000-0000-0000A1100000}"/>
    <cellStyle name="40% - Accent5 3 8 2" xfId="7442" xr:uid="{00000000-0005-0000-0000-0000A2100000}"/>
    <cellStyle name="40% - Accent5 3 8 2 2" xfId="25045" xr:uid="{8A69514A-2DF5-4B91-B3ED-077646DAF21D}"/>
    <cellStyle name="40% - Accent5 3 8 2 2 2" xfId="40016" xr:uid="{94A4BA88-0EA2-4C8A-BC07-A1FAAF389154}"/>
    <cellStyle name="40% - Accent5 3 8 2 3" xfId="32413" xr:uid="{07AA3A50-EA46-48E4-99C7-63263B16F1BC}"/>
    <cellStyle name="40% - Accent5 3 8 3" xfId="25044" xr:uid="{90F3BC14-9E5C-4143-A814-B0B3506250C3}"/>
    <cellStyle name="40% - Accent5 3 8 3 2" xfId="40015" xr:uid="{BD3ECCAB-B069-4619-B450-2C5DB111714D}"/>
    <cellStyle name="40% - Accent5 3 8 4" xfId="32412" xr:uid="{98B14A80-391D-4B1F-9AF3-7C9C33BDE41C}"/>
    <cellStyle name="40% - Accent5 3 9" xfId="7443" xr:uid="{00000000-0005-0000-0000-0000A3100000}"/>
    <cellStyle name="40% - Accent5 3 9 2" xfId="25046" xr:uid="{FC179C48-7120-448E-8096-AD32A059F744}"/>
    <cellStyle name="40% - Accent5 3 9 2 2" xfId="40017" xr:uid="{B86CA463-F9AF-4767-BDBE-F7642FFC9DB2}"/>
    <cellStyle name="40% - Accent5 3 9 3" xfId="32414" xr:uid="{32349BAD-4D68-43F5-AB01-93EBDE295AF2}"/>
    <cellStyle name="40% - Accent5 4" xfId="247" xr:uid="{00000000-0005-0000-0000-000056000000}"/>
    <cellStyle name="40% - Accent5 4 10" xfId="7444" xr:uid="{00000000-0005-0000-0000-0000A4100000}"/>
    <cellStyle name="40% - Accent5 4 10 2" xfId="25047" xr:uid="{63B69972-4A25-4BE2-A1CE-3DA282DCD085}"/>
    <cellStyle name="40% - Accent5 4 10 2 2" xfId="40018" xr:uid="{38EE3AA6-DDE9-4DD3-B4ED-615FCC925F9E}"/>
    <cellStyle name="40% - Accent5 4 10 3" xfId="32415" xr:uid="{AA1349D8-FBD1-4066-8B67-74CE611D3D3D}"/>
    <cellStyle name="40% - Accent5 4 2" xfId="7445" xr:uid="{00000000-0005-0000-0000-0000A5100000}"/>
    <cellStyle name="40% - Accent5 4 2 2" xfId="7446" xr:uid="{00000000-0005-0000-0000-0000A6100000}"/>
    <cellStyle name="40% - Accent5 4 2 2 2" xfId="7447" xr:uid="{00000000-0005-0000-0000-0000A7100000}"/>
    <cellStyle name="40% - Accent5 4 2 2 2 2" xfId="7448" xr:uid="{00000000-0005-0000-0000-0000A8100000}"/>
    <cellStyle name="40% - Accent5 4 2 2 2 2 2" xfId="7449" xr:uid="{00000000-0005-0000-0000-0000A9100000}"/>
    <cellStyle name="40% - Accent5 4 2 2 2 2 2 2" xfId="25051" xr:uid="{04B18AF2-72FF-4416-99B5-700C8239644E}"/>
    <cellStyle name="40% - Accent5 4 2 2 2 2 2 2 2" xfId="40022" xr:uid="{972359E1-9164-4609-8C08-FFBDDDDE6AEE}"/>
    <cellStyle name="40% - Accent5 4 2 2 2 2 2 3" xfId="32419" xr:uid="{6D0A7E65-DB6D-4EF9-A725-C35C8C290220}"/>
    <cellStyle name="40% - Accent5 4 2 2 2 2 3" xfId="7450" xr:uid="{00000000-0005-0000-0000-0000AA100000}"/>
    <cellStyle name="40% - Accent5 4 2 2 2 2 3 2" xfId="25052" xr:uid="{9DB4F85A-A532-49BC-81F3-A8CC3A1C72C5}"/>
    <cellStyle name="40% - Accent5 4 2 2 2 2 3 2 2" xfId="40023" xr:uid="{E972886A-01CF-4B23-991A-B0B07E5EEF23}"/>
    <cellStyle name="40% - Accent5 4 2 2 2 2 3 3" xfId="32420" xr:uid="{3E4CB6FE-19E1-437D-B263-C2555702B2FF}"/>
    <cellStyle name="40% - Accent5 4 2 2 2 2 4" xfId="25050" xr:uid="{78453E64-6E3A-4801-96D9-6776714A2B55}"/>
    <cellStyle name="40% - Accent5 4 2 2 2 2 4 2" xfId="40021" xr:uid="{52A29996-876D-494E-9120-18699260599F}"/>
    <cellStyle name="40% - Accent5 4 2 2 2 2 5" xfId="32418" xr:uid="{8E01B552-0CB1-4F31-9B22-E3E3525AC47D}"/>
    <cellStyle name="40% - Accent5 4 2 2 2 3" xfId="7451" xr:uid="{00000000-0005-0000-0000-0000AB100000}"/>
    <cellStyle name="40% - Accent5 4 2 2 2 3 2" xfId="7452" xr:uid="{00000000-0005-0000-0000-0000AC100000}"/>
    <cellStyle name="40% - Accent5 4 2 2 2 3 2 2" xfId="25054" xr:uid="{2C697702-DE95-4E87-8096-AC7D9B2D2C79}"/>
    <cellStyle name="40% - Accent5 4 2 2 2 3 2 2 2" xfId="40025" xr:uid="{6097F29F-4F17-4F8D-B7B2-37CA7492688F}"/>
    <cellStyle name="40% - Accent5 4 2 2 2 3 2 3" xfId="32422" xr:uid="{AB92DAFB-1655-49D3-A8BE-7C2E0D24B24D}"/>
    <cellStyle name="40% - Accent5 4 2 2 2 3 3" xfId="25053" xr:uid="{479C36E4-2574-433F-839C-E75FA8AC7CE0}"/>
    <cellStyle name="40% - Accent5 4 2 2 2 3 3 2" xfId="40024" xr:uid="{C83F86BA-C9FC-4FB9-8804-140A3E472F2D}"/>
    <cellStyle name="40% - Accent5 4 2 2 2 3 4" xfId="32421" xr:uid="{60068D5D-75F9-44AD-9FEF-5FB33D20D912}"/>
    <cellStyle name="40% - Accent5 4 2 2 2 4" xfId="7453" xr:uid="{00000000-0005-0000-0000-0000AD100000}"/>
    <cellStyle name="40% - Accent5 4 2 2 2 4 2" xfId="25055" xr:uid="{9F813E58-F153-4E1D-9235-4CDB6B5A1951}"/>
    <cellStyle name="40% - Accent5 4 2 2 2 4 2 2" xfId="40026" xr:uid="{12524E9E-7CA4-47CC-9EBC-6A85335FB791}"/>
    <cellStyle name="40% - Accent5 4 2 2 2 4 3" xfId="32423" xr:uid="{55D4B121-8729-4CFD-8232-7F782F12BE70}"/>
    <cellStyle name="40% - Accent5 4 2 2 2 5" xfId="25049" xr:uid="{70832D83-3495-4BDD-8BDC-02B247C9E0E6}"/>
    <cellStyle name="40% - Accent5 4 2 2 2 5 2" xfId="40020" xr:uid="{737E44EB-8784-452D-ABBD-ABB82BB38F7A}"/>
    <cellStyle name="40% - Accent5 4 2 2 2 6" xfId="32417" xr:uid="{9596D198-16E0-44DE-ADF3-CC6D62E5D01A}"/>
    <cellStyle name="40% - Accent5 4 2 2 3" xfId="7454" xr:uid="{00000000-0005-0000-0000-0000AE100000}"/>
    <cellStyle name="40% - Accent5 4 2 2 3 2" xfId="7455" xr:uid="{00000000-0005-0000-0000-0000AF100000}"/>
    <cellStyle name="40% - Accent5 4 2 2 3 2 2" xfId="25057" xr:uid="{8B72DC64-871E-4220-B227-137D61F57047}"/>
    <cellStyle name="40% - Accent5 4 2 2 3 2 2 2" xfId="40028" xr:uid="{0663B2E6-FD02-4758-BCF7-845C2EEA1BED}"/>
    <cellStyle name="40% - Accent5 4 2 2 3 2 3" xfId="32425" xr:uid="{EFBAE824-6D72-4C32-8436-D713123837DC}"/>
    <cellStyle name="40% - Accent5 4 2 2 3 3" xfId="7456" xr:uid="{00000000-0005-0000-0000-0000B0100000}"/>
    <cellStyle name="40% - Accent5 4 2 2 3 3 2" xfId="25058" xr:uid="{180F684E-3724-40BA-9332-C21AE205E6D9}"/>
    <cellStyle name="40% - Accent5 4 2 2 3 3 2 2" xfId="40029" xr:uid="{09BD8D74-9F58-434A-A59E-8EA855C25BB7}"/>
    <cellStyle name="40% - Accent5 4 2 2 3 3 3" xfId="32426" xr:uid="{2F697B9F-B1C8-4A37-B8EB-4FCD16AF08E4}"/>
    <cellStyle name="40% - Accent5 4 2 2 3 4" xfId="25056" xr:uid="{F8215EC0-DEE8-41CA-937E-514415263FA8}"/>
    <cellStyle name="40% - Accent5 4 2 2 3 4 2" xfId="40027" xr:uid="{6BFEED0D-9D61-4E28-804F-B1BAAB0649DB}"/>
    <cellStyle name="40% - Accent5 4 2 2 3 5" xfId="32424" xr:uid="{C0F3EB48-CF64-45DE-8EAA-0CB75A9F0AFD}"/>
    <cellStyle name="40% - Accent5 4 2 2 4" xfId="7457" xr:uid="{00000000-0005-0000-0000-0000B1100000}"/>
    <cellStyle name="40% - Accent5 4 2 2 4 2" xfId="25059" xr:uid="{14D70D82-96A4-4D47-AFAB-FD460A621577}"/>
    <cellStyle name="40% - Accent5 4 2 2 4 2 2" xfId="40030" xr:uid="{ABA99069-F34E-4F71-AB4D-CC582E195B2D}"/>
    <cellStyle name="40% - Accent5 4 2 2 4 3" xfId="32427" xr:uid="{72A857F5-EF64-41DB-9B52-3FD9CA7803A1}"/>
    <cellStyle name="40% - Accent5 4 2 2 5" xfId="7458" xr:uid="{00000000-0005-0000-0000-0000B2100000}"/>
    <cellStyle name="40% - Accent5 4 2 2 5 2" xfId="7459" xr:uid="{00000000-0005-0000-0000-0000B3100000}"/>
    <cellStyle name="40% - Accent5 4 2 2 5 2 2" xfId="25061" xr:uid="{1270909A-9F04-48AF-851C-FC741AD5ADEB}"/>
    <cellStyle name="40% - Accent5 4 2 2 5 2 2 2" xfId="40032" xr:uid="{29C90042-EA5E-4B91-B76E-C605C636F8C7}"/>
    <cellStyle name="40% - Accent5 4 2 2 5 2 3" xfId="32429" xr:uid="{D22900C8-BFFE-4C0E-92A5-422446F36955}"/>
    <cellStyle name="40% - Accent5 4 2 2 5 3" xfId="25060" xr:uid="{63E17946-F8B4-4C5C-B69E-7CC5C4474294}"/>
    <cellStyle name="40% - Accent5 4 2 2 5 3 2" xfId="40031" xr:uid="{1614A8C9-BF11-4EE8-9027-A84FBC54AD29}"/>
    <cellStyle name="40% - Accent5 4 2 2 5 4" xfId="32428" xr:uid="{8C1FE05B-9A9F-45BB-BB6F-C28073BDBC40}"/>
    <cellStyle name="40% - Accent5 4 2 2 6" xfId="7460" xr:uid="{00000000-0005-0000-0000-0000B4100000}"/>
    <cellStyle name="40% - Accent5 4 2 2 6 2" xfId="25062" xr:uid="{3B57E533-D2AB-479E-B727-5B192E7F1238}"/>
    <cellStyle name="40% - Accent5 4 2 2 6 2 2" xfId="40033" xr:uid="{08CD8E22-A2FD-4BE2-96D8-BDCBC67EC794}"/>
    <cellStyle name="40% - Accent5 4 2 2 6 3" xfId="32430" xr:uid="{2E5C609E-A7E7-48EE-BBA5-207D0560F555}"/>
    <cellStyle name="40% - Accent5 4 2 2 7" xfId="25048" xr:uid="{880E5617-E137-4F12-85D4-240A48785A87}"/>
    <cellStyle name="40% - Accent5 4 2 2 7 2" xfId="40019" xr:uid="{FE58A851-0C81-4095-A6B6-25DC1868FEF6}"/>
    <cellStyle name="40% - Accent5 4 2 2 8" xfId="32416" xr:uid="{7745A320-BDEB-4DF6-A67A-41FB61BACCD7}"/>
    <cellStyle name="40% - Accent5 4 2 3" xfId="7461" xr:uid="{00000000-0005-0000-0000-0000B5100000}"/>
    <cellStyle name="40% - Accent5 4 2 3 2" xfId="7462" xr:uid="{00000000-0005-0000-0000-0000B6100000}"/>
    <cellStyle name="40% - Accent5 4 2 3 2 2" xfId="7463" xr:uid="{00000000-0005-0000-0000-0000B7100000}"/>
    <cellStyle name="40% - Accent5 4 2 3 2 2 2" xfId="25065" xr:uid="{AEAF7181-A997-417B-B782-6A07B16DF735}"/>
    <cellStyle name="40% - Accent5 4 2 3 2 2 2 2" xfId="40036" xr:uid="{3292F74D-0759-4CF2-8525-650254B9BB1F}"/>
    <cellStyle name="40% - Accent5 4 2 3 2 2 3" xfId="32433" xr:uid="{ECFA3EED-5B44-4313-80C5-0EC86188C8D5}"/>
    <cellStyle name="40% - Accent5 4 2 3 2 3" xfId="7464" xr:uid="{00000000-0005-0000-0000-0000B8100000}"/>
    <cellStyle name="40% - Accent5 4 2 3 2 3 2" xfId="25066" xr:uid="{2B6092B8-BC66-471D-A6E5-5197A1AE0CAD}"/>
    <cellStyle name="40% - Accent5 4 2 3 2 3 2 2" xfId="40037" xr:uid="{EA4A6901-3EDE-4343-953F-AB3B8EEB6051}"/>
    <cellStyle name="40% - Accent5 4 2 3 2 3 3" xfId="32434" xr:uid="{B16DAD2C-94A3-480A-B79C-5ACE08DCBA11}"/>
    <cellStyle name="40% - Accent5 4 2 3 2 4" xfId="25064" xr:uid="{7030618F-C042-4A42-8D6D-6E6385CFD559}"/>
    <cellStyle name="40% - Accent5 4 2 3 2 4 2" xfId="40035" xr:uid="{C91ED40F-24DA-4015-9EEA-63A61281D066}"/>
    <cellStyle name="40% - Accent5 4 2 3 2 5" xfId="32432" xr:uid="{FA237796-7B1C-4C67-BCB4-EF2EA6A620B0}"/>
    <cellStyle name="40% - Accent5 4 2 3 3" xfId="7465" xr:uid="{00000000-0005-0000-0000-0000B9100000}"/>
    <cellStyle name="40% - Accent5 4 2 3 3 2" xfId="7466" xr:uid="{00000000-0005-0000-0000-0000BA100000}"/>
    <cellStyle name="40% - Accent5 4 2 3 3 2 2" xfId="25068" xr:uid="{F084E527-354C-4996-93EE-FC7D0DFBA85B}"/>
    <cellStyle name="40% - Accent5 4 2 3 3 2 2 2" xfId="40039" xr:uid="{DC9EDF38-6ACF-49BD-A51B-8176F2FFCCB1}"/>
    <cellStyle name="40% - Accent5 4 2 3 3 2 3" xfId="32436" xr:uid="{A71B4E64-779D-4399-AE30-8D4BDD340D9A}"/>
    <cellStyle name="40% - Accent5 4 2 3 3 3" xfId="25067" xr:uid="{BB2D9632-1CF2-4B52-935F-A91D1484E3A1}"/>
    <cellStyle name="40% - Accent5 4 2 3 3 3 2" xfId="40038" xr:uid="{3F1624DF-8677-45B4-9F73-97200E27E297}"/>
    <cellStyle name="40% - Accent5 4 2 3 3 4" xfId="32435" xr:uid="{E7A3E3D1-BA83-47FA-A0B2-E07A80AD9F7D}"/>
    <cellStyle name="40% - Accent5 4 2 3 4" xfId="7467" xr:uid="{00000000-0005-0000-0000-0000BB100000}"/>
    <cellStyle name="40% - Accent5 4 2 3 4 2" xfId="25069" xr:uid="{9D38FA1B-C779-4F18-A942-2F43759494A4}"/>
    <cellStyle name="40% - Accent5 4 2 3 4 2 2" xfId="40040" xr:uid="{0B903874-CC76-4733-9157-B4FBE4B222A3}"/>
    <cellStyle name="40% - Accent5 4 2 3 4 3" xfId="32437" xr:uid="{1788EC6E-66F6-4581-A0F6-95B5CABA7457}"/>
    <cellStyle name="40% - Accent5 4 2 3 5" xfId="25063" xr:uid="{A13AADF5-13D0-4A94-A4C4-6AC45D3CF05D}"/>
    <cellStyle name="40% - Accent5 4 2 3 5 2" xfId="40034" xr:uid="{1AAEBCC8-EBB6-470A-8B14-FAAB80805EDB}"/>
    <cellStyle name="40% - Accent5 4 2 3 6" xfId="32431" xr:uid="{37A51C02-07AC-42F6-940D-C5F9E9C1AF9B}"/>
    <cellStyle name="40% - Accent5 4 2 4" xfId="7468" xr:uid="{00000000-0005-0000-0000-0000BC100000}"/>
    <cellStyle name="40% - Accent5 4 2 5" xfId="7469" xr:uid="{00000000-0005-0000-0000-0000BD100000}"/>
    <cellStyle name="40% - Accent5 4 2 5 2" xfId="25070" xr:uid="{2AAAA188-7C76-4B09-96D7-634C0D525423}"/>
    <cellStyle name="40% - Accent5 4 2 5 2 2" xfId="40041" xr:uid="{A2186ADD-05A6-48C2-8229-503AC8C5B121}"/>
    <cellStyle name="40% - Accent5 4 2 5 3" xfId="32438" xr:uid="{F4C5B220-9762-4735-8331-C05F05EB72FB}"/>
    <cellStyle name="40% - Accent5 4 3" xfId="7470" xr:uid="{00000000-0005-0000-0000-0000BE100000}"/>
    <cellStyle name="40% - Accent5 4 3 2" xfId="7471" xr:uid="{00000000-0005-0000-0000-0000BF100000}"/>
    <cellStyle name="40% - Accent5 4 3 2 2" xfId="7472" xr:uid="{00000000-0005-0000-0000-0000C0100000}"/>
    <cellStyle name="40% - Accent5 4 3 2 2 2" xfId="25073" xr:uid="{58366EA3-2B23-4B06-AAE9-B3245FE075D0}"/>
    <cellStyle name="40% - Accent5 4 3 2 2 2 2" xfId="40044" xr:uid="{8AFFCFAA-0150-4AB0-BBD1-500EB3CF90A9}"/>
    <cellStyle name="40% - Accent5 4 3 2 2 3" xfId="32441" xr:uid="{2A291865-51D6-49EF-8A0A-046AF72BE0BB}"/>
    <cellStyle name="40% - Accent5 4 3 2 3" xfId="7473" xr:uid="{00000000-0005-0000-0000-0000C1100000}"/>
    <cellStyle name="40% - Accent5 4 3 2 3 2" xfId="25074" xr:uid="{3452EEDB-135C-4512-BB29-C89334B001F9}"/>
    <cellStyle name="40% - Accent5 4 3 2 3 2 2" xfId="40045" xr:uid="{90DDDF56-6B44-496A-8178-3338F1815543}"/>
    <cellStyle name="40% - Accent5 4 3 2 3 3" xfId="32442" xr:uid="{33B9475B-7BCA-4291-BBDF-35956AC3D4F0}"/>
    <cellStyle name="40% - Accent5 4 3 2 4" xfId="25072" xr:uid="{1E00AEF0-9EFA-407D-846F-AFDCBF41BD31}"/>
    <cellStyle name="40% - Accent5 4 3 2 4 2" xfId="40043" xr:uid="{759639C6-C527-4D98-89ED-CA49EEE42BC1}"/>
    <cellStyle name="40% - Accent5 4 3 2 5" xfId="32440" xr:uid="{3FCC8D7F-DA89-4ACF-9564-53C2970931F9}"/>
    <cellStyle name="40% - Accent5 4 3 3" xfId="7474" xr:uid="{00000000-0005-0000-0000-0000C2100000}"/>
    <cellStyle name="40% - Accent5 4 3 3 2" xfId="25075" xr:uid="{EAC67E13-54DA-49F1-B0D5-25C838A7E1FA}"/>
    <cellStyle name="40% - Accent5 4 3 3 2 2" xfId="40046" xr:uid="{87DD220A-5A80-43A0-9840-1E71760DEE1B}"/>
    <cellStyle name="40% - Accent5 4 3 3 3" xfId="32443" xr:uid="{D8E05D14-06EA-4673-A02A-7A905606B377}"/>
    <cellStyle name="40% - Accent5 4 3 4" xfId="7475" xr:uid="{00000000-0005-0000-0000-0000C3100000}"/>
    <cellStyle name="40% - Accent5 4 3 4 2" xfId="7476" xr:uid="{00000000-0005-0000-0000-0000C4100000}"/>
    <cellStyle name="40% - Accent5 4 3 4 2 2" xfId="25077" xr:uid="{9FC44201-C6B6-4C41-B45B-352AC098CE5E}"/>
    <cellStyle name="40% - Accent5 4 3 4 2 2 2" xfId="40048" xr:uid="{2FEB1592-F27A-4B51-BD77-4BB265F205CB}"/>
    <cellStyle name="40% - Accent5 4 3 4 2 3" xfId="32445" xr:uid="{065D5393-0FD2-4BB3-BE37-C89623F0F4ED}"/>
    <cellStyle name="40% - Accent5 4 3 4 3" xfId="25076" xr:uid="{042020A5-6A05-47C3-BC64-FA7E72BEB242}"/>
    <cellStyle name="40% - Accent5 4 3 4 3 2" xfId="40047" xr:uid="{5E7B976E-88BF-45A0-BB77-174223F964A5}"/>
    <cellStyle name="40% - Accent5 4 3 4 4" xfId="32444" xr:uid="{D616EC59-DE75-4D16-AF7B-C787EBF21605}"/>
    <cellStyle name="40% - Accent5 4 3 5" xfId="7477" xr:uid="{00000000-0005-0000-0000-0000C5100000}"/>
    <cellStyle name="40% - Accent5 4 3 5 2" xfId="25078" xr:uid="{DA7CF276-391E-44B5-BBB5-6874F6A86C00}"/>
    <cellStyle name="40% - Accent5 4 3 5 2 2" xfId="40049" xr:uid="{9CAF399E-4719-4FC7-9DA5-B22AF59E247F}"/>
    <cellStyle name="40% - Accent5 4 3 5 3" xfId="32446" xr:uid="{28E4DBAA-A876-4C16-9B4F-34984EC6BB45}"/>
    <cellStyle name="40% - Accent5 4 3 6" xfId="25071" xr:uid="{B96F9023-3206-4B0E-99D9-B9DD52A498E4}"/>
    <cellStyle name="40% - Accent5 4 3 6 2" xfId="40042" xr:uid="{A3B45ADB-5C17-4CA4-AAA1-0695D5CB8BF6}"/>
    <cellStyle name="40% - Accent5 4 3 7" xfId="32439" xr:uid="{EE8E222F-A018-4DAB-8BED-CFAD67C8560C}"/>
    <cellStyle name="40% - Accent5 4 4" xfId="7478" xr:uid="{00000000-0005-0000-0000-0000C6100000}"/>
    <cellStyle name="40% - Accent5 4 4 2" xfId="7479" xr:uid="{00000000-0005-0000-0000-0000C7100000}"/>
    <cellStyle name="40% - Accent5 4 4 2 2" xfId="7480" xr:uid="{00000000-0005-0000-0000-0000C8100000}"/>
    <cellStyle name="40% - Accent5 4 4 2 2 2" xfId="25081" xr:uid="{A27E3F86-59DF-405F-A1BF-AF67E674EBA5}"/>
    <cellStyle name="40% - Accent5 4 4 2 2 2 2" xfId="40052" xr:uid="{E8585EEA-92DA-49E9-A91D-AC7C1FFF40A9}"/>
    <cellStyle name="40% - Accent5 4 4 2 2 3" xfId="32449" xr:uid="{9A0C4198-9B96-491B-8DBC-9F3357577BDA}"/>
    <cellStyle name="40% - Accent5 4 4 2 3" xfId="7481" xr:uid="{00000000-0005-0000-0000-0000C9100000}"/>
    <cellStyle name="40% - Accent5 4 4 2 3 2" xfId="25082" xr:uid="{D650FE7D-1FF4-4E7B-AB31-F6628D42DA99}"/>
    <cellStyle name="40% - Accent5 4 4 2 3 2 2" xfId="40053" xr:uid="{16CA5082-F5AA-4C6F-AE7D-D3950FBD5C49}"/>
    <cellStyle name="40% - Accent5 4 4 2 3 3" xfId="32450" xr:uid="{754C87A4-7185-4D78-BE13-D92F01E161E5}"/>
    <cellStyle name="40% - Accent5 4 4 2 4" xfId="25080" xr:uid="{87F230AE-71B6-4CF3-AE0F-73C53C4D7E71}"/>
    <cellStyle name="40% - Accent5 4 4 2 4 2" xfId="40051" xr:uid="{95FE16E5-91D7-425E-8338-A194B6B272E2}"/>
    <cellStyle name="40% - Accent5 4 4 2 5" xfId="32448" xr:uid="{2CE4D8CA-94DF-4F63-9ADC-E079E0477EFD}"/>
    <cellStyle name="40% - Accent5 4 4 3" xfId="7482" xr:uid="{00000000-0005-0000-0000-0000CA100000}"/>
    <cellStyle name="40% - Accent5 4 4 3 2" xfId="7483" xr:uid="{00000000-0005-0000-0000-0000CB100000}"/>
    <cellStyle name="40% - Accent5 4 4 3 2 2" xfId="25084" xr:uid="{F739FFE8-85D8-4EE7-833F-FEEF82AE6CEB}"/>
    <cellStyle name="40% - Accent5 4 4 3 2 2 2" xfId="40055" xr:uid="{E65D0486-C101-424D-A2DB-0254747A1889}"/>
    <cellStyle name="40% - Accent5 4 4 3 2 3" xfId="32452" xr:uid="{926273D1-9149-4064-A611-81F0DD9EE9E5}"/>
    <cellStyle name="40% - Accent5 4 4 3 3" xfId="25083" xr:uid="{20EDF519-8F6F-494C-8384-E49C197F0532}"/>
    <cellStyle name="40% - Accent5 4 4 3 3 2" xfId="40054" xr:uid="{FB392CFD-1213-4D3F-B689-878AC1D03DF1}"/>
    <cellStyle name="40% - Accent5 4 4 3 4" xfId="32451" xr:uid="{9DE302C2-BD7A-4D15-879A-43D054618D89}"/>
    <cellStyle name="40% - Accent5 4 4 4" xfId="7484" xr:uid="{00000000-0005-0000-0000-0000CC100000}"/>
    <cellStyle name="40% - Accent5 4 4 4 2" xfId="25085" xr:uid="{C2CC71B0-B6DE-4639-9F76-A9EDE572E3D5}"/>
    <cellStyle name="40% - Accent5 4 4 4 2 2" xfId="40056" xr:uid="{334CDF65-86BE-4489-9748-4C986DF9BB41}"/>
    <cellStyle name="40% - Accent5 4 4 4 3" xfId="32453" xr:uid="{C507166E-9DAB-4A6E-B636-502901ADCB4B}"/>
    <cellStyle name="40% - Accent5 4 4 5" xfId="25079" xr:uid="{8345E48C-1787-4B89-8CCD-64551FBC9AC8}"/>
    <cellStyle name="40% - Accent5 4 4 5 2" xfId="40050" xr:uid="{DC084BFD-BA47-46C5-A9B0-8AAA37AF7F35}"/>
    <cellStyle name="40% - Accent5 4 4 6" xfId="32447" xr:uid="{62AC64FB-E654-4444-BDD9-9ECF17B516B6}"/>
    <cellStyle name="40% - Accent5 4 5" xfId="7485" xr:uid="{00000000-0005-0000-0000-0000CD100000}"/>
    <cellStyle name="40% - Accent5 4 5 2" xfId="7486" xr:uid="{00000000-0005-0000-0000-0000CE100000}"/>
    <cellStyle name="40% - Accent5 4 5 2 2" xfId="7487" xr:uid="{00000000-0005-0000-0000-0000CF100000}"/>
    <cellStyle name="40% - Accent5 4 5 2 2 2" xfId="25088" xr:uid="{4081475F-058A-4B1D-B800-37D5FC86E350}"/>
    <cellStyle name="40% - Accent5 4 5 2 2 2 2" xfId="40059" xr:uid="{7AEBEA63-E168-40D9-B61F-43E3F66C100D}"/>
    <cellStyle name="40% - Accent5 4 5 2 2 3" xfId="32456" xr:uid="{A6232864-7679-470C-B0E3-CA8110BF2CBE}"/>
    <cellStyle name="40% - Accent5 4 5 2 3" xfId="7488" xr:uid="{00000000-0005-0000-0000-0000D0100000}"/>
    <cellStyle name="40% - Accent5 4 5 2 3 2" xfId="25089" xr:uid="{D34D61D1-E460-483A-B3C8-8A1039DD46F1}"/>
    <cellStyle name="40% - Accent5 4 5 2 3 2 2" xfId="40060" xr:uid="{906944C5-60E4-48E5-8841-CF4601E98C11}"/>
    <cellStyle name="40% - Accent5 4 5 2 3 3" xfId="32457" xr:uid="{78CBCD0A-89A2-4C8E-8A34-4DA6753154F0}"/>
    <cellStyle name="40% - Accent5 4 5 2 4" xfId="25087" xr:uid="{D3E2ABBF-E796-4EC7-A3D5-7D7EBBD0892D}"/>
    <cellStyle name="40% - Accent5 4 5 2 4 2" xfId="40058" xr:uid="{9C828747-D0CC-4A04-85E8-C2486CB33DEC}"/>
    <cellStyle name="40% - Accent5 4 5 2 5" xfId="32455" xr:uid="{DE38A482-8AC4-41FB-B598-B743189BF025}"/>
    <cellStyle name="40% - Accent5 4 5 3" xfId="7489" xr:uid="{00000000-0005-0000-0000-0000D1100000}"/>
    <cellStyle name="40% - Accent5 4 5 3 2" xfId="7490" xr:uid="{00000000-0005-0000-0000-0000D2100000}"/>
    <cellStyle name="40% - Accent5 4 5 3 2 2" xfId="25091" xr:uid="{51C66DEA-8213-438F-8900-8C001633ECA1}"/>
    <cellStyle name="40% - Accent5 4 5 3 2 2 2" xfId="40062" xr:uid="{68ED6B6F-87F9-48BD-A303-A947363864A2}"/>
    <cellStyle name="40% - Accent5 4 5 3 2 3" xfId="32459" xr:uid="{7DB75126-E604-4962-8EA6-2FE2D283BF6C}"/>
    <cellStyle name="40% - Accent5 4 5 3 3" xfId="25090" xr:uid="{7534F32F-2AE2-4040-B8CB-E4449CFD02CB}"/>
    <cellStyle name="40% - Accent5 4 5 3 3 2" xfId="40061" xr:uid="{2E21ECE8-FEE3-46D0-B982-9A280F89F656}"/>
    <cellStyle name="40% - Accent5 4 5 3 4" xfId="32458" xr:uid="{3F9F2E0B-797A-4FCC-8FF2-23CE5E161ECF}"/>
    <cellStyle name="40% - Accent5 4 5 4" xfId="7491" xr:uid="{00000000-0005-0000-0000-0000D3100000}"/>
    <cellStyle name="40% - Accent5 4 5 4 2" xfId="25092" xr:uid="{21AFDC0C-8732-4DE6-82C1-FC389CE95554}"/>
    <cellStyle name="40% - Accent5 4 5 4 2 2" xfId="40063" xr:uid="{D45BEE8B-587A-4786-8DDB-94501F5E2AD7}"/>
    <cellStyle name="40% - Accent5 4 5 4 3" xfId="32460" xr:uid="{F27087DE-BE29-4E61-A5F0-49A333E394CD}"/>
    <cellStyle name="40% - Accent5 4 5 5" xfId="25086" xr:uid="{406222A0-351D-4A60-8770-168AF68E5E4B}"/>
    <cellStyle name="40% - Accent5 4 5 5 2" xfId="40057" xr:uid="{316883BF-3D54-4685-BE5F-2932B79FD987}"/>
    <cellStyle name="40% - Accent5 4 5 6" xfId="32454" xr:uid="{B5EB65CB-1037-4EF2-B50C-794977834DA5}"/>
    <cellStyle name="40% - Accent5 4 6" xfId="7492" xr:uid="{00000000-0005-0000-0000-0000D4100000}"/>
    <cellStyle name="40% - Accent5 4 6 2" xfId="7493" xr:uid="{00000000-0005-0000-0000-0000D5100000}"/>
    <cellStyle name="40% - Accent5 4 6 2 2" xfId="25094" xr:uid="{0E1C0667-1C08-4402-8424-87DE840496E8}"/>
    <cellStyle name="40% - Accent5 4 6 2 2 2" xfId="40065" xr:uid="{C2A31D04-81BA-48C5-AFE7-00B1B019B82C}"/>
    <cellStyle name="40% - Accent5 4 6 2 3" xfId="32462" xr:uid="{C73882E7-3766-439F-AE53-8CBB21568B90}"/>
    <cellStyle name="40% - Accent5 4 6 3" xfId="7494" xr:uid="{00000000-0005-0000-0000-0000D6100000}"/>
    <cellStyle name="40% - Accent5 4 6 3 2" xfId="25095" xr:uid="{F9493E85-400C-421B-8727-2E3C53894F18}"/>
    <cellStyle name="40% - Accent5 4 6 3 2 2" xfId="40066" xr:uid="{F8385D10-36F0-489E-9350-734408522CF7}"/>
    <cellStyle name="40% - Accent5 4 6 3 3" xfId="32463" xr:uid="{D83FA50F-D722-4576-AAB4-63C9C2FA18FE}"/>
    <cellStyle name="40% - Accent5 4 6 4" xfId="25093" xr:uid="{2912CA2E-B660-4A94-B152-5FBDEF80F61C}"/>
    <cellStyle name="40% - Accent5 4 6 4 2" xfId="40064" xr:uid="{4E285667-D00E-41BA-A198-EE895D5E3F71}"/>
    <cellStyle name="40% - Accent5 4 6 5" xfId="32461" xr:uid="{41324D4F-BDCE-424D-8D18-85314CB8B96B}"/>
    <cellStyle name="40% - Accent5 4 7" xfId="7495" xr:uid="{00000000-0005-0000-0000-0000D7100000}"/>
    <cellStyle name="40% - Accent5 4 7 2" xfId="25096" xr:uid="{B026C301-E5B4-4992-8F22-D4C84B915C37}"/>
    <cellStyle name="40% - Accent5 4 7 2 2" xfId="40067" xr:uid="{14308E49-A568-421C-A572-4218A38822FA}"/>
    <cellStyle name="40% - Accent5 4 7 3" xfId="32464" xr:uid="{030EC4F5-AEFC-4C93-B8B0-7FF9D43DF9A5}"/>
    <cellStyle name="40% - Accent5 4 8" xfId="7496" xr:uid="{00000000-0005-0000-0000-0000D8100000}"/>
    <cellStyle name="40% - Accent5 4 8 2" xfId="7497" xr:uid="{00000000-0005-0000-0000-0000D9100000}"/>
    <cellStyle name="40% - Accent5 4 8 2 2" xfId="25098" xr:uid="{F834B6C9-8663-4585-94E6-95405AEEFB85}"/>
    <cellStyle name="40% - Accent5 4 8 2 2 2" xfId="40069" xr:uid="{9A5AC819-A7A4-4146-B133-035A183B2B30}"/>
    <cellStyle name="40% - Accent5 4 8 2 3" xfId="32466" xr:uid="{9F039EC5-4A05-4F34-890E-220D330A0F25}"/>
    <cellStyle name="40% - Accent5 4 8 3" xfId="25097" xr:uid="{2A9AA344-9D66-407E-9C7C-8A9A5E230F97}"/>
    <cellStyle name="40% - Accent5 4 8 3 2" xfId="40068" xr:uid="{C0D04FCE-5FF8-433A-A1FD-CF4FC284DECC}"/>
    <cellStyle name="40% - Accent5 4 8 4" xfId="32465" xr:uid="{50A5268C-20A5-4388-8268-5DA914A1CBD7}"/>
    <cellStyle name="40% - Accent5 4 9" xfId="7498" xr:uid="{00000000-0005-0000-0000-0000DA100000}"/>
    <cellStyle name="40% - Accent5 4 9 2" xfId="25099" xr:uid="{D929317A-98A0-4CB4-942A-572E6536E8E6}"/>
    <cellStyle name="40% - Accent5 4 9 2 2" xfId="40070" xr:uid="{52C7B448-4D87-4FB0-A455-14BCCA02542E}"/>
    <cellStyle name="40% - Accent5 4 9 3" xfId="32467" xr:uid="{D397C3E3-C249-457E-B07F-E53030DE35D9}"/>
    <cellStyle name="40% - Accent5 5" xfId="248" xr:uid="{00000000-0005-0000-0000-000057000000}"/>
    <cellStyle name="40% - Accent5 5 2" xfId="7500" xr:uid="{00000000-0005-0000-0000-0000DC100000}"/>
    <cellStyle name="40% - Accent5 5 2 2" xfId="7501" xr:uid="{00000000-0005-0000-0000-0000DD100000}"/>
    <cellStyle name="40% - Accent5 5 2 2 2" xfId="7502" xr:uid="{00000000-0005-0000-0000-0000DE100000}"/>
    <cellStyle name="40% - Accent5 5 2 2 2 2" xfId="7503" xr:uid="{00000000-0005-0000-0000-0000DF100000}"/>
    <cellStyle name="40% - Accent5 5 2 2 2 2 2" xfId="7504" xr:uid="{00000000-0005-0000-0000-0000E0100000}"/>
    <cellStyle name="40% - Accent5 5 2 2 2 2 2 2" xfId="25104" xr:uid="{16CB2731-E4ED-41F1-A061-2C09848C5AF9}"/>
    <cellStyle name="40% - Accent5 5 2 2 2 2 2 2 2" xfId="40075" xr:uid="{ED43604A-D4F0-40E1-8CF2-1147F94CA568}"/>
    <cellStyle name="40% - Accent5 5 2 2 2 2 2 3" xfId="32472" xr:uid="{9F3A4CE0-37A0-4D86-92C1-613F1D247A75}"/>
    <cellStyle name="40% - Accent5 5 2 2 2 2 3" xfId="7505" xr:uid="{00000000-0005-0000-0000-0000E1100000}"/>
    <cellStyle name="40% - Accent5 5 2 2 2 2 3 2" xfId="25105" xr:uid="{F41F4463-E290-4DE0-A606-7E4A8F762571}"/>
    <cellStyle name="40% - Accent5 5 2 2 2 2 3 2 2" xfId="40076" xr:uid="{B3B32521-DD77-40BE-B002-827FAE43A248}"/>
    <cellStyle name="40% - Accent5 5 2 2 2 2 3 3" xfId="32473" xr:uid="{718C71ED-32C7-4731-BB6E-B0629B904959}"/>
    <cellStyle name="40% - Accent5 5 2 2 2 2 4" xfId="25103" xr:uid="{6372088A-6A5A-4E34-A950-3E54E061A3D6}"/>
    <cellStyle name="40% - Accent5 5 2 2 2 2 4 2" xfId="40074" xr:uid="{A7F57355-99CF-42E1-9FE5-004AAEC26C82}"/>
    <cellStyle name="40% - Accent5 5 2 2 2 2 5" xfId="32471" xr:uid="{F473A9D1-D740-467E-AC5F-106F4A234A48}"/>
    <cellStyle name="40% - Accent5 5 2 2 2 3" xfId="7506" xr:uid="{00000000-0005-0000-0000-0000E2100000}"/>
    <cellStyle name="40% - Accent5 5 2 2 2 3 2" xfId="7507" xr:uid="{00000000-0005-0000-0000-0000E3100000}"/>
    <cellStyle name="40% - Accent5 5 2 2 2 3 2 2" xfId="25107" xr:uid="{1474BED8-338D-469F-A861-6AC41F542F16}"/>
    <cellStyle name="40% - Accent5 5 2 2 2 3 2 2 2" xfId="40078" xr:uid="{F4209883-AC32-4EEE-A8F8-4682ADA90229}"/>
    <cellStyle name="40% - Accent5 5 2 2 2 3 2 3" xfId="32475" xr:uid="{76D76895-E7C9-44D1-9146-EECF850F0E40}"/>
    <cellStyle name="40% - Accent5 5 2 2 2 3 3" xfId="25106" xr:uid="{8A7D877A-B6A1-4BEB-AD43-6FF9FBD6F0B4}"/>
    <cellStyle name="40% - Accent5 5 2 2 2 3 3 2" xfId="40077" xr:uid="{7BED7EE1-0C96-43D6-B9FA-CCBD2C52AD17}"/>
    <cellStyle name="40% - Accent5 5 2 2 2 3 4" xfId="32474" xr:uid="{148450BC-E57E-4B1C-A8E6-63945B1D25EA}"/>
    <cellStyle name="40% - Accent5 5 2 2 2 4" xfId="7508" xr:uid="{00000000-0005-0000-0000-0000E4100000}"/>
    <cellStyle name="40% - Accent5 5 2 2 2 4 2" xfId="25108" xr:uid="{51083D4F-1D40-4457-BA03-28DE515EEFCC}"/>
    <cellStyle name="40% - Accent5 5 2 2 2 4 2 2" xfId="40079" xr:uid="{95EA514D-D3E7-4D1C-B342-C914C1BAE9B5}"/>
    <cellStyle name="40% - Accent5 5 2 2 2 4 3" xfId="32476" xr:uid="{866C06C3-143E-4DE8-BE36-B60092556B7D}"/>
    <cellStyle name="40% - Accent5 5 2 2 2 5" xfId="25102" xr:uid="{B7F2DC1C-E80C-4FCB-8D6B-B7D29DA5EBB5}"/>
    <cellStyle name="40% - Accent5 5 2 2 2 5 2" xfId="40073" xr:uid="{3295DAEF-F04E-4227-810F-2B5E34216C0C}"/>
    <cellStyle name="40% - Accent5 5 2 2 2 6" xfId="32470" xr:uid="{C362D090-A87D-4DB9-B3F4-BBF427B6F5BB}"/>
    <cellStyle name="40% - Accent5 5 2 2 3" xfId="7509" xr:uid="{00000000-0005-0000-0000-0000E5100000}"/>
    <cellStyle name="40% - Accent5 5 2 2 3 2" xfId="7510" xr:uid="{00000000-0005-0000-0000-0000E6100000}"/>
    <cellStyle name="40% - Accent5 5 2 2 3 2 2" xfId="25110" xr:uid="{4BA8C26C-9CF7-413B-A8D5-9124F1AB896D}"/>
    <cellStyle name="40% - Accent5 5 2 2 3 2 2 2" xfId="40081" xr:uid="{F62DECB4-9A76-483A-B530-E89CE509A1D8}"/>
    <cellStyle name="40% - Accent5 5 2 2 3 2 3" xfId="32478" xr:uid="{670C7069-16DC-4028-93BB-687C67AF1BDD}"/>
    <cellStyle name="40% - Accent5 5 2 2 3 3" xfId="7511" xr:uid="{00000000-0005-0000-0000-0000E7100000}"/>
    <cellStyle name="40% - Accent5 5 2 2 3 3 2" xfId="25111" xr:uid="{7AD0BB93-72BF-4596-9182-0CA6839FB9CB}"/>
    <cellStyle name="40% - Accent5 5 2 2 3 3 2 2" xfId="40082" xr:uid="{9DDF5B7D-3291-45C7-BD69-8CDD093D5903}"/>
    <cellStyle name="40% - Accent5 5 2 2 3 3 3" xfId="32479" xr:uid="{FEB506FB-DE5C-40BB-94AB-EDAC482CB9DE}"/>
    <cellStyle name="40% - Accent5 5 2 2 3 4" xfId="25109" xr:uid="{69705347-EEEB-4069-BB0C-A1C2352A7BD2}"/>
    <cellStyle name="40% - Accent5 5 2 2 3 4 2" xfId="40080" xr:uid="{B58DFF84-8D6F-45BA-83D1-0432E161ADB8}"/>
    <cellStyle name="40% - Accent5 5 2 2 3 5" xfId="32477" xr:uid="{5C8D5C54-8D5D-44DE-90B0-D56AFEF674C4}"/>
    <cellStyle name="40% - Accent5 5 2 2 4" xfId="7512" xr:uid="{00000000-0005-0000-0000-0000E8100000}"/>
    <cellStyle name="40% - Accent5 5 2 2 4 2" xfId="25112" xr:uid="{85D1FABF-6F82-4909-9F6F-71C5493FDA12}"/>
    <cellStyle name="40% - Accent5 5 2 2 4 2 2" xfId="40083" xr:uid="{9448EBB3-7213-4BC2-A122-0D0FC239CECA}"/>
    <cellStyle name="40% - Accent5 5 2 2 4 3" xfId="32480" xr:uid="{31C663F0-B0B5-4DDD-91CC-160C3CE18C7C}"/>
    <cellStyle name="40% - Accent5 5 2 2 5" xfId="7513" xr:uid="{00000000-0005-0000-0000-0000E9100000}"/>
    <cellStyle name="40% - Accent5 5 2 2 5 2" xfId="7514" xr:uid="{00000000-0005-0000-0000-0000EA100000}"/>
    <cellStyle name="40% - Accent5 5 2 2 5 2 2" xfId="25114" xr:uid="{06F0B375-CB4F-4F06-ACE9-EA6B16AA2831}"/>
    <cellStyle name="40% - Accent5 5 2 2 5 2 2 2" xfId="40085" xr:uid="{C492FB90-3C57-43B6-A3D4-484A9AE4A72F}"/>
    <cellStyle name="40% - Accent5 5 2 2 5 2 3" xfId="32482" xr:uid="{9AB306DC-E35D-4868-9481-3D79CC07F023}"/>
    <cellStyle name="40% - Accent5 5 2 2 5 3" xfId="25113" xr:uid="{7F121C7A-6592-4CCA-A92C-A09D217F41F5}"/>
    <cellStyle name="40% - Accent5 5 2 2 5 3 2" xfId="40084" xr:uid="{48CE62B7-B0CF-433E-A465-A49AFAE492BC}"/>
    <cellStyle name="40% - Accent5 5 2 2 5 4" xfId="32481" xr:uid="{06FB5DB7-E92C-4E58-817C-1A1EC2681DCF}"/>
    <cellStyle name="40% - Accent5 5 2 2 6" xfId="7515" xr:uid="{00000000-0005-0000-0000-0000EB100000}"/>
    <cellStyle name="40% - Accent5 5 2 2 6 2" xfId="25115" xr:uid="{2A891018-05BA-4F7D-AB6D-3347105C0A31}"/>
    <cellStyle name="40% - Accent5 5 2 2 6 2 2" xfId="40086" xr:uid="{4D3AF445-B7F5-49C6-BDCD-73200ECFDEBA}"/>
    <cellStyle name="40% - Accent5 5 2 2 6 3" xfId="32483" xr:uid="{43C34165-383D-4CFD-BD3E-29CD69B1ED06}"/>
    <cellStyle name="40% - Accent5 5 2 2 7" xfId="25101" xr:uid="{713E8B57-3967-4BA9-98F7-CB9B4FF2BE5B}"/>
    <cellStyle name="40% - Accent5 5 2 2 7 2" xfId="40072" xr:uid="{EE96660A-8F0B-4448-BE58-032EAC418D57}"/>
    <cellStyle name="40% - Accent5 5 2 2 8" xfId="32469" xr:uid="{38946D96-14DF-4E9A-8200-CAB52D03DF6D}"/>
    <cellStyle name="40% - Accent5 5 2 3" xfId="7516" xr:uid="{00000000-0005-0000-0000-0000EC100000}"/>
    <cellStyle name="40% - Accent5 5 2 3 2" xfId="7517" xr:uid="{00000000-0005-0000-0000-0000ED100000}"/>
    <cellStyle name="40% - Accent5 5 2 3 2 2" xfId="7518" xr:uid="{00000000-0005-0000-0000-0000EE100000}"/>
    <cellStyle name="40% - Accent5 5 2 3 2 2 2" xfId="25118" xr:uid="{D04603F9-2055-4241-853A-D11A89D8DCDB}"/>
    <cellStyle name="40% - Accent5 5 2 3 2 2 2 2" xfId="40089" xr:uid="{34374E01-22B0-41D4-BD53-187D24666124}"/>
    <cellStyle name="40% - Accent5 5 2 3 2 2 3" xfId="32486" xr:uid="{0727A561-5321-438C-BEB0-03E05E7C2F17}"/>
    <cellStyle name="40% - Accent5 5 2 3 2 3" xfId="7519" xr:uid="{00000000-0005-0000-0000-0000EF100000}"/>
    <cellStyle name="40% - Accent5 5 2 3 2 3 2" xfId="25119" xr:uid="{1EFD864B-6909-4114-B079-BDA059D32A99}"/>
    <cellStyle name="40% - Accent5 5 2 3 2 3 2 2" xfId="40090" xr:uid="{5BCD2954-8B61-4890-816B-C9A3C2083661}"/>
    <cellStyle name="40% - Accent5 5 2 3 2 3 3" xfId="32487" xr:uid="{22702131-24CC-4947-9B7F-D343A7A5F9AA}"/>
    <cellStyle name="40% - Accent5 5 2 3 2 4" xfId="25117" xr:uid="{A2D33D2A-830C-4C36-AC86-10FBA28093D2}"/>
    <cellStyle name="40% - Accent5 5 2 3 2 4 2" xfId="40088" xr:uid="{8E321FB2-A5FA-4E13-BBEA-00305C1765E6}"/>
    <cellStyle name="40% - Accent5 5 2 3 2 5" xfId="32485" xr:uid="{D5C48924-1471-4062-8288-5F0F18723360}"/>
    <cellStyle name="40% - Accent5 5 2 3 3" xfId="7520" xr:uid="{00000000-0005-0000-0000-0000F0100000}"/>
    <cellStyle name="40% - Accent5 5 2 3 3 2" xfId="7521" xr:uid="{00000000-0005-0000-0000-0000F1100000}"/>
    <cellStyle name="40% - Accent5 5 2 3 3 2 2" xfId="25121" xr:uid="{E440EAC4-2236-4258-B4D5-92FF154C6015}"/>
    <cellStyle name="40% - Accent5 5 2 3 3 2 2 2" xfId="40092" xr:uid="{ACD4F2F0-218C-43B7-9B52-9DDDB70CA558}"/>
    <cellStyle name="40% - Accent5 5 2 3 3 2 3" xfId="32489" xr:uid="{8AFB8218-3552-44B3-9447-22CE93FA7A91}"/>
    <cellStyle name="40% - Accent5 5 2 3 3 3" xfId="25120" xr:uid="{41481D74-6F47-4A00-90AD-5E8C8FC010F5}"/>
    <cellStyle name="40% - Accent5 5 2 3 3 3 2" xfId="40091" xr:uid="{263E667D-F0E0-4399-9D2A-9AC7182FA51D}"/>
    <cellStyle name="40% - Accent5 5 2 3 3 4" xfId="32488" xr:uid="{3BBA2329-D4B5-4C0B-9F62-DA1C223C1623}"/>
    <cellStyle name="40% - Accent5 5 2 3 4" xfId="7522" xr:uid="{00000000-0005-0000-0000-0000F2100000}"/>
    <cellStyle name="40% - Accent5 5 2 3 4 2" xfId="25122" xr:uid="{F0FE2373-53EF-4D51-97D5-A21D04FF897A}"/>
    <cellStyle name="40% - Accent5 5 2 3 4 2 2" xfId="40093" xr:uid="{FBC0B94F-108B-44C6-A40C-243AFE36083F}"/>
    <cellStyle name="40% - Accent5 5 2 3 4 3" xfId="32490" xr:uid="{D496F2CD-75FF-412A-AB97-0624C1AABEB0}"/>
    <cellStyle name="40% - Accent5 5 2 3 5" xfId="25116" xr:uid="{687C0E7B-7F40-4E5A-A0AA-BA9D4F29BFBA}"/>
    <cellStyle name="40% - Accent5 5 2 3 5 2" xfId="40087" xr:uid="{1B62AB08-3707-498C-9E35-A11421B8940E}"/>
    <cellStyle name="40% - Accent5 5 2 3 6" xfId="32484" xr:uid="{256889E0-CEC1-44C7-A54B-74CBE9A221EE}"/>
    <cellStyle name="40% - Accent5 5 2 4" xfId="7523" xr:uid="{00000000-0005-0000-0000-0000F3100000}"/>
    <cellStyle name="40% - Accent5 5 2 5" xfId="7524" xr:uid="{00000000-0005-0000-0000-0000F4100000}"/>
    <cellStyle name="40% - Accent5 5 2 5 2" xfId="25123" xr:uid="{8749C8A2-7521-4421-B174-02460D74029E}"/>
    <cellStyle name="40% - Accent5 5 2 5 2 2" xfId="40094" xr:uid="{57D41C69-2E20-453E-A10F-9B92DB10330D}"/>
    <cellStyle name="40% - Accent5 5 2 5 3" xfId="32491" xr:uid="{BBB71659-A2B4-49D9-8832-1073EFB992AC}"/>
    <cellStyle name="40% - Accent5 5 3" xfId="7525" xr:uid="{00000000-0005-0000-0000-0000F5100000}"/>
    <cellStyle name="40% - Accent5 5 3 2" xfId="7526" xr:uid="{00000000-0005-0000-0000-0000F6100000}"/>
    <cellStyle name="40% - Accent5 5 3 2 2" xfId="7527" xr:uid="{00000000-0005-0000-0000-0000F7100000}"/>
    <cellStyle name="40% - Accent5 5 3 2 2 2" xfId="25126" xr:uid="{A95EF89A-B932-4CA2-A013-5DA2BF8B5D35}"/>
    <cellStyle name="40% - Accent5 5 3 2 2 2 2" xfId="40097" xr:uid="{3E245698-EB30-44BA-AD90-1F6D9D9AFF81}"/>
    <cellStyle name="40% - Accent5 5 3 2 2 3" xfId="32494" xr:uid="{8FBE38CF-912E-461D-B654-073B8F4FB89A}"/>
    <cellStyle name="40% - Accent5 5 3 2 3" xfId="7528" xr:uid="{00000000-0005-0000-0000-0000F8100000}"/>
    <cellStyle name="40% - Accent5 5 3 2 3 2" xfId="25127" xr:uid="{7417D854-948F-47FA-A313-6C6E444AA6E9}"/>
    <cellStyle name="40% - Accent5 5 3 2 3 2 2" xfId="40098" xr:uid="{3240FF56-47FF-4D6B-9FCF-7B87F6A6AAB3}"/>
    <cellStyle name="40% - Accent5 5 3 2 3 3" xfId="32495" xr:uid="{8F551CEE-3C08-4F4A-B91C-01175C0A8A59}"/>
    <cellStyle name="40% - Accent5 5 3 2 4" xfId="25125" xr:uid="{A90B478C-43A4-47A7-8017-4B53247FBF7B}"/>
    <cellStyle name="40% - Accent5 5 3 2 4 2" xfId="40096" xr:uid="{29BC152C-737F-45A0-ABD7-7A9941375EB8}"/>
    <cellStyle name="40% - Accent5 5 3 2 5" xfId="32493" xr:uid="{0462940C-ABA7-44AE-A4E7-CF41C0356243}"/>
    <cellStyle name="40% - Accent5 5 3 3" xfId="7529" xr:uid="{00000000-0005-0000-0000-0000F9100000}"/>
    <cellStyle name="40% - Accent5 5 3 3 2" xfId="25128" xr:uid="{730385AE-E63A-4D94-9E56-8B81065E158D}"/>
    <cellStyle name="40% - Accent5 5 3 3 2 2" xfId="40099" xr:uid="{87B28675-3D6D-464B-986E-92E054EF2E01}"/>
    <cellStyle name="40% - Accent5 5 3 3 3" xfId="32496" xr:uid="{5AD2016F-ED15-44E5-AE2B-609D6BCF1252}"/>
    <cellStyle name="40% - Accent5 5 3 4" xfId="7530" xr:uid="{00000000-0005-0000-0000-0000FA100000}"/>
    <cellStyle name="40% - Accent5 5 3 4 2" xfId="7531" xr:uid="{00000000-0005-0000-0000-0000FB100000}"/>
    <cellStyle name="40% - Accent5 5 3 4 2 2" xfId="25130" xr:uid="{DC4AA439-6561-43D7-AC15-162EC5DA6162}"/>
    <cellStyle name="40% - Accent5 5 3 4 2 2 2" xfId="40101" xr:uid="{86BB53BA-0993-4DD9-9F8E-ED148D2E4922}"/>
    <cellStyle name="40% - Accent5 5 3 4 2 3" xfId="32498" xr:uid="{52584059-3867-40DE-84E6-D68F9A5AB4D7}"/>
    <cellStyle name="40% - Accent5 5 3 4 3" xfId="25129" xr:uid="{3CFCFCC3-8277-4EA0-8B7B-F19EB997B592}"/>
    <cellStyle name="40% - Accent5 5 3 4 3 2" xfId="40100" xr:uid="{00DC749E-5F6E-43DE-85ED-50C98A0FE149}"/>
    <cellStyle name="40% - Accent5 5 3 4 4" xfId="32497" xr:uid="{E5A0F482-5800-4A98-B0D2-C4D3ADA144C4}"/>
    <cellStyle name="40% - Accent5 5 3 5" xfId="7532" xr:uid="{00000000-0005-0000-0000-0000FC100000}"/>
    <cellStyle name="40% - Accent5 5 3 5 2" xfId="25131" xr:uid="{9A286002-DDA8-4F25-A5EB-B3BE3C84C4D1}"/>
    <cellStyle name="40% - Accent5 5 3 5 2 2" xfId="40102" xr:uid="{80BD3A3F-FE9E-45AB-A291-ADCEE8719039}"/>
    <cellStyle name="40% - Accent5 5 3 5 3" xfId="32499" xr:uid="{8FC3BFBD-6963-4EDE-9324-BFADB7553484}"/>
    <cellStyle name="40% - Accent5 5 3 6" xfId="25124" xr:uid="{F45A629B-D8D8-4E63-9DB3-A0B1253F7C01}"/>
    <cellStyle name="40% - Accent5 5 3 6 2" xfId="40095" xr:uid="{F1A2DF28-D66B-4286-B403-9DC1E3F414DF}"/>
    <cellStyle name="40% - Accent5 5 3 7" xfId="32492" xr:uid="{D220C3AA-EE4D-4DA5-BE80-426CDAF4B1CA}"/>
    <cellStyle name="40% - Accent5 5 4" xfId="7533" xr:uid="{00000000-0005-0000-0000-0000FD100000}"/>
    <cellStyle name="40% - Accent5 5 4 2" xfId="7534" xr:uid="{00000000-0005-0000-0000-0000FE100000}"/>
    <cellStyle name="40% - Accent5 5 4 2 2" xfId="7535" xr:uid="{00000000-0005-0000-0000-0000FF100000}"/>
    <cellStyle name="40% - Accent5 5 4 2 2 2" xfId="25134" xr:uid="{AB33EB32-6E4F-4B7C-9D76-65529ABCEE0A}"/>
    <cellStyle name="40% - Accent5 5 4 2 2 2 2" xfId="40105" xr:uid="{BE0C7A3C-3603-4917-A72B-78F25F23A695}"/>
    <cellStyle name="40% - Accent5 5 4 2 2 3" xfId="32502" xr:uid="{7BAC2D62-CD0F-4F19-AC41-F458165C8C4F}"/>
    <cellStyle name="40% - Accent5 5 4 2 3" xfId="7536" xr:uid="{00000000-0005-0000-0000-000000110000}"/>
    <cellStyle name="40% - Accent5 5 4 2 3 2" xfId="25135" xr:uid="{852BC653-33BE-4CC6-BE09-1BDF608547FE}"/>
    <cellStyle name="40% - Accent5 5 4 2 3 2 2" xfId="40106" xr:uid="{735E0A01-D5CB-486A-9E4C-6627D4494471}"/>
    <cellStyle name="40% - Accent5 5 4 2 3 3" xfId="32503" xr:uid="{00E0D189-044C-436D-823C-7B51FD370712}"/>
    <cellStyle name="40% - Accent5 5 4 2 4" xfId="25133" xr:uid="{27AA6CD0-A997-4BD1-B0E6-BD584F85B140}"/>
    <cellStyle name="40% - Accent5 5 4 2 4 2" xfId="40104" xr:uid="{524085BD-1D2F-4DE2-8589-9CE89E77E117}"/>
    <cellStyle name="40% - Accent5 5 4 2 5" xfId="32501" xr:uid="{D820E1F6-046A-4EF5-A1E6-C9F39634F9C5}"/>
    <cellStyle name="40% - Accent5 5 4 3" xfId="7537" xr:uid="{00000000-0005-0000-0000-000001110000}"/>
    <cellStyle name="40% - Accent5 5 4 3 2" xfId="7538" xr:uid="{00000000-0005-0000-0000-000002110000}"/>
    <cellStyle name="40% - Accent5 5 4 3 2 2" xfId="25137" xr:uid="{A5CC53ED-878A-46A7-8155-FA0F6366A988}"/>
    <cellStyle name="40% - Accent5 5 4 3 2 2 2" xfId="40108" xr:uid="{3E690832-2329-4665-A565-7B6FD84DF176}"/>
    <cellStyle name="40% - Accent5 5 4 3 2 3" xfId="32505" xr:uid="{9F0EB9B4-1849-47B8-8F70-58567D66C9E8}"/>
    <cellStyle name="40% - Accent5 5 4 3 3" xfId="25136" xr:uid="{4660C79F-1D32-4F4A-B205-AA9C79A57435}"/>
    <cellStyle name="40% - Accent5 5 4 3 3 2" xfId="40107" xr:uid="{3F59C918-B6D9-4CF5-9588-80865B109F58}"/>
    <cellStyle name="40% - Accent5 5 4 3 4" xfId="32504" xr:uid="{41AACB0A-1F1B-4588-88DD-3B0C82C7A9B9}"/>
    <cellStyle name="40% - Accent5 5 4 4" xfId="7539" xr:uid="{00000000-0005-0000-0000-000003110000}"/>
    <cellStyle name="40% - Accent5 5 4 4 2" xfId="25138" xr:uid="{1FDBCE23-C4F0-4BC7-B263-95E182DF0F17}"/>
    <cellStyle name="40% - Accent5 5 4 4 2 2" xfId="40109" xr:uid="{F8189E10-C2ED-4404-BA12-B9022D017A3B}"/>
    <cellStyle name="40% - Accent5 5 4 4 3" xfId="32506" xr:uid="{4633FFAE-7F2C-47B6-A8EF-2C14AB0398C0}"/>
    <cellStyle name="40% - Accent5 5 4 5" xfId="25132" xr:uid="{444E0291-2402-416F-9BF1-CA97C7CBA50D}"/>
    <cellStyle name="40% - Accent5 5 4 5 2" xfId="40103" xr:uid="{D376B735-B4DD-4AC2-878A-8DCF06B88429}"/>
    <cellStyle name="40% - Accent5 5 4 6" xfId="32500" xr:uid="{AC41E6D1-FADB-4702-94D0-8DEB3C8785AF}"/>
    <cellStyle name="40% - Accent5 5 5" xfId="7540" xr:uid="{00000000-0005-0000-0000-000004110000}"/>
    <cellStyle name="40% - Accent5 5 5 2" xfId="7541" xr:uid="{00000000-0005-0000-0000-000005110000}"/>
    <cellStyle name="40% - Accent5 5 5 2 2" xfId="25140" xr:uid="{D6CCB19F-04AB-4BAB-BDF8-90CCC1E8467A}"/>
    <cellStyle name="40% - Accent5 5 5 2 2 2" xfId="40111" xr:uid="{FE66838E-3148-4F4C-AE10-8DB9026CA003}"/>
    <cellStyle name="40% - Accent5 5 5 2 3" xfId="32508" xr:uid="{9D630BC9-A9C3-4984-91EC-D3B48BC13632}"/>
    <cellStyle name="40% - Accent5 5 5 3" xfId="7542" xr:uid="{00000000-0005-0000-0000-000006110000}"/>
    <cellStyle name="40% - Accent5 5 5 3 2" xfId="25141" xr:uid="{6F40DC99-F471-46D3-9818-5B1D9054103B}"/>
    <cellStyle name="40% - Accent5 5 5 3 2 2" xfId="40112" xr:uid="{0D6D0522-6379-4D00-A9EF-6BAA6562A14F}"/>
    <cellStyle name="40% - Accent5 5 5 3 3" xfId="32509" xr:uid="{2D724C21-3012-4790-B753-A1015AB4E7D3}"/>
    <cellStyle name="40% - Accent5 5 5 4" xfId="25139" xr:uid="{7C69D0FC-3586-44BC-AD4C-E096470E319F}"/>
    <cellStyle name="40% - Accent5 5 5 4 2" xfId="40110" xr:uid="{C7531D6D-EB3B-4A50-89CD-501F85B2FAB6}"/>
    <cellStyle name="40% - Accent5 5 5 5" xfId="32507" xr:uid="{5CCDBDE6-9670-44B1-A2D4-DF5974A540D1}"/>
    <cellStyle name="40% - Accent5 5 6" xfId="7543" xr:uid="{00000000-0005-0000-0000-000007110000}"/>
    <cellStyle name="40% - Accent5 5 6 2" xfId="25142" xr:uid="{8A4B8CD4-CFCE-432B-90DE-418D07E91D23}"/>
    <cellStyle name="40% - Accent5 5 6 2 2" xfId="40113" xr:uid="{836022C8-07E4-491C-8C8A-769946970C75}"/>
    <cellStyle name="40% - Accent5 5 6 3" xfId="32510" xr:uid="{7BC7B778-8C3A-4150-9CCB-F6690B4CD9CF}"/>
    <cellStyle name="40% - Accent5 5 7" xfId="7544" xr:uid="{00000000-0005-0000-0000-000008110000}"/>
    <cellStyle name="40% - Accent5 5 7 2" xfId="7545" xr:uid="{00000000-0005-0000-0000-000009110000}"/>
    <cellStyle name="40% - Accent5 5 7 2 2" xfId="25144" xr:uid="{5E8A9DA3-DD09-44FB-AB60-144B719293B1}"/>
    <cellStyle name="40% - Accent5 5 7 2 2 2" xfId="40115" xr:uid="{1CA3C812-9767-4EEB-8B23-90881E8F2C11}"/>
    <cellStyle name="40% - Accent5 5 7 2 3" xfId="32512" xr:uid="{E9130364-A177-4F16-9B79-685B8CB5C554}"/>
    <cellStyle name="40% - Accent5 5 7 3" xfId="25143" xr:uid="{B2E23004-7CCC-48AD-B291-F736B2ED11F0}"/>
    <cellStyle name="40% - Accent5 5 7 3 2" xfId="40114" xr:uid="{7B2E4610-5A74-4CF1-9104-C6F0AB3EA287}"/>
    <cellStyle name="40% - Accent5 5 7 4" xfId="32511" xr:uid="{A43DF2ED-94D6-4237-9917-0086EB5E0755}"/>
    <cellStyle name="40% - Accent5 5 8" xfId="7546" xr:uid="{00000000-0005-0000-0000-00000A110000}"/>
    <cellStyle name="40% - Accent5 5 8 2" xfId="25145" xr:uid="{50B1C5BE-DEA3-4094-AFEC-226EC70AD337}"/>
    <cellStyle name="40% - Accent5 5 8 2 2" xfId="40116" xr:uid="{C826ABF2-985F-4695-8950-2893564619D1}"/>
    <cellStyle name="40% - Accent5 5 8 3" xfId="32513" xr:uid="{3E5BBA92-0A4A-454A-B5CD-A46C8ADC3BE6}"/>
    <cellStyle name="40% - Accent5 5 9" xfId="7499" xr:uid="{00000000-0005-0000-0000-0000DB100000}"/>
    <cellStyle name="40% - Accent5 5 9 2" xfId="25100" xr:uid="{B7E0019E-7569-475F-B846-BDCD888614F3}"/>
    <cellStyle name="40% - Accent5 5 9 2 2" xfId="40071" xr:uid="{F8323AC0-9AB8-4649-898D-B9BE1DFB3E14}"/>
    <cellStyle name="40% - Accent5 5 9 3" xfId="32468" xr:uid="{04799B11-2BC2-4305-9455-A2FC4D5EE73D}"/>
    <cellStyle name="40% - Accent5 6" xfId="249" xr:uid="{00000000-0005-0000-0000-000058000000}"/>
    <cellStyle name="40% - Accent5 6 2" xfId="7547" xr:uid="{00000000-0005-0000-0000-00000C110000}"/>
    <cellStyle name="40% - Accent5 6 2 2" xfId="7548" xr:uid="{00000000-0005-0000-0000-00000D110000}"/>
    <cellStyle name="40% - Accent5 6 2 2 2" xfId="7549" xr:uid="{00000000-0005-0000-0000-00000E110000}"/>
    <cellStyle name="40% - Accent5 6 2 2 2 2" xfId="7550" xr:uid="{00000000-0005-0000-0000-00000F110000}"/>
    <cellStyle name="40% - Accent5 6 2 2 2 2 2" xfId="25149" xr:uid="{959BF39A-695C-425C-86AF-3297B6EB877B}"/>
    <cellStyle name="40% - Accent5 6 2 2 2 2 2 2" xfId="40120" xr:uid="{270EF3C2-7600-4128-A203-629A5A017A7E}"/>
    <cellStyle name="40% - Accent5 6 2 2 2 2 3" xfId="32517" xr:uid="{00E08BA4-FD9A-4F18-B183-A6BF541D9DEA}"/>
    <cellStyle name="40% - Accent5 6 2 2 2 3" xfId="7551" xr:uid="{00000000-0005-0000-0000-000010110000}"/>
    <cellStyle name="40% - Accent5 6 2 2 2 3 2" xfId="25150" xr:uid="{AC53788A-9A29-4E2F-93DE-8805EEC23DAF}"/>
    <cellStyle name="40% - Accent5 6 2 2 2 3 2 2" xfId="40121" xr:uid="{9FA6890E-CDCF-4BC9-B205-BAC6A31FEFBB}"/>
    <cellStyle name="40% - Accent5 6 2 2 2 3 3" xfId="32518" xr:uid="{1138634F-BF94-4C0E-9C97-FBDDF0F77498}"/>
    <cellStyle name="40% - Accent5 6 2 2 2 4" xfId="25148" xr:uid="{DA0E515A-05D9-4B2A-8CF5-8597D8E5F18B}"/>
    <cellStyle name="40% - Accent5 6 2 2 2 4 2" xfId="40119" xr:uid="{C1043FA7-94A7-4CF8-87E3-7F89436A78F1}"/>
    <cellStyle name="40% - Accent5 6 2 2 2 5" xfId="32516" xr:uid="{A2A81469-2B81-4632-A457-30B1D35B90E3}"/>
    <cellStyle name="40% - Accent5 6 2 2 3" xfId="7552" xr:uid="{00000000-0005-0000-0000-000011110000}"/>
    <cellStyle name="40% - Accent5 6 2 2 3 2" xfId="7553" xr:uid="{00000000-0005-0000-0000-000012110000}"/>
    <cellStyle name="40% - Accent5 6 2 2 3 2 2" xfId="25152" xr:uid="{EE8C4DE9-35C5-4C37-B8A1-2E84AD84E8E3}"/>
    <cellStyle name="40% - Accent5 6 2 2 3 2 2 2" xfId="40123" xr:uid="{020EAB54-6569-4ABE-99FB-9B461CA486D7}"/>
    <cellStyle name="40% - Accent5 6 2 2 3 2 3" xfId="32520" xr:uid="{EA3A1D72-372D-416E-9F04-C444379E6735}"/>
    <cellStyle name="40% - Accent5 6 2 2 3 3" xfId="25151" xr:uid="{2D253C74-B6A2-411B-9C6E-D772DCA7A40A}"/>
    <cellStyle name="40% - Accent5 6 2 2 3 3 2" xfId="40122" xr:uid="{EBE1D0B0-CAB3-48C5-A3AE-786EC38A1B3F}"/>
    <cellStyle name="40% - Accent5 6 2 2 3 4" xfId="32519" xr:uid="{18FD4DA4-5477-4A3A-B119-CB4ACAD9BD04}"/>
    <cellStyle name="40% - Accent5 6 2 2 4" xfId="7554" xr:uid="{00000000-0005-0000-0000-000013110000}"/>
    <cellStyle name="40% - Accent5 6 2 2 4 2" xfId="25153" xr:uid="{D9A70744-A06D-4DEB-A5F6-C6A067C71359}"/>
    <cellStyle name="40% - Accent5 6 2 2 4 2 2" xfId="40124" xr:uid="{742A676D-6C01-4BAB-A374-4180EF0B1F4F}"/>
    <cellStyle name="40% - Accent5 6 2 2 4 3" xfId="32521" xr:uid="{70FDCD0D-1724-4094-9368-6003278C9A59}"/>
    <cellStyle name="40% - Accent5 6 2 2 5" xfId="25147" xr:uid="{96976964-FD10-4D2E-BED1-AFFCBF33F783}"/>
    <cellStyle name="40% - Accent5 6 2 2 5 2" xfId="40118" xr:uid="{E581C816-E227-4F66-9F63-F0B174DAA73B}"/>
    <cellStyle name="40% - Accent5 6 2 2 6" xfId="32515" xr:uid="{B8103C98-C30C-4262-92ED-0CC47EA3FE3C}"/>
    <cellStyle name="40% - Accent5 6 2 3" xfId="7555" xr:uid="{00000000-0005-0000-0000-000014110000}"/>
    <cellStyle name="40% - Accent5 6 2 3 2" xfId="7556" xr:uid="{00000000-0005-0000-0000-000015110000}"/>
    <cellStyle name="40% - Accent5 6 2 3 2 2" xfId="25155" xr:uid="{820B7CF0-BB31-455F-A7B5-D22E93C35ED5}"/>
    <cellStyle name="40% - Accent5 6 2 3 2 2 2" xfId="40126" xr:uid="{BEDEEAE7-A1C5-4236-9F10-68F05F7D48D2}"/>
    <cellStyle name="40% - Accent5 6 2 3 2 3" xfId="32523" xr:uid="{B40B2209-0351-409D-9566-008091B04508}"/>
    <cellStyle name="40% - Accent5 6 2 3 3" xfId="7557" xr:uid="{00000000-0005-0000-0000-000016110000}"/>
    <cellStyle name="40% - Accent5 6 2 3 3 2" xfId="25156" xr:uid="{210F3557-419B-4BE1-B987-4762AEFF10DC}"/>
    <cellStyle name="40% - Accent5 6 2 3 3 2 2" xfId="40127" xr:uid="{14815A4A-2A60-4D34-80DB-BECB60A6CC30}"/>
    <cellStyle name="40% - Accent5 6 2 3 3 3" xfId="32524" xr:uid="{CF111A53-B0CF-493B-B2D9-23EBC6110330}"/>
    <cellStyle name="40% - Accent5 6 2 3 4" xfId="25154" xr:uid="{384ED113-84EA-4977-A659-9FBD46E6EAA8}"/>
    <cellStyle name="40% - Accent5 6 2 3 4 2" xfId="40125" xr:uid="{6EBE8ECF-3364-4C6B-AA75-B978F41C40BE}"/>
    <cellStyle name="40% - Accent5 6 2 3 5" xfId="32522" xr:uid="{6D1CE2D4-6996-4C51-8E5F-379D650B6970}"/>
    <cellStyle name="40% - Accent5 6 2 4" xfId="7558" xr:uid="{00000000-0005-0000-0000-000017110000}"/>
    <cellStyle name="40% - Accent5 6 2 4 2" xfId="25157" xr:uid="{053AD6F2-5D03-4C7A-9295-96DE545ECEBF}"/>
    <cellStyle name="40% - Accent5 6 2 4 2 2" xfId="40128" xr:uid="{7EAC45AD-D8F8-4362-A574-E4185EACC4AB}"/>
    <cellStyle name="40% - Accent5 6 2 4 3" xfId="32525" xr:uid="{F3873FAB-C34A-4390-B4A6-48ABE434AD62}"/>
    <cellStyle name="40% - Accent5 6 2 5" xfId="7559" xr:uid="{00000000-0005-0000-0000-000018110000}"/>
    <cellStyle name="40% - Accent5 6 2 5 2" xfId="7560" xr:uid="{00000000-0005-0000-0000-000019110000}"/>
    <cellStyle name="40% - Accent5 6 2 5 2 2" xfId="25159" xr:uid="{D972D3F7-4A7E-4664-8282-D2FA883E4118}"/>
    <cellStyle name="40% - Accent5 6 2 5 2 2 2" xfId="40130" xr:uid="{63DA8315-6829-4933-BCB5-168546B305DF}"/>
    <cellStyle name="40% - Accent5 6 2 5 2 3" xfId="32527" xr:uid="{C3018CF8-DA1E-463D-A61C-7A1EDFB45C6D}"/>
    <cellStyle name="40% - Accent5 6 2 5 3" xfId="25158" xr:uid="{1C403945-A554-4406-97D1-F475337A9630}"/>
    <cellStyle name="40% - Accent5 6 2 5 3 2" xfId="40129" xr:uid="{73DBA507-CEB1-4670-B3FA-2C0B20EA8F1F}"/>
    <cellStyle name="40% - Accent5 6 2 5 4" xfId="32526" xr:uid="{45A11188-CCA0-48DA-A8F4-07CC22DAE1F5}"/>
    <cellStyle name="40% - Accent5 6 2 6" xfId="7561" xr:uid="{00000000-0005-0000-0000-00001A110000}"/>
    <cellStyle name="40% - Accent5 6 2 6 2" xfId="25160" xr:uid="{E44610F5-4731-4CD1-AFB8-1303C2E270D3}"/>
    <cellStyle name="40% - Accent5 6 2 6 2 2" xfId="40131" xr:uid="{1F64E0EE-1A10-4CB4-B6D8-B515942622A3}"/>
    <cellStyle name="40% - Accent5 6 2 6 3" xfId="32528" xr:uid="{BC386BDF-02C4-43E3-A86F-92AB71800642}"/>
    <cellStyle name="40% - Accent5 6 2 7" xfId="25146" xr:uid="{7FA6E648-CA08-4221-8419-BD7F5CDAB333}"/>
    <cellStyle name="40% - Accent5 6 2 7 2" xfId="40117" xr:uid="{D7518B32-5D2E-4BED-A943-0889609A1608}"/>
    <cellStyle name="40% - Accent5 6 2 8" xfId="32514" xr:uid="{DDD47567-658E-4552-8FEE-25C86408A608}"/>
    <cellStyle name="40% - Accent5 6 3" xfId="7562" xr:uid="{00000000-0005-0000-0000-00001B110000}"/>
    <cellStyle name="40% - Accent5 6 3 2" xfId="7563" xr:uid="{00000000-0005-0000-0000-00001C110000}"/>
    <cellStyle name="40% - Accent5 6 3 2 2" xfId="7564" xr:uid="{00000000-0005-0000-0000-00001D110000}"/>
    <cellStyle name="40% - Accent5 6 3 2 2 2" xfId="25163" xr:uid="{204B39F2-3320-4EF7-9A6A-875F54E72A55}"/>
    <cellStyle name="40% - Accent5 6 3 2 2 2 2" xfId="40134" xr:uid="{365C430E-037D-457F-8DC4-2D1AF41EED24}"/>
    <cellStyle name="40% - Accent5 6 3 2 2 3" xfId="32531" xr:uid="{90B851F8-EC27-4223-8A9A-1793BF31C999}"/>
    <cellStyle name="40% - Accent5 6 3 2 3" xfId="7565" xr:uid="{00000000-0005-0000-0000-00001E110000}"/>
    <cellStyle name="40% - Accent5 6 3 2 3 2" xfId="25164" xr:uid="{BE331240-2B4D-45BB-9866-CFCADC1D300C}"/>
    <cellStyle name="40% - Accent5 6 3 2 3 2 2" xfId="40135" xr:uid="{17643DA9-C7DA-4286-9C27-6A4B419754E4}"/>
    <cellStyle name="40% - Accent5 6 3 2 3 3" xfId="32532" xr:uid="{936881B9-191E-4B55-A1A0-E0F847C738DF}"/>
    <cellStyle name="40% - Accent5 6 3 2 4" xfId="25162" xr:uid="{AE8E93B1-248C-478B-946D-C1E806F040F2}"/>
    <cellStyle name="40% - Accent5 6 3 2 4 2" xfId="40133" xr:uid="{D949C416-CF15-47AF-B73E-2F8B124AB19C}"/>
    <cellStyle name="40% - Accent5 6 3 2 5" xfId="32530" xr:uid="{6922378D-71CE-4A80-AAD9-93FBE58906EA}"/>
    <cellStyle name="40% - Accent5 6 3 3" xfId="7566" xr:uid="{00000000-0005-0000-0000-00001F110000}"/>
    <cellStyle name="40% - Accent5 6 3 3 2" xfId="7567" xr:uid="{00000000-0005-0000-0000-000020110000}"/>
    <cellStyle name="40% - Accent5 6 3 3 2 2" xfId="25166" xr:uid="{43E53B75-00BE-46C6-9C78-674008BEE69A}"/>
    <cellStyle name="40% - Accent5 6 3 3 2 2 2" xfId="40137" xr:uid="{A4FF7896-A632-4DCC-838B-2A7B7D72251E}"/>
    <cellStyle name="40% - Accent5 6 3 3 2 3" xfId="32534" xr:uid="{C2EFFE64-C155-4602-8E71-56674E355FF6}"/>
    <cellStyle name="40% - Accent5 6 3 3 3" xfId="25165" xr:uid="{B4D35964-8DC0-4CB1-B224-07C3DE40258C}"/>
    <cellStyle name="40% - Accent5 6 3 3 3 2" xfId="40136" xr:uid="{AD252FBA-3A02-46AD-935D-0EA5DD93D03A}"/>
    <cellStyle name="40% - Accent5 6 3 3 4" xfId="32533" xr:uid="{B2A859B0-51FE-404E-A68D-F099B63E0692}"/>
    <cellStyle name="40% - Accent5 6 3 4" xfId="7568" xr:uid="{00000000-0005-0000-0000-000021110000}"/>
    <cellStyle name="40% - Accent5 6 3 4 2" xfId="25167" xr:uid="{FF3A5FF0-BC71-44EE-A75F-CFF748F1B1BB}"/>
    <cellStyle name="40% - Accent5 6 3 4 2 2" xfId="40138" xr:uid="{DD3952F4-58E5-43EC-8E5C-4BE50D29B548}"/>
    <cellStyle name="40% - Accent5 6 3 4 3" xfId="32535" xr:uid="{B31CF4DB-FBB5-4B54-8075-CD4705C01C66}"/>
    <cellStyle name="40% - Accent5 6 3 5" xfId="25161" xr:uid="{D179F686-411A-46DF-9AB2-ED869B6ACD65}"/>
    <cellStyle name="40% - Accent5 6 3 5 2" xfId="40132" xr:uid="{76971B44-8122-478E-8D52-09CC5E8A7CC7}"/>
    <cellStyle name="40% - Accent5 6 3 6" xfId="32529" xr:uid="{D16D0348-9F99-40C0-85D4-B4D90B1ABAA9}"/>
    <cellStyle name="40% - Accent5 6 4" xfId="7569" xr:uid="{00000000-0005-0000-0000-000022110000}"/>
    <cellStyle name="40% - Accent5 6 5" xfId="7570" xr:uid="{00000000-0005-0000-0000-000023110000}"/>
    <cellStyle name="40% - Accent5 6 5 2" xfId="25168" xr:uid="{B89A32F5-25C1-4418-A45B-F745A4E7573E}"/>
    <cellStyle name="40% - Accent5 6 5 2 2" xfId="40139" xr:uid="{C9E732A5-0129-4C7B-9085-94F771F74595}"/>
    <cellStyle name="40% - Accent5 6 5 3" xfId="32536" xr:uid="{698E1D09-795E-4560-AADA-E7935E58B616}"/>
    <cellStyle name="40% - Accent5 7" xfId="250" xr:uid="{00000000-0005-0000-0000-000059000000}"/>
    <cellStyle name="40% - Accent5 7 2" xfId="7571" xr:uid="{00000000-0005-0000-0000-000025110000}"/>
    <cellStyle name="40% - Accent5 7 2 2" xfId="25169" xr:uid="{FE669B35-2CFF-4AE0-B0E4-7CC58727CD76}"/>
    <cellStyle name="40% - Accent5 7 2 2 2" xfId="40140" xr:uid="{34C0D897-F29C-4C42-A721-C997B1432896}"/>
    <cellStyle name="40% - Accent5 7 2 3" xfId="32537" xr:uid="{C5B9C435-3BBE-41C5-A723-DC435D584BEE}"/>
    <cellStyle name="40% - Accent5 7 3" xfId="7572" xr:uid="{00000000-0005-0000-0000-000026110000}"/>
    <cellStyle name="40% - Accent5 7 4" xfId="7573" xr:uid="{00000000-0005-0000-0000-000027110000}"/>
    <cellStyle name="40% - Accent5 7 4 2" xfId="25170" xr:uid="{A54EC55C-049E-41AB-80EB-1C11C4119256}"/>
    <cellStyle name="40% - Accent5 7 4 2 2" xfId="40141" xr:uid="{E778A855-7604-49A1-AFC1-9D6CE37E9DF8}"/>
    <cellStyle name="40% - Accent5 7 4 3" xfId="32538" xr:uid="{F458EDB2-26ED-4EAF-B038-F1D60126EC91}"/>
    <cellStyle name="40% - Accent5 8" xfId="7574" xr:uid="{00000000-0005-0000-0000-000028110000}"/>
    <cellStyle name="40% - Accent5 8 2" xfId="7575" xr:uid="{00000000-0005-0000-0000-000029110000}"/>
    <cellStyle name="40% - Accent5 8 2 2" xfId="7576" xr:uid="{00000000-0005-0000-0000-00002A110000}"/>
    <cellStyle name="40% - Accent5 8 2 2 2" xfId="25173" xr:uid="{456F5616-6545-4C4D-953E-555CB9E23573}"/>
    <cellStyle name="40% - Accent5 8 2 2 2 2" xfId="40144" xr:uid="{FDB6FEF4-0459-4353-AEC5-67124095D8E5}"/>
    <cellStyle name="40% - Accent5 8 2 2 3" xfId="32541" xr:uid="{EAB84A57-84A4-411C-8A99-6358032032AE}"/>
    <cellStyle name="40% - Accent5 8 2 3" xfId="7577" xr:uid="{00000000-0005-0000-0000-00002B110000}"/>
    <cellStyle name="40% - Accent5 8 2 3 2" xfId="7578" xr:uid="{00000000-0005-0000-0000-00002C110000}"/>
    <cellStyle name="40% - Accent5 8 2 3 2 2" xfId="25175" xr:uid="{69A7079A-921F-4649-8619-DEFE20483067}"/>
    <cellStyle name="40% - Accent5 8 2 3 2 2 2" xfId="40146" xr:uid="{F70C0CA5-02C5-4B8F-A55A-30245FC88497}"/>
    <cellStyle name="40% - Accent5 8 2 3 2 3" xfId="32543" xr:uid="{35F9BFA1-7AC2-43DF-B5EF-1B204B3F8CD9}"/>
    <cellStyle name="40% - Accent5 8 2 3 3" xfId="25174" xr:uid="{903A98C7-57B8-4050-8AF9-6F052DDB6D9A}"/>
    <cellStyle name="40% - Accent5 8 2 3 3 2" xfId="40145" xr:uid="{3A234916-D63D-4C0B-9D8F-F01AB9A8DBF9}"/>
    <cellStyle name="40% - Accent5 8 2 3 4" xfId="32542" xr:uid="{8AB16548-5229-4F69-9D04-27D28F642B0F}"/>
    <cellStyle name="40% - Accent5 8 2 4" xfId="25172" xr:uid="{FE5FF16F-90CB-4C82-B97D-0ED7A5729479}"/>
    <cellStyle name="40% - Accent5 8 2 4 2" xfId="40143" xr:uid="{00324151-B3B6-4336-B6A3-46A3F0DE4AF8}"/>
    <cellStyle name="40% - Accent5 8 2 5" xfId="32540" xr:uid="{F2C06939-9B9C-4E5D-A4D2-0C2401722998}"/>
    <cellStyle name="40% - Accent5 8 3" xfId="7579" xr:uid="{00000000-0005-0000-0000-00002D110000}"/>
    <cellStyle name="40% - Accent5 8 3 2" xfId="25176" xr:uid="{34E7811C-394A-4EF4-AA07-81E22604BCC6}"/>
    <cellStyle name="40% - Accent5 8 3 2 2" xfId="40147" xr:uid="{4A0C4E29-853A-4F88-9E43-B2AC748F0D1F}"/>
    <cellStyle name="40% - Accent5 8 3 3" xfId="32544" xr:uid="{91E6C8E3-A290-457B-B698-D5D6E3EC5C14}"/>
    <cellStyle name="40% - Accent5 8 4" xfId="7580" xr:uid="{00000000-0005-0000-0000-00002E110000}"/>
    <cellStyle name="40% - Accent5 8 4 2" xfId="7581" xr:uid="{00000000-0005-0000-0000-00002F110000}"/>
    <cellStyle name="40% - Accent5 8 4 2 2" xfId="25178" xr:uid="{CF26F288-2584-44DC-ACCC-BD57CA44D028}"/>
    <cellStyle name="40% - Accent5 8 4 2 2 2" xfId="40149" xr:uid="{55FDE688-298F-4CCE-B420-3FF96923F509}"/>
    <cellStyle name="40% - Accent5 8 4 2 3" xfId="32546" xr:uid="{C35EE9A7-4454-482C-9262-F4B991B04109}"/>
    <cellStyle name="40% - Accent5 8 4 3" xfId="25177" xr:uid="{A6631071-48CA-4378-87A4-F097900A33F3}"/>
    <cellStyle name="40% - Accent5 8 4 3 2" xfId="40148" xr:uid="{B1C62028-57A1-40C4-9891-F9040898979A}"/>
    <cellStyle name="40% - Accent5 8 4 4" xfId="32545" xr:uid="{64B1DD62-74E1-4300-9285-4C81958FAF26}"/>
    <cellStyle name="40% - Accent5 8 5" xfId="7582" xr:uid="{00000000-0005-0000-0000-000030110000}"/>
    <cellStyle name="40% - Accent5 8 5 2" xfId="25179" xr:uid="{76BC32BD-E419-4551-A0CC-0566E6E5892A}"/>
    <cellStyle name="40% - Accent5 8 5 2 2" xfId="40150" xr:uid="{F89D8DA7-865C-4911-8A9E-9BD7A5764BA9}"/>
    <cellStyle name="40% - Accent5 8 5 3" xfId="32547" xr:uid="{D15DE377-AEEC-403C-86FD-11E515714C96}"/>
    <cellStyle name="40% - Accent5 8 6" xfId="25171" xr:uid="{E14CA64E-4A32-455C-A439-F8B8B2943041}"/>
    <cellStyle name="40% - Accent5 8 6 2" xfId="40142" xr:uid="{011B10A1-656C-4C11-A355-13A4CC9609C4}"/>
    <cellStyle name="40% - Accent5 8 7" xfId="32539" xr:uid="{5EFA5880-EA34-4443-A0CA-6550F5D2A33B}"/>
    <cellStyle name="40% - Accent5 9" xfId="7583" xr:uid="{00000000-0005-0000-0000-000031110000}"/>
    <cellStyle name="40% - Accent5 9 2" xfId="7584" xr:uid="{00000000-0005-0000-0000-000032110000}"/>
    <cellStyle name="40% - Accent5 9 2 2" xfId="7585" xr:uid="{00000000-0005-0000-0000-000033110000}"/>
    <cellStyle name="40% - Accent5 9 2 2 2" xfId="25182" xr:uid="{67902D2F-614D-495B-8BE3-EC8BD46FF7DD}"/>
    <cellStyle name="40% - Accent5 9 2 2 2 2" xfId="40153" xr:uid="{915D9560-F871-41E4-86BD-EEB8533B8ED7}"/>
    <cellStyle name="40% - Accent5 9 2 2 3" xfId="32550" xr:uid="{C77C41B6-C0EA-4971-A5D7-052F6D9F8820}"/>
    <cellStyle name="40% - Accent5 9 2 3" xfId="7586" xr:uid="{00000000-0005-0000-0000-000034110000}"/>
    <cellStyle name="40% - Accent5 9 2 3 2" xfId="25183" xr:uid="{CBEE9964-B30D-4454-ABD8-FDA2B43DB359}"/>
    <cellStyle name="40% - Accent5 9 2 3 2 2" xfId="40154" xr:uid="{83DE9AAE-2205-43F0-8735-3F626863CBE4}"/>
    <cellStyle name="40% - Accent5 9 2 3 3" xfId="32551" xr:uid="{D40E52A4-EDA0-4357-832F-BB5919FD7ABC}"/>
    <cellStyle name="40% - Accent5 9 2 4" xfId="25181" xr:uid="{10969248-D082-4EE0-92E6-7762B03544F8}"/>
    <cellStyle name="40% - Accent5 9 2 4 2" xfId="40152" xr:uid="{958C6612-3EB0-43C0-BA91-FE4CB28555F4}"/>
    <cellStyle name="40% - Accent5 9 2 5" xfId="32549" xr:uid="{7726020A-9CF8-4A64-B629-471D1C32D0E8}"/>
    <cellStyle name="40% - Accent5 9 3" xfId="7587" xr:uid="{00000000-0005-0000-0000-000035110000}"/>
    <cellStyle name="40% - Accent5 9 3 2" xfId="25184" xr:uid="{9DFF3A9E-8079-46DA-BA4D-768ED05F3C17}"/>
    <cellStyle name="40% - Accent5 9 3 2 2" xfId="40155" xr:uid="{776F2B24-ED93-4FCC-8003-BA2CB74CD939}"/>
    <cellStyle name="40% - Accent5 9 3 3" xfId="32552" xr:uid="{8A0504FB-E937-42E4-AF6B-68AFA1CF2743}"/>
    <cellStyle name="40% - Accent5 9 4" xfId="7588" xr:uid="{00000000-0005-0000-0000-000036110000}"/>
    <cellStyle name="40% - Accent5 9 4 2" xfId="7589" xr:uid="{00000000-0005-0000-0000-000037110000}"/>
    <cellStyle name="40% - Accent5 9 4 2 2" xfId="25186" xr:uid="{76BC409D-A122-4108-A0A6-F31FBD5CA349}"/>
    <cellStyle name="40% - Accent5 9 4 2 2 2" xfId="40157" xr:uid="{212F6B4B-C3E8-46DF-9BEA-617AAE79AB34}"/>
    <cellStyle name="40% - Accent5 9 4 2 3" xfId="32554" xr:uid="{BA8F8F29-F01E-4117-AB8A-8D4F4C382D57}"/>
    <cellStyle name="40% - Accent5 9 4 3" xfId="25185" xr:uid="{79DC877C-B2FB-4687-968A-72626CBC345F}"/>
    <cellStyle name="40% - Accent5 9 4 3 2" xfId="40156" xr:uid="{AEEC53B1-47FC-4204-B411-6457C6EC577E}"/>
    <cellStyle name="40% - Accent5 9 4 4" xfId="32553" xr:uid="{DB872412-CD9D-4680-97EE-FB156FC00476}"/>
    <cellStyle name="40% - Accent5 9 5" xfId="7590" xr:uid="{00000000-0005-0000-0000-000038110000}"/>
    <cellStyle name="40% - Accent5 9 5 2" xfId="25187" xr:uid="{BE2608EB-D217-41F1-BC9D-068ABB5D3CBF}"/>
    <cellStyle name="40% - Accent5 9 5 2 2" xfId="40158" xr:uid="{CB19B1B9-820A-4A34-A424-C29A2F904F32}"/>
    <cellStyle name="40% - Accent5 9 5 3" xfId="32555" xr:uid="{CBA952BA-80D2-4AA1-83E4-D506367A7267}"/>
    <cellStyle name="40% - Accent5 9 6" xfId="25180" xr:uid="{550A6098-D62C-436A-8506-5CE58A8485E5}"/>
    <cellStyle name="40% - Accent5 9 6 2" xfId="40151" xr:uid="{163C15A0-7D1C-4D7A-B00B-0E8C86A90CD1}"/>
    <cellStyle name="40% - Accent5 9 7" xfId="32548" xr:uid="{A9E9571A-580D-4CCC-84C0-E843DD86B754}"/>
    <cellStyle name="40% - Accent6" xfId="103" builtinId="51" customBuiltin="1"/>
    <cellStyle name="40% - Accent6 10" xfId="7591" xr:uid="{00000000-0005-0000-0000-000039110000}"/>
    <cellStyle name="40% - Accent6 10 2" xfId="7592" xr:uid="{00000000-0005-0000-0000-00003A110000}"/>
    <cellStyle name="40% - Accent6 10 2 2" xfId="7593" xr:uid="{00000000-0005-0000-0000-00003B110000}"/>
    <cellStyle name="40% - Accent6 10 2 2 2" xfId="25190" xr:uid="{0C013065-DB91-4C23-9F54-FDD285AA3CC2}"/>
    <cellStyle name="40% - Accent6 10 2 2 2 2" xfId="40161" xr:uid="{352AEC0B-BBCF-4020-9DEC-43F5C0F3529F}"/>
    <cellStyle name="40% - Accent6 10 2 2 3" xfId="32558" xr:uid="{DE582536-F824-4F83-A1A0-75FEEED2F071}"/>
    <cellStyle name="40% - Accent6 10 2 3" xfId="7594" xr:uid="{00000000-0005-0000-0000-00003C110000}"/>
    <cellStyle name="40% - Accent6 10 2 3 2" xfId="25191" xr:uid="{9793A31A-9E77-48B4-8761-0B91D2ED786E}"/>
    <cellStyle name="40% - Accent6 10 2 3 2 2" xfId="40162" xr:uid="{6A7B690E-4B89-4871-AA34-DADF9108AA68}"/>
    <cellStyle name="40% - Accent6 10 2 3 3" xfId="32559" xr:uid="{5E6D6F61-11A9-4E4E-8D2E-BC863DC6C543}"/>
    <cellStyle name="40% - Accent6 10 2 4" xfId="25189" xr:uid="{8D460CC8-20D1-4DA8-8D52-9CAB0F3EDA60}"/>
    <cellStyle name="40% - Accent6 10 2 4 2" xfId="40160" xr:uid="{8648502F-EFCB-468E-8E0E-C97C4B46C717}"/>
    <cellStyle name="40% - Accent6 10 2 5" xfId="32557" xr:uid="{C0A3A5A6-C5A9-43C5-85B1-2799B8CE7DAF}"/>
    <cellStyle name="40% - Accent6 10 3" xfId="7595" xr:uid="{00000000-0005-0000-0000-00003D110000}"/>
    <cellStyle name="40% - Accent6 10 3 2" xfId="25192" xr:uid="{C4D5925F-0C23-494C-9518-144FFDADEC1B}"/>
    <cellStyle name="40% - Accent6 10 3 2 2" xfId="40163" xr:uid="{0702AB3B-F059-4235-805F-4CA5E1B1190C}"/>
    <cellStyle name="40% - Accent6 10 3 3" xfId="32560" xr:uid="{F6A2B0AB-0D37-4320-8449-A5CF2DB6137D}"/>
    <cellStyle name="40% - Accent6 10 4" xfId="7596" xr:uid="{00000000-0005-0000-0000-00003E110000}"/>
    <cellStyle name="40% - Accent6 10 4 2" xfId="7597" xr:uid="{00000000-0005-0000-0000-00003F110000}"/>
    <cellStyle name="40% - Accent6 10 4 2 2" xfId="25194" xr:uid="{779BD531-EC76-4D3D-A558-F33F4679EB4A}"/>
    <cellStyle name="40% - Accent6 10 4 2 2 2" xfId="40165" xr:uid="{9DDBFA45-61BE-4FB8-842A-2ABFDE8EA38A}"/>
    <cellStyle name="40% - Accent6 10 4 2 3" xfId="32562" xr:uid="{7B60B20C-A605-452F-AF7A-A1A78CB74C56}"/>
    <cellStyle name="40% - Accent6 10 4 3" xfId="25193" xr:uid="{B627A7D9-8CA7-4F15-BA16-06A008831C84}"/>
    <cellStyle name="40% - Accent6 10 4 3 2" xfId="40164" xr:uid="{3DA81866-896B-48FE-A7D0-6B6437F90265}"/>
    <cellStyle name="40% - Accent6 10 4 4" xfId="32561" xr:uid="{D81BAD47-2F18-4FA3-8F16-8E4685E779A3}"/>
    <cellStyle name="40% - Accent6 10 5" xfId="7598" xr:uid="{00000000-0005-0000-0000-000040110000}"/>
    <cellStyle name="40% - Accent6 10 5 2" xfId="25195" xr:uid="{CDFCFE9F-769C-4DEF-A898-06747DE37823}"/>
    <cellStyle name="40% - Accent6 10 5 2 2" xfId="40166" xr:uid="{FC2C06CC-2423-4DCE-9987-31938A812755}"/>
    <cellStyle name="40% - Accent6 10 5 3" xfId="32563" xr:uid="{D900984D-2654-4D2B-9AE9-B2ABFD32D67B}"/>
    <cellStyle name="40% - Accent6 10 6" xfId="25188" xr:uid="{1AD2E613-04DF-4EDE-9913-F2BCDF570593}"/>
    <cellStyle name="40% - Accent6 10 6 2" xfId="40159" xr:uid="{A6207A89-6CAE-4FB9-BC71-9457B42F7DC8}"/>
    <cellStyle name="40% - Accent6 10 7" xfId="32556" xr:uid="{B8E475AB-3C2B-4623-A075-BC0D73480478}"/>
    <cellStyle name="40% - Accent6 11" xfId="7599" xr:uid="{00000000-0005-0000-0000-000041110000}"/>
    <cellStyle name="40% - Accent6 11 2" xfId="7600" xr:uid="{00000000-0005-0000-0000-000042110000}"/>
    <cellStyle name="40% - Accent6 11 2 2" xfId="25197" xr:uid="{9CE85AAD-9A4F-4D7C-B75E-C541B1C8317D}"/>
    <cellStyle name="40% - Accent6 11 2 2 2" xfId="40168" xr:uid="{EAEF107A-C65C-46DB-A353-72F4E4710F91}"/>
    <cellStyle name="40% - Accent6 11 2 3" xfId="32565" xr:uid="{00B0831A-4C0B-47A4-B086-93C103A6BD90}"/>
    <cellStyle name="40% - Accent6 11 3" xfId="7601" xr:uid="{00000000-0005-0000-0000-000043110000}"/>
    <cellStyle name="40% - Accent6 11 3 2" xfId="7602" xr:uid="{00000000-0005-0000-0000-000044110000}"/>
    <cellStyle name="40% - Accent6 11 3 2 2" xfId="25199" xr:uid="{3FB0A345-8FA5-4A3C-86BB-0EF5D34BB585}"/>
    <cellStyle name="40% - Accent6 11 3 2 2 2" xfId="40170" xr:uid="{58EB8ABE-9C93-41EF-8EF6-7F58AE035D70}"/>
    <cellStyle name="40% - Accent6 11 3 2 3" xfId="32567" xr:uid="{27B17238-41ED-42B3-AB64-D5EF2F9D0942}"/>
    <cellStyle name="40% - Accent6 11 3 3" xfId="25198" xr:uid="{5B782C75-3D8D-4708-A00D-B4B23483FF89}"/>
    <cellStyle name="40% - Accent6 11 3 3 2" xfId="40169" xr:uid="{A9A49B95-94E1-4D76-B1C0-DCE5315026A5}"/>
    <cellStyle name="40% - Accent6 11 3 4" xfId="32566" xr:uid="{FC82D6AF-D79D-42AE-90DC-66E8D16D197D}"/>
    <cellStyle name="40% - Accent6 11 4" xfId="25196" xr:uid="{A11919D2-3F06-45D3-8017-7708C696C5A7}"/>
    <cellStyle name="40% - Accent6 11 4 2" xfId="40167" xr:uid="{9BEC19D4-E42B-4AA1-B3AD-CF9E750A08A6}"/>
    <cellStyle name="40% - Accent6 11 5" xfId="32564" xr:uid="{CBAB4F9C-6421-4220-91F5-169A2AF52144}"/>
    <cellStyle name="40% - Accent6 12" xfId="7603" xr:uid="{00000000-0005-0000-0000-000045110000}"/>
    <cellStyle name="40% - Accent6 12 2" xfId="7604" xr:uid="{00000000-0005-0000-0000-000046110000}"/>
    <cellStyle name="40% - Accent6 12 2 2" xfId="25201" xr:uid="{2D3EEDA3-C416-4A48-B25B-59979DF876F4}"/>
    <cellStyle name="40% - Accent6 12 2 2 2" xfId="40172" xr:uid="{52C13DF2-0A61-48A8-B42C-B13025F5770F}"/>
    <cellStyle name="40% - Accent6 12 2 3" xfId="32569" xr:uid="{6E3C7ED1-C9FC-43C8-9AD9-F153B31F5FEC}"/>
    <cellStyle name="40% - Accent6 12 3" xfId="7605" xr:uid="{00000000-0005-0000-0000-000047110000}"/>
    <cellStyle name="40% - Accent6 12 3 2" xfId="25202" xr:uid="{F9FE6078-7B92-4ABE-94B2-14CABD6F0E70}"/>
    <cellStyle name="40% - Accent6 12 3 2 2" xfId="40173" xr:uid="{43CD8993-CC81-4ABA-8849-F1AEAA637322}"/>
    <cellStyle name="40% - Accent6 12 3 3" xfId="32570" xr:uid="{67AB4BAA-5904-464A-84FE-04CB7B57AC17}"/>
    <cellStyle name="40% - Accent6 12 4" xfId="25200" xr:uid="{9990B225-726C-483D-98E1-78580AF024EF}"/>
    <cellStyle name="40% - Accent6 12 4 2" xfId="40171" xr:uid="{CD66AE1A-6E7A-47C6-AF68-141A7072E581}"/>
    <cellStyle name="40% - Accent6 12 5" xfId="32568" xr:uid="{F4459471-1D6D-4161-AF85-31AF5C5769EF}"/>
    <cellStyle name="40% - Accent6 13" xfId="7606" xr:uid="{00000000-0005-0000-0000-000048110000}"/>
    <cellStyle name="40% - Accent6 13 2" xfId="7607" xr:uid="{00000000-0005-0000-0000-000049110000}"/>
    <cellStyle name="40% - Accent6 13 2 2" xfId="25204" xr:uid="{4460D500-C592-4CDD-9B5F-B113F733F6DB}"/>
    <cellStyle name="40% - Accent6 13 2 2 2" xfId="40175" xr:uid="{520A9D6A-7D93-4FB6-80DF-DC8446BDF51E}"/>
    <cellStyle name="40% - Accent6 13 2 3" xfId="32572" xr:uid="{49869511-C01D-4BDC-94F4-12932759CF73}"/>
    <cellStyle name="40% - Accent6 13 3" xfId="7608" xr:uid="{00000000-0005-0000-0000-00004A110000}"/>
    <cellStyle name="40% - Accent6 13 3 2" xfId="25205" xr:uid="{C9E4FD45-A8B0-42F7-BE13-0A6B53D5A0D5}"/>
    <cellStyle name="40% - Accent6 13 3 2 2" xfId="40176" xr:uid="{8C7CEDFE-5827-421C-90DE-AD5900D7B398}"/>
    <cellStyle name="40% - Accent6 13 3 3" xfId="32573" xr:uid="{B0D3BEE3-A815-41F8-BE65-CAC4DE4BBAE0}"/>
    <cellStyle name="40% - Accent6 13 4" xfId="25203" xr:uid="{754CDD19-BACC-4007-8C13-C5D75E99423B}"/>
    <cellStyle name="40% - Accent6 13 4 2" xfId="40174" xr:uid="{DE5D3079-D64A-4364-9AE4-CE59A07FB145}"/>
    <cellStyle name="40% - Accent6 13 5" xfId="32571" xr:uid="{49978AA4-4053-4F94-A73D-D4996786CB5A}"/>
    <cellStyle name="40% - Accent6 14" xfId="7609" xr:uid="{00000000-0005-0000-0000-00004B110000}"/>
    <cellStyle name="40% - Accent6 14 2" xfId="7610" xr:uid="{00000000-0005-0000-0000-00004C110000}"/>
    <cellStyle name="40% - Accent6 14 2 2" xfId="25206" xr:uid="{5D2A8B25-63FB-4928-985D-05B6ABE32CC2}"/>
    <cellStyle name="40% - Accent6 14 2 2 2" xfId="40177" xr:uid="{FE01F776-E5FD-4C03-B989-9F6A5B617AE3}"/>
    <cellStyle name="40% - Accent6 14 2 3" xfId="32574" xr:uid="{3B79338D-4F26-41A7-9AA8-B22B6342D5CF}"/>
    <cellStyle name="40% - Accent6 15" xfId="7611" xr:uid="{00000000-0005-0000-0000-00004D110000}"/>
    <cellStyle name="40% - Accent6 15 2" xfId="25207" xr:uid="{16CEA9FD-5E0E-42AE-8C0F-3F18C87933C4}"/>
    <cellStyle name="40% - Accent6 15 2 2" xfId="40178" xr:uid="{489BFD27-9A2A-442C-B56B-44659C5D1FB7}"/>
    <cellStyle name="40% - Accent6 15 3" xfId="32575" xr:uid="{82782252-DC57-42A7-8F2B-F4EDA45136D7}"/>
    <cellStyle name="40% - Accent6 16" xfId="7612" xr:uid="{00000000-0005-0000-0000-00004E110000}"/>
    <cellStyle name="40% - Accent6 17" xfId="20658" xr:uid="{FC316F58-0C71-44AE-B34C-1540158EF1C0}"/>
    <cellStyle name="40% - Accent6 17 2" xfId="35659" xr:uid="{77A44D28-D572-412F-9635-78A1197CE6B4}"/>
    <cellStyle name="40% - Accent6 18" xfId="27962" xr:uid="{A69DE3E0-4C06-4823-875C-6CEBF722DD2F}"/>
    <cellStyle name="40% - Accent6 2" xfId="251" xr:uid="{00000000-0005-0000-0000-00005A000000}"/>
    <cellStyle name="40% - Accent6 2 2" xfId="7613" xr:uid="{00000000-0005-0000-0000-000050110000}"/>
    <cellStyle name="40% - Accent6 2 3" xfId="7614" xr:uid="{00000000-0005-0000-0000-000051110000}"/>
    <cellStyle name="40% - Accent6 2 3 10" xfId="32576" xr:uid="{43148FBA-680D-434F-825B-FFF9E4AA0B85}"/>
    <cellStyle name="40% - Accent6 2 3 2" xfId="7615" xr:uid="{00000000-0005-0000-0000-000052110000}"/>
    <cellStyle name="40% - Accent6 2 3 2 2" xfId="7616" xr:uid="{00000000-0005-0000-0000-000053110000}"/>
    <cellStyle name="40% - Accent6 2 3 2 2 2" xfId="7617" xr:uid="{00000000-0005-0000-0000-000054110000}"/>
    <cellStyle name="40% - Accent6 2 3 2 2 2 2" xfId="7618" xr:uid="{00000000-0005-0000-0000-000055110000}"/>
    <cellStyle name="40% - Accent6 2 3 2 2 2 2 2" xfId="25212" xr:uid="{466641DD-C51D-4C2A-B7E7-89CECF3FBCF4}"/>
    <cellStyle name="40% - Accent6 2 3 2 2 2 2 2 2" xfId="40183" xr:uid="{33D84BA0-E69E-4778-9C2A-39231EFADE02}"/>
    <cellStyle name="40% - Accent6 2 3 2 2 2 2 3" xfId="32580" xr:uid="{7F0321E6-766F-4B87-AA36-42E7DAFD792A}"/>
    <cellStyle name="40% - Accent6 2 3 2 2 2 3" xfId="7619" xr:uid="{00000000-0005-0000-0000-000056110000}"/>
    <cellStyle name="40% - Accent6 2 3 2 2 2 3 2" xfId="25213" xr:uid="{1BAB9EF2-6EF6-4488-B321-666EC6EA9C2F}"/>
    <cellStyle name="40% - Accent6 2 3 2 2 2 3 2 2" xfId="40184" xr:uid="{8633B167-DC1A-4F68-8C58-F9BCB49CD436}"/>
    <cellStyle name="40% - Accent6 2 3 2 2 2 3 3" xfId="32581" xr:uid="{5ED3CA6E-86AA-46A5-8865-1DC59FF9DD75}"/>
    <cellStyle name="40% - Accent6 2 3 2 2 2 4" xfId="25211" xr:uid="{46A4D5FD-27AD-4F57-AFF9-8D405D155FDC}"/>
    <cellStyle name="40% - Accent6 2 3 2 2 2 4 2" xfId="40182" xr:uid="{508691D8-E3C6-487B-9786-20CA5FC29441}"/>
    <cellStyle name="40% - Accent6 2 3 2 2 2 5" xfId="32579" xr:uid="{9E7C538D-08C9-46CB-AC39-D62594E32CAB}"/>
    <cellStyle name="40% - Accent6 2 3 2 2 3" xfId="7620" xr:uid="{00000000-0005-0000-0000-000057110000}"/>
    <cellStyle name="40% - Accent6 2 3 2 2 3 2" xfId="7621" xr:uid="{00000000-0005-0000-0000-000058110000}"/>
    <cellStyle name="40% - Accent6 2 3 2 2 3 2 2" xfId="25215" xr:uid="{03CAC77F-153E-4CAD-9D11-4BC2C675AE8B}"/>
    <cellStyle name="40% - Accent6 2 3 2 2 3 2 2 2" xfId="40186" xr:uid="{D9FB618A-86C7-4684-A4FD-2C612B9BC40C}"/>
    <cellStyle name="40% - Accent6 2 3 2 2 3 2 3" xfId="32583" xr:uid="{BCCFFFE3-4C57-43DC-B1B7-FFF86202F847}"/>
    <cellStyle name="40% - Accent6 2 3 2 2 3 3" xfId="25214" xr:uid="{0C54DE1A-DEC9-460B-BA7F-FBBEC1783803}"/>
    <cellStyle name="40% - Accent6 2 3 2 2 3 3 2" xfId="40185" xr:uid="{99DD141A-E329-4540-B75C-5236286B70C9}"/>
    <cellStyle name="40% - Accent6 2 3 2 2 3 4" xfId="32582" xr:uid="{6EC15B24-E775-4A00-B7E5-C9024BD53E76}"/>
    <cellStyle name="40% - Accent6 2 3 2 2 4" xfId="7622" xr:uid="{00000000-0005-0000-0000-000059110000}"/>
    <cellStyle name="40% - Accent6 2 3 2 2 4 2" xfId="25216" xr:uid="{36F4A1CE-C66A-4152-B02E-0EB7434425A3}"/>
    <cellStyle name="40% - Accent6 2 3 2 2 4 2 2" xfId="40187" xr:uid="{7543573F-FD67-4A4B-BEA5-E23F24B4D9EE}"/>
    <cellStyle name="40% - Accent6 2 3 2 2 4 3" xfId="32584" xr:uid="{C7E9126F-4DB9-4DE8-8EA3-BA1C5F52F0A6}"/>
    <cellStyle name="40% - Accent6 2 3 2 2 5" xfId="25210" xr:uid="{B06B37C8-842E-4186-AF4C-C2F9F8D98FCD}"/>
    <cellStyle name="40% - Accent6 2 3 2 2 5 2" xfId="40181" xr:uid="{2A4C56A5-34BA-4D10-91E8-809772CBC3AB}"/>
    <cellStyle name="40% - Accent6 2 3 2 2 6" xfId="32578" xr:uid="{0B6DE86B-7453-4C51-931A-1F096B371866}"/>
    <cellStyle name="40% - Accent6 2 3 2 3" xfId="7623" xr:uid="{00000000-0005-0000-0000-00005A110000}"/>
    <cellStyle name="40% - Accent6 2 3 2 3 2" xfId="7624" xr:uid="{00000000-0005-0000-0000-00005B110000}"/>
    <cellStyle name="40% - Accent6 2 3 2 3 2 2" xfId="7625" xr:uid="{00000000-0005-0000-0000-00005C110000}"/>
    <cellStyle name="40% - Accent6 2 3 2 3 2 2 2" xfId="25219" xr:uid="{50599B20-347F-45CC-955A-E6DE1D40B2A9}"/>
    <cellStyle name="40% - Accent6 2 3 2 3 2 2 2 2" xfId="40190" xr:uid="{1CD8BC4E-BB34-4C9C-AC77-DDC81F55C091}"/>
    <cellStyle name="40% - Accent6 2 3 2 3 2 2 3" xfId="32587" xr:uid="{2FDFF5BE-070D-419F-BEB5-4305F2B88E2F}"/>
    <cellStyle name="40% - Accent6 2 3 2 3 2 3" xfId="7626" xr:uid="{00000000-0005-0000-0000-00005D110000}"/>
    <cellStyle name="40% - Accent6 2 3 2 3 2 3 2" xfId="25220" xr:uid="{7208A3FA-6338-4AE5-AF8F-362BD11D4BDB}"/>
    <cellStyle name="40% - Accent6 2 3 2 3 2 3 2 2" xfId="40191" xr:uid="{DE3DE182-EB7E-4929-8D69-3657BF308689}"/>
    <cellStyle name="40% - Accent6 2 3 2 3 2 3 3" xfId="32588" xr:uid="{55DC6265-1C34-48DA-9A55-661CA08F9F67}"/>
    <cellStyle name="40% - Accent6 2 3 2 3 2 4" xfId="25218" xr:uid="{CB698CDC-F541-4384-B910-3A821D157367}"/>
    <cellStyle name="40% - Accent6 2 3 2 3 2 4 2" xfId="40189" xr:uid="{F7BE8C28-F618-4ADB-B3B5-2F323AB211C4}"/>
    <cellStyle name="40% - Accent6 2 3 2 3 2 5" xfId="32586" xr:uid="{E612C2C1-36F3-4E1E-A960-445EBA3B406C}"/>
    <cellStyle name="40% - Accent6 2 3 2 3 3" xfId="7627" xr:uid="{00000000-0005-0000-0000-00005E110000}"/>
    <cellStyle name="40% - Accent6 2 3 2 3 3 2" xfId="7628" xr:uid="{00000000-0005-0000-0000-00005F110000}"/>
    <cellStyle name="40% - Accent6 2 3 2 3 3 2 2" xfId="25222" xr:uid="{41972AC1-63BD-4F2D-80DD-86105C4FF96D}"/>
    <cellStyle name="40% - Accent6 2 3 2 3 3 2 2 2" xfId="40193" xr:uid="{1BA2441F-669B-4F9E-9869-D33E681D347E}"/>
    <cellStyle name="40% - Accent6 2 3 2 3 3 2 3" xfId="32590" xr:uid="{C82AE933-42F6-437F-A184-6E62F9A15E9E}"/>
    <cellStyle name="40% - Accent6 2 3 2 3 3 3" xfId="25221" xr:uid="{D852DC31-DAB7-4005-9F84-5E75CA0B3565}"/>
    <cellStyle name="40% - Accent6 2 3 2 3 3 3 2" xfId="40192" xr:uid="{0D21B726-2F70-42A4-AAA0-BD4AC02F0315}"/>
    <cellStyle name="40% - Accent6 2 3 2 3 3 4" xfId="32589" xr:uid="{7A48C1ED-76EE-449C-A79A-52C751D15880}"/>
    <cellStyle name="40% - Accent6 2 3 2 3 4" xfId="7629" xr:uid="{00000000-0005-0000-0000-000060110000}"/>
    <cellStyle name="40% - Accent6 2 3 2 3 4 2" xfId="25223" xr:uid="{4DD18DEE-909A-4E5B-8187-96A4EA5F15DD}"/>
    <cellStyle name="40% - Accent6 2 3 2 3 4 2 2" xfId="40194" xr:uid="{317C425A-C18A-43C4-B3B5-F93CCE9BEF08}"/>
    <cellStyle name="40% - Accent6 2 3 2 3 4 3" xfId="32591" xr:uid="{A1985139-0DF9-4B14-B790-114A20DE758D}"/>
    <cellStyle name="40% - Accent6 2 3 2 3 5" xfId="25217" xr:uid="{322D5DF1-D556-44A1-BAC6-4F334FFD34E2}"/>
    <cellStyle name="40% - Accent6 2 3 2 3 5 2" xfId="40188" xr:uid="{1CA1636F-AEFB-45A7-9946-3539616D746A}"/>
    <cellStyle name="40% - Accent6 2 3 2 3 6" xfId="32585" xr:uid="{E0F67182-C7AD-473E-BDFF-93FBAE6A5F61}"/>
    <cellStyle name="40% - Accent6 2 3 2 4" xfId="7630" xr:uid="{00000000-0005-0000-0000-000061110000}"/>
    <cellStyle name="40% - Accent6 2 3 2 4 2" xfId="7631" xr:uid="{00000000-0005-0000-0000-000062110000}"/>
    <cellStyle name="40% - Accent6 2 3 2 4 2 2" xfId="25225" xr:uid="{00A1DF27-4FC2-485C-A36E-071A890EAB45}"/>
    <cellStyle name="40% - Accent6 2 3 2 4 2 2 2" xfId="40196" xr:uid="{4F33F053-A07B-4DCD-9653-EDF35AF26E1B}"/>
    <cellStyle name="40% - Accent6 2 3 2 4 2 3" xfId="32593" xr:uid="{98969D1E-16A9-4DD8-AD5C-B923D87E4584}"/>
    <cellStyle name="40% - Accent6 2 3 2 4 3" xfId="7632" xr:uid="{00000000-0005-0000-0000-000063110000}"/>
    <cellStyle name="40% - Accent6 2 3 2 4 3 2" xfId="25226" xr:uid="{09395EFD-AB80-4A2B-A0E2-2ABC9F2550CB}"/>
    <cellStyle name="40% - Accent6 2 3 2 4 3 2 2" xfId="40197" xr:uid="{CFE05BBC-E3D1-4C27-90EF-564E6E7D6029}"/>
    <cellStyle name="40% - Accent6 2 3 2 4 3 3" xfId="32594" xr:uid="{4B535FE6-8042-4378-AF53-3D672EC1BC67}"/>
    <cellStyle name="40% - Accent6 2 3 2 4 4" xfId="25224" xr:uid="{D3406276-5A16-4AAE-9707-731C4317C402}"/>
    <cellStyle name="40% - Accent6 2 3 2 4 4 2" xfId="40195" xr:uid="{76473ED2-16B4-4795-BD52-B9D82A146354}"/>
    <cellStyle name="40% - Accent6 2 3 2 4 5" xfId="32592" xr:uid="{289200B1-BBD7-4641-9CA8-00D46CDC7AA4}"/>
    <cellStyle name="40% - Accent6 2 3 2 5" xfId="7633" xr:uid="{00000000-0005-0000-0000-000064110000}"/>
    <cellStyle name="40% - Accent6 2 3 2 5 2" xfId="25227" xr:uid="{DB9618B7-8418-4E63-8D25-48B533440C76}"/>
    <cellStyle name="40% - Accent6 2 3 2 5 2 2" xfId="40198" xr:uid="{7FEE262A-5C9E-4123-A350-BAEA95FC5C1B}"/>
    <cellStyle name="40% - Accent6 2 3 2 5 3" xfId="32595" xr:uid="{14B2A0DE-48D7-40FA-B81F-37766FE0047A}"/>
    <cellStyle name="40% - Accent6 2 3 2 6" xfId="7634" xr:uid="{00000000-0005-0000-0000-000065110000}"/>
    <cellStyle name="40% - Accent6 2 3 2 6 2" xfId="7635" xr:uid="{00000000-0005-0000-0000-000066110000}"/>
    <cellStyle name="40% - Accent6 2 3 2 6 2 2" xfId="25229" xr:uid="{DFB12DD8-A95F-4615-8654-105199BB8FCB}"/>
    <cellStyle name="40% - Accent6 2 3 2 6 2 2 2" xfId="40200" xr:uid="{FEE5DC67-487E-4799-AEAB-F5EC88DA8097}"/>
    <cellStyle name="40% - Accent6 2 3 2 6 2 3" xfId="32597" xr:uid="{F7BEEEA0-5CB4-45CA-9623-F6027F171613}"/>
    <cellStyle name="40% - Accent6 2 3 2 6 3" xfId="25228" xr:uid="{1CF9A9E9-1AF7-42AA-9731-CCE0137142FF}"/>
    <cellStyle name="40% - Accent6 2 3 2 6 3 2" xfId="40199" xr:uid="{A7FFBFA6-78EE-4399-BE3D-195B4AA75ED5}"/>
    <cellStyle name="40% - Accent6 2 3 2 6 4" xfId="32596" xr:uid="{1F225EBD-FAF4-4FFA-A37F-A2BDA1ED7225}"/>
    <cellStyle name="40% - Accent6 2 3 2 7" xfId="7636" xr:uid="{00000000-0005-0000-0000-000067110000}"/>
    <cellStyle name="40% - Accent6 2 3 2 7 2" xfId="25230" xr:uid="{B3763F6E-531D-456F-879A-CFA250567D44}"/>
    <cellStyle name="40% - Accent6 2 3 2 7 2 2" xfId="40201" xr:uid="{764D8D4E-73E9-4242-9F2B-F0457CE51615}"/>
    <cellStyle name="40% - Accent6 2 3 2 7 3" xfId="32598" xr:uid="{BD563869-77D4-4C1D-9B41-BD9E80F9AE82}"/>
    <cellStyle name="40% - Accent6 2 3 2 8" xfId="25209" xr:uid="{74109AA7-2286-4BF4-9B16-E87D4AB1E4FC}"/>
    <cellStyle name="40% - Accent6 2 3 2 8 2" xfId="40180" xr:uid="{B02A4276-F950-4139-B234-EF427F9BFC14}"/>
    <cellStyle name="40% - Accent6 2 3 2 9" xfId="32577" xr:uid="{1670FF7F-41F0-4BC9-839B-96EA5BE1CD6E}"/>
    <cellStyle name="40% - Accent6 2 3 3" xfId="7637" xr:uid="{00000000-0005-0000-0000-000068110000}"/>
    <cellStyle name="40% - Accent6 2 3 3 2" xfId="7638" xr:uid="{00000000-0005-0000-0000-000069110000}"/>
    <cellStyle name="40% - Accent6 2 3 3 2 2" xfId="7639" xr:uid="{00000000-0005-0000-0000-00006A110000}"/>
    <cellStyle name="40% - Accent6 2 3 3 2 2 2" xfId="25233" xr:uid="{A40B1C13-ADFC-418A-969B-3AF86C972492}"/>
    <cellStyle name="40% - Accent6 2 3 3 2 2 2 2" xfId="40204" xr:uid="{C468DAEB-E1C7-4842-B70C-35FBA8403B4F}"/>
    <cellStyle name="40% - Accent6 2 3 3 2 2 3" xfId="32601" xr:uid="{EF784DD3-6F20-415F-9ECB-0A7AA6998CF3}"/>
    <cellStyle name="40% - Accent6 2 3 3 2 3" xfId="7640" xr:uid="{00000000-0005-0000-0000-00006B110000}"/>
    <cellStyle name="40% - Accent6 2 3 3 2 3 2" xfId="25234" xr:uid="{7A9301A1-AF4D-4E17-97B9-5C29B45588B8}"/>
    <cellStyle name="40% - Accent6 2 3 3 2 3 2 2" xfId="40205" xr:uid="{764A8CF7-CB37-4672-A402-6A4F78B4B423}"/>
    <cellStyle name="40% - Accent6 2 3 3 2 3 3" xfId="32602" xr:uid="{CC6213BD-C5E4-4AB0-AA4D-E66F76BC0E09}"/>
    <cellStyle name="40% - Accent6 2 3 3 2 4" xfId="25232" xr:uid="{774C8FC1-AB2D-4A29-8B5A-FF3EC3104C83}"/>
    <cellStyle name="40% - Accent6 2 3 3 2 4 2" xfId="40203" xr:uid="{9F02D8E5-4299-4677-9C6E-B8567CD5DD78}"/>
    <cellStyle name="40% - Accent6 2 3 3 2 5" xfId="32600" xr:uid="{CB42CEE9-A6EB-408B-94A6-A2C3684A1C61}"/>
    <cellStyle name="40% - Accent6 2 3 3 3" xfId="7641" xr:uid="{00000000-0005-0000-0000-00006C110000}"/>
    <cellStyle name="40% - Accent6 2 3 3 3 2" xfId="7642" xr:uid="{00000000-0005-0000-0000-00006D110000}"/>
    <cellStyle name="40% - Accent6 2 3 3 3 2 2" xfId="25236" xr:uid="{83E87C34-3C71-4F39-AF86-8F8631AD30B5}"/>
    <cellStyle name="40% - Accent6 2 3 3 3 2 2 2" xfId="40207" xr:uid="{1CFE9D2F-7127-4BF6-9847-A9E0D81E5E67}"/>
    <cellStyle name="40% - Accent6 2 3 3 3 2 3" xfId="32604" xr:uid="{E8DA0A81-D553-4044-BA9F-151505E262D4}"/>
    <cellStyle name="40% - Accent6 2 3 3 3 3" xfId="25235" xr:uid="{DE1A1FAB-4417-41FB-908E-79CFD62E4398}"/>
    <cellStyle name="40% - Accent6 2 3 3 3 3 2" xfId="40206" xr:uid="{327A2F1C-6AED-463C-A5F1-3C9CD88B8809}"/>
    <cellStyle name="40% - Accent6 2 3 3 3 4" xfId="32603" xr:uid="{06EB1FF6-5A7C-41A8-ABEC-5FFC61EFD1FA}"/>
    <cellStyle name="40% - Accent6 2 3 3 4" xfId="7643" xr:uid="{00000000-0005-0000-0000-00006E110000}"/>
    <cellStyle name="40% - Accent6 2 3 3 4 2" xfId="25237" xr:uid="{C8F5ADB9-5F98-46D1-91CA-69660567E772}"/>
    <cellStyle name="40% - Accent6 2 3 3 4 2 2" xfId="40208" xr:uid="{AEB7BC98-4C92-42D9-8B28-00ABE67B83DC}"/>
    <cellStyle name="40% - Accent6 2 3 3 4 3" xfId="32605" xr:uid="{0707F195-BEE4-4734-8FA2-3988649D9FA8}"/>
    <cellStyle name="40% - Accent6 2 3 3 5" xfId="25231" xr:uid="{33169465-E5D6-4F29-9FD7-C8CE4081FEE6}"/>
    <cellStyle name="40% - Accent6 2 3 3 5 2" xfId="40202" xr:uid="{142C2600-0F52-42D5-849C-FC510C41D424}"/>
    <cellStyle name="40% - Accent6 2 3 3 6" xfId="32599" xr:uid="{8EA2897D-E8AB-48A7-BD5E-ECCCBA11C271}"/>
    <cellStyle name="40% - Accent6 2 3 4" xfId="7644" xr:uid="{00000000-0005-0000-0000-00006F110000}"/>
    <cellStyle name="40% - Accent6 2 3 4 2" xfId="7645" xr:uid="{00000000-0005-0000-0000-000070110000}"/>
    <cellStyle name="40% - Accent6 2 3 4 2 2" xfId="7646" xr:uid="{00000000-0005-0000-0000-000071110000}"/>
    <cellStyle name="40% - Accent6 2 3 4 2 2 2" xfId="25240" xr:uid="{209FBACF-B7FC-465E-B41A-1138D2F6E1FA}"/>
    <cellStyle name="40% - Accent6 2 3 4 2 2 2 2" xfId="40211" xr:uid="{BB94A129-D6FB-443B-81D6-D2857D2F4F62}"/>
    <cellStyle name="40% - Accent6 2 3 4 2 2 3" xfId="32608" xr:uid="{05B310E8-E96F-4D64-B5B3-F46928BA0A04}"/>
    <cellStyle name="40% - Accent6 2 3 4 2 3" xfId="7647" xr:uid="{00000000-0005-0000-0000-000072110000}"/>
    <cellStyle name="40% - Accent6 2 3 4 2 3 2" xfId="25241" xr:uid="{6DEE7149-537F-4A81-B3A9-3D8F73D0A14B}"/>
    <cellStyle name="40% - Accent6 2 3 4 2 3 2 2" xfId="40212" xr:uid="{1C49482B-734C-4FC2-8969-7748E35A1311}"/>
    <cellStyle name="40% - Accent6 2 3 4 2 3 3" xfId="32609" xr:uid="{C2D5EC65-128E-43C0-A5BB-CF6971455290}"/>
    <cellStyle name="40% - Accent6 2 3 4 2 4" xfId="25239" xr:uid="{A1E85BDA-97A0-4DCC-AF3D-3636FBFE3BCE}"/>
    <cellStyle name="40% - Accent6 2 3 4 2 4 2" xfId="40210" xr:uid="{90E35818-2E25-4EEA-B28D-46DAE8F3473B}"/>
    <cellStyle name="40% - Accent6 2 3 4 2 5" xfId="32607" xr:uid="{A11C142A-A6A4-415C-9B5C-869FF0C61428}"/>
    <cellStyle name="40% - Accent6 2 3 4 3" xfId="7648" xr:uid="{00000000-0005-0000-0000-000073110000}"/>
    <cellStyle name="40% - Accent6 2 3 4 3 2" xfId="7649" xr:uid="{00000000-0005-0000-0000-000074110000}"/>
    <cellStyle name="40% - Accent6 2 3 4 3 2 2" xfId="25243" xr:uid="{D667A287-D72F-4FD4-9BE7-157F51FE7FE6}"/>
    <cellStyle name="40% - Accent6 2 3 4 3 2 2 2" xfId="40214" xr:uid="{2E1C6F3A-8CCF-4854-9BC1-7A710E5332F2}"/>
    <cellStyle name="40% - Accent6 2 3 4 3 2 3" xfId="32611" xr:uid="{CEA78EC9-CACA-491B-952A-6E6A9E884D0A}"/>
    <cellStyle name="40% - Accent6 2 3 4 3 3" xfId="25242" xr:uid="{64A3CE2C-8E80-4AA1-A27E-C624D48F78C8}"/>
    <cellStyle name="40% - Accent6 2 3 4 3 3 2" xfId="40213" xr:uid="{B822CEF8-CB0A-4411-8910-7DEE486C5A28}"/>
    <cellStyle name="40% - Accent6 2 3 4 3 4" xfId="32610" xr:uid="{8E4B967A-1CAE-4C95-BB77-6F89E5B70EB5}"/>
    <cellStyle name="40% - Accent6 2 3 4 4" xfId="7650" xr:uid="{00000000-0005-0000-0000-000075110000}"/>
    <cellStyle name="40% - Accent6 2 3 4 4 2" xfId="25244" xr:uid="{7DE89492-8244-4833-845F-33909662450E}"/>
    <cellStyle name="40% - Accent6 2 3 4 4 2 2" xfId="40215" xr:uid="{87EAD731-6006-4033-AD24-EEC11CD25083}"/>
    <cellStyle name="40% - Accent6 2 3 4 4 3" xfId="32612" xr:uid="{388103DB-F02F-4668-9A4D-B5B4BD55E0DD}"/>
    <cellStyle name="40% - Accent6 2 3 4 5" xfId="25238" xr:uid="{9BDE5D43-14EF-47CE-972B-906E1E1B2111}"/>
    <cellStyle name="40% - Accent6 2 3 4 5 2" xfId="40209" xr:uid="{3CE6ADF8-3A5A-4DAE-B49D-894CB2D37DF3}"/>
    <cellStyle name="40% - Accent6 2 3 4 6" xfId="32606" xr:uid="{DF30B179-8AC7-4E89-A921-70F9DF223C97}"/>
    <cellStyle name="40% - Accent6 2 3 5" xfId="7651" xr:uid="{00000000-0005-0000-0000-000076110000}"/>
    <cellStyle name="40% - Accent6 2 3 5 2" xfId="7652" xr:uid="{00000000-0005-0000-0000-000077110000}"/>
    <cellStyle name="40% - Accent6 2 3 5 2 2" xfId="25246" xr:uid="{D0742190-A0A7-4612-BD88-CB096BC6E9FE}"/>
    <cellStyle name="40% - Accent6 2 3 5 2 2 2" xfId="40217" xr:uid="{ADC86069-845D-4CA5-A598-3BFD42AFA72C}"/>
    <cellStyle name="40% - Accent6 2 3 5 2 3" xfId="32614" xr:uid="{5A976F62-5B2E-4948-8E58-3464FD6D9602}"/>
    <cellStyle name="40% - Accent6 2 3 5 3" xfId="7653" xr:uid="{00000000-0005-0000-0000-000078110000}"/>
    <cellStyle name="40% - Accent6 2 3 5 3 2" xfId="25247" xr:uid="{2121BE49-3426-422F-9D4D-40F15646D6A0}"/>
    <cellStyle name="40% - Accent6 2 3 5 3 2 2" xfId="40218" xr:uid="{C0457BF9-FC19-4BEA-94C9-5A58BB26AF08}"/>
    <cellStyle name="40% - Accent6 2 3 5 3 3" xfId="32615" xr:uid="{E883B269-1B72-4C46-842D-FC002E9E26C1}"/>
    <cellStyle name="40% - Accent6 2 3 5 4" xfId="25245" xr:uid="{08539B50-441D-44DF-83A3-825376561CA5}"/>
    <cellStyle name="40% - Accent6 2 3 5 4 2" xfId="40216" xr:uid="{917DE874-D63B-43C2-A29E-2B0D863B0E1B}"/>
    <cellStyle name="40% - Accent6 2 3 5 5" xfId="32613" xr:uid="{E0FEC8BA-5B2D-48D5-8226-AAD2D9D25A5F}"/>
    <cellStyle name="40% - Accent6 2 3 6" xfId="7654" xr:uid="{00000000-0005-0000-0000-000079110000}"/>
    <cellStyle name="40% - Accent6 2 3 6 2" xfId="25248" xr:uid="{97D0D077-A4C0-4F92-B95F-9572E54B8530}"/>
    <cellStyle name="40% - Accent6 2 3 6 2 2" xfId="40219" xr:uid="{BFC26FF4-029D-45AB-A815-DE681EAE34E4}"/>
    <cellStyle name="40% - Accent6 2 3 6 3" xfId="32616" xr:uid="{D403A400-564F-4C7A-AF92-AF4711BF3157}"/>
    <cellStyle name="40% - Accent6 2 3 7" xfId="7655" xr:uid="{00000000-0005-0000-0000-00007A110000}"/>
    <cellStyle name="40% - Accent6 2 3 7 2" xfId="7656" xr:uid="{00000000-0005-0000-0000-00007B110000}"/>
    <cellStyle name="40% - Accent6 2 3 7 2 2" xfId="25250" xr:uid="{C3C0D8FA-4B32-41B4-8AD0-858E716B8729}"/>
    <cellStyle name="40% - Accent6 2 3 7 2 2 2" xfId="40221" xr:uid="{A481AF32-CF5E-4405-AF88-76A4A6299AAF}"/>
    <cellStyle name="40% - Accent6 2 3 7 2 3" xfId="32618" xr:uid="{73BFC2B9-9CBD-4B50-A8BE-2880DAB96B53}"/>
    <cellStyle name="40% - Accent6 2 3 7 3" xfId="25249" xr:uid="{7260D9E4-FDA2-4C0A-92B6-30943A18F7A0}"/>
    <cellStyle name="40% - Accent6 2 3 7 3 2" xfId="40220" xr:uid="{86273849-7F8B-4D65-ABE0-4786EE4460F2}"/>
    <cellStyle name="40% - Accent6 2 3 7 4" xfId="32617" xr:uid="{F5758134-877D-4E85-AB4B-3A060314E20C}"/>
    <cellStyle name="40% - Accent6 2 3 8" xfId="7657" xr:uid="{00000000-0005-0000-0000-00007C110000}"/>
    <cellStyle name="40% - Accent6 2 3 8 2" xfId="25251" xr:uid="{836AD4F8-77F6-439E-8956-7EA825A07FA3}"/>
    <cellStyle name="40% - Accent6 2 3 8 2 2" xfId="40222" xr:uid="{068A14A2-203F-4D38-BFDE-A15C9DBC9A3D}"/>
    <cellStyle name="40% - Accent6 2 3 8 3" xfId="32619" xr:uid="{59E23E34-742A-43FE-B095-A65A135E6BCB}"/>
    <cellStyle name="40% - Accent6 2 3 9" xfId="25208" xr:uid="{3D087D00-5B1D-48F3-A142-C023BBAEA7FE}"/>
    <cellStyle name="40% - Accent6 2 3 9 2" xfId="40179" xr:uid="{5B7EF9E7-B550-4B63-BC06-FEFC9F888944}"/>
    <cellStyle name="40% - Accent6 2 4" xfId="7658" xr:uid="{00000000-0005-0000-0000-00007D110000}"/>
    <cellStyle name="40% - Accent6 2 4 10" xfId="32620" xr:uid="{419C1AE7-235C-4C0C-AD28-BDDDF0CEC145}"/>
    <cellStyle name="40% - Accent6 2 4 2" xfId="7659" xr:uid="{00000000-0005-0000-0000-00007E110000}"/>
    <cellStyle name="40% - Accent6 2 4 2 2" xfId="7660" xr:uid="{00000000-0005-0000-0000-00007F110000}"/>
    <cellStyle name="40% - Accent6 2 4 2 2 2" xfId="7661" xr:uid="{00000000-0005-0000-0000-000080110000}"/>
    <cellStyle name="40% - Accent6 2 4 2 2 2 2" xfId="7662" xr:uid="{00000000-0005-0000-0000-000081110000}"/>
    <cellStyle name="40% - Accent6 2 4 2 2 2 2 2" xfId="25256" xr:uid="{4C299884-F23D-46FA-92B8-4AA94F991BE0}"/>
    <cellStyle name="40% - Accent6 2 4 2 2 2 2 2 2" xfId="40227" xr:uid="{320EA8A7-FB79-44E1-8089-1EAA43915EE6}"/>
    <cellStyle name="40% - Accent6 2 4 2 2 2 2 3" xfId="32624" xr:uid="{873C1236-3CFC-423F-A96B-A235FE39DF77}"/>
    <cellStyle name="40% - Accent6 2 4 2 2 2 3" xfId="7663" xr:uid="{00000000-0005-0000-0000-000082110000}"/>
    <cellStyle name="40% - Accent6 2 4 2 2 2 3 2" xfId="25257" xr:uid="{5A3D8770-D17B-4C35-9591-71432C2F4A1B}"/>
    <cellStyle name="40% - Accent6 2 4 2 2 2 3 2 2" xfId="40228" xr:uid="{6E0D947F-1A3B-42B0-8803-97A00A982C4C}"/>
    <cellStyle name="40% - Accent6 2 4 2 2 2 3 3" xfId="32625" xr:uid="{49468FF2-45A9-4F51-AB39-E5629CB6D166}"/>
    <cellStyle name="40% - Accent6 2 4 2 2 2 4" xfId="25255" xr:uid="{C50A830F-2F99-49A9-A3D7-6A91F8D78A9B}"/>
    <cellStyle name="40% - Accent6 2 4 2 2 2 4 2" xfId="40226" xr:uid="{CD15C009-80D8-4C90-A790-A109EC162780}"/>
    <cellStyle name="40% - Accent6 2 4 2 2 2 5" xfId="32623" xr:uid="{90FEA6D8-C66A-42D7-A7AC-810F016574BB}"/>
    <cellStyle name="40% - Accent6 2 4 2 2 3" xfId="7664" xr:uid="{00000000-0005-0000-0000-000083110000}"/>
    <cellStyle name="40% - Accent6 2 4 2 2 3 2" xfId="7665" xr:uid="{00000000-0005-0000-0000-000084110000}"/>
    <cellStyle name="40% - Accent6 2 4 2 2 3 2 2" xfId="25259" xr:uid="{0F0833E0-1173-40F7-8CAE-98B3AE1F6E9E}"/>
    <cellStyle name="40% - Accent6 2 4 2 2 3 2 2 2" xfId="40230" xr:uid="{DBF0E193-61F3-47A8-8563-3AB34F84A751}"/>
    <cellStyle name="40% - Accent6 2 4 2 2 3 2 3" xfId="32627" xr:uid="{FF0CB143-E86A-4D3B-AD38-5F41A1C1985E}"/>
    <cellStyle name="40% - Accent6 2 4 2 2 3 3" xfId="25258" xr:uid="{EA2DEDFB-3801-432F-8797-AED34B3AD663}"/>
    <cellStyle name="40% - Accent6 2 4 2 2 3 3 2" xfId="40229" xr:uid="{D1301314-EF0D-412E-86F6-8F51E4A0801A}"/>
    <cellStyle name="40% - Accent6 2 4 2 2 3 4" xfId="32626" xr:uid="{047777D5-1B7C-41A2-9880-530FFEF38292}"/>
    <cellStyle name="40% - Accent6 2 4 2 2 4" xfId="7666" xr:uid="{00000000-0005-0000-0000-000085110000}"/>
    <cellStyle name="40% - Accent6 2 4 2 2 4 2" xfId="25260" xr:uid="{668282DC-CE96-4D09-991E-669D9D655CE5}"/>
    <cellStyle name="40% - Accent6 2 4 2 2 4 2 2" xfId="40231" xr:uid="{DBD61132-2A07-4988-9C96-42F8C31A25C9}"/>
    <cellStyle name="40% - Accent6 2 4 2 2 4 3" xfId="32628" xr:uid="{65E5F5A3-58D1-437A-8EC3-06509344BA33}"/>
    <cellStyle name="40% - Accent6 2 4 2 2 5" xfId="25254" xr:uid="{712650DB-C883-4846-A4CC-A84DBE3B28D9}"/>
    <cellStyle name="40% - Accent6 2 4 2 2 5 2" xfId="40225" xr:uid="{B5A90533-AE63-4778-8D6B-5FCF19785692}"/>
    <cellStyle name="40% - Accent6 2 4 2 2 6" xfId="32622" xr:uid="{BF13A32B-5526-43E6-BE84-B10EE1360F4F}"/>
    <cellStyle name="40% - Accent6 2 4 2 3" xfId="7667" xr:uid="{00000000-0005-0000-0000-000086110000}"/>
    <cellStyle name="40% - Accent6 2 4 2 3 2" xfId="7668" xr:uid="{00000000-0005-0000-0000-000087110000}"/>
    <cellStyle name="40% - Accent6 2 4 2 3 2 2" xfId="7669" xr:uid="{00000000-0005-0000-0000-000088110000}"/>
    <cellStyle name="40% - Accent6 2 4 2 3 2 2 2" xfId="25263" xr:uid="{2D1CFA46-985C-49C5-B824-75E34916524F}"/>
    <cellStyle name="40% - Accent6 2 4 2 3 2 2 2 2" xfId="40234" xr:uid="{CF1BA443-7768-42A4-A582-F8415A38EA24}"/>
    <cellStyle name="40% - Accent6 2 4 2 3 2 2 3" xfId="32631" xr:uid="{E99C9152-342C-4C9C-BF6A-D14841CB97F7}"/>
    <cellStyle name="40% - Accent6 2 4 2 3 2 3" xfId="7670" xr:uid="{00000000-0005-0000-0000-000089110000}"/>
    <cellStyle name="40% - Accent6 2 4 2 3 2 3 2" xfId="25264" xr:uid="{7CEE748A-A6D8-4122-A2E4-6A18381D1442}"/>
    <cellStyle name="40% - Accent6 2 4 2 3 2 3 2 2" xfId="40235" xr:uid="{0D56E8D7-4EB3-4779-8D55-7BCB3BB8CFA7}"/>
    <cellStyle name="40% - Accent6 2 4 2 3 2 3 3" xfId="32632" xr:uid="{F44B4224-5690-43B9-BC63-00C348CA4A36}"/>
    <cellStyle name="40% - Accent6 2 4 2 3 2 4" xfId="25262" xr:uid="{D6708C4F-40B0-494C-BF2C-21101B80DD11}"/>
    <cellStyle name="40% - Accent6 2 4 2 3 2 4 2" xfId="40233" xr:uid="{0450D55D-F04F-472F-8A60-8D60A9DDC4CF}"/>
    <cellStyle name="40% - Accent6 2 4 2 3 2 5" xfId="32630" xr:uid="{9A793743-89D7-4C97-A089-863EF0F0EFCC}"/>
    <cellStyle name="40% - Accent6 2 4 2 3 3" xfId="7671" xr:uid="{00000000-0005-0000-0000-00008A110000}"/>
    <cellStyle name="40% - Accent6 2 4 2 3 3 2" xfId="7672" xr:uid="{00000000-0005-0000-0000-00008B110000}"/>
    <cellStyle name="40% - Accent6 2 4 2 3 3 2 2" xfId="25266" xr:uid="{B931B1DB-0BC1-47D5-B60A-96A4C66AADA7}"/>
    <cellStyle name="40% - Accent6 2 4 2 3 3 2 2 2" xfId="40237" xr:uid="{E89DF233-641F-4E1A-81C7-CF4F031C3BA3}"/>
    <cellStyle name="40% - Accent6 2 4 2 3 3 2 3" xfId="32634" xr:uid="{4A7AF972-C79E-4177-947F-E4D1686F4FFB}"/>
    <cellStyle name="40% - Accent6 2 4 2 3 3 3" xfId="25265" xr:uid="{5D0DF45D-BEE5-4E8A-906B-CE10C1791086}"/>
    <cellStyle name="40% - Accent6 2 4 2 3 3 3 2" xfId="40236" xr:uid="{A7A77979-80B1-43C4-97B0-E2B8F9E862FB}"/>
    <cellStyle name="40% - Accent6 2 4 2 3 3 4" xfId="32633" xr:uid="{EC50B2B3-93BE-43EF-99A5-51A9BA9B624C}"/>
    <cellStyle name="40% - Accent6 2 4 2 3 4" xfId="7673" xr:uid="{00000000-0005-0000-0000-00008C110000}"/>
    <cellStyle name="40% - Accent6 2 4 2 3 4 2" xfId="25267" xr:uid="{3D244491-6110-4963-8447-56AE9CC812CD}"/>
    <cellStyle name="40% - Accent6 2 4 2 3 4 2 2" xfId="40238" xr:uid="{7F77ECA9-F8BB-40AA-BC37-16FF6F32C69D}"/>
    <cellStyle name="40% - Accent6 2 4 2 3 4 3" xfId="32635" xr:uid="{6A76BB28-1F76-4BA2-A559-29B049D17CC9}"/>
    <cellStyle name="40% - Accent6 2 4 2 3 5" xfId="25261" xr:uid="{1A1C44C7-29C6-4CF8-AB11-C6F116F13909}"/>
    <cellStyle name="40% - Accent6 2 4 2 3 5 2" xfId="40232" xr:uid="{89C763B6-FA1E-4CB5-88BF-61D984B975FB}"/>
    <cellStyle name="40% - Accent6 2 4 2 3 6" xfId="32629" xr:uid="{32FDFD10-6868-405F-8587-51108A58A571}"/>
    <cellStyle name="40% - Accent6 2 4 2 4" xfId="7674" xr:uid="{00000000-0005-0000-0000-00008D110000}"/>
    <cellStyle name="40% - Accent6 2 4 2 4 2" xfId="7675" xr:uid="{00000000-0005-0000-0000-00008E110000}"/>
    <cellStyle name="40% - Accent6 2 4 2 4 2 2" xfId="25269" xr:uid="{55FCD4E4-FFF1-4344-8CAE-27B40C57D497}"/>
    <cellStyle name="40% - Accent6 2 4 2 4 2 2 2" xfId="40240" xr:uid="{E70E1470-2D1B-4C52-BEBF-7F66EDFAD767}"/>
    <cellStyle name="40% - Accent6 2 4 2 4 2 3" xfId="32637" xr:uid="{4AFC3919-1AEF-489E-99FD-6E7F38DD3950}"/>
    <cellStyle name="40% - Accent6 2 4 2 4 3" xfId="7676" xr:uid="{00000000-0005-0000-0000-00008F110000}"/>
    <cellStyle name="40% - Accent6 2 4 2 4 3 2" xfId="25270" xr:uid="{E01D35FE-8066-46BC-A87D-11554F1090BF}"/>
    <cellStyle name="40% - Accent6 2 4 2 4 3 2 2" xfId="40241" xr:uid="{F4FF048E-C8F1-4BE8-9CAD-7D5FA58BE34F}"/>
    <cellStyle name="40% - Accent6 2 4 2 4 3 3" xfId="32638" xr:uid="{1DAB548F-7597-41BF-A098-8D5A70DE4713}"/>
    <cellStyle name="40% - Accent6 2 4 2 4 4" xfId="25268" xr:uid="{C7FB722E-8106-4219-847F-DCE7D482D07C}"/>
    <cellStyle name="40% - Accent6 2 4 2 4 4 2" xfId="40239" xr:uid="{DA091DEB-F38A-4A26-ACEA-C22C8B8FEB4E}"/>
    <cellStyle name="40% - Accent6 2 4 2 4 5" xfId="32636" xr:uid="{ACCF5B00-8579-4D1A-9B7E-52DF6E0C1FCC}"/>
    <cellStyle name="40% - Accent6 2 4 2 5" xfId="7677" xr:uid="{00000000-0005-0000-0000-000090110000}"/>
    <cellStyle name="40% - Accent6 2 4 2 5 2" xfId="25271" xr:uid="{D253F0CE-10C1-489B-8847-BB48CDBC31CE}"/>
    <cellStyle name="40% - Accent6 2 4 2 5 2 2" xfId="40242" xr:uid="{A458B7F9-A24E-4C4C-820D-9898FEC9298E}"/>
    <cellStyle name="40% - Accent6 2 4 2 5 3" xfId="32639" xr:uid="{D6B5F5EB-DDD9-4469-A3DF-9748DFA10EBE}"/>
    <cellStyle name="40% - Accent6 2 4 2 6" xfId="7678" xr:uid="{00000000-0005-0000-0000-000091110000}"/>
    <cellStyle name="40% - Accent6 2 4 2 6 2" xfId="7679" xr:uid="{00000000-0005-0000-0000-000092110000}"/>
    <cellStyle name="40% - Accent6 2 4 2 6 2 2" xfId="25273" xr:uid="{E1CC9E39-1596-46CA-917C-33D4EA61CAFD}"/>
    <cellStyle name="40% - Accent6 2 4 2 6 2 2 2" xfId="40244" xr:uid="{580DAA32-D858-4F91-B15C-3D15936FA27A}"/>
    <cellStyle name="40% - Accent6 2 4 2 6 2 3" xfId="32641" xr:uid="{2270E1F2-2ACA-46C2-812E-C6975C94C48D}"/>
    <cellStyle name="40% - Accent6 2 4 2 6 3" xfId="25272" xr:uid="{8A8C975B-2727-4859-94B8-1FE8B236B2C5}"/>
    <cellStyle name="40% - Accent6 2 4 2 6 3 2" xfId="40243" xr:uid="{7E220E9C-8927-48A3-964A-8A9A1E03B83E}"/>
    <cellStyle name="40% - Accent6 2 4 2 6 4" xfId="32640" xr:uid="{CE7ECB2E-8917-40E1-A0E8-ABE9886FB59A}"/>
    <cellStyle name="40% - Accent6 2 4 2 7" xfId="7680" xr:uid="{00000000-0005-0000-0000-000093110000}"/>
    <cellStyle name="40% - Accent6 2 4 2 7 2" xfId="25274" xr:uid="{6A9C0457-369B-4226-8F1E-970BCA5068B0}"/>
    <cellStyle name="40% - Accent6 2 4 2 7 2 2" xfId="40245" xr:uid="{8A5CA7B8-B879-4453-9938-D33505C9C1C0}"/>
    <cellStyle name="40% - Accent6 2 4 2 7 3" xfId="32642" xr:uid="{BC54F0A8-A1C8-49AB-9D2A-896364D3D598}"/>
    <cellStyle name="40% - Accent6 2 4 2 8" xfId="25253" xr:uid="{2C3C0448-4C73-45D3-B239-9761589F31FD}"/>
    <cellStyle name="40% - Accent6 2 4 2 8 2" xfId="40224" xr:uid="{D7442C9E-3F7B-4539-BC78-C98BBC40ED4B}"/>
    <cellStyle name="40% - Accent6 2 4 2 9" xfId="32621" xr:uid="{A27F42B0-8B72-4499-9520-8DA32CD0C9D4}"/>
    <cellStyle name="40% - Accent6 2 4 3" xfId="7681" xr:uid="{00000000-0005-0000-0000-000094110000}"/>
    <cellStyle name="40% - Accent6 2 4 3 2" xfId="7682" xr:uid="{00000000-0005-0000-0000-000095110000}"/>
    <cellStyle name="40% - Accent6 2 4 3 2 2" xfId="7683" xr:uid="{00000000-0005-0000-0000-000096110000}"/>
    <cellStyle name="40% - Accent6 2 4 3 2 2 2" xfId="25277" xr:uid="{29D414B8-52CD-46EC-B259-1567841F2273}"/>
    <cellStyle name="40% - Accent6 2 4 3 2 2 2 2" xfId="40248" xr:uid="{E23D0DFB-F1F2-42AC-BCD3-FF1B09396F08}"/>
    <cellStyle name="40% - Accent6 2 4 3 2 2 3" xfId="32645" xr:uid="{65F44B69-4A08-41EF-B0E1-AA20AFA34851}"/>
    <cellStyle name="40% - Accent6 2 4 3 2 3" xfId="7684" xr:uid="{00000000-0005-0000-0000-000097110000}"/>
    <cellStyle name="40% - Accent6 2 4 3 2 3 2" xfId="25278" xr:uid="{476024DE-C351-4850-AEFD-57145EC42EE5}"/>
    <cellStyle name="40% - Accent6 2 4 3 2 3 2 2" xfId="40249" xr:uid="{BDA7D366-C477-4816-833E-20AAB230D579}"/>
    <cellStyle name="40% - Accent6 2 4 3 2 3 3" xfId="32646" xr:uid="{F993AE20-D726-4EB8-877F-2D36AE1CDFD4}"/>
    <cellStyle name="40% - Accent6 2 4 3 2 4" xfId="25276" xr:uid="{2E03657A-A991-4C61-BB17-BC62A4A7798F}"/>
    <cellStyle name="40% - Accent6 2 4 3 2 4 2" xfId="40247" xr:uid="{8FDBE72C-75E3-4976-A39A-79957697A2AA}"/>
    <cellStyle name="40% - Accent6 2 4 3 2 5" xfId="32644" xr:uid="{5F0EE4B5-FE26-40B1-92DD-19E545CED51A}"/>
    <cellStyle name="40% - Accent6 2 4 3 3" xfId="7685" xr:uid="{00000000-0005-0000-0000-000098110000}"/>
    <cellStyle name="40% - Accent6 2 4 3 3 2" xfId="7686" xr:uid="{00000000-0005-0000-0000-000099110000}"/>
    <cellStyle name="40% - Accent6 2 4 3 3 2 2" xfId="25280" xr:uid="{017F8912-F860-4F23-A2AA-0333B0EFF9B6}"/>
    <cellStyle name="40% - Accent6 2 4 3 3 2 2 2" xfId="40251" xr:uid="{9F7B7845-E82B-4D00-BE5B-4D887F799934}"/>
    <cellStyle name="40% - Accent6 2 4 3 3 2 3" xfId="32648" xr:uid="{3A9095CB-A3AC-4EDC-AC65-517D7B99E715}"/>
    <cellStyle name="40% - Accent6 2 4 3 3 3" xfId="25279" xr:uid="{797D28B1-2276-4DB2-B8F7-D4CC362760AE}"/>
    <cellStyle name="40% - Accent6 2 4 3 3 3 2" xfId="40250" xr:uid="{58E7157D-5EA8-435C-AA92-CAC01EC29275}"/>
    <cellStyle name="40% - Accent6 2 4 3 3 4" xfId="32647" xr:uid="{F1AB1906-C242-4025-B42B-A377C1B16E0C}"/>
    <cellStyle name="40% - Accent6 2 4 3 4" xfId="7687" xr:uid="{00000000-0005-0000-0000-00009A110000}"/>
    <cellStyle name="40% - Accent6 2 4 3 4 2" xfId="25281" xr:uid="{719FBC1F-2EBE-453D-8816-9FB93B8580CD}"/>
    <cellStyle name="40% - Accent6 2 4 3 4 2 2" xfId="40252" xr:uid="{F9D0C11B-0FF1-4390-966C-CCB84F481564}"/>
    <cellStyle name="40% - Accent6 2 4 3 4 3" xfId="32649" xr:uid="{D69B3D2B-A3AC-4DCD-A87F-A4AA8A609048}"/>
    <cellStyle name="40% - Accent6 2 4 3 5" xfId="25275" xr:uid="{F4CBA8E2-4813-483D-8DEB-0644E7160F45}"/>
    <cellStyle name="40% - Accent6 2 4 3 5 2" xfId="40246" xr:uid="{A8598D14-B264-418D-94F6-39392DE3D4BD}"/>
    <cellStyle name="40% - Accent6 2 4 3 6" xfId="32643" xr:uid="{86489DBA-638E-48E1-B070-9D4FB0626888}"/>
    <cellStyle name="40% - Accent6 2 4 4" xfId="7688" xr:uid="{00000000-0005-0000-0000-00009B110000}"/>
    <cellStyle name="40% - Accent6 2 4 4 2" xfId="7689" xr:uid="{00000000-0005-0000-0000-00009C110000}"/>
    <cellStyle name="40% - Accent6 2 4 4 2 2" xfId="7690" xr:uid="{00000000-0005-0000-0000-00009D110000}"/>
    <cellStyle name="40% - Accent6 2 4 4 2 2 2" xfId="25284" xr:uid="{58A1B7D2-BEA0-4EF2-88DD-C02FA0B35F23}"/>
    <cellStyle name="40% - Accent6 2 4 4 2 2 2 2" xfId="40255" xr:uid="{1846581B-3B81-4AA2-9DB8-BD03D9754B56}"/>
    <cellStyle name="40% - Accent6 2 4 4 2 2 3" xfId="32652" xr:uid="{4B33707D-64D4-4B84-86C1-F938E4766189}"/>
    <cellStyle name="40% - Accent6 2 4 4 2 3" xfId="7691" xr:uid="{00000000-0005-0000-0000-00009E110000}"/>
    <cellStyle name="40% - Accent6 2 4 4 2 3 2" xfId="25285" xr:uid="{C91C1EDC-325C-4CB1-89EE-B38DD68693CB}"/>
    <cellStyle name="40% - Accent6 2 4 4 2 3 2 2" xfId="40256" xr:uid="{6C5DE93E-3947-4EBE-950D-FB620565467A}"/>
    <cellStyle name="40% - Accent6 2 4 4 2 3 3" xfId="32653" xr:uid="{C6DAE104-BE76-44E7-B2D9-6AC017C9FE03}"/>
    <cellStyle name="40% - Accent6 2 4 4 2 4" xfId="25283" xr:uid="{4C758885-4218-4AEB-976C-F78F1C22C878}"/>
    <cellStyle name="40% - Accent6 2 4 4 2 4 2" xfId="40254" xr:uid="{BC911509-EB6F-425A-949C-B95EEAF12C39}"/>
    <cellStyle name="40% - Accent6 2 4 4 2 5" xfId="32651" xr:uid="{E0C4491B-9144-48F6-A391-4D54F9169BB0}"/>
    <cellStyle name="40% - Accent6 2 4 4 3" xfId="7692" xr:uid="{00000000-0005-0000-0000-00009F110000}"/>
    <cellStyle name="40% - Accent6 2 4 4 3 2" xfId="7693" xr:uid="{00000000-0005-0000-0000-0000A0110000}"/>
    <cellStyle name="40% - Accent6 2 4 4 3 2 2" xfId="25287" xr:uid="{A9A96303-47BB-4D50-BD79-5F4C6F9AD324}"/>
    <cellStyle name="40% - Accent6 2 4 4 3 2 2 2" xfId="40258" xr:uid="{2C91A15B-8192-478D-9154-DC1646771F42}"/>
    <cellStyle name="40% - Accent6 2 4 4 3 2 3" xfId="32655" xr:uid="{F077838B-ECB2-4F73-9700-2EE14B11CDE5}"/>
    <cellStyle name="40% - Accent6 2 4 4 3 3" xfId="25286" xr:uid="{7E53D3F5-8B5F-4432-AB78-A9DA00A7D0F6}"/>
    <cellStyle name="40% - Accent6 2 4 4 3 3 2" xfId="40257" xr:uid="{1E383C6C-7612-47BA-950D-E34BA7BB0E39}"/>
    <cellStyle name="40% - Accent6 2 4 4 3 4" xfId="32654" xr:uid="{C1C9910D-D8A4-4467-BC08-EC1EEC80D65B}"/>
    <cellStyle name="40% - Accent6 2 4 4 4" xfId="7694" xr:uid="{00000000-0005-0000-0000-0000A1110000}"/>
    <cellStyle name="40% - Accent6 2 4 4 4 2" xfId="25288" xr:uid="{BD242D72-2FA3-47D1-8958-1F4C764213F4}"/>
    <cellStyle name="40% - Accent6 2 4 4 4 2 2" xfId="40259" xr:uid="{650A35B7-9F54-4D89-A495-5B4DF1B18A68}"/>
    <cellStyle name="40% - Accent6 2 4 4 4 3" xfId="32656" xr:uid="{8DF39724-7EEE-4E22-9CEA-D34EC91E3350}"/>
    <cellStyle name="40% - Accent6 2 4 4 5" xfId="25282" xr:uid="{F0284338-E590-40EC-9018-B5A8F5B673A3}"/>
    <cellStyle name="40% - Accent6 2 4 4 5 2" xfId="40253" xr:uid="{CE1B8362-B7E1-410D-8B12-23AACCDB2BC5}"/>
    <cellStyle name="40% - Accent6 2 4 4 6" xfId="32650" xr:uid="{547B9DFC-9B2C-4C06-AE39-FCC7CCDAD17F}"/>
    <cellStyle name="40% - Accent6 2 4 5" xfId="7695" xr:uid="{00000000-0005-0000-0000-0000A2110000}"/>
    <cellStyle name="40% - Accent6 2 4 5 2" xfId="7696" xr:uid="{00000000-0005-0000-0000-0000A3110000}"/>
    <cellStyle name="40% - Accent6 2 4 5 2 2" xfId="25290" xr:uid="{8A3599C5-74F1-4FE8-9258-295C425A03B6}"/>
    <cellStyle name="40% - Accent6 2 4 5 2 2 2" xfId="40261" xr:uid="{428EFBB2-CD62-47AB-A7A8-0423AC8EB6DE}"/>
    <cellStyle name="40% - Accent6 2 4 5 2 3" xfId="32658" xr:uid="{BC8E19B2-BD4F-4BBC-A806-FAFEA287C288}"/>
    <cellStyle name="40% - Accent6 2 4 5 3" xfId="7697" xr:uid="{00000000-0005-0000-0000-0000A4110000}"/>
    <cellStyle name="40% - Accent6 2 4 5 3 2" xfId="25291" xr:uid="{955BC600-BA52-44F7-9657-E94B643C4CAA}"/>
    <cellStyle name="40% - Accent6 2 4 5 3 2 2" xfId="40262" xr:uid="{90E8B452-8F18-4527-B9C1-0A168C82531F}"/>
    <cellStyle name="40% - Accent6 2 4 5 3 3" xfId="32659" xr:uid="{73102165-66EA-4F01-A0F9-5C3070EDBE7E}"/>
    <cellStyle name="40% - Accent6 2 4 5 4" xfId="25289" xr:uid="{92E338B6-CA02-4AB4-B107-F3F37C31E141}"/>
    <cellStyle name="40% - Accent6 2 4 5 4 2" xfId="40260" xr:uid="{5E4C795E-2003-45D3-9B8E-7D9563BD49AF}"/>
    <cellStyle name="40% - Accent6 2 4 5 5" xfId="32657" xr:uid="{CA2BECEB-DD7D-4A74-B8FD-2C939AA18DAC}"/>
    <cellStyle name="40% - Accent6 2 4 6" xfId="7698" xr:uid="{00000000-0005-0000-0000-0000A5110000}"/>
    <cellStyle name="40% - Accent6 2 4 6 2" xfId="25292" xr:uid="{BB4BD3BB-8561-41E6-A1BE-5B932877088F}"/>
    <cellStyle name="40% - Accent6 2 4 6 2 2" xfId="40263" xr:uid="{70CE1CB8-F228-4EBC-A313-1351827979D1}"/>
    <cellStyle name="40% - Accent6 2 4 6 3" xfId="32660" xr:uid="{76D4A5FA-EA1E-4410-8A7C-2BE2364FF413}"/>
    <cellStyle name="40% - Accent6 2 4 7" xfId="7699" xr:uid="{00000000-0005-0000-0000-0000A6110000}"/>
    <cellStyle name="40% - Accent6 2 4 7 2" xfId="7700" xr:uid="{00000000-0005-0000-0000-0000A7110000}"/>
    <cellStyle name="40% - Accent6 2 4 7 2 2" xfId="25294" xr:uid="{007006B0-548C-4A51-9168-D68FB2D13F0E}"/>
    <cellStyle name="40% - Accent6 2 4 7 2 2 2" xfId="40265" xr:uid="{DE896E9A-F11B-4AB3-A7E6-137896CF9247}"/>
    <cellStyle name="40% - Accent6 2 4 7 2 3" xfId="32662" xr:uid="{AE4130EA-9BF8-4DB6-88EE-40A8611120F4}"/>
    <cellStyle name="40% - Accent6 2 4 7 3" xfId="25293" xr:uid="{592A5DD8-6838-4C49-B5D4-E937C4CEC899}"/>
    <cellStyle name="40% - Accent6 2 4 7 3 2" xfId="40264" xr:uid="{B7A924EE-B633-4518-B729-CD14A619FEBE}"/>
    <cellStyle name="40% - Accent6 2 4 7 4" xfId="32661" xr:uid="{631778A3-B621-410A-94E1-01F33421C468}"/>
    <cellStyle name="40% - Accent6 2 4 8" xfId="7701" xr:uid="{00000000-0005-0000-0000-0000A8110000}"/>
    <cellStyle name="40% - Accent6 2 4 8 2" xfId="25295" xr:uid="{9A9CF180-103B-4134-94CC-BEBBBC9E951C}"/>
    <cellStyle name="40% - Accent6 2 4 8 2 2" xfId="40266" xr:uid="{34207623-39BF-4574-88A8-35269732A334}"/>
    <cellStyle name="40% - Accent6 2 4 8 3" xfId="32663" xr:uid="{9CE567DD-6553-4BF8-BDC6-803E8C322E30}"/>
    <cellStyle name="40% - Accent6 2 4 9" xfId="25252" xr:uid="{D28DC712-18ED-4527-B1AC-370618A10552}"/>
    <cellStyle name="40% - Accent6 2 4 9 2" xfId="40223" xr:uid="{82817EFD-10C0-494F-810D-140AF4B881AD}"/>
    <cellStyle name="40% - Accent6 2 5" xfId="7702" xr:uid="{00000000-0005-0000-0000-0000A9110000}"/>
    <cellStyle name="40% - Accent6 2 5 10" xfId="32664" xr:uid="{AEC52CD5-EB5E-4976-9422-46724A34BE9D}"/>
    <cellStyle name="40% - Accent6 2 5 2" xfId="7703" xr:uid="{00000000-0005-0000-0000-0000AA110000}"/>
    <cellStyle name="40% - Accent6 2 5 2 2" xfId="7704" xr:uid="{00000000-0005-0000-0000-0000AB110000}"/>
    <cellStyle name="40% - Accent6 2 5 2 2 2" xfId="7705" xr:uid="{00000000-0005-0000-0000-0000AC110000}"/>
    <cellStyle name="40% - Accent6 2 5 2 2 2 2" xfId="7706" xr:uid="{00000000-0005-0000-0000-0000AD110000}"/>
    <cellStyle name="40% - Accent6 2 5 2 2 2 2 2" xfId="25300" xr:uid="{E32D2CE5-1809-4352-BCF2-0A7D373A4F1E}"/>
    <cellStyle name="40% - Accent6 2 5 2 2 2 2 2 2" xfId="40271" xr:uid="{CD69BDB3-A3F8-430F-8A74-8B9E41F2244B}"/>
    <cellStyle name="40% - Accent6 2 5 2 2 2 2 3" xfId="32668" xr:uid="{11D3412C-F478-4101-B74B-7C1E1FB63A09}"/>
    <cellStyle name="40% - Accent6 2 5 2 2 2 3" xfId="7707" xr:uid="{00000000-0005-0000-0000-0000AE110000}"/>
    <cellStyle name="40% - Accent6 2 5 2 2 2 3 2" xfId="25301" xr:uid="{33EE7956-3A0A-40B2-B3A5-72C46D1A8FB8}"/>
    <cellStyle name="40% - Accent6 2 5 2 2 2 3 2 2" xfId="40272" xr:uid="{FC5A48FF-1316-471C-BC27-A692F7E7C987}"/>
    <cellStyle name="40% - Accent6 2 5 2 2 2 3 3" xfId="32669" xr:uid="{9A0D5A12-59C4-4447-BAAB-AD56E911A7EF}"/>
    <cellStyle name="40% - Accent6 2 5 2 2 2 4" xfId="25299" xr:uid="{707E2294-3D13-4C05-9CB6-244C48C10A09}"/>
    <cellStyle name="40% - Accent6 2 5 2 2 2 4 2" xfId="40270" xr:uid="{FF166B11-00E7-4BF8-9B68-49B9CA8CD892}"/>
    <cellStyle name="40% - Accent6 2 5 2 2 2 5" xfId="32667" xr:uid="{2569C6C2-414D-47AF-BE22-29B7F0D3ED7A}"/>
    <cellStyle name="40% - Accent6 2 5 2 2 3" xfId="7708" xr:uid="{00000000-0005-0000-0000-0000AF110000}"/>
    <cellStyle name="40% - Accent6 2 5 2 2 3 2" xfId="7709" xr:uid="{00000000-0005-0000-0000-0000B0110000}"/>
    <cellStyle name="40% - Accent6 2 5 2 2 3 2 2" xfId="25303" xr:uid="{6BCFF54F-482D-45F1-A420-BCE7228B3CEB}"/>
    <cellStyle name="40% - Accent6 2 5 2 2 3 2 2 2" xfId="40274" xr:uid="{201FE3A2-40FA-4ABE-B91E-A46A5860EE4E}"/>
    <cellStyle name="40% - Accent6 2 5 2 2 3 2 3" xfId="32671" xr:uid="{7AAF839B-D629-416B-8C2D-5F33BAF0A4BC}"/>
    <cellStyle name="40% - Accent6 2 5 2 2 3 3" xfId="25302" xr:uid="{0A727628-5504-4C44-9E1B-9D960F60270B}"/>
    <cellStyle name="40% - Accent6 2 5 2 2 3 3 2" xfId="40273" xr:uid="{053244E8-8933-42F0-891D-B76C471F1A02}"/>
    <cellStyle name="40% - Accent6 2 5 2 2 3 4" xfId="32670" xr:uid="{069E1824-6C92-49D9-BD5C-C7585547EB72}"/>
    <cellStyle name="40% - Accent6 2 5 2 2 4" xfId="7710" xr:uid="{00000000-0005-0000-0000-0000B1110000}"/>
    <cellStyle name="40% - Accent6 2 5 2 2 4 2" xfId="25304" xr:uid="{063DDA80-5EF3-48AC-8DFD-D15CAD609A12}"/>
    <cellStyle name="40% - Accent6 2 5 2 2 4 2 2" xfId="40275" xr:uid="{58D63DFD-8729-4248-AE12-D85D6890B6F2}"/>
    <cellStyle name="40% - Accent6 2 5 2 2 4 3" xfId="32672" xr:uid="{7AEDD869-3946-427E-8B0F-770D3E65CA90}"/>
    <cellStyle name="40% - Accent6 2 5 2 2 5" xfId="25298" xr:uid="{3A280D76-94DE-4373-8DE9-930C11BBDF19}"/>
    <cellStyle name="40% - Accent6 2 5 2 2 5 2" xfId="40269" xr:uid="{ECE38CB2-D66D-4923-A7F9-7744F9DBA899}"/>
    <cellStyle name="40% - Accent6 2 5 2 2 6" xfId="32666" xr:uid="{C698BC5D-C891-4DE3-BA50-073187FEBBB4}"/>
    <cellStyle name="40% - Accent6 2 5 2 3" xfId="7711" xr:uid="{00000000-0005-0000-0000-0000B2110000}"/>
    <cellStyle name="40% - Accent6 2 5 2 3 2" xfId="7712" xr:uid="{00000000-0005-0000-0000-0000B3110000}"/>
    <cellStyle name="40% - Accent6 2 5 2 3 2 2" xfId="7713" xr:uid="{00000000-0005-0000-0000-0000B4110000}"/>
    <cellStyle name="40% - Accent6 2 5 2 3 2 2 2" xfId="25307" xr:uid="{5ABE3B58-32E8-41FE-9436-1B9F26DB8552}"/>
    <cellStyle name="40% - Accent6 2 5 2 3 2 2 2 2" xfId="40278" xr:uid="{C1D3CC04-0B5B-41CC-8103-2A10C5F3CAA9}"/>
    <cellStyle name="40% - Accent6 2 5 2 3 2 2 3" xfId="32675" xr:uid="{179F056F-63E6-41D7-9676-282C38643510}"/>
    <cellStyle name="40% - Accent6 2 5 2 3 2 3" xfId="7714" xr:uid="{00000000-0005-0000-0000-0000B5110000}"/>
    <cellStyle name="40% - Accent6 2 5 2 3 2 3 2" xfId="25308" xr:uid="{D305EA21-3560-4D94-B565-9CFE76266DF0}"/>
    <cellStyle name="40% - Accent6 2 5 2 3 2 3 2 2" xfId="40279" xr:uid="{81E1B7B1-DD90-4DE4-BA95-1FFDCA0AE13A}"/>
    <cellStyle name="40% - Accent6 2 5 2 3 2 3 3" xfId="32676" xr:uid="{23ED943B-34CC-4D29-A6F9-2FD881484F26}"/>
    <cellStyle name="40% - Accent6 2 5 2 3 2 4" xfId="25306" xr:uid="{35FEE66E-C9D2-4D44-ACB0-D7FD231A9BC2}"/>
    <cellStyle name="40% - Accent6 2 5 2 3 2 4 2" xfId="40277" xr:uid="{0124AE33-E4D6-423C-AB8C-7B987674EC42}"/>
    <cellStyle name="40% - Accent6 2 5 2 3 2 5" xfId="32674" xr:uid="{F6E9085F-DF70-4A62-9F1F-4D050A1FE4A7}"/>
    <cellStyle name="40% - Accent6 2 5 2 3 3" xfId="7715" xr:uid="{00000000-0005-0000-0000-0000B6110000}"/>
    <cellStyle name="40% - Accent6 2 5 2 3 3 2" xfId="7716" xr:uid="{00000000-0005-0000-0000-0000B7110000}"/>
    <cellStyle name="40% - Accent6 2 5 2 3 3 2 2" xfId="25310" xr:uid="{3343B411-641C-4537-BF8B-B858A7956CC1}"/>
    <cellStyle name="40% - Accent6 2 5 2 3 3 2 2 2" xfId="40281" xr:uid="{5E3CFFC1-28A2-4BA4-BEBB-EDE4B139329C}"/>
    <cellStyle name="40% - Accent6 2 5 2 3 3 2 3" xfId="32678" xr:uid="{48B7F106-4E55-46C6-92F0-AF7AFB962B47}"/>
    <cellStyle name="40% - Accent6 2 5 2 3 3 3" xfId="25309" xr:uid="{4C5519E0-9B17-4411-9802-E5A177294833}"/>
    <cellStyle name="40% - Accent6 2 5 2 3 3 3 2" xfId="40280" xr:uid="{D159A9A5-1CB3-492B-9342-B250E0A9C601}"/>
    <cellStyle name="40% - Accent6 2 5 2 3 3 4" xfId="32677" xr:uid="{9B9B8FBA-34BC-4475-8CDE-27605E522ACD}"/>
    <cellStyle name="40% - Accent6 2 5 2 3 4" xfId="7717" xr:uid="{00000000-0005-0000-0000-0000B8110000}"/>
    <cellStyle name="40% - Accent6 2 5 2 3 4 2" xfId="25311" xr:uid="{3215AB15-7C30-4606-82C0-F2CADD35D36D}"/>
    <cellStyle name="40% - Accent6 2 5 2 3 4 2 2" xfId="40282" xr:uid="{B23503B9-788B-4927-9ECF-0B36C74CD159}"/>
    <cellStyle name="40% - Accent6 2 5 2 3 4 3" xfId="32679" xr:uid="{339DB53A-24C7-4451-8727-39BB4AC4916E}"/>
    <cellStyle name="40% - Accent6 2 5 2 3 5" xfId="25305" xr:uid="{23883EF6-6833-4FF1-8A34-85199D3368A0}"/>
    <cellStyle name="40% - Accent6 2 5 2 3 5 2" xfId="40276" xr:uid="{83FC40AA-F4EB-4613-86EA-6EAB7FD374D9}"/>
    <cellStyle name="40% - Accent6 2 5 2 3 6" xfId="32673" xr:uid="{86899914-4E90-44B4-B209-05F71A6D4C4E}"/>
    <cellStyle name="40% - Accent6 2 5 2 4" xfId="7718" xr:uid="{00000000-0005-0000-0000-0000B9110000}"/>
    <cellStyle name="40% - Accent6 2 5 2 4 2" xfId="7719" xr:uid="{00000000-0005-0000-0000-0000BA110000}"/>
    <cellStyle name="40% - Accent6 2 5 2 4 2 2" xfId="25313" xr:uid="{5D55DAF1-D439-4621-B364-96C8D1DC6154}"/>
    <cellStyle name="40% - Accent6 2 5 2 4 2 2 2" xfId="40284" xr:uid="{368E1EE4-7EB1-47BF-AB87-5130C72AE6C5}"/>
    <cellStyle name="40% - Accent6 2 5 2 4 2 3" xfId="32681" xr:uid="{FF5B0EE3-07AF-43E6-8A79-3ADB8403D10B}"/>
    <cellStyle name="40% - Accent6 2 5 2 4 3" xfId="7720" xr:uid="{00000000-0005-0000-0000-0000BB110000}"/>
    <cellStyle name="40% - Accent6 2 5 2 4 3 2" xfId="25314" xr:uid="{D6B6ED6B-F9FB-45C5-9593-4A689CE9A546}"/>
    <cellStyle name="40% - Accent6 2 5 2 4 3 2 2" xfId="40285" xr:uid="{E113C800-F438-4EF5-9F64-B92621942C99}"/>
    <cellStyle name="40% - Accent6 2 5 2 4 3 3" xfId="32682" xr:uid="{A23EAC19-F4D1-464B-A20A-214BC24980AD}"/>
    <cellStyle name="40% - Accent6 2 5 2 4 4" xfId="25312" xr:uid="{1384D0EB-DB3A-41B0-AB6E-E4350A9CBB29}"/>
    <cellStyle name="40% - Accent6 2 5 2 4 4 2" xfId="40283" xr:uid="{B55FD6FF-2FB1-43F1-A35C-B41963A64567}"/>
    <cellStyle name="40% - Accent6 2 5 2 4 5" xfId="32680" xr:uid="{C702992C-EF6B-4FB9-8DD8-7F3E50DD6307}"/>
    <cellStyle name="40% - Accent6 2 5 2 5" xfId="7721" xr:uid="{00000000-0005-0000-0000-0000BC110000}"/>
    <cellStyle name="40% - Accent6 2 5 2 5 2" xfId="25315" xr:uid="{7257A866-D4A3-4879-B491-D89EF1D040EE}"/>
    <cellStyle name="40% - Accent6 2 5 2 5 2 2" xfId="40286" xr:uid="{0D93BFC8-C283-4303-B1A7-C197BEC6CC71}"/>
    <cellStyle name="40% - Accent6 2 5 2 5 3" xfId="32683" xr:uid="{FE12AEA1-6FAF-4F0D-94C5-4D696F9C18B3}"/>
    <cellStyle name="40% - Accent6 2 5 2 6" xfId="7722" xr:uid="{00000000-0005-0000-0000-0000BD110000}"/>
    <cellStyle name="40% - Accent6 2 5 2 6 2" xfId="7723" xr:uid="{00000000-0005-0000-0000-0000BE110000}"/>
    <cellStyle name="40% - Accent6 2 5 2 6 2 2" xfId="25317" xr:uid="{1C3B70E1-6806-43D2-B1F0-AF5735174F11}"/>
    <cellStyle name="40% - Accent6 2 5 2 6 2 2 2" xfId="40288" xr:uid="{8C61ACED-DC6A-4346-8D93-9694A307714F}"/>
    <cellStyle name="40% - Accent6 2 5 2 6 2 3" xfId="32685" xr:uid="{D0909798-AF5F-4895-A095-91616EE0C170}"/>
    <cellStyle name="40% - Accent6 2 5 2 6 3" xfId="25316" xr:uid="{6E341F20-2146-4B2E-9CF4-0520CED3D5DD}"/>
    <cellStyle name="40% - Accent6 2 5 2 6 3 2" xfId="40287" xr:uid="{1771EB8F-1250-4DE1-88F2-B94B58AE298F}"/>
    <cellStyle name="40% - Accent6 2 5 2 6 4" xfId="32684" xr:uid="{369C5F7E-0AF5-406E-9F2F-18C76B4783D4}"/>
    <cellStyle name="40% - Accent6 2 5 2 7" xfId="7724" xr:uid="{00000000-0005-0000-0000-0000BF110000}"/>
    <cellStyle name="40% - Accent6 2 5 2 7 2" xfId="25318" xr:uid="{91D9B129-492A-4F2B-8DE6-09D466AA696D}"/>
    <cellStyle name="40% - Accent6 2 5 2 7 2 2" xfId="40289" xr:uid="{092C94B9-DEC0-4277-BF91-7695575B5FB4}"/>
    <cellStyle name="40% - Accent6 2 5 2 7 3" xfId="32686" xr:uid="{D079F402-D2CB-4DF8-8B41-8EF57412C8D0}"/>
    <cellStyle name="40% - Accent6 2 5 2 8" xfId="25297" xr:uid="{B0586008-DED2-4A74-BAB3-9C3E3F3E0F20}"/>
    <cellStyle name="40% - Accent6 2 5 2 8 2" xfId="40268" xr:uid="{892C85F0-D090-44A5-8AA6-BED6A5E1E4FE}"/>
    <cellStyle name="40% - Accent6 2 5 2 9" xfId="32665" xr:uid="{03644F86-DDB4-4AC3-9B32-7BA3C568F267}"/>
    <cellStyle name="40% - Accent6 2 5 3" xfId="7725" xr:uid="{00000000-0005-0000-0000-0000C0110000}"/>
    <cellStyle name="40% - Accent6 2 5 3 2" xfId="7726" xr:uid="{00000000-0005-0000-0000-0000C1110000}"/>
    <cellStyle name="40% - Accent6 2 5 3 2 2" xfId="7727" xr:uid="{00000000-0005-0000-0000-0000C2110000}"/>
    <cellStyle name="40% - Accent6 2 5 3 2 2 2" xfId="25321" xr:uid="{96E02A56-979E-42B9-BBFC-DBA3902E85AF}"/>
    <cellStyle name="40% - Accent6 2 5 3 2 2 2 2" xfId="40292" xr:uid="{02674E78-4A81-46C4-BDAE-E2F6F5447D70}"/>
    <cellStyle name="40% - Accent6 2 5 3 2 2 3" xfId="32689" xr:uid="{EC7BE4DD-5333-4094-BAF1-3C604B729AE6}"/>
    <cellStyle name="40% - Accent6 2 5 3 2 3" xfId="7728" xr:uid="{00000000-0005-0000-0000-0000C3110000}"/>
    <cellStyle name="40% - Accent6 2 5 3 2 3 2" xfId="25322" xr:uid="{175F85A7-3F29-4D26-9D7E-EA4C78075CA6}"/>
    <cellStyle name="40% - Accent6 2 5 3 2 3 2 2" xfId="40293" xr:uid="{0045B375-2D17-40F5-963A-E0487C10F056}"/>
    <cellStyle name="40% - Accent6 2 5 3 2 3 3" xfId="32690" xr:uid="{ACB79A63-9059-425E-8182-C001A2BCAA5B}"/>
    <cellStyle name="40% - Accent6 2 5 3 2 4" xfId="25320" xr:uid="{5B47102E-FD45-4BE1-90A5-9246334515D3}"/>
    <cellStyle name="40% - Accent6 2 5 3 2 4 2" xfId="40291" xr:uid="{A3CF7886-7C1A-43E2-83D2-D0CC68A7445C}"/>
    <cellStyle name="40% - Accent6 2 5 3 2 5" xfId="32688" xr:uid="{B0B7071C-4A43-4271-9066-CC0DED929784}"/>
    <cellStyle name="40% - Accent6 2 5 3 3" xfId="7729" xr:uid="{00000000-0005-0000-0000-0000C4110000}"/>
    <cellStyle name="40% - Accent6 2 5 3 3 2" xfId="7730" xr:uid="{00000000-0005-0000-0000-0000C5110000}"/>
    <cellStyle name="40% - Accent6 2 5 3 3 2 2" xfId="25324" xr:uid="{A6C66663-DB36-4A2D-B29E-858AF50A5B50}"/>
    <cellStyle name="40% - Accent6 2 5 3 3 2 2 2" xfId="40295" xr:uid="{CD2DAD6B-DCFF-46AC-B3D8-EA620FFA08DD}"/>
    <cellStyle name="40% - Accent6 2 5 3 3 2 3" xfId="32692" xr:uid="{DAB07743-D705-44FC-A2A7-64BDAB83AAAB}"/>
    <cellStyle name="40% - Accent6 2 5 3 3 3" xfId="25323" xr:uid="{DF0E4DAB-614A-473A-A85F-03B70A2D0F5D}"/>
    <cellStyle name="40% - Accent6 2 5 3 3 3 2" xfId="40294" xr:uid="{832B6DC1-48B5-4ED3-921E-FC5C1FE27F53}"/>
    <cellStyle name="40% - Accent6 2 5 3 3 4" xfId="32691" xr:uid="{B032145D-CEF2-4AFC-BB82-4718C86B5B49}"/>
    <cellStyle name="40% - Accent6 2 5 3 4" xfId="7731" xr:uid="{00000000-0005-0000-0000-0000C6110000}"/>
    <cellStyle name="40% - Accent6 2 5 3 4 2" xfId="25325" xr:uid="{F7A5FBEF-FFD2-4E3D-8042-EB55693729EF}"/>
    <cellStyle name="40% - Accent6 2 5 3 4 2 2" xfId="40296" xr:uid="{A10A579C-1C22-40C5-9E8A-11B9B83AC49A}"/>
    <cellStyle name="40% - Accent6 2 5 3 4 3" xfId="32693" xr:uid="{8FB986DF-D4F2-4674-B557-7143952C50D8}"/>
    <cellStyle name="40% - Accent6 2 5 3 5" xfId="25319" xr:uid="{85AC3FEC-11E4-4700-B920-8B1C7E71B371}"/>
    <cellStyle name="40% - Accent6 2 5 3 5 2" xfId="40290" xr:uid="{B255C30B-9A00-4D60-BEF5-08E45DCA3515}"/>
    <cellStyle name="40% - Accent6 2 5 3 6" xfId="32687" xr:uid="{D07D35DA-0D5F-40AA-B79E-D68F2EAED58B}"/>
    <cellStyle name="40% - Accent6 2 5 4" xfId="7732" xr:uid="{00000000-0005-0000-0000-0000C7110000}"/>
    <cellStyle name="40% - Accent6 2 5 4 2" xfId="7733" xr:uid="{00000000-0005-0000-0000-0000C8110000}"/>
    <cellStyle name="40% - Accent6 2 5 4 2 2" xfId="7734" xr:uid="{00000000-0005-0000-0000-0000C9110000}"/>
    <cellStyle name="40% - Accent6 2 5 4 2 2 2" xfId="25328" xr:uid="{E8919902-4DE4-45A0-B61F-4BB4103CF3C2}"/>
    <cellStyle name="40% - Accent6 2 5 4 2 2 2 2" xfId="40299" xr:uid="{E68D17FB-DF21-47F5-8A7A-69977AD513BC}"/>
    <cellStyle name="40% - Accent6 2 5 4 2 2 3" xfId="32696" xr:uid="{98AE89F0-C921-4D39-B75B-3C4F0180B5E2}"/>
    <cellStyle name="40% - Accent6 2 5 4 2 3" xfId="7735" xr:uid="{00000000-0005-0000-0000-0000CA110000}"/>
    <cellStyle name="40% - Accent6 2 5 4 2 3 2" xfId="25329" xr:uid="{C1BAAC7D-4732-4017-B9B4-5BD26783006A}"/>
    <cellStyle name="40% - Accent6 2 5 4 2 3 2 2" xfId="40300" xr:uid="{D2AD6091-5D99-471D-8590-3B164C0A8DDC}"/>
    <cellStyle name="40% - Accent6 2 5 4 2 3 3" xfId="32697" xr:uid="{2AF30537-1099-4538-B111-23C70FCC6FF0}"/>
    <cellStyle name="40% - Accent6 2 5 4 2 4" xfId="25327" xr:uid="{0BF75708-B665-4CA1-8450-E505F8D7FB05}"/>
    <cellStyle name="40% - Accent6 2 5 4 2 4 2" xfId="40298" xr:uid="{413C052E-9906-47D6-B7A2-6C80D1B55E07}"/>
    <cellStyle name="40% - Accent6 2 5 4 2 5" xfId="32695" xr:uid="{E8973F13-0D69-4F2F-9F54-C703D21A6A7B}"/>
    <cellStyle name="40% - Accent6 2 5 4 3" xfId="7736" xr:uid="{00000000-0005-0000-0000-0000CB110000}"/>
    <cellStyle name="40% - Accent6 2 5 4 3 2" xfId="7737" xr:uid="{00000000-0005-0000-0000-0000CC110000}"/>
    <cellStyle name="40% - Accent6 2 5 4 3 2 2" xfId="25331" xr:uid="{A55D73CD-90B6-4E75-99D4-2286D3C7E81D}"/>
    <cellStyle name="40% - Accent6 2 5 4 3 2 2 2" xfId="40302" xr:uid="{92A993B2-4B6B-4AE6-BAA6-170B80EA58AE}"/>
    <cellStyle name="40% - Accent6 2 5 4 3 2 3" xfId="32699" xr:uid="{6EF4CFE3-CEA4-4D38-9021-9D2AA0370488}"/>
    <cellStyle name="40% - Accent6 2 5 4 3 3" xfId="25330" xr:uid="{AC142E1C-9FA7-4D7A-898D-700424EE8417}"/>
    <cellStyle name="40% - Accent6 2 5 4 3 3 2" xfId="40301" xr:uid="{B865DED3-DBE4-4001-A47D-28D5953E1DAB}"/>
    <cellStyle name="40% - Accent6 2 5 4 3 4" xfId="32698" xr:uid="{D8BDA206-D0D5-43A1-AF15-9B6F6168FC38}"/>
    <cellStyle name="40% - Accent6 2 5 4 4" xfId="7738" xr:uid="{00000000-0005-0000-0000-0000CD110000}"/>
    <cellStyle name="40% - Accent6 2 5 4 4 2" xfId="25332" xr:uid="{42EE4514-E91C-4D69-B7A3-09B94AE05DAD}"/>
    <cellStyle name="40% - Accent6 2 5 4 4 2 2" xfId="40303" xr:uid="{3B154CA2-7982-466E-B039-558009CA65E0}"/>
    <cellStyle name="40% - Accent6 2 5 4 4 3" xfId="32700" xr:uid="{38E3BA31-4E9D-4941-A2FD-DEC6D26D0D34}"/>
    <cellStyle name="40% - Accent6 2 5 4 5" xfId="25326" xr:uid="{F4C1D5A3-EC91-41DB-B495-70B7E80783BC}"/>
    <cellStyle name="40% - Accent6 2 5 4 5 2" xfId="40297" xr:uid="{D49AF06E-B1C7-4B5F-81BD-59A8A50D5355}"/>
    <cellStyle name="40% - Accent6 2 5 4 6" xfId="32694" xr:uid="{A55F75CF-EAAA-4DEE-B50E-16167B6C29B4}"/>
    <cellStyle name="40% - Accent6 2 5 5" xfId="7739" xr:uid="{00000000-0005-0000-0000-0000CE110000}"/>
    <cellStyle name="40% - Accent6 2 5 5 2" xfId="7740" xr:uid="{00000000-0005-0000-0000-0000CF110000}"/>
    <cellStyle name="40% - Accent6 2 5 5 2 2" xfId="25334" xr:uid="{17FC123C-2075-479E-950C-197C70DB7D60}"/>
    <cellStyle name="40% - Accent6 2 5 5 2 2 2" xfId="40305" xr:uid="{90CB712F-6AE4-4FC3-80EB-AE30DE6A514A}"/>
    <cellStyle name="40% - Accent6 2 5 5 2 3" xfId="32702" xr:uid="{5D7B0ADC-66AE-439B-A7EF-5A9A994390F6}"/>
    <cellStyle name="40% - Accent6 2 5 5 3" xfId="7741" xr:uid="{00000000-0005-0000-0000-0000D0110000}"/>
    <cellStyle name="40% - Accent6 2 5 5 3 2" xfId="25335" xr:uid="{C54EDEE7-1E5F-4234-8F09-233C8185B0FE}"/>
    <cellStyle name="40% - Accent6 2 5 5 3 2 2" xfId="40306" xr:uid="{EB8AB91E-C31A-4BCB-A414-66B3F86F9A06}"/>
    <cellStyle name="40% - Accent6 2 5 5 3 3" xfId="32703" xr:uid="{C5DE4441-4737-4167-97B2-7C7CCB5AB284}"/>
    <cellStyle name="40% - Accent6 2 5 5 4" xfId="25333" xr:uid="{CC013D47-DEE6-4968-AE3C-D51D23E46631}"/>
    <cellStyle name="40% - Accent6 2 5 5 4 2" xfId="40304" xr:uid="{A0AA0F4A-1D88-4F87-8453-EF58BC77AC77}"/>
    <cellStyle name="40% - Accent6 2 5 5 5" xfId="32701" xr:uid="{48F5FAE0-7930-4FB6-AA37-E818E2E58B78}"/>
    <cellStyle name="40% - Accent6 2 5 6" xfId="7742" xr:uid="{00000000-0005-0000-0000-0000D1110000}"/>
    <cellStyle name="40% - Accent6 2 5 6 2" xfId="25336" xr:uid="{5039C869-6F85-4AE8-A3F6-83732476B56A}"/>
    <cellStyle name="40% - Accent6 2 5 6 2 2" xfId="40307" xr:uid="{CE658E7F-1DE4-47B5-98B4-F614F5EFB90C}"/>
    <cellStyle name="40% - Accent6 2 5 6 3" xfId="32704" xr:uid="{FFD7D7AB-0DC5-4A8A-820C-FED1B95E5E07}"/>
    <cellStyle name="40% - Accent6 2 5 7" xfId="7743" xr:uid="{00000000-0005-0000-0000-0000D2110000}"/>
    <cellStyle name="40% - Accent6 2 5 7 2" xfId="7744" xr:uid="{00000000-0005-0000-0000-0000D3110000}"/>
    <cellStyle name="40% - Accent6 2 5 7 2 2" xfId="25338" xr:uid="{7B077F53-9A6D-4E50-8CA0-990E159986AE}"/>
    <cellStyle name="40% - Accent6 2 5 7 2 2 2" xfId="40309" xr:uid="{41DFD64F-B988-4214-832F-683898B48C85}"/>
    <cellStyle name="40% - Accent6 2 5 7 2 3" xfId="32706" xr:uid="{BEBBE8B6-2D23-4BAD-9640-590882C8CFDB}"/>
    <cellStyle name="40% - Accent6 2 5 7 3" xfId="25337" xr:uid="{39E2AA5C-47E0-40D0-AFE1-6DB859611D92}"/>
    <cellStyle name="40% - Accent6 2 5 7 3 2" xfId="40308" xr:uid="{2669C6A5-BF80-4749-AF53-FA3D5D5FBEF8}"/>
    <cellStyle name="40% - Accent6 2 5 7 4" xfId="32705" xr:uid="{7B4BA1E9-7885-4E82-B0C5-6B317726E0EF}"/>
    <cellStyle name="40% - Accent6 2 5 8" xfId="7745" xr:uid="{00000000-0005-0000-0000-0000D4110000}"/>
    <cellStyle name="40% - Accent6 2 5 8 2" xfId="25339" xr:uid="{23B113E1-D97F-4F2F-A028-B09D546E17EE}"/>
    <cellStyle name="40% - Accent6 2 5 8 2 2" xfId="40310" xr:uid="{154B4CD9-80C6-4206-8999-1E2A118E90AA}"/>
    <cellStyle name="40% - Accent6 2 5 8 3" xfId="32707" xr:uid="{F13866A2-1BEC-4B9E-AF3E-3C2377DE8B9C}"/>
    <cellStyle name="40% - Accent6 2 5 9" xfId="25296" xr:uid="{6E83D473-5E8C-4DA8-8208-1EC836840AE5}"/>
    <cellStyle name="40% - Accent6 2 5 9 2" xfId="40267" xr:uid="{C5BFB0EC-927B-4D3E-BB42-88E1121BC56E}"/>
    <cellStyle name="40% - Accent6 2 6" xfId="7746" xr:uid="{00000000-0005-0000-0000-0000D5110000}"/>
    <cellStyle name="40% - Accent6 2 6 10" xfId="32708" xr:uid="{6850B16F-6E82-45C8-A03F-A0BE45DEACCF}"/>
    <cellStyle name="40% - Accent6 2 6 2" xfId="7747" xr:uid="{00000000-0005-0000-0000-0000D6110000}"/>
    <cellStyle name="40% - Accent6 2 6 2 2" xfId="7748" xr:uid="{00000000-0005-0000-0000-0000D7110000}"/>
    <cellStyle name="40% - Accent6 2 6 2 2 2" xfId="7749" xr:uid="{00000000-0005-0000-0000-0000D8110000}"/>
    <cellStyle name="40% - Accent6 2 6 2 2 2 2" xfId="7750" xr:uid="{00000000-0005-0000-0000-0000D9110000}"/>
    <cellStyle name="40% - Accent6 2 6 2 2 2 2 2" xfId="25344" xr:uid="{B35E83CA-64F7-4ED9-84E7-2C757C886EC8}"/>
    <cellStyle name="40% - Accent6 2 6 2 2 2 2 2 2" xfId="40315" xr:uid="{909B6993-1172-4411-9B3E-59EA6581E5E2}"/>
    <cellStyle name="40% - Accent6 2 6 2 2 2 2 3" xfId="32712" xr:uid="{EEF6D262-4CC6-4023-9971-432F1112C772}"/>
    <cellStyle name="40% - Accent6 2 6 2 2 2 3" xfId="7751" xr:uid="{00000000-0005-0000-0000-0000DA110000}"/>
    <cellStyle name="40% - Accent6 2 6 2 2 2 3 2" xfId="25345" xr:uid="{5C342EBE-F7E7-4BA3-B6E7-4C62FA520D7B}"/>
    <cellStyle name="40% - Accent6 2 6 2 2 2 3 2 2" xfId="40316" xr:uid="{1EF30FD1-3932-486E-8036-BBCBD92E65D5}"/>
    <cellStyle name="40% - Accent6 2 6 2 2 2 3 3" xfId="32713" xr:uid="{0CCF08B2-A000-49DA-BA77-A0A580E001B4}"/>
    <cellStyle name="40% - Accent6 2 6 2 2 2 4" xfId="25343" xr:uid="{AE0FC923-5DB6-48A7-B22F-C3D8F419BC98}"/>
    <cellStyle name="40% - Accent6 2 6 2 2 2 4 2" xfId="40314" xr:uid="{EC6D238A-DE14-444B-8FCC-8FD6D5529349}"/>
    <cellStyle name="40% - Accent6 2 6 2 2 2 5" xfId="32711" xr:uid="{C36E1CF2-B501-492E-96A8-C97F4E229EE5}"/>
    <cellStyle name="40% - Accent6 2 6 2 2 3" xfId="7752" xr:uid="{00000000-0005-0000-0000-0000DB110000}"/>
    <cellStyle name="40% - Accent6 2 6 2 2 3 2" xfId="7753" xr:uid="{00000000-0005-0000-0000-0000DC110000}"/>
    <cellStyle name="40% - Accent6 2 6 2 2 3 2 2" xfId="25347" xr:uid="{CDEE53CC-62FD-40B1-8834-15EDC4D5CCCE}"/>
    <cellStyle name="40% - Accent6 2 6 2 2 3 2 2 2" xfId="40318" xr:uid="{F50D8AC4-0D1D-46C7-A4C3-B5667FCBB576}"/>
    <cellStyle name="40% - Accent6 2 6 2 2 3 2 3" xfId="32715" xr:uid="{1E931DE5-7033-4F77-B097-32EA83D086C6}"/>
    <cellStyle name="40% - Accent6 2 6 2 2 3 3" xfId="25346" xr:uid="{0672CF47-FA64-4983-B422-EFB3FD4234F4}"/>
    <cellStyle name="40% - Accent6 2 6 2 2 3 3 2" xfId="40317" xr:uid="{8B1D4FF9-CE1A-45EC-80BD-930B26C18705}"/>
    <cellStyle name="40% - Accent6 2 6 2 2 3 4" xfId="32714" xr:uid="{5CD9918D-F62F-48F9-B07C-0AB637085398}"/>
    <cellStyle name="40% - Accent6 2 6 2 2 4" xfId="7754" xr:uid="{00000000-0005-0000-0000-0000DD110000}"/>
    <cellStyle name="40% - Accent6 2 6 2 2 4 2" xfId="25348" xr:uid="{AE36C144-268D-43AD-8FC7-679CDF9C239C}"/>
    <cellStyle name="40% - Accent6 2 6 2 2 4 2 2" xfId="40319" xr:uid="{3C8DC1B0-ED32-40D5-801C-DA408E21850B}"/>
    <cellStyle name="40% - Accent6 2 6 2 2 4 3" xfId="32716" xr:uid="{C1C669B1-7F95-4C0A-BE1D-DD035D6F79A1}"/>
    <cellStyle name="40% - Accent6 2 6 2 2 5" xfId="25342" xr:uid="{35600271-9842-4198-80C3-671414D19DC7}"/>
    <cellStyle name="40% - Accent6 2 6 2 2 5 2" xfId="40313" xr:uid="{9D288CAA-88C6-49CD-8BD6-5BDB1A6AD029}"/>
    <cellStyle name="40% - Accent6 2 6 2 2 6" xfId="32710" xr:uid="{F4345481-F632-42CC-96E2-FE00096837D0}"/>
    <cellStyle name="40% - Accent6 2 6 2 3" xfId="7755" xr:uid="{00000000-0005-0000-0000-0000DE110000}"/>
    <cellStyle name="40% - Accent6 2 6 2 3 2" xfId="7756" xr:uid="{00000000-0005-0000-0000-0000DF110000}"/>
    <cellStyle name="40% - Accent6 2 6 2 3 2 2" xfId="7757" xr:uid="{00000000-0005-0000-0000-0000E0110000}"/>
    <cellStyle name="40% - Accent6 2 6 2 3 2 2 2" xfId="25351" xr:uid="{A1647177-72D6-4039-9368-D20A48C2AF90}"/>
    <cellStyle name="40% - Accent6 2 6 2 3 2 2 2 2" xfId="40322" xr:uid="{B5B93ACC-473F-428E-9D7A-9C05D6279D8E}"/>
    <cellStyle name="40% - Accent6 2 6 2 3 2 2 3" xfId="32719" xr:uid="{4E8D7110-C0A7-4E2C-9A37-5C4597748060}"/>
    <cellStyle name="40% - Accent6 2 6 2 3 2 3" xfId="7758" xr:uid="{00000000-0005-0000-0000-0000E1110000}"/>
    <cellStyle name="40% - Accent6 2 6 2 3 2 3 2" xfId="25352" xr:uid="{7FC32B8A-2876-4330-BBDF-7E78AA7D8228}"/>
    <cellStyle name="40% - Accent6 2 6 2 3 2 3 2 2" xfId="40323" xr:uid="{6D190229-54DC-41DA-8193-37CAC0BBD51A}"/>
    <cellStyle name="40% - Accent6 2 6 2 3 2 3 3" xfId="32720" xr:uid="{85894FC9-5F66-4D84-9AA2-1F82D3AAE1D2}"/>
    <cellStyle name="40% - Accent6 2 6 2 3 2 4" xfId="25350" xr:uid="{D32D8A25-D7E3-4815-9D89-39A26A34B671}"/>
    <cellStyle name="40% - Accent6 2 6 2 3 2 4 2" xfId="40321" xr:uid="{C2CA340D-22DC-44DC-9D34-E9F36E7735E9}"/>
    <cellStyle name="40% - Accent6 2 6 2 3 2 5" xfId="32718" xr:uid="{30B79DC7-0C6E-4096-B2D5-5DBBE62BE19D}"/>
    <cellStyle name="40% - Accent6 2 6 2 3 3" xfId="7759" xr:uid="{00000000-0005-0000-0000-0000E2110000}"/>
    <cellStyle name="40% - Accent6 2 6 2 3 3 2" xfId="7760" xr:uid="{00000000-0005-0000-0000-0000E3110000}"/>
    <cellStyle name="40% - Accent6 2 6 2 3 3 2 2" xfId="25354" xr:uid="{590694D6-5DE2-4DB9-858C-FB0FA9DFB676}"/>
    <cellStyle name="40% - Accent6 2 6 2 3 3 2 2 2" xfId="40325" xr:uid="{027F8946-D676-46EA-9FA0-98B52A4864E7}"/>
    <cellStyle name="40% - Accent6 2 6 2 3 3 2 3" xfId="32722" xr:uid="{B3584CF1-4E85-4DF6-B28C-181C7130FC63}"/>
    <cellStyle name="40% - Accent6 2 6 2 3 3 3" xfId="25353" xr:uid="{99B2E818-7FDE-451A-8AD1-179EA6531D12}"/>
    <cellStyle name="40% - Accent6 2 6 2 3 3 3 2" xfId="40324" xr:uid="{9670C41C-2802-46B6-8B05-887FCA19A929}"/>
    <cellStyle name="40% - Accent6 2 6 2 3 3 4" xfId="32721" xr:uid="{02D6037F-C03A-4969-A24F-FBD869B2F653}"/>
    <cellStyle name="40% - Accent6 2 6 2 3 4" xfId="7761" xr:uid="{00000000-0005-0000-0000-0000E4110000}"/>
    <cellStyle name="40% - Accent6 2 6 2 3 4 2" xfId="25355" xr:uid="{D2F46D16-93CC-40CB-AFE8-999F0AB153EC}"/>
    <cellStyle name="40% - Accent6 2 6 2 3 4 2 2" xfId="40326" xr:uid="{2E0CBC5D-99B3-4E21-A462-2058A3FFA0D4}"/>
    <cellStyle name="40% - Accent6 2 6 2 3 4 3" xfId="32723" xr:uid="{468F37C3-720A-4B17-A665-57F254329D9A}"/>
    <cellStyle name="40% - Accent6 2 6 2 3 5" xfId="25349" xr:uid="{27765240-4ED5-4D78-95E7-F2DE01A2F38F}"/>
    <cellStyle name="40% - Accent6 2 6 2 3 5 2" xfId="40320" xr:uid="{9ECBC196-F4E2-4F61-BC4B-5DF87760FC60}"/>
    <cellStyle name="40% - Accent6 2 6 2 3 6" xfId="32717" xr:uid="{27E0C8A7-54E3-4D02-9F2C-2A19F3838977}"/>
    <cellStyle name="40% - Accent6 2 6 2 4" xfId="7762" xr:uid="{00000000-0005-0000-0000-0000E5110000}"/>
    <cellStyle name="40% - Accent6 2 6 2 4 2" xfId="7763" xr:uid="{00000000-0005-0000-0000-0000E6110000}"/>
    <cellStyle name="40% - Accent6 2 6 2 4 2 2" xfId="25357" xr:uid="{E8332529-94C9-4263-B22F-DFA00A96DDFD}"/>
    <cellStyle name="40% - Accent6 2 6 2 4 2 2 2" xfId="40328" xr:uid="{CBB635B0-170F-4CE5-8CB5-96146CE88CAD}"/>
    <cellStyle name="40% - Accent6 2 6 2 4 2 3" xfId="32725" xr:uid="{56F65486-6577-4718-A3A5-A809D5D5A5CB}"/>
    <cellStyle name="40% - Accent6 2 6 2 4 3" xfId="7764" xr:uid="{00000000-0005-0000-0000-0000E7110000}"/>
    <cellStyle name="40% - Accent6 2 6 2 4 3 2" xfId="25358" xr:uid="{0705175E-9B2E-46FD-9824-3716F8CAB53B}"/>
    <cellStyle name="40% - Accent6 2 6 2 4 3 2 2" xfId="40329" xr:uid="{4A308FC1-C861-479A-A6AF-B7FB3B6044FE}"/>
    <cellStyle name="40% - Accent6 2 6 2 4 3 3" xfId="32726" xr:uid="{5A9C2B0B-0EF0-48B3-96A6-7409BB65DAF6}"/>
    <cellStyle name="40% - Accent6 2 6 2 4 4" xfId="25356" xr:uid="{91C5D0B9-1244-444A-B196-7AC66DA580A6}"/>
    <cellStyle name="40% - Accent6 2 6 2 4 4 2" xfId="40327" xr:uid="{D3E83320-A665-46DD-86C1-B4B5DEB78F80}"/>
    <cellStyle name="40% - Accent6 2 6 2 4 5" xfId="32724" xr:uid="{5117F661-7E33-4FE4-AAFB-1DCF7B707A29}"/>
    <cellStyle name="40% - Accent6 2 6 2 5" xfId="7765" xr:uid="{00000000-0005-0000-0000-0000E8110000}"/>
    <cellStyle name="40% - Accent6 2 6 2 5 2" xfId="25359" xr:uid="{F7ECF6AE-3D9D-4CE5-8885-9571BAEE5B4A}"/>
    <cellStyle name="40% - Accent6 2 6 2 5 2 2" xfId="40330" xr:uid="{9A957274-90E6-45F7-9612-78A7C595E611}"/>
    <cellStyle name="40% - Accent6 2 6 2 5 3" xfId="32727" xr:uid="{74CF9E5F-97FB-4CC1-AA26-C80FDAA02F5A}"/>
    <cellStyle name="40% - Accent6 2 6 2 6" xfId="7766" xr:uid="{00000000-0005-0000-0000-0000E9110000}"/>
    <cellStyle name="40% - Accent6 2 6 2 6 2" xfId="7767" xr:uid="{00000000-0005-0000-0000-0000EA110000}"/>
    <cellStyle name="40% - Accent6 2 6 2 6 2 2" xfId="25361" xr:uid="{68F3D23C-3A83-4DF8-B4CA-9D9C6E030AA7}"/>
    <cellStyle name="40% - Accent6 2 6 2 6 2 2 2" xfId="40332" xr:uid="{2E30A593-F395-4EE3-BCB5-E72437D2FD05}"/>
    <cellStyle name="40% - Accent6 2 6 2 6 2 3" xfId="32729" xr:uid="{E556254A-51AE-4FED-B135-70712EDDD5F4}"/>
    <cellStyle name="40% - Accent6 2 6 2 6 3" xfId="25360" xr:uid="{EBBE02AB-6E55-4FC8-88E3-270B0FA1B444}"/>
    <cellStyle name="40% - Accent6 2 6 2 6 3 2" xfId="40331" xr:uid="{36290C81-1A10-4AC7-BB39-B1116BB251EB}"/>
    <cellStyle name="40% - Accent6 2 6 2 6 4" xfId="32728" xr:uid="{E725741E-FC44-4B66-91D4-A012853881C6}"/>
    <cellStyle name="40% - Accent6 2 6 2 7" xfId="7768" xr:uid="{00000000-0005-0000-0000-0000EB110000}"/>
    <cellStyle name="40% - Accent6 2 6 2 7 2" xfId="25362" xr:uid="{FC571E67-361A-4DF6-B72E-1BD415CCEC33}"/>
    <cellStyle name="40% - Accent6 2 6 2 7 2 2" xfId="40333" xr:uid="{68BAE204-203D-4587-B163-DBE94BCA68A7}"/>
    <cellStyle name="40% - Accent6 2 6 2 7 3" xfId="32730" xr:uid="{967F01B3-2CF8-4195-B443-1F3BB65FF409}"/>
    <cellStyle name="40% - Accent6 2 6 2 8" xfId="25341" xr:uid="{1E298F8C-6C52-4F46-9DF2-6EE040F19BE5}"/>
    <cellStyle name="40% - Accent6 2 6 2 8 2" xfId="40312" xr:uid="{AE8467E1-F5C1-4E9A-941E-91BB47883E0D}"/>
    <cellStyle name="40% - Accent6 2 6 2 9" xfId="32709" xr:uid="{C5505322-BFCB-4648-B94F-B61A5CFB193B}"/>
    <cellStyle name="40% - Accent6 2 6 3" xfId="7769" xr:uid="{00000000-0005-0000-0000-0000EC110000}"/>
    <cellStyle name="40% - Accent6 2 6 3 2" xfId="7770" xr:uid="{00000000-0005-0000-0000-0000ED110000}"/>
    <cellStyle name="40% - Accent6 2 6 3 2 2" xfId="7771" xr:uid="{00000000-0005-0000-0000-0000EE110000}"/>
    <cellStyle name="40% - Accent6 2 6 3 2 2 2" xfId="25365" xr:uid="{FBB3C818-2B6B-42EF-855A-8FA09BEE5CF4}"/>
    <cellStyle name="40% - Accent6 2 6 3 2 2 2 2" xfId="40336" xr:uid="{9B571C38-71DF-4888-BBCC-3D40803044D5}"/>
    <cellStyle name="40% - Accent6 2 6 3 2 2 3" xfId="32733" xr:uid="{07CBEA41-1079-4958-B58F-830453F4BE20}"/>
    <cellStyle name="40% - Accent6 2 6 3 2 3" xfId="7772" xr:uid="{00000000-0005-0000-0000-0000EF110000}"/>
    <cellStyle name="40% - Accent6 2 6 3 2 3 2" xfId="25366" xr:uid="{39FC9DF6-6FD1-43AE-A534-734CB98F5F58}"/>
    <cellStyle name="40% - Accent6 2 6 3 2 3 2 2" xfId="40337" xr:uid="{E32C63D1-EA17-4C82-862D-F7363BB0A918}"/>
    <cellStyle name="40% - Accent6 2 6 3 2 3 3" xfId="32734" xr:uid="{0E216D5B-1248-4335-843C-CF273C742636}"/>
    <cellStyle name="40% - Accent6 2 6 3 2 4" xfId="25364" xr:uid="{40FEC28A-A97B-4F0D-A019-C16EA3C6D456}"/>
    <cellStyle name="40% - Accent6 2 6 3 2 4 2" xfId="40335" xr:uid="{400B9EC0-D2B7-4066-BC47-0BCB1FDA8435}"/>
    <cellStyle name="40% - Accent6 2 6 3 2 5" xfId="32732" xr:uid="{16112BAF-3101-4734-995B-7EF6EED9C893}"/>
    <cellStyle name="40% - Accent6 2 6 3 3" xfId="7773" xr:uid="{00000000-0005-0000-0000-0000F0110000}"/>
    <cellStyle name="40% - Accent6 2 6 3 3 2" xfId="7774" xr:uid="{00000000-0005-0000-0000-0000F1110000}"/>
    <cellStyle name="40% - Accent6 2 6 3 3 2 2" xfId="25368" xr:uid="{E6DEB127-54AF-4431-A673-2E836FAD810B}"/>
    <cellStyle name="40% - Accent6 2 6 3 3 2 2 2" xfId="40339" xr:uid="{EC764F4A-4445-4C83-BE1D-3E375069B535}"/>
    <cellStyle name="40% - Accent6 2 6 3 3 2 3" xfId="32736" xr:uid="{F28A7C5F-8808-4AEE-BDB2-976652BC73E3}"/>
    <cellStyle name="40% - Accent6 2 6 3 3 3" xfId="25367" xr:uid="{41E5B713-D086-4564-8371-4F68B3D0783E}"/>
    <cellStyle name="40% - Accent6 2 6 3 3 3 2" xfId="40338" xr:uid="{6BEAFC73-95A6-41DA-B9CE-30D08D82C8E9}"/>
    <cellStyle name="40% - Accent6 2 6 3 3 4" xfId="32735" xr:uid="{1EFD8448-747C-43DF-A5DD-BD5664EAC196}"/>
    <cellStyle name="40% - Accent6 2 6 3 4" xfId="7775" xr:uid="{00000000-0005-0000-0000-0000F2110000}"/>
    <cellStyle name="40% - Accent6 2 6 3 4 2" xfId="25369" xr:uid="{ED5CB970-BD1C-4768-8AD7-CEAA39EDD196}"/>
    <cellStyle name="40% - Accent6 2 6 3 4 2 2" xfId="40340" xr:uid="{586DAC16-FB55-44F9-BFA0-DAE86B0474A2}"/>
    <cellStyle name="40% - Accent6 2 6 3 4 3" xfId="32737" xr:uid="{D2C353E1-CB82-48E8-8455-048C542F1060}"/>
    <cellStyle name="40% - Accent6 2 6 3 5" xfId="25363" xr:uid="{9B83039A-8035-4F00-942F-BEF93BBDB147}"/>
    <cellStyle name="40% - Accent6 2 6 3 5 2" xfId="40334" xr:uid="{376ACFE8-C703-4A11-9A9E-D124F345C7DD}"/>
    <cellStyle name="40% - Accent6 2 6 3 6" xfId="32731" xr:uid="{932D62F0-8EEE-40BB-9A7D-2A258075C328}"/>
    <cellStyle name="40% - Accent6 2 6 4" xfId="7776" xr:uid="{00000000-0005-0000-0000-0000F3110000}"/>
    <cellStyle name="40% - Accent6 2 6 4 2" xfId="7777" xr:uid="{00000000-0005-0000-0000-0000F4110000}"/>
    <cellStyle name="40% - Accent6 2 6 4 2 2" xfId="7778" xr:uid="{00000000-0005-0000-0000-0000F5110000}"/>
    <cellStyle name="40% - Accent6 2 6 4 2 2 2" xfId="25372" xr:uid="{867B5BD9-C578-4F29-955E-73F48790F1E0}"/>
    <cellStyle name="40% - Accent6 2 6 4 2 2 2 2" xfId="40343" xr:uid="{E8BF86B1-1A96-4756-BDCE-E86E3EB428BB}"/>
    <cellStyle name="40% - Accent6 2 6 4 2 2 3" xfId="32740" xr:uid="{02F98F3E-DABA-4E16-8AA3-01420414DCCB}"/>
    <cellStyle name="40% - Accent6 2 6 4 2 3" xfId="7779" xr:uid="{00000000-0005-0000-0000-0000F6110000}"/>
    <cellStyle name="40% - Accent6 2 6 4 2 3 2" xfId="25373" xr:uid="{AB3C143C-BD7E-4767-8D02-087A96E9F0D3}"/>
    <cellStyle name="40% - Accent6 2 6 4 2 3 2 2" xfId="40344" xr:uid="{A967BBB2-83D7-43C7-BFF9-F6E59510396F}"/>
    <cellStyle name="40% - Accent6 2 6 4 2 3 3" xfId="32741" xr:uid="{0E290ECE-BC51-4238-87B6-D03918E9DA1F}"/>
    <cellStyle name="40% - Accent6 2 6 4 2 4" xfId="25371" xr:uid="{E1381149-3AD1-421E-BF46-9C9C7F8D1F5F}"/>
    <cellStyle name="40% - Accent6 2 6 4 2 4 2" xfId="40342" xr:uid="{E790790B-C890-4331-B300-335621BA1933}"/>
    <cellStyle name="40% - Accent6 2 6 4 2 5" xfId="32739" xr:uid="{C2EFC549-2A48-4A30-92BD-3FBA3896EDFF}"/>
    <cellStyle name="40% - Accent6 2 6 4 3" xfId="7780" xr:uid="{00000000-0005-0000-0000-0000F7110000}"/>
    <cellStyle name="40% - Accent6 2 6 4 3 2" xfId="7781" xr:uid="{00000000-0005-0000-0000-0000F8110000}"/>
    <cellStyle name="40% - Accent6 2 6 4 3 2 2" xfId="25375" xr:uid="{0C5087CA-477D-44F9-AFF8-F648906D81F8}"/>
    <cellStyle name="40% - Accent6 2 6 4 3 2 2 2" xfId="40346" xr:uid="{A11AD300-EF76-41EA-B04E-53BC5FBCD97D}"/>
    <cellStyle name="40% - Accent6 2 6 4 3 2 3" xfId="32743" xr:uid="{E982EF35-8ED0-4F60-BE06-7188B895FC5F}"/>
    <cellStyle name="40% - Accent6 2 6 4 3 3" xfId="25374" xr:uid="{D3B1CC8E-58FD-4664-BBF6-901DD2B6BAFF}"/>
    <cellStyle name="40% - Accent6 2 6 4 3 3 2" xfId="40345" xr:uid="{4858550E-EB97-42D7-9D8A-73335F92BF23}"/>
    <cellStyle name="40% - Accent6 2 6 4 3 4" xfId="32742" xr:uid="{63D6CD08-6DEF-48B9-ABD0-38B0083E35CC}"/>
    <cellStyle name="40% - Accent6 2 6 4 4" xfId="7782" xr:uid="{00000000-0005-0000-0000-0000F9110000}"/>
    <cellStyle name="40% - Accent6 2 6 4 4 2" xfId="25376" xr:uid="{935D3BE2-A5BE-454B-BD2F-D946894503F1}"/>
    <cellStyle name="40% - Accent6 2 6 4 4 2 2" xfId="40347" xr:uid="{A304299B-D9FD-45CD-98E7-51A0358F4A7E}"/>
    <cellStyle name="40% - Accent6 2 6 4 4 3" xfId="32744" xr:uid="{57E5D299-3FFE-4826-9241-6DF47A980D20}"/>
    <cellStyle name="40% - Accent6 2 6 4 5" xfId="25370" xr:uid="{171DACDA-7CB4-48D4-A6B6-998335A3B155}"/>
    <cellStyle name="40% - Accent6 2 6 4 5 2" xfId="40341" xr:uid="{B61F4B1A-DA5B-4ED4-BE2D-D10715FDDCA0}"/>
    <cellStyle name="40% - Accent6 2 6 4 6" xfId="32738" xr:uid="{CDC75831-ABF0-428E-94EB-D0216AFAAEC1}"/>
    <cellStyle name="40% - Accent6 2 6 5" xfId="7783" xr:uid="{00000000-0005-0000-0000-0000FA110000}"/>
    <cellStyle name="40% - Accent6 2 6 5 2" xfId="7784" xr:uid="{00000000-0005-0000-0000-0000FB110000}"/>
    <cellStyle name="40% - Accent6 2 6 5 2 2" xfId="25378" xr:uid="{E85ADE01-DA50-4A89-B446-30677D280D53}"/>
    <cellStyle name="40% - Accent6 2 6 5 2 2 2" xfId="40349" xr:uid="{55869E3F-796D-40F8-B89D-2F41079490CC}"/>
    <cellStyle name="40% - Accent6 2 6 5 2 3" xfId="32746" xr:uid="{4780E926-7E56-44C5-B022-DA62A05DAD88}"/>
    <cellStyle name="40% - Accent6 2 6 5 3" xfId="7785" xr:uid="{00000000-0005-0000-0000-0000FC110000}"/>
    <cellStyle name="40% - Accent6 2 6 5 3 2" xfId="25379" xr:uid="{6308ACDF-53C8-4DBD-AC81-3F47B1179773}"/>
    <cellStyle name="40% - Accent6 2 6 5 3 2 2" xfId="40350" xr:uid="{BFC0AFF4-FFA9-4D17-9426-FE0D1D1271BA}"/>
    <cellStyle name="40% - Accent6 2 6 5 3 3" xfId="32747" xr:uid="{7A2F4541-01FD-4F2D-BCB9-D2F1001B19B9}"/>
    <cellStyle name="40% - Accent6 2 6 5 4" xfId="25377" xr:uid="{A6E6F37B-904A-41B7-B18B-DABF2E8CBC9C}"/>
    <cellStyle name="40% - Accent6 2 6 5 4 2" xfId="40348" xr:uid="{DB1FD551-BB0D-44DC-92B3-B0C7BD50AC3D}"/>
    <cellStyle name="40% - Accent6 2 6 5 5" xfId="32745" xr:uid="{0A95534F-5C0E-452A-82DB-E4DD8A58ABFB}"/>
    <cellStyle name="40% - Accent6 2 6 6" xfId="7786" xr:uid="{00000000-0005-0000-0000-0000FD110000}"/>
    <cellStyle name="40% - Accent6 2 6 6 2" xfId="25380" xr:uid="{7077499F-70A8-47B5-ADE0-E4A4DDC58AA4}"/>
    <cellStyle name="40% - Accent6 2 6 6 2 2" xfId="40351" xr:uid="{0363C058-BB68-41DA-A20D-D66403F1CD6F}"/>
    <cellStyle name="40% - Accent6 2 6 6 3" xfId="32748" xr:uid="{64B84842-A31C-4F73-8297-CD9D109D9695}"/>
    <cellStyle name="40% - Accent6 2 6 7" xfId="7787" xr:uid="{00000000-0005-0000-0000-0000FE110000}"/>
    <cellStyle name="40% - Accent6 2 6 7 2" xfId="7788" xr:uid="{00000000-0005-0000-0000-0000FF110000}"/>
    <cellStyle name="40% - Accent6 2 6 7 2 2" xfId="25382" xr:uid="{5BB5E930-4B5C-4521-A9FB-A737F2877C5C}"/>
    <cellStyle name="40% - Accent6 2 6 7 2 2 2" xfId="40353" xr:uid="{87487EB0-6840-4AB2-9473-ED6E089D5EF3}"/>
    <cellStyle name="40% - Accent6 2 6 7 2 3" xfId="32750" xr:uid="{5E557F45-6FBD-442F-AC5E-E900FCA2BB83}"/>
    <cellStyle name="40% - Accent6 2 6 7 3" xfId="25381" xr:uid="{04343C88-1558-42B3-B3D6-02D46C70E675}"/>
    <cellStyle name="40% - Accent6 2 6 7 3 2" xfId="40352" xr:uid="{C2BC7F93-8765-40DE-8B33-3D09CED2725E}"/>
    <cellStyle name="40% - Accent6 2 6 7 4" xfId="32749" xr:uid="{4FB9F3AF-176E-4BDC-B4F7-B974FEF17DAE}"/>
    <cellStyle name="40% - Accent6 2 6 8" xfId="7789" xr:uid="{00000000-0005-0000-0000-000000120000}"/>
    <cellStyle name="40% - Accent6 2 6 8 2" xfId="25383" xr:uid="{C8652645-96C5-4F47-8CCD-6F3839E11EED}"/>
    <cellStyle name="40% - Accent6 2 6 8 2 2" xfId="40354" xr:uid="{D64346FB-50FE-495F-8CB8-C5082971A5DB}"/>
    <cellStyle name="40% - Accent6 2 6 8 3" xfId="32751" xr:uid="{B482474B-9A1A-4C14-A577-0FC7C39A8702}"/>
    <cellStyle name="40% - Accent6 2 6 9" xfId="25340" xr:uid="{BB0F9BCF-B764-4467-A181-B5ABCC3AD97C}"/>
    <cellStyle name="40% - Accent6 2 6 9 2" xfId="40311" xr:uid="{C962F8A8-3898-44EF-8EA9-482A081D9246}"/>
    <cellStyle name="40% - Accent6 2 7" xfId="7790" xr:uid="{00000000-0005-0000-0000-000001120000}"/>
    <cellStyle name="40% - Accent6 2 7 2" xfId="7791" xr:uid="{00000000-0005-0000-0000-000002120000}"/>
    <cellStyle name="40% - Accent6 2 7 2 2" xfId="7792" xr:uid="{00000000-0005-0000-0000-000003120000}"/>
    <cellStyle name="40% - Accent6 2 7 2 2 2" xfId="25386" xr:uid="{02E81EDE-EB31-458D-B64F-28BCDCFA98F3}"/>
    <cellStyle name="40% - Accent6 2 7 2 2 2 2" xfId="40357" xr:uid="{B8443E37-F7AE-454C-B305-52D9A29B72E0}"/>
    <cellStyle name="40% - Accent6 2 7 2 2 3" xfId="32754" xr:uid="{B3C38107-4B39-4B2D-B343-A7EE1DEB8922}"/>
    <cellStyle name="40% - Accent6 2 7 2 3" xfId="7793" xr:uid="{00000000-0005-0000-0000-000004120000}"/>
    <cellStyle name="40% - Accent6 2 7 2 3 2" xfId="25387" xr:uid="{7F22216C-90E8-454D-A40C-FD9D70C144C4}"/>
    <cellStyle name="40% - Accent6 2 7 2 3 2 2" xfId="40358" xr:uid="{91952BD9-7EDF-4027-8881-3B9A92F79E59}"/>
    <cellStyle name="40% - Accent6 2 7 2 3 3" xfId="32755" xr:uid="{30947E41-9B9E-4220-A520-21A90C82984B}"/>
    <cellStyle name="40% - Accent6 2 7 2 4" xfId="25385" xr:uid="{65B08C51-6ED1-4BF4-8F8A-FE34003A0C03}"/>
    <cellStyle name="40% - Accent6 2 7 2 4 2" xfId="40356" xr:uid="{A7CD6E1D-A060-490E-B142-78195D88D8D5}"/>
    <cellStyle name="40% - Accent6 2 7 2 5" xfId="32753" xr:uid="{114E5F45-A39D-4BFB-AC7C-D32C9AFA7872}"/>
    <cellStyle name="40% - Accent6 2 7 3" xfId="7794" xr:uid="{00000000-0005-0000-0000-000005120000}"/>
    <cellStyle name="40% - Accent6 2 7 3 2" xfId="7795" xr:uid="{00000000-0005-0000-0000-000006120000}"/>
    <cellStyle name="40% - Accent6 2 7 3 2 2" xfId="25389" xr:uid="{DB0FF7C1-5216-4D4C-A402-43E736B4D722}"/>
    <cellStyle name="40% - Accent6 2 7 3 2 2 2" xfId="40360" xr:uid="{A9478DA0-0644-4F49-98A0-4ED47B131564}"/>
    <cellStyle name="40% - Accent6 2 7 3 2 3" xfId="32757" xr:uid="{4674860C-C177-4297-A36E-83AEDA1F7837}"/>
    <cellStyle name="40% - Accent6 2 7 3 3" xfId="25388" xr:uid="{220C8500-573F-4767-8C9B-50615820052C}"/>
    <cellStyle name="40% - Accent6 2 7 3 3 2" xfId="40359" xr:uid="{E2B05EEB-A430-4B4C-9038-49C7CBA5CE2A}"/>
    <cellStyle name="40% - Accent6 2 7 3 4" xfId="32756" xr:uid="{808806BB-338E-4633-9D65-80A976A7208D}"/>
    <cellStyle name="40% - Accent6 2 7 4" xfId="7796" xr:uid="{00000000-0005-0000-0000-000007120000}"/>
    <cellStyle name="40% - Accent6 2 7 4 2" xfId="25390" xr:uid="{8B26D7D1-E3CD-4A17-A94B-85473A53B8C8}"/>
    <cellStyle name="40% - Accent6 2 7 4 2 2" xfId="40361" xr:uid="{9B66134B-C16D-49A4-9556-1B1535D70E46}"/>
    <cellStyle name="40% - Accent6 2 7 4 3" xfId="32758" xr:uid="{C1A845E3-0B86-415A-B563-9E0C64F2DC15}"/>
    <cellStyle name="40% - Accent6 2 7 5" xfId="25384" xr:uid="{693044F0-1B6D-4E01-B578-7E0CCB942D7D}"/>
    <cellStyle name="40% - Accent6 2 7 5 2" xfId="40355" xr:uid="{D9112DFF-C853-41E4-8E80-93C4087EE1EF}"/>
    <cellStyle name="40% - Accent6 2 7 6" xfId="32752" xr:uid="{139B6E38-B6FD-4EA1-9FF6-E3967D608768}"/>
    <cellStyle name="40% - Accent6 3" xfId="252" xr:uid="{00000000-0005-0000-0000-00005B000000}"/>
    <cellStyle name="40% - Accent6 3 10" xfId="7797" xr:uid="{00000000-0005-0000-0000-000008120000}"/>
    <cellStyle name="40% - Accent6 3 10 2" xfId="25391" xr:uid="{078A8BA7-B873-4BB2-A783-E1B26FE9F98A}"/>
    <cellStyle name="40% - Accent6 3 10 2 2" xfId="40362" xr:uid="{3A79BE92-A991-4D56-8B41-13B8A5AF25E8}"/>
    <cellStyle name="40% - Accent6 3 10 3" xfId="32759" xr:uid="{9BD4D42A-B6C5-4F8C-8C24-AD1BC2D6319C}"/>
    <cellStyle name="40% - Accent6 3 2" xfId="7798" xr:uid="{00000000-0005-0000-0000-000009120000}"/>
    <cellStyle name="40% - Accent6 3 2 2" xfId="7799" xr:uid="{00000000-0005-0000-0000-00000A120000}"/>
    <cellStyle name="40% - Accent6 3 2 2 2" xfId="7800" xr:uid="{00000000-0005-0000-0000-00000B120000}"/>
    <cellStyle name="40% - Accent6 3 2 2 2 2" xfId="7801" xr:uid="{00000000-0005-0000-0000-00000C120000}"/>
    <cellStyle name="40% - Accent6 3 2 2 2 2 2" xfId="7802" xr:uid="{00000000-0005-0000-0000-00000D120000}"/>
    <cellStyle name="40% - Accent6 3 2 2 2 2 2 2" xfId="25395" xr:uid="{E787C5A6-B096-42C8-9E03-2D1D69FC7F46}"/>
    <cellStyle name="40% - Accent6 3 2 2 2 2 2 2 2" xfId="40366" xr:uid="{57778637-1C46-46C7-917E-B53566AE5604}"/>
    <cellStyle name="40% - Accent6 3 2 2 2 2 2 3" xfId="32763" xr:uid="{C350BA9D-9205-4EFB-8AEF-0331FC0F4CDA}"/>
    <cellStyle name="40% - Accent6 3 2 2 2 2 3" xfId="7803" xr:uid="{00000000-0005-0000-0000-00000E120000}"/>
    <cellStyle name="40% - Accent6 3 2 2 2 2 3 2" xfId="25396" xr:uid="{3904D3AF-38EB-46E8-BF68-D1F5FB801962}"/>
    <cellStyle name="40% - Accent6 3 2 2 2 2 3 2 2" xfId="40367" xr:uid="{C1BE4CB9-1AB5-4AC1-A8F7-FBD83AE8018A}"/>
    <cellStyle name="40% - Accent6 3 2 2 2 2 3 3" xfId="32764" xr:uid="{C7536A80-C252-4CDD-B2FB-52763A5E20AF}"/>
    <cellStyle name="40% - Accent6 3 2 2 2 2 4" xfId="25394" xr:uid="{7D857F98-4E07-4281-833B-57F9A67965BE}"/>
    <cellStyle name="40% - Accent6 3 2 2 2 2 4 2" xfId="40365" xr:uid="{05C53718-B8DF-449C-88E0-DE2E910F10D5}"/>
    <cellStyle name="40% - Accent6 3 2 2 2 2 5" xfId="32762" xr:uid="{9324BC8A-BFCD-47A1-8186-FADCEF34EAB9}"/>
    <cellStyle name="40% - Accent6 3 2 2 2 3" xfId="7804" xr:uid="{00000000-0005-0000-0000-00000F120000}"/>
    <cellStyle name="40% - Accent6 3 2 2 2 3 2" xfId="7805" xr:uid="{00000000-0005-0000-0000-000010120000}"/>
    <cellStyle name="40% - Accent6 3 2 2 2 3 2 2" xfId="25398" xr:uid="{49360B44-F384-46AB-94A9-89A0B09E2F74}"/>
    <cellStyle name="40% - Accent6 3 2 2 2 3 2 2 2" xfId="40369" xr:uid="{216E05ED-6119-47DC-B336-9B9107C7C026}"/>
    <cellStyle name="40% - Accent6 3 2 2 2 3 2 3" xfId="32766" xr:uid="{006035D7-BF94-4A25-81C6-E39FA91E513A}"/>
    <cellStyle name="40% - Accent6 3 2 2 2 3 3" xfId="25397" xr:uid="{882C9C56-65CA-439D-A76E-A6350FF7823E}"/>
    <cellStyle name="40% - Accent6 3 2 2 2 3 3 2" xfId="40368" xr:uid="{9907AC97-FCD8-49C1-8694-8F81D0628044}"/>
    <cellStyle name="40% - Accent6 3 2 2 2 3 4" xfId="32765" xr:uid="{3680BA0E-ED8D-4146-998D-D7FE643CA955}"/>
    <cellStyle name="40% - Accent6 3 2 2 2 4" xfId="7806" xr:uid="{00000000-0005-0000-0000-000011120000}"/>
    <cellStyle name="40% - Accent6 3 2 2 2 4 2" xfId="25399" xr:uid="{0E278058-8411-4A1A-BC01-8B794769685F}"/>
    <cellStyle name="40% - Accent6 3 2 2 2 4 2 2" xfId="40370" xr:uid="{8E1DB0A0-A48F-4CBE-822B-95C1FBDBE725}"/>
    <cellStyle name="40% - Accent6 3 2 2 2 4 3" xfId="32767" xr:uid="{1C085F23-DA94-4FA8-B764-8793D7510620}"/>
    <cellStyle name="40% - Accent6 3 2 2 2 5" xfId="25393" xr:uid="{66F54F22-AB4F-47B7-B695-0CE5678DFF4E}"/>
    <cellStyle name="40% - Accent6 3 2 2 2 5 2" xfId="40364" xr:uid="{1500E611-8852-47BA-9C56-68C64998A1B9}"/>
    <cellStyle name="40% - Accent6 3 2 2 2 6" xfId="32761" xr:uid="{59ABE52C-B891-454A-B307-A6364E86B9E6}"/>
    <cellStyle name="40% - Accent6 3 2 2 3" xfId="7807" xr:uid="{00000000-0005-0000-0000-000012120000}"/>
    <cellStyle name="40% - Accent6 3 2 2 3 2" xfId="7808" xr:uid="{00000000-0005-0000-0000-000013120000}"/>
    <cellStyle name="40% - Accent6 3 2 2 3 2 2" xfId="25401" xr:uid="{21992165-32DD-4693-B944-0D40D84917E4}"/>
    <cellStyle name="40% - Accent6 3 2 2 3 2 2 2" xfId="40372" xr:uid="{85FB2359-EBAA-43E5-B1F1-CD579C9304B0}"/>
    <cellStyle name="40% - Accent6 3 2 2 3 2 3" xfId="32769" xr:uid="{EB91DCE4-2924-47C1-9529-F4685516684C}"/>
    <cellStyle name="40% - Accent6 3 2 2 3 3" xfId="7809" xr:uid="{00000000-0005-0000-0000-000014120000}"/>
    <cellStyle name="40% - Accent6 3 2 2 3 3 2" xfId="25402" xr:uid="{5E2C3374-0043-442C-95F8-484CFAF4A58B}"/>
    <cellStyle name="40% - Accent6 3 2 2 3 3 2 2" xfId="40373" xr:uid="{3D93990F-AAB1-4AC4-A57A-EAD6CA79A5E2}"/>
    <cellStyle name="40% - Accent6 3 2 2 3 3 3" xfId="32770" xr:uid="{26FF2D2B-3BDF-4C66-89E6-F4B7DD0DBA30}"/>
    <cellStyle name="40% - Accent6 3 2 2 3 4" xfId="25400" xr:uid="{41374A50-1F0C-45E5-BDDE-04857C614434}"/>
    <cellStyle name="40% - Accent6 3 2 2 3 4 2" xfId="40371" xr:uid="{07604359-DC85-4970-A7E1-1195B6080E9C}"/>
    <cellStyle name="40% - Accent6 3 2 2 3 5" xfId="32768" xr:uid="{ABD6F0E4-1603-4E9A-B929-04A544710DED}"/>
    <cellStyle name="40% - Accent6 3 2 2 4" xfId="7810" xr:uid="{00000000-0005-0000-0000-000015120000}"/>
    <cellStyle name="40% - Accent6 3 2 2 4 2" xfId="25403" xr:uid="{19F93E14-8FDF-47F5-9864-409DF49E2D3E}"/>
    <cellStyle name="40% - Accent6 3 2 2 4 2 2" xfId="40374" xr:uid="{BEF74547-A7DF-4F37-BFDE-00F515E03604}"/>
    <cellStyle name="40% - Accent6 3 2 2 4 3" xfId="32771" xr:uid="{CF84ECEB-7B0C-4298-9DC5-E630BEA30DC7}"/>
    <cellStyle name="40% - Accent6 3 2 2 5" xfId="7811" xr:uid="{00000000-0005-0000-0000-000016120000}"/>
    <cellStyle name="40% - Accent6 3 2 2 5 2" xfId="7812" xr:uid="{00000000-0005-0000-0000-000017120000}"/>
    <cellStyle name="40% - Accent6 3 2 2 5 2 2" xfId="25405" xr:uid="{8D02D799-738E-43DE-9B6D-C66BE026095C}"/>
    <cellStyle name="40% - Accent6 3 2 2 5 2 2 2" xfId="40376" xr:uid="{4332C56C-EDD8-4093-8150-A649DDB41397}"/>
    <cellStyle name="40% - Accent6 3 2 2 5 2 3" xfId="32773" xr:uid="{0F2097A5-4AE5-4B3E-83C9-DF6C550B7F82}"/>
    <cellStyle name="40% - Accent6 3 2 2 5 3" xfId="25404" xr:uid="{21E81F14-9BE2-481F-A6BC-D5C35FEEE49C}"/>
    <cellStyle name="40% - Accent6 3 2 2 5 3 2" xfId="40375" xr:uid="{62A06EE3-0AE3-4D2C-972C-177F7A16461E}"/>
    <cellStyle name="40% - Accent6 3 2 2 5 4" xfId="32772" xr:uid="{797E02C1-7C5F-4560-A0A0-ADFC38F988C6}"/>
    <cellStyle name="40% - Accent6 3 2 2 6" xfId="7813" xr:uid="{00000000-0005-0000-0000-000018120000}"/>
    <cellStyle name="40% - Accent6 3 2 2 6 2" xfId="25406" xr:uid="{E601268A-FBBB-42DE-9198-639BF281FA00}"/>
    <cellStyle name="40% - Accent6 3 2 2 6 2 2" xfId="40377" xr:uid="{F5ED1493-DFA5-43F1-9D41-169C8E6AC09F}"/>
    <cellStyle name="40% - Accent6 3 2 2 6 3" xfId="32774" xr:uid="{4C3C2825-C28D-48AE-87AE-432674648B79}"/>
    <cellStyle name="40% - Accent6 3 2 2 7" xfId="25392" xr:uid="{B6B2F772-4E75-47A6-8AC2-53B41C1FE9E2}"/>
    <cellStyle name="40% - Accent6 3 2 2 7 2" xfId="40363" xr:uid="{555701C8-F18C-4453-A2D6-662AC555222C}"/>
    <cellStyle name="40% - Accent6 3 2 2 8" xfId="32760" xr:uid="{A7A55CB6-83E3-48CB-B8B1-D77716AE5CAC}"/>
    <cellStyle name="40% - Accent6 3 2 3" xfId="7814" xr:uid="{00000000-0005-0000-0000-000019120000}"/>
    <cellStyle name="40% - Accent6 3 2 3 2" xfId="7815" xr:uid="{00000000-0005-0000-0000-00001A120000}"/>
    <cellStyle name="40% - Accent6 3 2 3 2 2" xfId="7816" xr:uid="{00000000-0005-0000-0000-00001B120000}"/>
    <cellStyle name="40% - Accent6 3 2 3 2 2 2" xfId="25409" xr:uid="{3826A5B5-128C-4842-82AD-F98AFACCEE1D}"/>
    <cellStyle name="40% - Accent6 3 2 3 2 2 2 2" xfId="40380" xr:uid="{2366E22C-869F-4057-831A-B1B288C19F51}"/>
    <cellStyle name="40% - Accent6 3 2 3 2 2 3" xfId="32777" xr:uid="{529E4832-B7F2-4826-A652-78B46BB611B5}"/>
    <cellStyle name="40% - Accent6 3 2 3 2 3" xfId="7817" xr:uid="{00000000-0005-0000-0000-00001C120000}"/>
    <cellStyle name="40% - Accent6 3 2 3 2 3 2" xfId="25410" xr:uid="{2813087B-9E83-4536-AFB8-7F9438DB61D3}"/>
    <cellStyle name="40% - Accent6 3 2 3 2 3 2 2" xfId="40381" xr:uid="{4BF3F627-D452-4AF1-9755-3C1B3EC62B8B}"/>
    <cellStyle name="40% - Accent6 3 2 3 2 3 3" xfId="32778" xr:uid="{00D4BCF3-61E0-455C-8CC9-4F3B49F499F2}"/>
    <cellStyle name="40% - Accent6 3 2 3 2 4" xfId="25408" xr:uid="{82C2E5E7-2343-47AA-A9C7-6F428A685E31}"/>
    <cellStyle name="40% - Accent6 3 2 3 2 4 2" xfId="40379" xr:uid="{41B47337-0153-4340-BABA-3220A5DD5587}"/>
    <cellStyle name="40% - Accent6 3 2 3 2 5" xfId="32776" xr:uid="{5B5B080D-C615-4A0B-9EBB-084202ADEC5B}"/>
    <cellStyle name="40% - Accent6 3 2 3 3" xfId="7818" xr:uid="{00000000-0005-0000-0000-00001D120000}"/>
    <cellStyle name="40% - Accent6 3 2 3 3 2" xfId="7819" xr:uid="{00000000-0005-0000-0000-00001E120000}"/>
    <cellStyle name="40% - Accent6 3 2 3 3 2 2" xfId="25412" xr:uid="{464CFAD6-783A-4DAA-9792-8F1CFF1E57FA}"/>
    <cellStyle name="40% - Accent6 3 2 3 3 2 2 2" xfId="40383" xr:uid="{AFE3A177-C10C-4C11-A054-C2785A90FB5A}"/>
    <cellStyle name="40% - Accent6 3 2 3 3 2 3" xfId="32780" xr:uid="{A5E6FCE2-2116-4FCC-8C5C-B6C127DB24CC}"/>
    <cellStyle name="40% - Accent6 3 2 3 3 3" xfId="25411" xr:uid="{1769C163-0E6E-447A-8607-C8B06D3FF5E1}"/>
    <cellStyle name="40% - Accent6 3 2 3 3 3 2" xfId="40382" xr:uid="{A0116E99-AEA5-492D-97A8-E4865DA07DA3}"/>
    <cellStyle name="40% - Accent6 3 2 3 3 4" xfId="32779" xr:uid="{1E57AA40-AD1E-482A-B08A-7E438462A5A5}"/>
    <cellStyle name="40% - Accent6 3 2 3 4" xfId="7820" xr:uid="{00000000-0005-0000-0000-00001F120000}"/>
    <cellStyle name="40% - Accent6 3 2 3 4 2" xfId="25413" xr:uid="{C548E7FB-A267-4F6A-A2E3-062E3836E8CC}"/>
    <cellStyle name="40% - Accent6 3 2 3 4 2 2" xfId="40384" xr:uid="{E9FCD056-0784-4624-B749-5E9E4430FE1B}"/>
    <cellStyle name="40% - Accent6 3 2 3 4 3" xfId="32781" xr:uid="{9F8C8ACB-47E8-44AB-BDF2-178471A07908}"/>
    <cellStyle name="40% - Accent6 3 2 3 5" xfId="25407" xr:uid="{182889C5-4BB8-4288-A9C4-FB481290181A}"/>
    <cellStyle name="40% - Accent6 3 2 3 5 2" xfId="40378" xr:uid="{66F12766-69CD-4D91-AA78-16B0EFF88597}"/>
    <cellStyle name="40% - Accent6 3 2 3 6" xfId="32775" xr:uid="{8F362AD1-18E4-49FF-A007-3DB4907DE5CF}"/>
    <cellStyle name="40% - Accent6 3 2 4" xfId="7821" xr:uid="{00000000-0005-0000-0000-000020120000}"/>
    <cellStyle name="40% - Accent6 3 2 5" xfId="7822" xr:uid="{00000000-0005-0000-0000-000021120000}"/>
    <cellStyle name="40% - Accent6 3 2 5 2" xfId="25414" xr:uid="{BA75A573-070A-4FAA-8F88-8DBF31BAB1A1}"/>
    <cellStyle name="40% - Accent6 3 2 5 2 2" xfId="40385" xr:uid="{FEAA5187-9D7D-4B9A-8D58-6BD691A29773}"/>
    <cellStyle name="40% - Accent6 3 2 5 3" xfId="32782" xr:uid="{F5470FA5-FD80-4ECE-BCD0-C669FF6AAEEF}"/>
    <cellStyle name="40% - Accent6 3 3" xfId="7823" xr:uid="{00000000-0005-0000-0000-000022120000}"/>
    <cellStyle name="40% - Accent6 3 3 2" xfId="7824" xr:uid="{00000000-0005-0000-0000-000023120000}"/>
    <cellStyle name="40% - Accent6 3 3 2 2" xfId="7825" xr:uid="{00000000-0005-0000-0000-000024120000}"/>
    <cellStyle name="40% - Accent6 3 3 2 2 2" xfId="25417" xr:uid="{9B983911-22F4-4542-BAD3-AE5DB9EDA294}"/>
    <cellStyle name="40% - Accent6 3 3 2 2 2 2" xfId="40388" xr:uid="{1408C5EB-8AB2-49A1-8D3D-5155FC694FF3}"/>
    <cellStyle name="40% - Accent6 3 3 2 2 3" xfId="32785" xr:uid="{3D202028-8268-4344-B3A8-FC26BE7C9AB0}"/>
    <cellStyle name="40% - Accent6 3 3 2 3" xfId="7826" xr:uid="{00000000-0005-0000-0000-000025120000}"/>
    <cellStyle name="40% - Accent6 3 3 2 3 2" xfId="7827" xr:uid="{00000000-0005-0000-0000-000026120000}"/>
    <cellStyle name="40% - Accent6 3 3 2 3 2 2" xfId="25419" xr:uid="{5CB1A986-216C-46FA-ABAA-29BDDAEE025E}"/>
    <cellStyle name="40% - Accent6 3 3 2 3 2 2 2" xfId="40390" xr:uid="{C440FD94-FA56-4088-9DF7-0D40B97D59C9}"/>
    <cellStyle name="40% - Accent6 3 3 2 3 2 3" xfId="32787" xr:uid="{86DD1E32-3B1C-410D-AFD2-117928273FD6}"/>
    <cellStyle name="40% - Accent6 3 3 2 3 3" xfId="25418" xr:uid="{F8B3D9C3-FE19-42FB-BCAF-7A4D63E060C6}"/>
    <cellStyle name="40% - Accent6 3 3 2 3 3 2" xfId="40389" xr:uid="{640A53DB-BFCB-4FAC-BBA9-334677B7721A}"/>
    <cellStyle name="40% - Accent6 3 3 2 3 4" xfId="32786" xr:uid="{BA5C3060-54B4-405F-B0B7-D15ACE0E3AEB}"/>
    <cellStyle name="40% - Accent6 3 3 2 4" xfId="25416" xr:uid="{68433A96-E6C6-44AB-835E-6FFC875277D6}"/>
    <cellStyle name="40% - Accent6 3 3 2 4 2" xfId="40387" xr:uid="{A34828EB-1D07-4C1A-96B1-BCF5003B4A24}"/>
    <cellStyle name="40% - Accent6 3 3 2 5" xfId="32784" xr:uid="{F28986DC-F865-4644-91A4-C9ECB7332B0C}"/>
    <cellStyle name="40% - Accent6 3 3 3" xfId="7828" xr:uid="{00000000-0005-0000-0000-000027120000}"/>
    <cellStyle name="40% - Accent6 3 3 3 2" xfId="25420" xr:uid="{CB50CB49-E772-4D13-99C1-CBB28B7CA935}"/>
    <cellStyle name="40% - Accent6 3 3 3 2 2" xfId="40391" xr:uid="{76D58DB1-92E3-4B34-8998-BC35C00A9A76}"/>
    <cellStyle name="40% - Accent6 3 3 3 3" xfId="32788" xr:uid="{615A6D31-7AB6-48D3-A79A-DC13255CB09D}"/>
    <cellStyle name="40% - Accent6 3 3 4" xfId="7829" xr:uid="{00000000-0005-0000-0000-000028120000}"/>
    <cellStyle name="40% - Accent6 3 3 4 2" xfId="7830" xr:uid="{00000000-0005-0000-0000-000029120000}"/>
    <cellStyle name="40% - Accent6 3 3 4 2 2" xfId="25422" xr:uid="{538FF853-0B44-49E2-BB54-AE5F6AF65EED}"/>
    <cellStyle name="40% - Accent6 3 3 4 2 2 2" xfId="40393" xr:uid="{3B961CC0-DDB2-4A85-A47C-D0EB42FFA519}"/>
    <cellStyle name="40% - Accent6 3 3 4 2 3" xfId="32790" xr:uid="{0D3AB3F7-5BA5-4598-A44F-B24A67658B93}"/>
    <cellStyle name="40% - Accent6 3 3 4 3" xfId="25421" xr:uid="{D8C38D4C-259D-4F0D-8960-9AD6E73AC0B4}"/>
    <cellStyle name="40% - Accent6 3 3 4 3 2" xfId="40392" xr:uid="{B2768843-FFF0-45A6-830F-B7F53065825B}"/>
    <cellStyle name="40% - Accent6 3 3 4 4" xfId="32789" xr:uid="{FACB950C-1E11-4063-97F5-841E61CFBDF0}"/>
    <cellStyle name="40% - Accent6 3 3 5" xfId="7831" xr:uid="{00000000-0005-0000-0000-00002A120000}"/>
    <cellStyle name="40% - Accent6 3 3 5 2" xfId="25423" xr:uid="{AE812F6F-8CC9-4165-94AA-F3AA8CC4370C}"/>
    <cellStyle name="40% - Accent6 3 3 5 2 2" xfId="40394" xr:uid="{E2F1BF3F-2354-45A6-AA46-331F156D5A84}"/>
    <cellStyle name="40% - Accent6 3 3 5 3" xfId="32791" xr:uid="{564C0760-406C-4520-B93C-C7BDD8395381}"/>
    <cellStyle name="40% - Accent6 3 3 6" xfId="25415" xr:uid="{192FA793-14C4-42ED-86EB-D921CE62E4E7}"/>
    <cellStyle name="40% - Accent6 3 3 6 2" xfId="40386" xr:uid="{E37EF8BA-0D54-4F1B-9A3D-294DF5DA2DC6}"/>
    <cellStyle name="40% - Accent6 3 3 7" xfId="32783" xr:uid="{E4978FB6-84B0-44CB-B060-40C3E344BC1C}"/>
    <cellStyle name="40% - Accent6 3 4" xfId="7832" xr:uid="{00000000-0005-0000-0000-00002B120000}"/>
    <cellStyle name="40% - Accent6 3 4 2" xfId="7833" xr:uid="{00000000-0005-0000-0000-00002C120000}"/>
    <cellStyle name="40% - Accent6 3 4 2 2" xfId="7834" xr:uid="{00000000-0005-0000-0000-00002D120000}"/>
    <cellStyle name="40% - Accent6 3 4 2 2 2" xfId="25426" xr:uid="{3256B183-1327-4643-9F01-458509CC630C}"/>
    <cellStyle name="40% - Accent6 3 4 2 2 2 2" xfId="40397" xr:uid="{066293E5-23FF-4F58-B897-5EBB3D080E30}"/>
    <cellStyle name="40% - Accent6 3 4 2 2 3" xfId="32794" xr:uid="{9B835783-1BB6-4C17-AFFD-F712CBBFC874}"/>
    <cellStyle name="40% - Accent6 3 4 2 3" xfId="7835" xr:uid="{00000000-0005-0000-0000-00002E120000}"/>
    <cellStyle name="40% - Accent6 3 4 2 3 2" xfId="25427" xr:uid="{BCA70D95-6678-4F8A-B9E8-B00D4B8701A5}"/>
    <cellStyle name="40% - Accent6 3 4 2 3 2 2" xfId="40398" xr:uid="{0C74712D-7165-4168-B616-DBDD16F2121E}"/>
    <cellStyle name="40% - Accent6 3 4 2 3 3" xfId="32795" xr:uid="{2C8BCC3D-4221-41D8-87D1-BE60788AF1EB}"/>
    <cellStyle name="40% - Accent6 3 4 2 4" xfId="25425" xr:uid="{3FAF77D3-94DD-4F5A-A95D-11C44E344562}"/>
    <cellStyle name="40% - Accent6 3 4 2 4 2" xfId="40396" xr:uid="{6D7E1CA2-C3C1-426F-AE3C-699A4D1E94FA}"/>
    <cellStyle name="40% - Accent6 3 4 2 5" xfId="32793" xr:uid="{B1E659A3-F142-44BB-AEC0-B80B17104A4F}"/>
    <cellStyle name="40% - Accent6 3 4 3" xfId="7836" xr:uid="{00000000-0005-0000-0000-00002F120000}"/>
    <cellStyle name="40% - Accent6 3 4 3 2" xfId="25428" xr:uid="{3735E08C-3E03-4130-B451-96A7BBE323BA}"/>
    <cellStyle name="40% - Accent6 3 4 3 2 2" xfId="40399" xr:uid="{6A9B6AB6-11ED-4102-8B7F-431B525A49FB}"/>
    <cellStyle name="40% - Accent6 3 4 3 3" xfId="32796" xr:uid="{D93501A5-F87F-4558-AC54-64AF28D59C39}"/>
    <cellStyle name="40% - Accent6 3 4 4" xfId="7837" xr:uid="{00000000-0005-0000-0000-000030120000}"/>
    <cellStyle name="40% - Accent6 3 4 4 2" xfId="7838" xr:uid="{00000000-0005-0000-0000-000031120000}"/>
    <cellStyle name="40% - Accent6 3 4 4 2 2" xfId="25430" xr:uid="{9D3915DE-F0BD-4D7F-BAEA-E926E3DFB0BE}"/>
    <cellStyle name="40% - Accent6 3 4 4 2 2 2" xfId="40401" xr:uid="{3B5B760F-4EA0-4AB9-B182-A64E7C64EAEE}"/>
    <cellStyle name="40% - Accent6 3 4 4 2 3" xfId="32798" xr:uid="{40BDB7E3-09BB-49E4-BE3E-F63D8D510215}"/>
    <cellStyle name="40% - Accent6 3 4 4 3" xfId="25429" xr:uid="{9AFB5A20-3C81-4394-B621-3D9A79665852}"/>
    <cellStyle name="40% - Accent6 3 4 4 3 2" xfId="40400" xr:uid="{0D2717EC-0A3A-44BA-ADF2-88DA457EF52B}"/>
    <cellStyle name="40% - Accent6 3 4 4 4" xfId="32797" xr:uid="{00F75447-6D5E-414D-9733-5E3D994FBBD6}"/>
    <cellStyle name="40% - Accent6 3 4 5" xfId="7839" xr:uid="{00000000-0005-0000-0000-000032120000}"/>
    <cellStyle name="40% - Accent6 3 4 5 2" xfId="25431" xr:uid="{FDB8E017-A463-4F60-B66C-A765987BA39A}"/>
    <cellStyle name="40% - Accent6 3 4 5 2 2" xfId="40402" xr:uid="{7BC902E0-2307-4B19-A24F-87E2021EAEE6}"/>
    <cellStyle name="40% - Accent6 3 4 5 3" xfId="32799" xr:uid="{A2AB0680-8463-49D5-80C8-18E31EA59ECC}"/>
    <cellStyle name="40% - Accent6 3 4 6" xfId="25424" xr:uid="{75248636-6E9A-4D2B-B51E-F546BD5EDBF5}"/>
    <cellStyle name="40% - Accent6 3 4 6 2" xfId="40395" xr:uid="{A47D27D7-4C9C-4A5D-B0E3-9F0C472D3D36}"/>
    <cellStyle name="40% - Accent6 3 4 7" xfId="32792" xr:uid="{72D985B5-A94F-4811-83FF-66F86D1FF06E}"/>
    <cellStyle name="40% - Accent6 3 5" xfId="7840" xr:uid="{00000000-0005-0000-0000-000033120000}"/>
    <cellStyle name="40% - Accent6 3 5 2" xfId="7841" xr:uid="{00000000-0005-0000-0000-000034120000}"/>
    <cellStyle name="40% - Accent6 3 5 2 2" xfId="7842" xr:uid="{00000000-0005-0000-0000-000035120000}"/>
    <cellStyle name="40% - Accent6 3 5 2 2 2" xfId="25434" xr:uid="{41DD62F6-DC7F-438C-AD53-3E381DA02282}"/>
    <cellStyle name="40% - Accent6 3 5 2 2 2 2" xfId="40405" xr:uid="{949F195F-86F5-46C8-8581-4BA816271DD1}"/>
    <cellStyle name="40% - Accent6 3 5 2 2 3" xfId="32802" xr:uid="{A3A22FB0-525A-47C1-894D-E560865FDB12}"/>
    <cellStyle name="40% - Accent6 3 5 2 3" xfId="7843" xr:uid="{00000000-0005-0000-0000-000036120000}"/>
    <cellStyle name="40% - Accent6 3 5 2 3 2" xfId="25435" xr:uid="{2E190F4F-67C1-4DB7-BA4B-7A4B3C221110}"/>
    <cellStyle name="40% - Accent6 3 5 2 3 2 2" xfId="40406" xr:uid="{5CEF2BBE-C37D-4A49-ACA3-8B61C791AEA0}"/>
    <cellStyle name="40% - Accent6 3 5 2 3 3" xfId="32803" xr:uid="{BFB73F68-D96F-4177-BF1A-1A6456EC4C4B}"/>
    <cellStyle name="40% - Accent6 3 5 2 4" xfId="25433" xr:uid="{AC6238B2-221C-4D2C-91DF-DB610EC838FA}"/>
    <cellStyle name="40% - Accent6 3 5 2 4 2" xfId="40404" xr:uid="{D6B96541-5B94-4EEE-9DBB-334B62F77DCA}"/>
    <cellStyle name="40% - Accent6 3 5 2 5" xfId="32801" xr:uid="{6C26791A-8513-4D31-A269-F7379064F6C0}"/>
    <cellStyle name="40% - Accent6 3 5 3" xfId="7844" xr:uid="{00000000-0005-0000-0000-000037120000}"/>
    <cellStyle name="40% - Accent6 3 5 3 2" xfId="7845" xr:uid="{00000000-0005-0000-0000-000038120000}"/>
    <cellStyle name="40% - Accent6 3 5 3 2 2" xfId="25437" xr:uid="{39CCB610-E70B-4B98-98AA-98DE9D2DFDBA}"/>
    <cellStyle name="40% - Accent6 3 5 3 2 2 2" xfId="40408" xr:uid="{AD019434-C357-44F2-8F99-6BCCB46B1323}"/>
    <cellStyle name="40% - Accent6 3 5 3 2 3" xfId="32805" xr:uid="{3552894D-E93F-4ABE-8BA4-49A537797AB7}"/>
    <cellStyle name="40% - Accent6 3 5 3 3" xfId="25436" xr:uid="{18EAC2AC-B288-456E-8C14-6375C11640B1}"/>
    <cellStyle name="40% - Accent6 3 5 3 3 2" xfId="40407" xr:uid="{B25B55BB-6360-487B-B75A-C3CF5898739A}"/>
    <cellStyle name="40% - Accent6 3 5 3 4" xfId="32804" xr:uid="{7B61EE41-157D-48E8-B9D3-ADDFE17D6720}"/>
    <cellStyle name="40% - Accent6 3 5 4" xfId="7846" xr:uid="{00000000-0005-0000-0000-000039120000}"/>
    <cellStyle name="40% - Accent6 3 5 4 2" xfId="25438" xr:uid="{CAD3B068-D6FE-467D-9B94-B2FB4C58CD19}"/>
    <cellStyle name="40% - Accent6 3 5 4 2 2" xfId="40409" xr:uid="{85658ADC-6CC5-40AB-8143-8B27C7079C99}"/>
    <cellStyle name="40% - Accent6 3 5 4 3" xfId="32806" xr:uid="{F72E86E2-4E11-413B-ABD1-76B918560230}"/>
    <cellStyle name="40% - Accent6 3 5 5" xfId="25432" xr:uid="{C47AD84B-E2E2-45DF-9A0F-6BA2CAAD80CB}"/>
    <cellStyle name="40% - Accent6 3 5 5 2" xfId="40403" xr:uid="{48F53C7B-5324-4AEB-AAE8-EAF7C6F6B292}"/>
    <cellStyle name="40% - Accent6 3 5 6" xfId="32800" xr:uid="{48ACD209-7F45-46E3-93EA-CDF468F10DC2}"/>
    <cellStyle name="40% - Accent6 3 6" xfId="7847" xr:uid="{00000000-0005-0000-0000-00003A120000}"/>
    <cellStyle name="40% - Accent6 3 6 2" xfId="7848" xr:uid="{00000000-0005-0000-0000-00003B120000}"/>
    <cellStyle name="40% - Accent6 3 6 2 2" xfId="25440" xr:uid="{FCFF2D17-6D15-4887-9A5F-0B59F7D28F79}"/>
    <cellStyle name="40% - Accent6 3 6 2 2 2" xfId="40411" xr:uid="{DD4E210A-0803-49BA-BCF3-297FD6968A90}"/>
    <cellStyle name="40% - Accent6 3 6 2 3" xfId="32808" xr:uid="{95D238E1-8174-41EE-87E2-CB9B66D294ED}"/>
    <cellStyle name="40% - Accent6 3 6 3" xfId="7849" xr:uid="{00000000-0005-0000-0000-00003C120000}"/>
    <cellStyle name="40% - Accent6 3 6 3 2" xfId="25441" xr:uid="{6D9B91C9-41BE-4A59-BCDE-C3D84E12460E}"/>
    <cellStyle name="40% - Accent6 3 6 3 2 2" xfId="40412" xr:uid="{FB4F6470-0AA3-4036-A8F4-2DA9F0E8034E}"/>
    <cellStyle name="40% - Accent6 3 6 3 3" xfId="32809" xr:uid="{C8FCA549-C89E-4DFE-A696-81B847AC2DBA}"/>
    <cellStyle name="40% - Accent6 3 6 4" xfId="25439" xr:uid="{296FC830-0847-4EB6-8F69-0629CC02FFEE}"/>
    <cellStyle name="40% - Accent6 3 6 4 2" xfId="40410" xr:uid="{DC67A35B-AC2B-41F8-8A4E-D6A8150D5542}"/>
    <cellStyle name="40% - Accent6 3 6 5" xfId="32807" xr:uid="{7667F00F-BB9C-4C80-AFCE-74DE3D80ACE1}"/>
    <cellStyle name="40% - Accent6 3 7" xfId="7850" xr:uid="{00000000-0005-0000-0000-00003D120000}"/>
    <cellStyle name="40% - Accent6 3 7 2" xfId="25442" xr:uid="{48C9D35B-E665-4CC7-9F18-09A624A0BAA3}"/>
    <cellStyle name="40% - Accent6 3 7 2 2" xfId="40413" xr:uid="{3C2DDA22-68D8-467B-B57E-A7DD07887D90}"/>
    <cellStyle name="40% - Accent6 3 7 3" xfId="32810" xr:uid="{6368C95E-C2E1-4B51-94B9-AF548F8CC336}"/>
    <cellStyle name="40% - Accent6 3 8" xfId="7851" xr:uid="{00000000-0005-0000-0000-00003E120000}"/>
    <cellStyle name="40% - Accent6 3 8 2" xfId="7852" xr:uid="{00000000-0005-0000-0000-00003F120000}"/>
    <cellStyle name="40% - Accent6 3 8 2 2" xfId="25444" xr:uid="{61EC323A-D4A3-40B0-9F0F-398AAEA1BCAE}"/>
    <cellStyle name="40% - Accent6 3 8 2 2 2" xfId="40415" xr:uid="{DA16C726-6CB5-4596-81A8-D1657BEC65A5}"/>
    <cellStyle name="40% - Accent6 3 8 2 3" xfId="32812" xr:uid="{76B5F383-9935-4783-BDAC-35895BECED6B}"/>
    <cellStyle name="40% - Accent6 3 8 3" xfId="25443" xr:uid="{8FF9BE35-81A9-4DD4-92BC-60D2B397D006}"/>
    <cellStyle name="40% - Accent6 3 8 3 2" xfId="40414" xr:uid="{CB97B481-F841-46D4-A80C-9556B36F252D}"/>
    <cellStyle name="40% - Accent6 3 8 4" xfId="32811" xr:uid="{0DDC7EAB-AB44-46CD-9110-5F7D202DDD86}"/>
    <cellStyle name="40% - Accent6 3 9" xfId="7853" xr:uid="{00000000-0005-0000-0000-000040120000}"/>
    <cellStyle name="40% - Accent6 3 9 2" xfId="25445" xr:uid="{0CD75CDA-7906-466A-BC23-F29487997659}"/>
    <cellStyle name="40% - Accent6 3 9 2 2" xfId="40416" xr:uid="{20FCE905-7F01-4B59-9FAB-9D985A868A7D}"/>
    <cellStyle name="40% - Accent6 3 9 3" xfId="32813" xr:uid="{AF226C7C-6C80-4FB6-B0D2-F3D8BEF9ECAE}"/>
    <cellStyle name="40% - Accent6 4" xfId="253" xr:uid="{00000000-0005-0000-0000-00005C000000}"/>
    <cellStyle name="40% - Accent6 4 10" xfId="7854" xr:uid="{00000000-0005-0000-0000-000041120000}"/>
    <cellStyle name="40% - Accent6 4 10 2" xfId="25446" xr:uid="{6BF7225C-A95C-496E-A1B6-43C6E796F9BA}"/>
    <cellStyle name="40% - Accent6 4 10 2 2" xfId="40417" xr:uid="{A65DF177-68B9-4B7E-8B5F-A04FFB99D045}"/>
    <cellStyle name="40% - Accent6 4 10 3" xfId="32814" xr:uid="{B029EBC7-353F-46AC-AE46-757C01F2C803}"/>
    <cellStyle name="40% - Accent6 4 2" xfId="7855" xr:uid="{00000000-0005-0000-0000-000042120000}"/>
    <cellStyle name="40% - Accent6 4 2 2" xfId="7856" xr:uid="{00000000-0005-0000-0000-000043120000}"/>
    <cellStyle name="40% - Accent6 4 2 2 2" xfId="7857" xr:uid="{00000000-0005-0000-0000-000044120000}"/>
    <cellStyle name="40% - Accent6 4 2 2 2 2" xfId="7858" xr:uid="{00000000-0005-0000-0000-000045120000}"/>
    <cellStyle name="40% - Accent6 4 2 2 2 2 2" xfId="7859" xr:uid="{00000000-0005-0000-0000-000046120000}"/>
    <cellStyle name="40% - Accent6 4 2 2 2 2 2 2" xfId="25450" xr:uid="{5C574CA6-9A09-4897-8C50-FFC7AF4F283A}"/>
    <cellStyle name="40% - Accent6 4 2 2 2 2 2 2 2" xfId="40421" xr:uid="{7EBFC4E9-57BA-4009-8F8E-383C14B8A0C9}"/>
    <cellStyle name="40% - Accent6 4 2 2 2 2 2 3" xfId="32818" xr:uid="{9C8FA348-FEB8-4745-B1FC-1C2F79A88668}"/>
    <cellStyle name="40% - Accent6 4 2 2 2 2 3" xfId="7860" xr:uid="{00000000-0005-0000-0000-000047120000}"/>
    <cellStyle name="40% - Accent6 4 2 2 2 2 3 2" xfId="25451" xr:uid="{9AE890AC-65A3-493A-ABD2-CA679C006D25}"/>
    <cellStyle name="40% - Accent6 4 2 2 2 2 3 2 2" xfId="40422" xr:uid="{8EFF70C7-F00E-4488-9A38-65EDEFEFA499}"/>
    <cellStyle name="40% - Accent6 4 2 2 2 2 3 3" xfId="32819" xr:uid="{DB8A1F6F-3B06-4D54-8B99-FC73EC4CB187}"/>
    <cellStyle name="40% - Accent6 4 2 2 2 2 4" xfId="25449" xr:uid="{BD24A119-E060-471E-AA74-8698E9006AD7}"/>
    <cellStyle name="40% - Accent6 4 2 2 2 2 4 2" xfId="40420" xr:uid="{81E70F79-EE52-4863-9085-D69CA8D6B5DF}"/>
    <cellStyle name="40% - Accent6 4 2 2 2 2 5" xfId="32817" xr:uid="{4D07E336-0745-477C-89C6-6485D26B5469}"/>
    <cellStyle name="40% - Accent6 4 2 2 2 3" xfId="7861" xr:uid="{00000000-0005-0000-0000-000048120000}"/>
    <cellStyle name="40% - Accent6 4 2 2 2 3 2" xfId="7862" xr:uid="{00000000-0005-0000-0000-000049120000}"/>
    <cellStyle name="40% - Accent6 4 2 2 2 3 2 2" xfId="25453" xr:uid="{C8A98733-46FC-426C-AC2A-EC4027434BD3}"/>
    <cellStyle name="40% - Accent6 4 2 2 2 3 2 2 2" xfId="40424" xr:uid="{4AC61DDF-6F6E-4551-A02D-3F429F350E8B}"/>
    <cellStyle name="40% - Accent6 4 2 2 2 3 2 3" xfId="32821" xr:uid="{65D779A3-27FE-47E8-B0D1-10320BEE5257}"/>
    <cellStyle name="40% - Accent6 4 2 2 2 3 3" xfId="25452" xr:uid="{F46969DA-489F-486B-936D-9E2B643499BA}"/>
    <cellStyle name="40% - Accent6 4 2 2 2 3 3 2" xfId="40423" xr:uid="{404CE4EA-F841-4772-899F-CBC6387E8CCD}"/>
    <cellStyle name="40% - Accent6 4 2 2 2 3 4" xfId="32820" xr:uid="{99407F70-C080-4F3F-8C7C-1475C17AD432}"/>
    <cellStyle name="40% - Accent6 4 2 2 2 4" xfId="7863" xr:uid="{00000000-0005-0000-0000-00004A120000}"/>
    <cellStyle name="40% - Accent6 4 2 2 2 4 2" xfId="25454" xr:uid="{7C1EE37A-ADA0-4A29-9A11-9996FB666D37}"/>
    <cellStyle name="40% - Accent6 4 2 2 2 4 2 2" xfId="40425" xr:uid="{9E4F4D5E-EF59-4E20-9AB2-B449F417C92F}"/>
    <cellStyle name="40% - Accent6 4 2 2 2 4 3" xfId="32822" xr:uid="{7607FAAA-817B-41E3-BC0C-A03FE757CAA0}"/>
    <cellStyle name="40% - Accent6 4 2 2 2 5" xfId="25448" xr:uid="{DE299782-25BF-4713-BF7C-0CF409E89136}"/>
    <cellStyle name="40% - Accent6 4 2 2 2 5 2" xfId="40419" xr:uid="{F9427585-2922-4680-9A93-CCBB22A9A995}"/>
    <cellStyle name="40% - Accent6 4 2 2 2 6" xfId="32816" xr:uid="{F3FB0483-A630-48B9-8311-398CBBB549F5}"/>
    <cellStyle name="40% - Accent6 4 2 2 3" xfId="7864" xr:uid="{00000000-0005-0000-0000-00004B120000}"/>
    <cellStyle name="40% - Accent6 4 2 2 3 2" xfId="7865" xr:uid="{00000000-0005-0000-0000-00004C120000}"/>
    <cellStyle name="40% - Accent6 4 2 2 3 2 2" xfId="25456" xr:uid="{252D9901-FD2D-4EB6-A99E-8FC63A364024}"/>
    <cellStyle name="40% - Accent6 4 2 2 3 2 2 2" xfId="40427" xr:uid="{E8F445E6-C152-44B8-9AE5-2515B4B210AC}"/>
    <cellStyle name="40% - Accent6 4 2 2 3 2 3" xfId="32824" xr:uid="{7C4044AF-5421-4BD8-B831-6E572FD0B58F}"/>
    <cellStyle name="40% - Accent6 4 2 2 3 3" xfId="7866" xr:uid="{00000000-0005-0000-0000-00004D120000}"/>
    <cellStyle name="40% - Accent6 4 2 2 3 3 2" xfId="25457" xr:uid="{11971692-A84A-45BC-8169-DE931EB9C79C}"/>
    <cellStyle name="40% - Accent6 4 2 2 3 3 2 2" xfId="40428" xr:uid="{5681CBF1-B143-4645-979A-C6E33D640D4C}"/>
    <cellStyle name="40% - Accent6 4 2 2 3 3 3" xfId="32825" xr:uid="{3529D783-AE64-4795-8075-5C7F04C306D6}"/>
    <cellStyle name="40% - Accent6 4 2 2 3 4" xfId="25455" xr:uid="{A1C8CEB4-112D-4BC1-B5CF-95EFFC094B47}"/>
    <cellStyle name="40% - Accent6 4 2 2 3 4 2" xfId="40426" xr:uid="{930281AF-DF3E-4FB3-BD7E-6564718F09F4}"/>
    <cellStyle name="40% - Accent6 4 2 2 3 5" xfId="32823" xr:uid="{EDD7E906-5A8F-458E-B0CC-578235A07DB2}"/>
    <cellStyle name="40% - Accent6 4 2 2 4" xfId="7867" xr:uid="{00000000-0005-0000-0000-00004E120000}"/>
    <cellStyle name="40% - Accent6 4 2 2 4 2" xfId="25458" xr:uid="{FB16DE10-D89C-4E11-B573-B1A151924DDF}"/>
    <cellStyle name="40% - Accent6 4 2 2 4 2 2" xfId="40429" xr:uid="{758DA865-AC66-4DE3-BFEC-519470D1CAB6}"/>
    <cellStyle name="40% - Accent6 4 2 2 4 3" xfId="32826" xr:uid="{23B3D4C7-8B8D-4548-93D0-DBE6BCAD593A}"/>
    <cellStyle name="40% - Accent6 4 2 2 5" xfId="7868" xr:uid="{00000000-0005-0000-0000-00004F120000}"/>
    <cellStyle name="40% - Accent6 4 2 2 5 2" xfId="7869" xr:uid="{00000000-0005-0000-0000-000050120000}"/>
    <cellStyle name="40% - Accent6 4 2 2 5 2 2" xfId="25460" xr:uid="{76ABEA00-F12C-43A7-B117-37FFC451A6B9}"/>
    <cellStyle name="40% - Accent6 4 2 2 5 2 2 2" xfId="40431" xr:uid="{43FA9AB8-DB60-4E3D-9B34-AB2026B47F71}"/>
    <cellStyle name="40% - Accent6 4 2 2 5 2 3" xfId="32828" xr:uid="{D5F90C74-3908-4692-B72E-7C1F1C0494EC}"/>
    <cellStyle name="40% - Accent6 4 2 2 5 3" xfId="25459" xr:uid="{23F8FA1E-2AD3-40BA-8118-CB44DDA0CB68}"/>
    <cellStyle name="40% - Accent6 4 2 2 5 3 2" xfId="40430" xr:uid="{1C59AA68-CD66-4CC7-99F0-8C6D271BC4CA}"/>
    <cellStyle name="40% - Accent6 4 2 2 5 4" xfId="32827" xr:uid="{B6A539BB-E35A-4FFF-9A10-1D975A34CCAA}"/>
    <cellStyle name="40% - Accent6 4 2 2 6" xfId="7870" xr:uid="{00000000-0005-0000-0000-000051120000}"/>
    <cellStyle name="40% - Accent6 4 2 2 6 2" xfId="25461" xr:uid="{FC21BDF2-DC53-43B0-9B1F-8E3C0427BABE}"/>
    <cellStyle name="40% - Accent6 4 2 2 6 2 2" xfId="40432" xr:uid="{F620375B-B417-4284-8194-5732E1ABD9FC}"/>
    <cellStyle name="40% - Accent6 4 2 2 6 3" xfId="32829" xr:uid="{15737A59-8A14-4E49-82FD-DC9891E553F5}"/>
    <cellStyle name="40% - Accent6 4 2 2 7" xfId="25447" xr:uid="{6343FBFE-EC50-4E06-9879-BACB0F770C35}"/>
    <cellStyle name="40% - Accent6 4 2 2 7 2" xfId="40418" xr:uid="{0CA0DCC6-60CD-4D35-913B-54C86D23C4C0}"/>
    <cellStyle name="40% - Accent6 4 2 2 8" xfId="32815" xr:uid="{22A2F4B8-0B6B-4DCD-ACE7-A12880DB6CE9}"/>
    <cellStyle name="40% - Accent6 4 2 3" xfId="7871" xr:uid="{00000000-0005-0000-0000-000052120000}"/>
    <cellStyle name="40% - Accent6 4 2 3 2" xfId="7872" xr:uid="{00000000-0005-0000-0000-000053120000}"/>
    <cellStyle name="40% - Accent6 4 2 3 2 2" xfId="7873" xr:uid="{00000000-0005-0000-0000-000054120000}"/>
    <cellStyle name="40% - Accent6 4 2 3 2 2 2" xfId="25464" xr:uid="{7FB88530-462F-4E4F-B077-AF3DF1C61B45}"/>
    <cellStyle name="40% - Accent6 4 2 3 2 2 2 2" xfId="40435" xr:uid="{B9BC84EB-C887-451E-802D-EF61274084A0}"/>
    <cellStyle name="40% - Accent6 4 2 3 2 2 3" xfId="32832" xr:uid="{FEE72FE7-83BD-4BA2-A63C-EE5EE9864642}"/>
    <cellStyle name="40% - Accent6 4 2 3 2 3" xfId="7874" xr:uid="{00000000-0005-0000-0000-000055120000}"/>
    <cellStyle name="40% - Accent6 4 2 3 2 3 2" xfId="25465" xr:uid="{917BE995-AB13-4EEE-855F-ADDF9CF2315F}"/>
    <cellStyle name="40% - Accent6 4 2 3 2 3 2 2" xfId="40436" xr:uid="{1E947702-5FC3-4897-B3C2-A336E5927487}"/>
    <cellStyle name="40% - Accent6 4 2 3 2 3 3" xfId="32833" xr:uid="{15BF9DDC-5B32-4C50-BBF7-7A71291124B1}"/>
    <cellStyle name="40% - Accent6 4 2 3 2 4" xfId="25463" xr:uid="{5F1CBB72-D4A4-4EEB-B9E1-E0037922F491}"/>
    <cellStyle name="40% - Accent6 4 2 3 2 4 2" xfId="40434" xr:uid="{A9CE5F30-96FA-4586-94F3-B1075654A4BE}"/>
    <cellStyle name="40% - Accent6 4 2 3 2 5" xfId="32831" xr:uid="{75B3E4F7-E0B3-4AFC-B34E-7FC51B2E3E05}"/>
    <cellStyle name="40% - Accent6 4 2 3 3" xfId="7875" xr:uid="{00000000-0005-0000-0000-000056120000}"/>
    <cellStyle name="40% - Accent6 4 2 3 3 2" xfId="7876" xr:uid="{00000000-0005-0000-0000-000057120000}"/>
    <cellStyle name="40% - Accent6 4 2 3 3 2 2" xfId="25467" xr:uid="{FC67DBC5-8C7D-4FAA-A14D-B6E79FFF9A22}"/>
    <cellStyle name="40% - Accent6 4 2 3 3 2 2 2" xfId="40438" xr:uid="{D97FCBA3-677E-453C-857F-985E550C6847}"/>
    <cellStyle name="40% - Accent6 4 2 3 3 2 3" xfId="32835" xr:uid="{54E0DBB9-24F3-4F0A-9E23-E2C36A543CBC}"/>
    <cellStyle name="40% - Accent6 4 2 3 3 3" xfId="25466" xr:uid="{EFA81546-01C8-4D94-9EA2-C07D8837E5B2}"/>
    <cellStyle name="40% - Accent6 4 2 3 3 3 2" xfId="40437" xr:uid="{4DDC9C84-3EAD-4632-820A-9F5B9FE1B0A8}"/>
    <cellStyle name="40% - Accent6 4 2 3 3 4" xfId="32834" xr:uid="{8CDF20C8-8190-4A41-B8FE-8C335104DF8D}"/>
    <cellStyle name="40% - Accent6 4 2 3 4" xfId="7877" xr:uid="{00000000-0005-0000-0000-000058120000}"/>
    <cellStyle name="40% - Accent6 4 2 3 4 2" xfId="25468" xr:uid="{D678F8A5-0879-41F1-855E-92A7D6A1B9A3}"/>
    <cellStyle name="40% - Accent6 4 2 3 4 2 2" xfId="40439" xr:uid="{33ED08CA-49C7-439F-830B-8A13B1DF7BE3}"/>
    <cellStyle name="40% - Accent6 4 2 3 4 3" xfId="32836" xr:uid="{AAB80D6F-A526-462F-8614-C4991332CF8D}"/>
    <cellStyle name="40% - Accent6 4 2 3 5" xfId="25462" xr:uid="{173BE6A4-F034-415B-AE8F-3210F6EDD0F2}"/>
    <cellStyle name="40% - Accent6 4 2 3 5 2" xfId="40433" xr:uid="{187374CB-1297-4321-82B0-6B39EAEE8FA3}"/>
    <cellStyle name="40% - Accent6 4 2 3 6" xfId="32830" xr:uid="{E5649A85-8DE9-45D7-B7E7-1542DEC82DD9}"/>
    <cellStyle name="40% - Accent6 4 2 4" xfId="7878" xr:uid="{00000000-0005-0000-0000-000059120000}"/>
    <cellStyle name="40% - Accent6 4 2 5" xfId="7879" xr:uid="{00000000-0005-0000-0000-00005A120000}"/>
    <cellStyle name="40% - Accent6 4 2 5 2" xfId="25469" xr:uid="{9F274377-1BAE-4BB6-94DA-D852579454A9}"/>
    <cellStyle name="40% - Accent6 4 2 5 2 2" xfId="40440" xr:uid="{2FD7A772-9BF3-40C2-8EFB-E4A989E81D95}"/>
    <cellStyle name="40% - Accent6 4 2 5 3" xfId="32837" xr:uid="{68752ACE-F135-43B1-9291-BF45E606FF0D}"/>
    <cellStyle name="40% - Accent6 4 3" xfId="7880" xr:uid="{00000000-0005-0000-0000-00005B120000}"/>
    <cellStyle name="40% - Accent6 4 3 2" xfId="7881" xr:uid="{00000000-0005-0000-0000-00005C120000}"/>
    <cellStyle name="40% - Accent6 4 3 2 2" xfId="7882" xr:uid="{00000000-0005-0000-0000-00005D120000}"/>
    <cellStyle name="40% - Accent6 4 3 2 2 2" xfId="25472" xr:uid="{85A868C1-1F4F-441F-B84C-1AE763DEAA02}"/>
    <cellStyle name="40% - Accent6 4 3 2 2 2 2" xfId="40443" xr:uid="{52B42858-B506-492F-8FB0-6E37D43FBF2B}"/>
    <cellStyle name="40% - Accent6 4 3 2 2 3" xfId="32840" xr:uid="{3E25977F-63B6-4361-9FFD-F6E66097DAD4}"/>
    <cellStyle name="40% - Accent6 4 3 2 3" xfId="7883" xr:uid="{00000000-0005-0000-0000-00005E120000}"/>
    <cellStyle name="40% - Accent6 4 3 2 3 2" xfId="25473" xr:uid="{B4ACFADE-90D7-4D13-8047-30681E4C5990}"/>
    <cellStyle name="40% - Accent6 4 3 2 3 2 2" xfId="40444" xr:uid="{E82ED6F4-D136-486A-B2B6-565A195D3A7A}"/>
    <cellStyle name="40% - Accent6 4 3 2 3 3" xfId="32841" xr:uid="{540F2AB1-54FE-412E-A988-4A854BA6D5A0}"/>
    <cellStyle name="40% - Accent6 4 3 2 4" xfId="25471" xr:uid="{E7A3366F-40B5-4148-9DDF-586C4721E899}"/>
    <cellStyle name="40% - Accent6 4 3 2 4 2" xfId="40442" xr:uid="{4681E5EA-3C67-4863-94F7-47F651F4B8C0}"/>
    <cellStyle name="40% - Accent6 4 3 2 5" xfId="32839" xr:uid="{7414C1CE-FA10-4568-A6DE-F4B356A0B114}"/>
    <cellStyle name="40% - Accent6 4 3 3" xfId="7884" xr:uid="{00000000-0005-0000-0000-00005F120000}"/>
    <cellStyle name="40% - Accent6 4 3 3 2" xfId="25474" xr:uid="{AC03D0AC-0FE8-4114-A3DF-35113710A361}"/>
    <cellStyle name="40% - Accent6 4 3 3 2 2" xfId="40445" xr:uid="{C63B2C12-4EB3-47BC-A295-638B7544FC15}"/>
    <cellStyle name="40% - Accent6 4 3 3 3" xfId="32842" xr:uid="{755D721D-AA5E-4ED8-8C92-4BD5CE2344DF}"/>
    <cellStyle name="40% - Accent6 4 3 4" xfId="7885" xr:uid="{00000000-0005-0000-0000-000060120000}"/>
    <cellStyle name="40% - Accent6 4 3 4 2" xfId="7886" xr:uid="{00000000-0005-0000-0000-000061120000}"/>
    <cellStyle name="40% - Accent6 4 3 4 2 2" xfId="25476" xr:uid="{C12D1ACB-A528-43BE-86D6-CA5215F2893C}"/>
    <cellStyle name="40% - Accent6 4 3 4 2 2 2" xfId="40447" xr:uid="{38369E78-59EE-47C9-A554-38737E27E139}"/>
    <cellStyle name="40% - Accent6 4 3 4 2 3" xfId="32844" xr:uid="{170B3B21-D9D2-415A-9AD8-78635646E022}"/>
    <cellStyle name="40% - Accent6 4 3 4 3" xfId="25475" xr:uid="{ACD0C77A-5904-408E-A20C-B4E8FE68AD92}"/>
    <cellStyle name="40% - Accent6 4 3 4 3 2" xfId="40446" xr:uid="{6C633CEB-461D-46FF-BED7-2BDAD3EC9DA9}"/>
    <cellStyle name="40% - Accent6 4 3 4 4" xfId="32843" xr:uid="{2E693CE6-01C8-4AC7-B26C-F86E92F6E586}"/>
    <cellStyle name="40% - Accent6 4 3 5" xfId="7887" xr:uid="{00000000-0005-0000-0000-000062120000}"/>
    <cellStyle name="40% - Accent6 4 3 5 2" xfId="25477" xr:uid="{C1D7FF73-3360-4BA6-8BA0-184C57CCDA87}"/>
    <cellStyle name="40% - Accent6 4 3 5 2 2" xfId="40448" xr:uid="{C656D526-D003-4D54-A5D1-F6ECED9085A1}"/>
    <cellStyle name="40% - Accent6 4 3 5 3" xfId="32845" xr:uid="{639401C2-1524-4252-9A4A-31ADE270A55D}"/>
    <cellStyle name="40% - Accent6 4 3 6" xfId="25470" xr:uid="{EEC8608F-67E9-4636-A025-A28E046DFFBA}"/>
    <cellStyle name="40% - Accent6 4 3 6 2" xfId="40441" xr:uid="{B6EB1F21-6E85-4A30-B598-7ABD1E2E2594}"/>
    <cellStyle name="40% - Accent6 4 3 7" xfId="32838" xr:uid="{EA4579B2-C5DB-49F0-B753-4EA19F6DCC21}"/>
    <cellStyle name="40% - Accent6 4 4" xfId="7888" xr:uid="{00000000-0005-0000-0000-000063120000}"/>
    <cellStyle name="40% - Accent6 4 4 2" xfId="7889" xr:uid="{00000000-0005-0000-0000-000064120000}"/>
    <cellStyle name="40% - Accent6 4 4 2 2" xfId="7890" xr:uid="{00000000-0005-0000-0000-000065120000}"/>
    <cellStyle name="40% - Accent6 4 4 2 2 2" xfId="25480" xr:uid="{FDF52B7A-A74F-4837-9088-A1207FA3E55C}"/>
    <cellStyle name="40% - Accent6 4 4 2 2 2 2" xfId="40451" xr:uid="{D0A176EB-4D30-440E-919E-F13AC5DA3954}"/>
    <cellStyle name="40% - Accent6 4 4 2 2 3" xfId="32848" xr:uid="{CE9A5135-5794-46D6-B2D5-52DB0FAC4368}"/>
    <cellStyle name="40% - Accent6 4 4 2 3" xfId="7891" xr:uid="{00000000-0005-0000-0000-000066120000}"/>
    <cellStyle name="40% - Accent6 4 4 2 3 2" xfId="25481" xr:uid="{415EC41D-73B9-42F4-AA52-66C12A1DDA16}"/>
    <cellStyle name="40% - Accent6 4 4 2 3 2 2" xfId="40452" xr:uid="{E7A83ED9-0DA8-4654-A52B-ED2416F907EA}"/>
    <cellStyle name="40% - Accent6 4 4 2 3 3" xfId="32849" xr:uid="{D3EF146C-A40D-45ED-AC32-A8399B3DBC28}"/>
    <cellStyle name="40% - Accent6 4 4 2 4" xfId="25479" xr:uid="{E5A20575-6F6C-43A8-B9D9-5B5A6B670DC3}"/>
    <cellStyle name="40% - Accent6 4 4 2 4 2" xfId="40450" xr:uid="{1662B7CD-A805-4B14-BFDA-6225AEE92933}"/>
    <cellStyle name="40% - Accent6 4 4 2 5" xfId="32847" xr:uid="{3C8AF7B5-3E96-4187-8DBA-7255800AF537}"/>
    <cellStyle name="40% - Accent6 4 4 3" xfId="7892" xr:uid="{00000000-0005-0000-0000-000067120000}"/>
    <cellStyle name="40% - Accent6 4 4 3 2" xfId="7893" xr:uid="{00000000-0005-0000-0000-000068120000}"/>
    <cellStyle name="40% - Accent6 4 4 3 2 2" xfId="25483" xr:uid="{B54B762B-02E5-4104-A858-F92C6938F143}"/>
    <cellStyle name="40% - Accent6 4 4 3 2 2 2" xfId="40454" xr:uid="{0FFB606B-F55F-423A-858B-6BFE169646D5}"/>
    <cellStyle name="40% - Accent6 4 4 3 2 3" xfId="32851" xr:uid="{E1060634-77E5-4A45-99E8-605122C690C6}"/>
    <cellStyle name="40% - Accent6 4 4 3 3" xfId="25482" xr:uid="{61FD566A-B059-48CA-90AA-BBBB6C6C5D17}"/>
    <cellStyle name="40% - Accent6 4 4 3 3 2" xfId="40453" xr:uid="{D2A15D63-4D56-4CC0-99CC-361A8C49FC76}"/>
    <cellStyle name="40% - Accent6 4 4 3 4" xfId="32850" xr:uid="{BC06E27D-853D-4EF8-B3A9-439D9EAA49CA}"/>
    <cellStyle name="40% - Accent6 4 4 4" xfId="7894" xr:uid="{00000000-0005-0000-0000-000069120000}"/>
    <cellStyle name="40% - Accent6 4 4 4 2" xfId="25484" xr:uid="{DC299AD4-C71C-478F-9BC4-3C0909FE0CA1}"/>
    <cellStyle name="40% - Accent6 4 4 4 2 2" xfId="40455" xr:uid="{AFECB01E-E976-4958-B3FC-086A72032D37}"/>
    <cellStyle name="40% - Accent6 4 4 4 3" xfId="32852" xr:uid="{77929812-2943-4FA6-A8EF-F005D031C833}"/>
    <cellStyle name="40% - Accent6 4 4 5" xfId="25478" xr:uid="{3A8F7410-6BA8-4C36-B957-287B20232FD4}"/>
    <cellStyle name="40% - Accent6 4 4 5 2" xfId="40449" xr:uid="{6D75A53E-A863-461B-8C4B-FC78A6E21527}"/>
    <cellStyle name="40% - Accent6 4 4 6" xfId="32846" xr:uid="{90C9F9FB-BC08-4E98-B1D1-8FDE81D83B93}"/>
    <cellStyle name="40% - Accent6 4 5" xfId="7895" xr:uid="{00000000-0005-0000-0000-00006A120000}"/>
    <cellStyle name="40% - Accent6 4 5 2" xfId="7896" xr:uid="{00000000-0005-0000-0000-00006B120000}"/>
    <cellStyle name="40% - Accent6 4 5 2 2" xfId="7897" xr:uid="{00000000-0005-0000-0000-00006C120000}"/>
    <cellStyle name="40% - Accent6 4 5 2 2 2" xfId="25487" xr:uid="{8FD13EA3-536F-43F5-9A2D-E648F475DE42}"/>
    <cellStyle name="40% - Accent6 4 5 2 2 2 2" xfId="40458" xr:uid="{FF395E0B-03F8-47B0-AD86-CF6A3B1C3AA1}"/>
    <cellStyle name="40% - Accent6 4 5 2 2 3" xfId="32855" xr:uid="{A81FFFD1-4DB2-484D-95C6-6C62C9674166}"/>
    <cellStyle name="40% - Accent6 4 5 2 3" xfId="7898" xr:uid="{00000000-0005-0000-0000-00006D120000}"/>
    <cellStyle name="40% - Accent6 4 5 2 3 2" xfId="25488" xr:uid="{669715AB-A4FF-484F-AAE5-2B3BF8656ABE}"/>
    <cellStyle name="40% - Accent6 4 5 2 3 2 2" xfId="40459" xr:uid="{D0942A30-BCE4-4CEC-9CFB-26CE17DBAC9C}"/>
    <cellStyle name="40% - Accent6 4 5 2 3 3" xfId="32856" xr:uid="{54609508-69E4-4E99-BF1F-2AAF6828C977}"/>
    <cellStyle name="40% - Accent6 4 5 2 4" xfId="25486" xr:uid="{AFB6D4E6-2CBC-407C-AA49-8889D8C69ABB}"/>
    <cellStyle name="40% - Accent6 4 5 2 4 2" xfId="40457" xr:uid="{49ECA3AA-7B4C-41EB-9531-D5C3EE3A3923}"/>
    <cellStyle name="40% - Accent6 4 5 2 5" xfId="32854" xr:uid="{D6D90D34-4634-45F8-A546-94525B8C94E3}"/>
    <cellStyle name="40% - Accent6 4 5 3" xfId="7899" xr:uid="{00000000-0005-0000-0000-00006E120000}"/>
    <cellStyle name="40% - Accent6 4 5 3 2" xfId="7900" xr:uid="{00000000-0005-0000-0000-00006F120000}"/>
    <cellStyle name="40% - Accent6 4 5 3 2 2" xfId="25490" xr:uid="{843F3DF2-4FCD-4F3C-B026-7B7999357F5F}"/>
    <cellStyle name="40% - Accent6 4 5 3 2 2 2" xfId="40461" xr:uid="{32E6446A-928C-4721-85E4-3591D30F3A12}"/>
    <cellStyle name="40% - Accent6 4 5 3 2 3" xfId="32858" xr:uid="{4BFF81CD-FAAC-4FB8-8824-D65BCDFDEC6D}"/>
    <cellStyle name="40% - Accent6 4 5 3 3" xfId="25489" xr:uid="{27BB7267-F3BC-4C37-AC72-9A0B296C1BA3}"/>
    <cellStyle name="40% - Accent6 4 5 3 3 2" xfId="40460" xr:uid="{178F60AD-3021-40FB-BEEA-DE3FC516AC64}"/>
    <cellStyle name="40% - Accent6 4 5 3 4" xfId="32857" xr:uid="{0E022817-23CA-4329-89B0-BA9F41BA5CD2}"/>
    <cellStyle name="40% - Accent6 4 5 4" xfId="7901" xr:uid="{00000000-0005-0000-0000-000070120000}"/>
    <cellStyle name="40% - Accent6 4 5 4 2" xfId="25491" xr:uid="{3F6B8560-EF04-4F91-8CBA-D4BAAFC6C57C}"/>
    <cellStyle name="40% - Accent6 4 5 4 2 2" xfId="40462" xr:uid="{9620162F-9B9A-41E4-8613-53B01B8193B2}"/>
    <cellStyle name="40% - Accent6 4 5 4 3" xfId="32859" xr:uid="{A6B3212A-F4F1-44CE-BDF2-0A572BA6567C}"/>
    <cellStyle name="40% - Accent6 4 5 5" xfId="25485" xr:uid="{DB32BB22-1650-401B-A593-1D4F66B5C779}"/>
    <cellStyle name="40% - Accent6 4 5 5 2" xfId="40456" xr:uid="{F7AEAE93-D4CA-47F8-9D71-A659935D8BD5}"/>
    <cellStyle name="40% - Accent6 4 5 6" xfId="32853" xr:uid="{6D1D0E21-480A-4D0C-958F-B7BC86860C5A}"/>
    <cellStyle name="40% - Accent6 4 6" xfId="7902" xr:uid="{00000000-0005-0000-0000-000071120000}"/>
    <cellStyle name="40% - Accent6 4 6 2" xfId="7903" xr:uid="{00000000-0005-0000-0000-000072120000}"/>
    <cellStyle name="40% - Accent6 4 6 2 2" xfId="25493" xr:uid="{83E4E028-0FE6-4F6F-BC08-29FC6A8A0AF4}"/>
    <cellStyle name="40% - Accent6 4 6 2 2 2" xfId="40464" xr:uid="{3DAF3AE7-72EB-45A5-8BE3-8E1B3A3C48CF}"/>
    <cellStyle name="40% - Accent6 4 6 2 3" xfId="32861" xr:uid="{3615E5EF-ECA7-44F2-85F1-F7E4BF8D9FF9}"/>
    <cellStyle name="40% - Accent6 4 6 3" xfId="7904" xr:uid="{00000000-0005-0000-0000-000073120000}"/>
    <cellStyle name="40% - Accent6 4 6 3 2" xfId="25494" xr:uid="{F9A0E61A-35DC-4038-B203-6D53CBF69275}"/>
    <cellStyle name="40% - Accent6 4 6 3 2 2" xfId="40465" xr:uid="{7B5006B1-D924-408B-ABB1-9A43DD94ACF3}"/>
    <cellStyle name="40% - Accent6 4 6 3 3" xfId="32862" xr:uid="{0075AF2A-1A2B-4EB8-9BA4-203F7F9C9E81}"/>
    <cellStyle name="40% - Accent6 4 6 4" xfId="25492" xr:uid="{01266104-43A3-4D94-BF51-DC7B848BE9C7}"/>
    <cellStyle name="40% - Accent6 4 6 4 2" xfId="40463" xr:uid="{3D8F65CB-E761-4AC7-9F0F-D72CB819E020}"/>
    <cellStyle name="40% - Accent6 4 6 5" xfId="32860" xr:uid="{245B71B4-4112-4893-BFC2-AD2B8F28C08C}"/>
    <cellStyle name="40% - Accent6 4 7" xfId="7905" xr:uid="{00000000-0005-0000-0000-000074120000}"/>
    <cellStyle name="40% - Accent6 4 7 2" xfId="25495" xr:uid="{65971CDC-D1CE-438B-A14B-8CC7C7E6BB00}"/>
    <cellStyle name="40% - Accent6 4 7 2 2" xfId="40466" xr:uid="{CAA3F642-C88B-4824-A3BB-BB11A6E25E9B}"/>
    <cellStyle name="40% - Accent6 4 7 3" xfId="32863" xr:uid="{3D607E4C-5868-4629-B11B-63BFEE4BC209}"/>
    <cellStyle name="40% - Accent6 4 8" xfId="7906" xr:uid="{00000000-0005-0000-0000-000075120000}"/>
    <cellStyle name="40% - Accent6 4 8 2" xfId="7907" xr:uid="{00000000-0005-0000-0000-000076120000}"/>
    <cellStyle name="40% - Accent6 4 8 2 2" xfId="25497" xr:uid="{6F1CE5E8-4B62-44F5-9FD5-6DE084F81314}"/>
    <cellStyle name="40% - Accent6 4 8 2 2 2" xfId="40468" xr:uid="{A8BFC1F2-7791-4DA2-9D4F-72907B078E73}"/>
    <cellStyle name="40% - Accent6 4 8 2 3" xfId="32865" xr:uid="{1C8D7864-C713-48C7-A15B-9D66A5D3A463}"/>
    <cellStyle name="40% - Accent6 4 8 3" xfId="25496" xr:uid="{9BEE873C-E6A1-4241-8882-E4A779D7824C}"/>
    <cellStyle name="40% - Accent6 4 8 3 2" xfId="40467" xr:uid="{B10B392F-993A-4B03-9F83-9E24603A083A}"/>
    <cellStyle name="40% - Accent6 4 8 4" xfId="32864" xr:uid="{38E3F264-1082-4085-8EEE-EDB22B03213C}"/>
    <cellStyle name="40% - Accent6 4 9" xfId="7908" xr:uid="{00000000-0005-0000-0000-000077120000}"/>
    <cellStyle name="40% - Accent6 4 9 2" xfId="25498" xr:uid="{940E1096-3A15-4436-B999-738069CAAE51}"/>
    <cellStyle name="40% - Accent6 4 9 2 2" xfId="40469" xr:uid="{E2009130-501C-45EC-8C31-0ACC2A6D841E}"/>
    <cellStyle name="40% - Accent6 4 9 3" xfId="32866" xr:uid="{1A820B30-313C-4962-BAEA-4CC3001794FA}"/>
    <cellStyle name="40% - Accent6 5" xfId="254" xr:uid="{00000000-0005-0000-0000-00005D000000}"/>
    <cellStyle name="40% - Accent6 5 2" xfId="7910" xr:uid="{00000000-0005-0000-0000-000079120000}"/>
    <cellStyle name="40% - Accent6 5 2 2" xfId="7911" xr:uid="{00000000-0005-0000-0000-00007A120000}"/>
    <cellStyle name="40% - Accent6 5 2 2 2" xfId="7912" xr:uid="{00000000-0005-0000-0000-00007B120000}"/>
    <cellStyle name="40% - Accent6 5 2 2 2 2" xfId="7913" xr:uid="{00000000-0005-0000-0000-00007C120000}"/>
    <cellStyle name="40% - Accent6 5 2 2 2 2 2" xfId="7914" xr:uid="{00000000-0005-0000-0000-00007D120000}"/>
    <cellStyle name="40% - Accent6 5 2 2 2 2 2 2" xfId="25503" xr:uid="{55AEBE17-76E7-43C7-A192-5D0C35BE1CFD}"/>
    <cellStyle name="40% - Accent6 5 2 2 2 2 2 2 2" xfId="40474" xr:uid="{D2685C73-C5B4-4C5F-8940-F7439F1F3B90}"/>
    <cellStyle name="40% - Accent6 5 2 2 2 2 2 3" xfId="32871" xr:uid="{BB30E41F-533F-4910-B5D9-11CB33DA3369}"/>
    <cellStyle name="40% - Accent6 5 2 2 2 2 3" xfId="7915" xr:uid="{00000000-0005-0000-0000-00007E120000}"/>
    <cellStyle name="40% - Accent6 5 2 2 2 2 3 2" xfId="25504" xr:uid="{0926E5DC-820F-4E87-85FF-B7CF5CE8B827}"/>
    <cellStyle name="40% - Accent6 5 2 2 2 2 3 2 2" xfId="40475" xr:uid="{DADB964C-F7B1-4700-B8CE-28B1F488704D}"/>
    <cellStyle name="40% - Accent6 5 2 2 2 2 3 3" xfId="32872" xr:uid="{E06FA513-F487-4080-B693-435B4CED3692}"/>
    <cellStyle name="40% - Accent6 5 2 2 2 2 4" xfId="25502" xr:uid="{22A7D97C-8D6A-43BF-B111-816D7229ABCF}"/>
    <cellStyle name="40% - Accent6 5 2 2 2 2 4 2" xfId="40473" xr:uid="{AC0BBC0C-20A2-4467-BADC-BD7A7AC8A1F7}"/>
    <cellStyle name="40% - Accent6 5 2 2 2 2 5" xfId="32870" xr:uid="{182FBE57-82BA-4F90-96AD-75026D81F4DF}"/>
    <cellStyle name="40% - Accent6 5 2 2 2 3" xfId="7916" xr:uid="{00000000-0005-0000-0000-00007F120000}"/>
    <cellStyle name="40% - Accent6 5 2 2 2 3 2" xfId="7917" xr:uid="{00000000-0005-0000-0000-000080120000}"/>
    <cellStyle name="40% - Accent6 5 2 2 2 3 2 2" xfId="25506" xr:uid="{C71ACB66-76CC-4EE8-8FBE-1D5FC224375E}"/>
    <cellStyle name="40% - Accent6 5 2 2 2 3 2 2 2" xfId="40477" xr:uid="{31884226-9728-476C-8595-755418C25465}"/>
    <cellStyle name="40% - Accent6 5 2 2 2 3 2 3" xfId="32874" xr:uid="{2521E687-D851-48E6-9237-A3588AED3C7F}"/>
    <cellStyle name="40% - Accent6 5 2 2 2 3 3" xfId="25505" xr:uid="{E7276A20-B1AC-4E45-96E6-55BA7FEC47EA}"/>
    <cellStyle name="40% - Accent6 5 2 2 2 3 3 2" xfId="40476" xr:uid="{AE0AC50A-B07D-4B87-A427-B0DB39CEBFB8}"/>
    <cellStyle name="40% - Accent6 5 2 2 2 3 4" xfId="32873" xr:uid="{A73D4004-5078-4AE5-A423-B10B4BA2BD61}"/>
    <cellStyle name="40% - Accent6 5 2 2 2 4" xfId="7918" xr:uid="{00000000-0005-0000-0000-000081120000}"/>
    <cellStyle name="40% - Accent6 5 2 2 2 4 2" xfId="25507" xr:uid="{D636E839-70EB-4441-9168-C9BDE5366822}"/>
    <cellStyle name="40% - Accent6 5 2 2 2 4 2 2" xfId="40478" xr:uid="{5AFE574B-C350-4083-B8D7-CF7E1C23C3E6}"/>
    <cellStyle name="40% - Accent6 5 2 2 2 4 3" xfId="32875" xr:uid="{B70C14B5-6FCE-494E-B5A9-D4E058D6734C}"/>
    <cellStyle name="40% - Accent6 5 2 2 2 5" xfId="25501" xr:uid="{7E246505-E17F-4AAE-8551-BC39DC37E4C3}"/>
    <cellStyle name="40% - Accent6 5 2 2 2 5 2" xfId="40472" xr:uid="{A2CD3015-244C-4DED-A162-1943D03B1642}"/>
    <cellStyle name="40% - Accent6 5 2 2 2 6" xfId="32869" xr:uid="{D2777370-EDEA-42B0-ADA6-9CD70B108A27}"/>
    <cellStyle name="40% - Accent6 5 2 2 3" xfId="7919" xr:uid="{00000000-0005-0000-0000-000082120000}"/>
    <cellStyle name="40% - Accent6 5 2 2 3 2" xfId="7920" xr:uid="{00000000-0005-0000-0000-000083120000}"/>
    <cellStyle name="40% - Accent6 5 2 2 3 2 2" xfId="25509" xr:uid="{37A70B64-844C-460A-A0F5-589FC402AB44}"/>
    <cellStyle name="40% - Accent6 5 2 2 3 2 2 2" xfId="40480" xr:uid="{2CA3778D-A525-4E86-BF19-7F52206B0437}"/>
    <cellStyle name="40% - Accent6 5 2 2 3 2 3" xfId="32877" xr:uid="{8C13BE57-5ABC-458F-9CD0-5D9C6B6D1D5C}"/>
    <cellStyle name="40% - Accent6 5 2 2 3 3" xfId="7921" xr:uid="{00000000-0005-0000-0000-000084120000}"/>
    <cellStyle name="40% - Accent6 5 2 2 3 3 2" xfId="25510" xr:uid="{740E2533-B2C5-4A72-ADA6-B3DB96EA2598}"/>
    <cellStyle name="40% - Accent6 5 2 2 3 3 2 2" xfId="40481" xr:uid="{9E52F6ED-BA21-4EB1-9B1A-C5C5285F0097}"/>
    <cellStyle name="40% - Accent6 5 2 2 3 3 3" xfId="32878" xr:uid="{B57DB05B-82A4-4FA7-9F8B-085CA4D90314}"/>
    <cellStyle name="40% - Accent6 5 2 2 3 4" xfId="25508" xr:uid="{F40E90D5-DCE2-4B01-A3C7-A4B1FEC593B9}"/>
    <cellStyle name="40% - Accent6 5 2 2 3 4 2" xfId="40479" xr:uid="{6800F667-E760-47D0-9169-AE868D19B094}"/>
    <cellStyle name="40% - Accent6 5 2 2 3 5" xfId="32876" xr:uid="{2DDBF8D1-9780-4404-A17D-4E3793410F71}"/>
    <cellStyle name="40% - Accent6 5 2 2 4" xfId="7922" xr:uid="{00000000-0005-0000-0000-000085120000}"/>
    <cellStyle name="40% - Accent6 5 2 2 4 2" xfId="25511" xr:uid="{39BBDE14-F2FC-4B83-8F6F-3B0A140BF516}"/>
    <cellStyle name="40% - Accent6 5 2 2 4 2 2" xfId="40482" xr:uid="{009D3795-2B4E-4E35-84F2-1EEF7A0A3478}"/>
    <cellStyle name="40% - Accent6 5 2 2 4 3" xfId="32879" xr:uid="{F9AFA928-9FBF-4D41-AD7D-34971577D630}"/>
    <cellStyle name="40% - Accent6 5 2 2 5" xfId="7923" xr:uid="{00000000-0005-0000-0000-000086120000}"/>
    <cellStyle name="40% - Accent6 5 2 2 5 2" xfId="7924" xr:uid="{00000000-0005-0000-0000-000087120000}"/>
    <cellStyle name="40% - Accent6 5 2 2 5 2 2" xfId="25513" xr:uid="{F86EB939-B314-48C3-8C08-4758CACCE779}"/>
    <cellStyle name="40% - Accent6 5 2 2 5 2 2 2" xfId="40484" xr:uid="{040B6ACE-8F99-4DE5-A4C1-FD69F45E5DAA}"/>
    <cellStyle name="40% - Accent6 5 2 2 5 2 3" xfId="32881" xr:uid="{50FF7B47-8439-4736-96C3-0B1DB968CEE2}"/>
    <cellStyle name="40% - Accent6 5 2 2 5 3" xfId="25512" xr:uid="{B23ED001-6158-48E8-BFBA-C72DBA2DABA6}"/>
    <cellStyle name="40% - Accent6 5 2 2 5 3 2" xfId="40483" xr:uid="{FB2023A4-4C4D-4380-BDD7-F51B4B903F58}"/>
    <cellStyle name="40% - Accent6 5 2 2 5 4" xfId="32880" xr:uid="{9782E87C-86B4-4AE2-8D2F-7AE439DC73A1}"/>
    <cellStyle name="40% - Accent6 5 2 2 6" xfId="7925" xr:uid="{00000000-0005-0000-0000-000088120000}"/>
    <cellStyle name="40% - Accent6 5 2 2 6 2" xfId="25514" xr:uid="{D1EE3F9B-9DCB-49B6-AC28-56ECA2D5D354}"/>
    <cellStyle name="40% - Accent6 5 2 2 6 2 2" xfId="40485" xr:uid="{50FF9CB9-2A3C-43E3-AE30-3FE83E9A1B06}"/>
    <cellStyle name="40% - Accent6 5 2 2 6 3" xfId="32882" xr:uid="{CD6D77D1-29F2-4FC0-A751-2A9E6072AED0}"/>
    <cellStyle name="40% - Accent6 5 2 2 7" xfId="25500" xr:uid="{7337AA1D-E74A-44EA-9140-CECE27BF8ACD}"/>
    <cellStyle name="40% - Accent6 5 2 2 7 2" xfId="40471" xr:uid="{0B270D0A-4407-4EE7-998F-FF6E827DD217}"/>
    <cellStyle name="40% - Accent6 5 2 2 8" xfId="32868" xr:uid="{340D8D8B-7E8B-4A24-B7E4-93B9725E4C76}"/>
    <cellStyle name="40% - Accent6 5 2 3" xfId="7926" xr:uid="{00000000-0005-0000-0000-000089120000}"/>
    <cellStyle name="40% - Accent6 5 2 3 2" xfId="7927" xr:uid="{00000000-0005-0000-0000-00008A120000}"/>
    <cellStyle name="40% - Accent6 5 2 3 2 2" xfId="7928" xr:uid="{00000000-0005-0000-0000-00008B120000}"/>
    <cellStyle name="40% - Accent6 5 2 3 2 2 2" xfId="25517" xr:uid="{02F2FB81-BB3E-42F4-AD49-B6B08A5A4714}"/>
    <cellStyle name="40% - Accent6 5 2 3 2 2 2 2" xfId="40488" xr:uid="{E72B9956-4EEA-441D-803B-EDD203A55D6A}"/>
    <cellStyle name="40% - Accent6 5 2 3 2 2 3" xfId="32885" xr:uid="{C5104509-9A00-4556-B5F5-0FE43AFCE2F9}"/>
    <cellStyle name="40% - Accent6 5 2 3 2 3" xfId="7929" xr:uid="{00000000-0005-0000-0000-00008C120000}"/>
    <cellStyle name="40% - Accent6 5 2 3 2 3 2" xfId="25518" xr:uid="{26B3A54B-A702-4D22-BA54-0BCA654ADE71}"/>
    <cellStyle name="40% - Accent6 5 2 3 2 3 2 2" xfId="40489" xr:uid="{40A6D769-9E3A-4ADF-AFE8-D91C7C0C4F99}"/>
    <cellStyle name="40% - Accent6 5 2 3 2 3 3" xfId="32886" xr:uid="{F43F88B2-6D91-4F9D-ABD4-58B12ADB0C79}"/>
    <cellStyle name="40% - Accent6 5 2 3 2 4" xfId="25516" xr:uid="{FAC9C2AB-8ACA-422B-A4C8-14D194B62A59}"/>
    <cellStyle name="40% - Accent6 5 2 3 2 4 2" xfId="40487" xr:uid="{D7DC9654-5592-4835-AC20-66D9945860D3}"/>
    <cellStyle name="40% - Accent6 5 2 3 2 5" xfId="32884" xr:uid="{10C0D0D4-C4AA-41F3-9ACD-D308893A6573}"/>
    <cellStyle name="40% - Accent6 5 2 3 3" xfId="7930" xr:uid="{00000000-0005-0000-0000-00008D120000}"/>
    <cellStyle name="40% - Accent6 5 2 3 3 2" xfId="7931" xr:uid="{00000000-0005-0000-0000-00008E120000}"/>
    <cellStyle name="40% - Accent6 5 2 3 3 2 2" xfId="25520" xr:uid="{6BB5C9C9-59F0-40BD-8B51-3712F24D502A}"/>
    <cellStyle name="40% - Accent6 5 2 3 3 2 2 2" xfId="40491" xr:uid="{D35C53B7-9235-4B7A-8C23-7D42D843AB96}"/>
    <cellStyle name="40% - Accent6 5 2 3 3 2 3" xfId="32888" xr:uid="{29ED956A-8D1C-448E-BD2B-FFE5B8D01B10}"/>
    <cellStyle name="40% - Accent6 5 2 3 3 3" xfId="25519" xr:uid="{1B2C54CA-E82E-4CCF-A8FA-AD7D3D09F270}"/>
    <cellStyle name="40% - Accent6 5 2 3 3 3 2" xfId="40490" xr:uid="{60738F13-E820-4E1F-B11C-20E6D8D5D51A}"/>
    <cellStyle name="40% - Accent6 5 2 3 3 4" xfId="32887" xr:uid="{D4D7C595-5B7B-4562-9920-4DD03D5DAB3F}"/>
    <cellStyle name="40% - Accent6 5 2 3 4" xfId="7932" xr:uid="{00000000-0005-0000-0000-00008F120000}"/>
    <cellStyle name="40% - Accent6 5 2 3 4 2" xfId="25521" xr:uid="{F9DEAE28-2DB8-4241-B1A0-F13817AB4A5E}"/>
    <cellStyle name="40% - Accent6 5 2 3 4 2 2" xfId="40492" xr:uid="{AA630CF5-CF15-4CC0-ADF6-01B7BF877644}"/>
    <cellStyle name="40% - Accent6 5 2 3 4 3" xfId="32889" xr:uid="{F874219D-8484-44DB-8797-B3E7D2325F8F}"/>
    <cellStyle name="40% - Accent6 5 2 3 5" xfId="25515" xr:uid="{1E5CCAE3-4975-4061-A4D4-2063EE049914}"/>
    <cellStyle name="40% - Accent6 5 2 3 5 2" xfId="40486" xr:uid="{63172DCE-2F8D-4310-B400-8AED4E57BFEB}"/>
    <cellStyle name="40% - Accent6 5 2 3 6" xfId="32883" xr:uid="{D5C43DE5-D5BE-44D4-82B1-0F07999CDF6F}"/>
    <cellStyle name="40% - Accent6 5 2 4" xfId="7933" xr:uid="{00000000-0005-0000-0000-000090120000}"/>
    <cellStyle name="40% - Accent6 5 2 5" xfId="7934" xr:uid="{00000000-0005-0000-0000-000091120000}"/>
    <cellStyle name="40% - Accent6 5 2 5 2" xfId="25522" xr:uid="{FEEE1EF4-6B17-4178-917C-A6E3738FD1B0}"/>
    <cellStyle name="40% - Accent6 5 2 5 2 2" xfId="40493" xr:uid="{AA1EB2B3-4A4E-45F7-9A41-44BA1E68C889}"/>
    <cellStyle name="40% - Accent6 5 2 5 3" xfId="32890" xr:uid="{73D6E8CC-019A-4C42-B329-D3F72088B26B}"/>
    <cellStyle name="40% - Accent6 5 3" xfId="7935" xr:uid="{00000000-0005-0000-0000-000092120000}"/>
    <cellStyle name="40% - Accent6 5 3 2" xfId="7936" xr:uid="{00000000-0005-0000-0000-000093120000}"/>
    <cellStyle name="40% - Accent6 5 3 2 2" xfId="7937" xr:uid="{00000000-0005-0000-0000-000094120000}"/>
    <cellStyle name="40% - Accent6 5 3 2 2 2" xfId="25525" xr:uid="{4AB3926B-B1AB-4B33-93DF-5FACFA1A12C6}"/>
    <cellStyle name="40% - Accent6 5 3 2 2 2 2" xfId="40496" xr:uid="{7970A40E-6603-4667-80C1-D21F5F52A69D}"/>
    <cellStyle name="40% - Accent6 5 3 2 2 3" xfId="32893" xr:uid="{DE8A73AC-7B6C-4868-8249-38B54628E465}"/>
    <cellStyle name="40% - Accent6 5 3 2 3" xfId="7938" xr:uid="{00000000-0005-0000-0000-000095120000}"/>
    <cellStyle name="40% - Accent6 5 3 2 3 2" xfId="25526" xr:uid="{622E4C68-CB76-4F4F-B7E9-B9FD14EEE04A}"/>
    <cellStyle name="40% - Accent6 5 3 2 3 2 2" xfId="40497" xr:uid="{CFBAA758-D4D1-4BAE-95AE-02FA324C8467}"/>
    <cellStyle name="40% - Accent6 5 3 2 3 3" xfId="32894" xr:uid="{AD088F78-1935-42D3-A85A-DBEDB49F1C87}"/>
    <cellStyle name="40% - Accent6 5 3 2 4" xfId="25524" xr:uid="{AC2F683C-5CDA-4614-A69E-FB478C20DD3F}"/>
    <cellStyle name="40% - Accent6 5 3 2 4 2" xfId="40495" xr:uid="{F5A8078F-DCB2-4C16-BD00-A81B81216CE8}"/>
    <cellStyle name="40% - Accent6 5 3 2 5" xfId="32892" xr:uid="{5B4BE330-58C5-4A41-AC1C-54C46EC38BB7}"/>
    <cellStyle name="40% - Accent6 5 3 3" xfId="7939" xr:uid="{00000000-0005-0000-0000-000096120000}"/>
    <cellStyle name="40% - Accent6 5 3 3 2" xfId="25527" xr:uid="{59A3FBE0-99FA-483B-96C9-38D67ACB8339}"/>
    <cellStyle name="40% - Accent6 5 3 3 2 2" xfId="40498" xr:uid="{A71F0949-D423-446A-A648-0F232CFA3018}"/>
    <cellStyle name="40% - Accent6 5 3 3 3" xfId="32895" xr:uid="{722E3306-A101-46A8-8734-5B698EECF3DE}"/>
    <cellStyle name="40% - Accent6 5 3 4" xfId="7940" xr:uid="{00000000-0005-0000-0000-000097120000}"/>
    <cellStyle name="40% - Accent6 5 3 4 2" xfId="7941" xr:uid="{00000000-0005-0000-0000-000098120000}"/>
    <cellStyle name="40% - Accent6 5 3 4 2 2" xfId="25529" xr:uid="{F0B5BBB5-7DDD-4C55-9E0F-F6F92E90977C}"/>
    <cellStyle name="40% - Accent6 5 3 4 2 2 2" xfId="40500" xr:uid="{93840691-54D3-4A32-8B69-CD2AD226C7BA}"/>
    <cellStyle name="40% - Accent6 5 3 4 2 3" xfId="32897" xr:uid="{8C8297D9-3BDC-41A5-AAA3-E5EB64B14780}"/>
    <cellStyle name="40% - Accent6 5 3 4 3" xfId="25528" xr:uid="{6A12FF85-7C0F-4C42-A54A-085882AFD920}"/>
    <cellStyle name="40% - Accent6 5 3 4 3 2" xfId="40499" xr:uid="{5E78B9AD-24F6-4A2F-B0D6-4DCC68A8A19A}"/>
    <cellStyle name="40% - Accent6 5 3 4 4" xfId="32896" xr:uid="{B372FD48-6030-4424-9D97-8FE81468109A}"/>
    <cellStyle name="40% - Accent6 5 3 5" xfId="7942" xr:uid="{00000000-0005-0000-0000-000099120000}"/>
    <cellStyle name="40% - Accent6 5 3 5 2" xfId="25530" xr:uid="{242C4100-3DF1-4D9D-9FCD-048078FFEA61}"/>
    <cellStyle name="40% - Accent6 5 3 5 2 2" xfId="40501" xr:uid="{991DF2EE-C3FC-4C17-B6D1-A8EB8D4063CD}"/>
    <cellStyle name="40% - Accent6 5 3 5 3" xfId="32898" xr:uid="{AEC9048A-F86E-47C8-82CA-10C39820D5B3}"/>
    <cellStyle name="40% - Accent6 5 3 6" xfId="25523" xr:uid="{C2E278D8-956C-4A81-9E0A-C3620774A08D}"/>
    <cellStyle name="40% - Accent6 5 3 6 2" xfId="40494" xr:uid="{B02B2C65-4F7E-4001-8AD7-31BB958DBE4D}"/>
    <cellStyle name="40% - Accent6 5 3 7" xfId="32891" xr:uid="{0086655E-4848-48D5-B730-2C60009D10F1}"/>
    <cellStyle name="40% - Accent6 5 4" xfId="7943" xr:uid="{00000000-0005-0000-0000-00009A120000}"/>
    <cellStyle name="40% - Accent6 5 4 2" xfId="7944" xr:uid="{00000000-0005-0000-0000-00009B120000}"/>
    <cellStyle name="40% - Accent6 5 4 2 2" xfId="7945" xr:uid="{00000000-0005-0000-0000-00009C120000}"/>
    <cellStyle name="40% - Accent6 5 4 2 2 2" xfId="25533" xr:uid="{A62F9015-506F-4072-A1A1-1DDA3896C9D8}"/>
    <cellStyle name="40% - Accent6 5 4 2 2 2 2" xfId="40504" xr:uid="{05AB1FA0-3A0C-470F-9BBB-4021354CD7BE}"/>
    <cellStyle name="40% - Accent6 5 4 2 2 3" xfId="32901" xr:uid="{BE8E7B32-FA9E-49CE-B102-A29B719459C5}"/>
    <cellStyle name="40% - Accent6 5 4 2 3" xfId="7946" xr:uid="{00000000-0005-0000-0000-00009D120000}"/>
    <cellStyle name="40% - Accent6 5 4 2 3 2" xfId="25534" xr:uid="{BAA06955-4990-4399-9D17-5659E42AE875}"/>
    <cellStyle name="40% - Accent6 5 4 2 3 2 2" xfId="40505" xr:uid="{E2D56FDB-BD00-471A-9F1A-2E8F0A037709}"/>
    <cellStyle name="40% - Accent6 5 4 2 3 3" xfId="32902" xr:uid="{EB0503A0-5814-4CC3-A0A8-370372EB99D0}"/>
    <cellStyle name="40% - Accent6 5 4 2 4" xfId="25532" xr:uid="{547B0B47-62B3-4241-878C-73B51D4B9681}"/>
    <cellStyle name="40% - Accent6 5 4 2 4 2" xfId="40503" xr:uid="{054ECA85-6A43-4FBC-B09E-7B28FE1F89AD}"/>
    <cellStyle name="40% - Accent6 5 4 2 5" xfId="32900" xr:uid="{D4CC29B9-DAB3-4E05-818F-D6B8DBFBFE7A}"/>
    <cellStyle name="40% - Accent6 5 4 3" xfId="7947" xr:uid="{00000000-0005-0000-0000-00009E120000}"/>
    <cellStyle name="40% - Accent6 5 4 3 2" xfId="7948" xr:uid="{00000000-0005-0000-0000-00009F120000}"/>
    <cellStyle name="40% - Accent6 5 4 3 2 2" xfId="25536" xr:uid="{74B1F779-8072-450B-9092-26C51CC2E73D}"/>
    <cellStyle name="40% - Accent6 5 4 3 2 2 2" xfId="40507" xr:uid="{96E68573-5285-4E31-B25A-A99FCEFB1182}"/>
    <cellStyle name="40% - Accent6 5 4 3 2 3" xfId="32904" xr:uid="{D7F03C38-5B6F-4F44-9C24-77B95FEB6CF7}"/>
    <cellStyle name="40% - Accent6 5 4 3 3" xfId="25535" xr:uid="{E6B76D07-F3B6-4AC1-96F4-F7A8847BF41C}"/>
    <cellStyle name="40% - Accent6 5 4 3 3 2" xfId="40506" xr:uid="{D5EC523A-62EA-429A-A897-B0CB7EF0B03E}"/>
    <cellStyle name="40% - Accent6 5 4 3 4" xfId="32903" xr:uid="{5E5C24C8-A3F5-48CA-A20B-91F07EAFEFEC}"/>
    <cellStyle name="40% - Accent6 5 4 4" xfId="7949" xr:uid="{00000000-0005-0000-0000-0000A0120000}"/>
    <cellStyle name="40% - Accent6 5 4 4 2" xfId="25537" xr:uid="{31A301C8-2FA9-4ECE-9A42-B49D4993AF2C}"/>
    <cellStyle name="40% - Accent6 5 4 4 2 2" xfId="40508" xr:uid="{89A230A7-860B-47F4-9B85-B61BCA350412}"/>
    <cellStyle name="40% - Accent6 5 4 4 3" xfId="32905" xr:uid="{9FDEDDE8-8458-4DF3-972A-D5AD0944E353}"/>
    <cellStyle name="40% - Accent6 5 4 5" xfId="25531" xr:uid="{47E74ADE-49D6-44E5-B5F6-185A5ADEA54F}"/>
    <cellStyle name="40% - Accent6 5 4 5 2" xfId="40502" xr:uid="{6ECE41A2-86E5-4913-B9B7-020270B8929B}"/>
    <cellStyle name="40% - Accent6 5 4 6" xfId="32899" xr:uid="{A0D7E6D4-FC37-4076-9D50-09E9A077BC7C}"/>
    <cellStyle name="40% - Accent6 5 5" xfId="7950" xr:uid="{00000000-0005-0000-0000-0000A1120000}"/>
    <cellStyle name="40% - Accent6 5 5 2" xfId="7951" xr:uid="{00000000-0005-0000-0000-0000A2120000}"/>
    <cellStyle name="40% - Accent6 5 5 2 2" xfId="25539" xr:uid="{2477C80B-C4C9-47E8-A8C3-EB7EEEE87A96}"/>
    <cellStyle name="40% - Accent6 5 5 2 2 2" xfId="40510" xr:uid="{6136FDD2-E888-444D-BA9C-A6C9B25F5820}"/>
    <cellStyle name="40% - Accent6 5 5 2 3" xfId="32907" xr:uid="{37474E48-0415-477C-9691-AC2DA977082C}"/>
    <cellStyle name="40% - Accent6 5 5 3" xfId="7952" xr:uid="{00000000-0005-0000-0000-0000A3120000}"/>
    <cellStyle name="40% - Accent6 5 5 3 2" xfId="25540" xr:uid="{FA25719D-BF89-43E4-B755-25B75331EF09}"/>
    <cellStyle name="40% - Accent6 5 5 3 2 2" xfId="40511" xr:uid="{50DFF968-5CAE-4B1F-BECA-3615CC0C080F}"/>
    <cellStyle name="40% - Accent6 5 5 3 3" xfId="32908" xr:uid="{873EB5AC-6527-4A1C-9FB6-460FC3E023F8}"/>
    <cellStyle name="40% - Accent6 5 5 4" xfId="25538" xr:uid="{C60BA891-E524-4285-8421-D5DD17C6AF01}"/>
    <cellStyle name="40% - Accent6 5 5 4 2" xfId="40509" xr:uid="{F3693AA1-F1F7-4E29-9FA2-575A993E16AF}"/>
    <cellStyle name="40% - Accent6 5 5 5" xfId="32906" xr:uid="{2A845859-DDF9-4A56-9E6D-7BB444F547D1}"/>
    <cellStyle name="40% - Accent6 5 6" xfId="7953" xr:uid="{00000000-0005-0000-0000-0000A4120000}"/>
    <cellStyle name="40% - Accent6 5 6 2" xfId="25541" xr:uid="{9AAAFB19-9DDA-4B4B-99EE-566C3A52D4BB}"/>
    <cellStyle name="40% - Accent6 5 6 2 2" xfId="40512" xr:uid="{1AF1DE32-5D40-4748-9466-F28A5B49EC66}"/>
    <cellStyle name="40% - Accent6 5 6 3" xfId="32909" xr:uid="{618C8B16-8635-40DB-87DE-F9F9EA5E0F63}"/>
    <cellStyle name="40% - Accent6 5 7" xfId="7954" xr:uid="{00000000-0005-0000-0000-0000A5120000}"/>
    <cellStyle name="40% - Accent6 5 7 2" xfId="7955" xr:uid="{00000000-0005-0000-0000-0000A6120000}"/>
    <cellStyle name="40% - Accent6 5 7 2 2" xfId="25543" xr:uid="{BA67134E-F6F2-419C-9F6E-91AC145EC71A}"/>
    <cellStyle name="40% - Accent6 5 7 2 2 2" xfId="40514" xr:uid="{1FF9786E-6E68-458B-8A51-93ABE4AB1D3E}"/>
    <cellStyle name="40% - Accent6 5 7 2 3" xfId="32911" xr:uid="{96936402-36B9-495B-AA5D-B348CFB2F27C}"/>
    <cellStyle name="40% - Accent6 5 7 3" xfId="25542" xr:uid="{F50BFA68-EF5C-4295-AC74-DD1EC67BEAD6}"/>
    <cellStyle name="40% - Accent6 5 7 3 2" xfId="40513" xr:uid="{74875ECB-AE0D-4D76-9E38-19FE2BE15C8A}"/>
    <cellStyle name="40% - Accent6 5 7 4" xfId="32910" xr:uid="{8C700F54-3CE0-456B-9DD7-E76EB2A53E8E}"/>
    <cellStyle name="40% - Accent6 5 8" xfId="7956" xr:uid="{00000000-0005-0000-0000-0000A7120000}"/>
    <cellStyle name="40% - Accent6 5 8 2" xfId="25544" xr:uid="{B79069F4-F52A-4ED5-98A0-B826731CB557}"/>
    <cellStyle name="40% - Accent6 5 8 2 2" xfId="40515" xr:uid="{23B769FA-E72A-44B2-886D-95ABB9916E52}"/>
    <cellStyle name="40% - Accent6 5 8 3" xfId="32912" xr:uid="{A59AA4F5-A4B4-44E7-839F-BB9318FCD507}"/>
    <cellStyle name="40% - Accent6 5 9" xfId="7909" xr:uid="{00000000-0005-0000-0000-000078120000}"/>
    <cellStyle name="40% - Accent6 5 9 2" xfId="25499" xr:uid="{B5EEF82F-A851-4B8F-8750-0E6EB9E4EDA2}"/>
    <cellStyle name="40% - Accent6 5 9 2 2" xfId="40470" xr:uid="{38F5012A-9E75-4845-BBB8-EAFD02EF394D}"/>
    <cellStyle name="40% - Accent6 5 9 3" xfId="32867" xr:uid="{11269CF4-2456-4FE2-B1FC-AE07E786A1F0}"/>
    <cellStyle name="40% - Accent6 6" xfId="255" xr:uid="{00000000-0005-0000-0000-00005E000000}"/>
    <cellStyle name="40% - Accent6 6 2" xfId="7957" xr:uid="{00000000-0005-0000-0000-0000A9120000}"/>
    <cellStyle name="40% - Accent6 6 2 2" xfId="7958" xr:uid="{00000000-0005-0000-0000-0000AA120000}"/>
    <cellStyle name="40% - Accent6 6 2 2 2" xfId="7959" xr:uid="{00000000-0005-0000-0000-0000AB120000}"/>
    <cellStyle name="40% - Accent6 6 2 2 2 2" xfId="7960" xr:uid="{00000000-0005-0000-0000-0000AC120000}"/>
    <cellStyle name="40% - Accent6 6 2 2 2 2 2" xfId="25548" xr:uid="{3F955C2C-873C-4BA9-A91F-44008C76A96D}"/>
    <cellStyle name="40% - Accent6 6 2 2 2 2 2 2" xfId="40519" xr:uid="{38C6E317-6D5C-45BB-8C08-71EF3D569AC1}"/>
    <cellStyle name="40% - Accent6 6 2 2 2 2 3" xfId="32916" xr:uid="{DE0F0741-621D-4C4B-BC64-85BA135D1B1C}"/>
    <cellStyle name="40% - Accent6 6 2 2 2 3" xfId="7961" xr:uid="{00000000-0005-0000-0000-0000AD120000}"/>
    <cellStyle name="40% - Accent6 6 2 2 2 3 2" xfId="25549" xr:uid="{3898AF9D-F141-4AE0-810C-A942F8CB77FE}"/>
    <cellStyle name="40% - Accent6 6 2 2 2 3 2 2" xfId="40520" xr:uid="{7A0FE364-3871-4A7F-992C-8BEE14D63E2B}"/>
    <cellStyle name="40% - Accent6 6 2 2 2 3 3" xfId="32917" xr:uid="{BAF8D1F2-2ED5-4B35-A980-E8CA2845FAE1}"/>
    <cellStyle name="40% - Accent6 6 2 2 2 4" xfId="25547" xr:uid="{CC2B80F3-FE45-410E-B74E-D66AE918547F}"/>
    <cellStyle name="40% - Accent6 6 2 2 2 4 2" xfId="40518" xr:uid="{DAAB146A-99DA-462B-8745-B21F238A99D2}"/>
    <cellStyle name="40% - Accent6 6 2 2 2 5" xfId="32915" xr:uid="{1568ACE1-B0CC-4076-B3EC-68B54D49BCDF}"/>
    <cellStyle name="40% - Accent6 6 2 2 3" xfId="7962" xr:uid="{00000000-0005-0000-0000-0000AE120000}"/>
    <cellStyle name="40% - Accent6 6 2 2 3 2" xfId="7963" xr:uid="{00000000-0005-0000-0000-0000AF120000}"/>
    <cellStyle name="40% - Accent6 6 2 2 3 2 2" xfId="25551" xr:uid="{D0C99296-48F3-47A8-ABFC-051D66B780B9}"/>
    <cellStyle name="40% - Accent6 6 2 2 3 2 2 2" xfId="40522" xr:uid="{B53186AB-05A8-44DC-98A7-2AFCF5E35125}"/>
    <cellStyle name="40% - Accent6 6 2 2 3 2 3" xfId="32919" xr:uid="{3E2D14BB-21B3-48DE-B707-1DD1AFFE9D11}"/>
    <cellStyle name="40% - Accent6 6 2 2 3 3" xfId="25550" xr:uid="{DE45268D-2662-4A59-912B-A9AE7C2D21E7}"/>
    <cellStyle name="40% - Accent6 6 2 2 3 3 2" xfId="40521" xr:uid="{F471BBB5-72F9-4F89-99AA-7A23CEC0FA8D}"/>
    <cellStyle name="40% - Accent6 6 2 2 3 4" xfId="32918" xr:uid="{AD26F165-8325-4E5A-8C3E-A6F6719CB83F}"/>
    <cellStyle name="40% - Accent6 6 2 2 4" xfId="7964" xr:uid="{00000000-0005-0000-0000-0000B0120000}"/>
    <cellStyle name="40% - Accent6 6 2 2 4 2" xfId="25552" xr:uid="{80C0ADE8-9B80-46FA-84A5-09967CA50C7D}"/>
    <cellStyle name="40% - Accent6 6 2 2 4 2 2" xfId="40523" xr:uid="{2F256539-0E92-49B4-84BF-AF2273486570}"/>
    <cellStyle name="40% - Accent6 6 2 2 4 3" xfId="32920" xr:uid="{CBC4E3A3-CA1D-4D29-A478-05196A90B62A}"/>
    <cellStyle name="40% - Accent6 6 2 2 5" xfId="25546" xr:uid="{9125AE59-D2E4-4F0B-9649-F8920555A3C1}"/>
    <cellStyle name="40% - Accent6 6 2 2 5 2" xfId="40517" xr:uid="{3D84BFC2-C18A-4FD6-9025-5EEC6CA4FEA2}"/>
    <cellStyle name="40% - Accent6 6 2 2 6" xfId="32914" xr:uid="{A58E4D78-C211-48E9-ADF4-5901373203C3}"/>
    <cellStyle name="40% - Accent6 6 2 3" xfId="7965" xr:uid="{00000000-0005-0000-0000-0000B1120000}"/>
    <cellStyle name="40% - Accent6 6 2 3 2" xfId="7966" xr:uid="{00000000-0005-0000-0000-0000B2120000}"/>
    <cellStyle name="40% - Accent6 6 2 3 2 2" xfId="25554" xr:uid="{A7A6D521-968E-4ECA-ABD9-38A3F9F8D381}"/>
    <cellStyle name="40% - Accent6 6 2 3 2 2 2" xfId="40525" xr:uid="{3911ADBD-03C6-43BB-9FBC-06C0362C6B3F}"/>
    <cellStyle name="40% - Accent6 6 2 3 2 3" xfId="32922" xr:uid="{A9A6D75C-1F0A-413A-BA9C-E344DB6D3461}"/>
    <cellStyle name="40% - Accent6 6 2 3 3" xfId="7967" xr:uid="{00000000-0005-0000-0000-0000B3120000}"/>
    <cellStyle name="40% - Accent6 6 2 3 3 2" xfId="25555" xr:uid="{349F7D37-011A-446A-8F5A-6766595B8B31}"/>
    <cellStyle name="40% - Accent6 6 2 3 3 2 2" xfId="40526" xr:uid="{5B53D7B0-23FA-4D15-9D78-1C474776C6E7}"/>
    <cellStyle name="40% - Accent6 6 2 3 3 3" xfId="32923" xr:uid="{D8AA5798-35CB-48DC-BC32-DDC13FA20BAF}"/>
    <cellStyle name="40% - Accent6 6 2 3 4" xfId="25553" xr:uid="{A1BA4FC4-7E58-47FC-B7FF-DFFC35B22D44}"/>
    <cellStyle name="40% - Accent6 6 2 3 4 2" xfId="40524" xr:uid="{F9F6284C-1A76-4B79-910A-8C911812C52D}"/>
    <cellStyle name="40% - Accent6 6 2 3 5" xfId="32921" xr:uid="{4F0FB6FB-BA01-4159-993A-B20FB9D49E37}"/>
    <cellStyle name="40% - Accent6 6 2 4" xfId="7968" xr:uid="{00000000-0005-0000-0000-0000B4120000}"/>
    <cellStyle name="40% - Accent6 6 2 4 2" xfId="25556" xr:uid="{3AF22F81-417B-424E-8D49-0EC2BFF16B83}"/>
    <cellStyle name="40% - Accent6 6 2 4 2 2" xfId="40527" xr:uid="{44BDC25F-D3A3-4424-92F8-F77E68071CB3}"/>
    <cellStyle name="40% - Accent6 6 2 4 3" xfId="32924" xr:uid="{33EE381F-5BF7-497A-9B00-812454AC3394}"/>
    <cellStyle name="40% - Accent6 6 2 5" xfId="7969" xr:uid="{00000000-0005-0000-0000-0000B5120000}"/>
    <cellStyle name="40% - Accent6 6 2 5 2" xfId="7970" xr:uid="{00000000-0005-0000-0000-0000B6120000}"/>
    <cellStyle name="40% - Accent6 6 2 5 2 2" xfId="25558" xr:uid="{67CDE071-6026-419C-9D08-8057DABB1CBA}"/>
    <cellStyle name="40% - Accent6 6 2 5 2 2 2" xfId="40529" xr:uid="{84D4D58C-5B46-4D63-9F95-EF5F4EAAD754}"/>
    <cellStyle name="40% - Accent6 6 2 5 2 3" xfId="32926" xr:uid="{B7198555-202B-4463-95C6-4D01341E2F79}"/>
    <cellStyle name="40% - Accent6 6 2 5 3" xfId="25557" xr:uid="{A7338B48-6DBE-4096-9E5D-EA288DDE19E0}"/>
    <cellStyle name="40% - Accent6 6 2 5 3 2" xfId="40528" xr:uid="{D21E58C5-29C6-4489-A58B-5D6AFCF47DF4}"/>
    <cellStyle name="40% - Accent6 6 2 5 4" xfId="32925" xr:uid="{F53E1AA4-8374-41E2-8A81-62D1A218CEDF}"/>
    <cellStyle name="40% - Accent6 6 2 6" xfId="7971" xr:uid="{00000000-0005-0000-0000-0000B7120000}"/>
    <cellStyle name="40% - Accent6 6 2 6 2" xfId="25559" xr:uid="{7C7BFF12-B297-40AE-BBFA-2F9F2283D7CE}"/>
    <cellStyle name="40% - Accent6 6 2 6 2 2" xfId="40530" xr:uid="{88614F36-0735-4AD1-977E-247D5A99EB3B}"/>
    <cellStyle name="40% - Accent6 6 2 6 3" xfId="32927" xr:uid="{D04D9479-31C3-40F8-8066-ED68FA3DA75F}"/>
    <cellStyle name="40% - Accent6 6 2 7" xfId="25545" xr:uid="{1B1C0C18-1016-4AA8-9F29-072BEF36EBDB}"/>
    <cellStyle name="40% - Accent6 6 2 7 2" xfId="40516" xr:uid="{CE3B2495-E8A3-49E3-A490-61EEA3841308}"/>
    <cellStyle name="40% - Accent6 6 2 8" xfId="32913" xr:uid="{C5184DAA-2F6E-450E-BB6B-0D6723CF8AAF}"/>
    <cellStyle name="40% - Accent6 6 3" xfId="7972" xr:uid="{00000000-0005-0000-0000-0000B8120000}"/>
    <cellStyle name="40% - Accent6 6 3 2" xfId="7973" xr:uid="{00000000-0005-0000-0000-0000B9120000}"/>
    <cellStyle name="40% - Accent6 6 3 2 2" xfId="7974" xr:uid="{00000000-0005-0000-0000-0000BA120000}"/>
    <cellStyle name="40% - Accent6 6 3 2 2 2" xfId="25562" xr:uid="{F708F360-3C08-4A73-8A9F-7DD85EAD9E8C}"/>
    <cellStyle name="40% - Accent6 6 3 2 2 2 2" xfId="40533" xr:uid="{C5974C18-FF62-4ECD-87E5-A7A5CE958DE3}"/>
    <cellStyle name="40% - Accent6 6 3 2 2 3" xfId="32930" xr:uid="{708362B3-4FDE-411E-91C2-351B60E6E633}"/>
    <cellStyle name="40% - Accent6 6 3 2 3" xfId="7975" xr:uid="{00000000-0005-0000-0000-0000BB120000}"/>
    <cellStyle name="40% - Accent6 6 3 2 3 2" xfId="25563" xr:uid="{739F8FD5-6A11-4597-9CE7-712AAC94E8B4}"/>
    <cellStyle name="40% - Accent6 6 3 2 3 2 2" xfId="40534" xr:uid="{9BB3B0C6-381C-466C-B634-ADB607775F92}"/>
    <cellStyle name="40% - Accent6 6 3 2 3 3" xfId="32931" xr:uid="{A3C07998-14B3-4753-97E4-B8B1BC8A2A9B}"/>
    <cellStyle name="40% - Accent6 6 3 2 4" xfId="25561" xr:uid="{DF775399-68AA-4FD1-B7F6-8B5EF0E4FFA4}"/>
    <cellStyle name="40% - Accent6 6 3 2 4 2" xfId="40532" xr:uid="{B9E34631-5262-471C-878E-15FA5B379A37}"/>
    <cellStyle name="40% - Accent6 6 3 2 5" xfId="32929" xr:uid="{68DA17B8-F361-40C5-954C-7204CB67078D}"/>
    <cellStyle name="40% - Accent6 6 3 3" xfId="7976" xr:uid="{00000000-0005-0000-0000-0000BC120000}"/>
    <cellStyle name="40% - Accent6 6 3 3 2" xfId="7977" xr:uid="{00000000-0005-0000-0000-0000BD120000}"/>
    <cellStyle name="40% - Accent6 6 3 3 2 2" xfId="25565" xr:uid="{17D32A94-8C88-4131-8DD2-01EB3B0656EF}"/>
    <cellStyle name="40% - Accent6 6 3 3 2 2 2" xfId="40536" xr:uid="{C178CC59-FE2E-45DB-8CC2-34D0089ADFD2}"/>
    <cellStyle name="40% - Accent6 6 3 3 2 3" xfId="32933" xr:uid="{F7DFC333-45A4-4299-9AC5-1CDE43989163}"/>
    <cellStyle name="40% - Accent6 6 3 3 3" xfId="25564" xr:uid="{1BA345BE-0932-417C-B4B8-29C5842CCE8F}"/>
    <cellStyle name="40% - Accent6 6 3 3 3 2" xfId="40535" xr:uid="{AA7968DE-487D-48F3-8485-29FE3ED922F8}"/>
    <cellStyle name="40% - Accent6 6 3 3 4" xfId="32932" xr:uid="{30FCB78E-6E27-4DDA-9A88-DED681AAF02B}"/>
    <cellStyle name="40% - Accent6 6 3 4" xfId="7978" xr:uid="{00000000-0005-0000-0000-0000BE120000}"/>
    <cellStyle name="40% - Accent6 6 3 4 2" xfId="25566" xr:uid="{125F7052-1227-4C1D-AD9D-21112769F278}"/>
    <cellStyle name="40% - Accent6 6 3 4 2 2" xfId="40537" xr:uid="{FC877072-8DD5-438A-A750-BBD9ECC59E48}"/>
    <cellStyle name="40% - Accent6 6 3 4 3" xfId="32934" xr:uid="{3C2AE03C-8218-488B-8AFF-C36FC6F5AF46}"/>
    <cellStyle name="40% - Accent6 6 3 5" xfId="25560" xr:uid="{F60AEA50-9F32-4EB5-A51C-2CAE10992AE5}"/>
    <cellStyle name="40% - Accent6 6 3 5 2" xfId="40531" xr:uid="{125A253C-BF73-45E0-81CC-6ACF1B10ED6F}"/>
    <cellStyle name="40% - Accent6 6 3 6" xfId="32928" xr:uid="{969824B8-FBFC-466E-8E4D-59D66584E85B}"/>
    <cellStyle name="40% - Accent6 6 4" xfId="7979" xr:uid="{00000000-0005-0000-0000-0000BF120000}"/>
    <cellStyle name="40% - Accent6 6 5" xfId="7980" xr:uid="{00000000-0005-0000-0000-0000C0120000}"/>
    <cellStyle name="40% - Accent6 6 5 2" xfId="25567" xr:uid="{5C2B46B5-A7D4-4F4D-852C-4C0CCEA9EDB1}"/>
    <cellStyle name="40% - Accent6 6 5 2 2" xfId="40538" xr:uid="{554E1144-9632-4D1D-A348-B3D4A3BCAC17}"/>
    <cellStyle name="40% - Accent6 6 5 3" xfId="32935" xr:uid="{D6100754-686F-4B79-AE6B-75523C848684}"/>
    <cellStyle name="40% - Accent6 7" xfId="256" xr:uid="{00000000-0005-0000-0000-00005F000000}"/>
    <cellStyle name="40% - Accent6 7 2" xfId="7981" xr:uid="{00000000-0005-0000-0000-0000C2120000}"/>
    <cellStyle name="40% - Accent6 7 2 2" xfId="25568" xr:uid="{D7594DEF-197B-4053-B992-4DF43711FBA2}"/>
    <cellStyle name="40% - Accent6 7 2 2 2" xfId="40539" xr:uid="{A9745431-DC4D-4A27-AB8D-B5C6B89B372A}"/>
    <cellStyle name="40% - Accent6 7 2 3" xfId="32936" xr:uid="{D29BD5DC-1F7E-49F1-96FD-5491207A3296}"/>
    <cellStyle name="40% - Accent6 7 3" xfId="7982" xr:uid="{00000000-0005-0000-0000-0000C3120000}"/>
    <cellStyle name="40% - Accent6 7 4" xfId="7983" xr:uid="{00000000-0005-0000-0000-0000C4120000}"/>
    <cellStyle name="40% - Accent6 7 4 2" xfId="25569" xr:uid="{36796CD6-CDE6-4AE4-8299-40864C8749DC}"/>
    <cellStyle name="40% - Accent6 7 4 2 2" xfId="40540" xr:uid="{1B5AF95D-80A6-4BC8-B6F1-48C3CA0576F4}"/>
    <cellStyle name="40% - Accent6 7 4 3" xfId="32937" xr:uid="{E632D29B-0610-449E-8B36-7C6E176B9BBA}"/>
    <cellStyle name="40% - Accent6 8" xfId="7984" xr:uid="{00000000-0005-0000-0000-0000C5120000}"/>
    <cellStyle name="40% - Accent6 8 2" xfId="7985" xr:uid="{00000000-0005-0000-0000-0000C6120000}"/>
    <cellStyle name="40% - Accent6 8 2 2" xfId="7986" xr:uid="{00000000-0005-0000-0000-0000C7120000}"/>
    <cellStyle name="40% - Accent6 8 2 2 2" xfId="25572" xr:uid="{9499F01D-58E2-4A6A-87DA-E800A2E086E0}"/>
    <cellStyle name="40% - Accent6 8 2 2 2 2" xfId="40543" xr:uid="{C7338B1D-F94E-4B12-B8A9-3E75E1A19EB9}"/>
    <cellStyle name="40% - Accent6 8 2 2 3" xfId="32940" xr:uid="{1BEE341C-4692-4B89-870B-FDECBAE6D652}"/>
    <cellStyle name="40% - Accent6 8 2 3" xfId="7987" xr:uid="{00000000-0005-0000-0000-0000C8120000}"/>
    <cellStyle name="40% - Accent6 8 2 3 2" xfId="7988" xr:uid="{00000000-0005-0000-0000-0000C9120000}"/>
    <cellStyle name="40% - Accent6 8 2 3 2 2" xfId="25574" xr:uid="{96A7EA10-8521-49F0-A9CA-E06F1CF9CBA4}"/>
    <cellStyle name="40% - Accent6 8 2 3 2 2 2" xfId="40545" xr:uid="{0D320BEC-631B-4DE9-83F5-06C60B946733}"/>
    <cellStyle name="40% - Accent6 8 2 3 2 3" xfId="32942" xr:uid="{2141FDC1-5627-4831-805F-035350CE8265}"/>
    <cellStyle name="40% - Accent6 8 2 3 3" xfId="25573" xr:uid="{916C32D9-D049-4B93-9ED5-90FDF71788D4}"/>
    <cellStyle name="40% - Accent6 8 2 3 3 2" xfId="40544" xr:uid="{44E2D909-0013-47A9-A61C-D531A58E3FF8}"/>
    <cellStyle name="40% - Accent6 8 2 3 4" xfId="32941" xr:uid="{23014F6E-810A-4904-996D-19D9827BBAD7}"/>
    <cellStyle name="40% - Accent6 8 2 4" xfId="25571" xr:uid="{53FE178E-C833-4F4C-8109-29355FBCDF0C}"/>
    <cellStyle name="40% - Accent6 8 2 4 2" xfId="40542" xr:uid="{9E4BD7FB-F8D4-45F6-AE7A-15B97939777C}"/>
    <cellStyle name="40% - Accent6 8 2 5" xfId="32939" xr:uid="{D59FE094-741F-4BEA-BADB-E88E85C47734}"/>
    <cellStyle name="40% - Accent6 8 3" xfId="7989" xr:uid="{00000000-0005-0000-0000-0000CA120000}"/>
    <cellStyle name="40% - Accent6 8 3 2" xfId="25575" xr:uid="{3B7E3967-C0F2-4566-B85B-9BC153437590}"/>
    <cellStyle name="40% - Accent6 8 3 2 2" xfId="40546" xr:uid="{FB10B2E1-D527-45F0-92E7-D971406F1FF3}"/>
    <cellStyle name="40% - Accent6 8 3 3" xfId="32943" xr:uid="{40CCC7B4-B27F-4AE2-AD04-F55970AB42F6}"/>
    <cellStyle name="40% - Accent6 8 4" xfId="7990" xr:uid="{00000000-0005-0000-0000-0000CB120000}"/>
    <cellStyle name="40% - Accent6 8 4 2" xfId="7991" xr:uid="{00000000-0005-0000-0000-0000CC120000}"/>
    <cellStyle name="40% - Accent6 8 4 2 2" xfId="25577" xr:uid="{F558D1D4-7528-4140-A939-BE977643EF49}"/>
    <cellStyle name="40% - Accent6 8 4 2 2 2" xfId="40548" xr:uid="{A86B9071-478A-4A47-BA73-F72D4CF79C3A}"/>
    <cellStyle name="40% - Accent6 8 4 2 3" xfId="32945" xr:uid="{CD07C7F7-80A7-4CF3-801A-8519A17B27C5}"/>
    <cellStyle name="40% - Accent6 8 4 3" xfId="25576" xr:uid="{E4C29AF2-F8E3-4E8F-BB76-72EE3FB2D750}"/>
    <cellStyle name="40% - Accent6 8 4 3 2" xfId="40547" xr:uid="{31F6CFC5-07DF-44D5-A575-DB4E9BE74AB3}"/>
    <cellStyle name="40% - Accent6 8 4 4" xfId="32944" xr:uid="{AFC6BB3E-D38C-4357-92B9-8685314EDD78}"/>
    <cellStyle name="40% - Accent6 8 5" xfId="7992" xr:uid="{00000000-0005-0000-0000-0000CD120000}"/>
    <cellStyle name="40% - Accent6 8 5 2" xfId="25578" xr:uid="{9DA31FDE-8226-42FF-A8A1-1D9B0C0F3AC4}"/>
    <cellStyle name="40% - Accent6 8 5 2 2" xfId="40549" xr:uid="{B15C4067-EC8B-4981-B288-244550DB6E6F}"/>
    <cellStyle name="40% - Accent6 8 5 3" xfId="32946" xr:uid="{C758740F-C701-4913-9CC2-EF17BB06F5AA}"/>
    <cellStyle name="40% - Accent6 8 6" xfId="25570" xr:uid="{6905BB10-20D4-4430-8E5E-2FA7A188F42E}"/>
    <cellStyle name="40% - Accent6 8 6 2" xfId="40541" xr:uid="{E49A56A1-DC7A-4BBE-B011-981835648CC0}"/>
    <cellStyle name="40% - Accent6 8 7" xfId="32938" xr:uid="{B20C820E-DD90-47E2-813E-058B7C3D1A23}"/>
    <cellStyle name="40% - Accent6 9" xfId="7993" xr:uid="{00000000-0005-0000-0000-0000CE120000}"/>
    <cellStyle name="40% - Accent6 9 2" xfId="7994" xr:uid="{00000000-0005-0000-0000-0000CF120000}"/>
    <cellStyle name="40% - Accent6 9 2 2" xfId="7995" xr:uid="{00000000-0005-0000-0000-0000D0120000}"/>
    <cellStyle name="40% - Accent6 9 2 2 2" xfId="25581" xr:uid="{8EF2B5C1-C8A5-4E5E-A626-7CE04EC1782C}"/>
    <cellStyle name="40% - Accent6 9 2 2 2 2" xfId="40552" xr:uid="{E70FD877-6093-4E5D-8B92-EDEC867D7460}"/>
    <cellStyle name="40% - Accent6 9 2 2 3" xfId="32949" xr:uid="{0912D261-C914-4933-8728-3E9907DC29A8}"/>
    <cellStyle name="40% - Accent6 9 2 3" xfId="7996" xr:uid="{00000000-0005-0000-0000-0000D1120000}"/>
    <cellStyle name="40% - Accent6 9 2 3 2" xfId="25582" xr:uid="{CBBAA223-FCE2-4642-B5E2-FC31BE9D991A}"/>
    <cellStyle name="40% - Accent6 9 2 3 2 2" xfId="40553" xr:uid="{14A64DF7-2B54-4506-B0AD-104D48981B72}"/>
    <cellStyle name="40% - Accent6 9 2 3 3" xfId="32950" xr:uid="{757EC8A6-830E-4F81-BEDB-3D39A5C5A876}"/>
    <cellStyle name="40% - Accent6 9 2 4" xfId="25580" xr:uid="{BB2B7DE1-DF4E-41B5-977D-03E0EE4CEF8B}"/>
    <cellStyle name="40% - Accent6 9 2 4 2" xfId="40551" xr:uid="{65B4164B-77F4-477C-8FF8-34CE166C9714}"/>
    <cellStyle name="40% - Accent6 9 2 5" xfId="32948" xr:uid="{9AEA05E9-B29F-4DBC-A01B-E6BEFE5DA5D4}"/>
    <cellStyle name="40% - Accent6 9 3" xfId="7997" xr:uid="{00000000-0005-0000-0000-0000D2120000}"/>
    <cellStyle name="40% - Accent6 9 3 2" xfId="25583" xr:uid="{D4ECD2EB-B298-4A9C-AE44-F1591EAD6C21}"/>
    <cellStyle name="40% - Accent6 9 3 2 2" xfId="40554" xr:uid="{F9ABF20B-145D-4D0F-A851-6B3F101BE59D}"/>
    <cellStyle name="40% - Accent6 9 3 3" xfId="32951" xr:uid="{D3C324C8-9A16-4F99-BDDC-5B4C300A3A63}"/>
    <cellStyle name="40% - Accent6 9 4" xfId="7998" xr:uid="{00000000-0005-0000-0000-0000D3120000}"/>
    <cellStyle name="40% - Accent6 9 4 2" xfId="7999" xr:uid="{00000000-0005-0000-0000-0000D4120000}"/>
    <cellStyle name="40% - Accent6 9 4 2 2" xfId="25585" xr:uid="{9BA9F799-647C-48CF-8BFA-747AAD570262}"/>
    <cellStyle name="40% - Accent6 9 4 2 2 2" xfId="40556" xr:uid="{07E2ADE4-01BF-4C92-BE12-BDAC329343D9}"/>
    <cellStyle name="40% - Accent6 9 4 2 3" xfId="32953" xr:uid="{8ABA9394-1855-4F6F-9C5A-E6641A78C4C2}"/>
    <cellStyle name="40% - Accent6 9 4 3" xfId="25584" xr:uid="{8377E3AD-F045-4618-8992-3079CAC8CF7E}"/>
    <cellStyle name="40% - Accent6 9 4 3 2" xfId="40555" xr:uid="{6EF18365-EEC6-4E48-9932-3CE2B9C011CC}"/>
    <cellStyle name="40% - Accent6 9 4 4" xfId="32952" xr:uid="{06B47803-E552-435C-9F89-5CC0196721EF}"/>
    <cellStyle name="40% - Accent6 9 5" xfId="8000" xr:uid="{00000000-0005-0000-0000-0000D5120000}"/>
    <cellStyle name="40% - Accent6 9 5 2" xfId="25586" xr:uid="{8B0E1907-FA99-416E-BC6C-6B028E0A430A}"/>
    <cellStyle name="40% - Accent6 9 5 2 2" xfId="40557" xr:uid="{D9367DD4-37E4-48FD-8420-B4E507B12B44}"/>
    <cellStyle name="40% - Accent6 9 5 3" xfId="32954" xr:uid="{239D89C0-C668-42D3-8D07-C84F586F5D62}"/>
    <cellStyle name="40% - Accent6 9 6" xfId="25579" xr:uid="{9969E11E-D288-44EA-BE14-25B6F69BAC92}"/>
    <cellStyle name="40% - Accent6 9 6 2" xfId="40550" xr:uid="{0B6DE57E-1619-4406-9221-81F19CE17ABE}"/>
    <cellStyle name="40% - Accent6 9 7" xfId="32947" xr:uid="{9544BAE8-500C-412E-A344-C08DA00BDA3E}"/>
    <cellStyle name="5 in (Normal)" xfId="257" xr:uid="{00000000-0005-0000-0000-000060000000}"/>
    <cellStyle name="60% - Accent1" xfId="84" builtinId="32" customBuiltin="1"/>
    <cellStyle name="60% - Accent1 10" xfId="8001" xr:uid="{00000000-0005-0000-0000-0000D7120000}"/>
    <cellStyle name="60% - Accent1 11" xfId="8002" xr:uid="{00000000-0005-0000-0000-0000D8120000}"/>
    <cellStyle name="60% - Accent1 12" xfId="20644" xr:uid="{867553B6-F47D-4681-9C80-51C92BD8C5BD}"/>
    <cellStyle name="60% - Accent1 12 2" xfId="35645" xr:uid="{ADDC3FDB-4B64-4572-9447-4E37A77BC1A6}"/>
    <cellStyle name="60% - Accent1 13" xfId="27948" xr:uid="{BC7B30DB-A545-4A82-A385-52A34E5EC5FB}"/>
    <cellStyle name="60% - Accent1 2" xfId="258" xr:uid="{00000000-0005-0000-0000-000061000000}"/>
    <cellStyle name="60% - Accent1 3" xfId="259" xr:uid="{00000000-0005-0000-0000-000062000000}"/>
    <cellStyle name="60% - Accent1 3 2" xfId="8003" xr:uid="{00000000-0005-0000-0000-0000DB120000}"/>
    <cellStyle name="60% - Accent1 3 3" xfId="8004" xr:uid="{00000000-0005-0000-0000-0000DC120000}"/>
    <cellStyle name="60% - Accent1 4" xfId="260" xr:uid="{00000000-0005-0000-0000-000063000000}"/>
    <cellStyle name="60% - Accent1 5" xfId="261" xr:uid="{00000000-0005-0000-0000-000064000000}"/>
    <cellStyle name="60% - Accent1 6" xfId="262" xr:uid="{00000000-0005-0000-0000-000065000000}"/>
    <cellStyle name="60% - Accent1 7" xfId="263" xr:uid="{00000000-0005-0000-0000-000066000000}"/>
    <cellStyle name="60% - Accent1 8" xfId="8005" xr:uid="{00000000-0005-0000-0000-0000E1120000}"/>
    <cellStyle name="60% - Accent1 9" xfId="8006" xr:uid="{00000000-0005-0000-0000-0000E2120000}"/>
    <cellStyle name="60% - Accent2" xfId="88" builtinId="36" customBuiltin="1"/>
    <cellStyle name="60% - Accent2 10" xfId="8007" xr:uid="{00000000-0005-0000-0000-0000E3120000}"/>
    <cellStyle name="60% - Accent2 11" xfId="8008" xr:uid="{00000000-0005-0000-0000-0000E4120000}"/>
    <cellStyle name="60% - Accent2 12" xfId="20647" xr:uid="{D379E9AC-EC80-4CB2-96E5-169CD6D97FAB}"/>
    <cellStyle name="60% - Accent2 12 2" xfId="35648" xr:uid="{4F7505A3-7D5F-47B2-B5ED-FA517AA19E02}"/>
    <cellStyle name="60% - Accent2 13" xfId="27951" xr:uid="{B8340D52-BB35-4288-9715-1595F8B24D87}"/>
    <cellStyle name="60% - Accent2 2" xfId="264" xr:uid="{00000000-0005-0000-0000-000067000000}"/>
    <cellStyle name="60% - Accent2 3" xfId="265" xr:uid="{00000000-0005-0000-0000-000068000000}"/>
    <cellStyle name="60% - Accent2 3 2" xfId="8009" xr:uid="{00000000-0005-0000-0000-0000E7120000}"/>
    <cellStyle name="60% - Accent2 3 3" xfId="8010" xr:uid="{00000000-0005-0000-0000-0000E8120000}"/>
    <cellStyle name="60% - Accent2 4" xfId="266" xr:uid="{00000000-0005-0000-0000-000069000000}"/>
    <cellStyle name="60% - Accent2 5" xfId="267" xr:uid="{00000000-0005-0000-0000-00006A000000}"/>
    <cellStyle name="60% - Accent2 6" xfId="268" xr:uid="{00000000-0005-0000-0000-00006B000000}"/>
    <cellStyle name="60% - Accent2 7" xfId="269" xr:uid="{00000000-0005-0000-0000-00006C000000}"/>
    <cellStyle name="60% - Accent2 8" xfId="8011" xr:uid="{00000000-0005-0000-0000-0000ED120000}"/>
    <cellStyle name="60% - Accent2 9" xfId="8012" xr:uid="{00000000-0005-0000-0000-0000EE120000}"/>
    <cellStyle name="60% - Accent3" xfId="92" builtinId="40" customBuiltin="1"/>
    <cellStyle name="60% - Accent3 10" xfId="8013" xr:uid="{00000000-0005-0000-0000-0000EF120000}"/>
    <cellStyle name="60% - Accent3 11" xfId="8014" xr:uid="{00000000-0005-0000-0000-0000F0120000}"/>
    <cellStyle name="60% - Accent3 12" xfId="20650" xr:uid="{E480EA19-44B3-42A6-AE1B-40DDE9E9701F}"/>
    <cellStyle name="60% - Accent3 12 2" xfId="35651" xr:uid="{5C9EA08D-E916-4F0E-B691-7EB8DF2CA9AD}"/>
    <cellStyle name="60% - Accent3 13" xfId="27954" xr:uid="{F1B66AC2-11DB-427E-AE57-D6C3C7A8D12F}"/>
    <cellStyle name="60% - Accent3 2" xfId="270" xr:uid="{00000000-0005-0000-0000-00006D000000}"/>
    <cellStyle name="60% - Accent3 3" xfId="271" xr:uid="{00000000-0005-0000-0000-00006E000000}"/>
    <cellStyle name="60% - Accent3 3 2" xfId="8015" xr:uid="{00000000-0005-0000-0000-0000F3120000}"/>
    <cellStyle name="60% - Accent3 3 3" xfId="8016" xr:uid="{00000000-0005-0000-0000-0000F4120000}"/>
    <cellStyle name="60% - Accent3 4" xfId="272" xr:uid="{00000000-0005-0000-0000-00006F000000}"/>
    <cellStyle name="60% - Accent3 5" xfId="273" xr:uid="{00000000-0005-0000-0000-000070000000}"/>
    <cellStyle name="60% - Accent3 6" xfId="274" xr:uid="{00000000-0005-0000-0000-000071000000}"/>
    <cellStyle name="60% - Accent3 7" xfId="275" xr:uid="{00000000-0005-0000-0000-000072000000}"/>
    <cellStyle name="60% - Accent3 8" xfId="8017" xr:uid="{00000000-0005-0000-0000-0000F9120000}"/>
    <cellStyle name="60% - Accent3 9" xfId="8018" xr:uid="{00000000-0005-0000-0000-0000FA120000}"/>
    <cellStyle name="60% - Accent4" xfId="96" builtinId="44" customBuiltin="1"/>
    <cellStyle name="60% - Accent4 10" xfId="8019" xr:uid="{00000000-0005-0000-0000-0000FB120000}"/>
    <cellStyle name="60% - Accent4 11" xfId="8020" xr:uid="{00000000-0005-0000-0000-0000FC120000}"/>
    <cellStyle name="60% - Accent4 12" xfId="20653" xr:uid="{284AB94A-18B6-458B-9E3B-ED9A8B42B31E}"/>
    <cellStyle name="60% - Accent4 12 2" xfId="35654" xr:uid="{A568DCA4-9A25-440D-B737-6A1D8C4C0CBF}"/>
    <cellStyle name="60% - Accent4 13" xfId="27957" xr:uid="{29BA636E-A786-4E1B-8508-1CAB6DC83E9A}"/>
    <cellStyle name="60% - Accent4 2" xfId="276" xr:uid="{00000000-0005-0000-0000-000073000000}"/>
    <cellStyle name="60% - Accent4 3" xfId="277" xr:uid="{00000000-0005-0000-0000-000074000000}"/>
    <cellStyle name="60% - Accent4 3 2" xfId="8021" xr:uid="{00000000-0005-0000-0000-0000FF120000}"/>
    <cellStyle name="60% - Accent4 3 3" xfId="8022" xr:uid="{00000000-0005-0000-0000-000000130000}"/>
    <cellStyle name="60% - Accent4 4" xfId="278" xr:uid="{00000000-0005-0000-0000-000075000000}"/>
    <cellStyle name="60% - Accent4 5" xfId="279" xr:uid="{00000000-0005-0000-0000-000076000000}"/>
    <cellStyle name="60% - Accent4 6" xfId="280" xr:uid="{00000000-0005-0000-0000-000077000000}"/>
    <cellStyle name="60% - Accent4 7" xfId="281" xr:uid="{00000000-0005-0000-0000-000078000000}"/>
    <cellStyle name="60% - Accent4 8" xfId="8023" xr:uid="{00000000-0005-0000-0000-000005130000}"/>
    <cellStyle name="60% - Accent4 9" xfId="8024" xr:uid="{00000000-0005-0000-0000-000006130000}"/>
    <cellStyle name="60% - Accent5" xfId="100" builtinId="48" customBuiltin="1"/>
    <cellStyle name="60% - Accent5 10" xfId="8025" xr:uid="{00000000-0005-0000-0000-000007130000}"/>
    <cellStyle name="60% - Accent5 11" xfId="8026" xr:uid="{00000000-0005-0000-0000-000008130000}"/>
    <cellStyle name="60% - Accent5 12" xfId="20656" xr:uid="{684FDCAF-E0B3-48F0-9BF9-1B1E2891D388}"/>
    <cellStyle name="60% - Accent5 12 2" xfId="35657" xr:uid="{77F48632-A5D1-4C86-8F2A-CAEA33638DB6}"/>
    <cellStyle name="60% - Accent5 13" xfId="27960" xr:uid="{E5B57319-209A-4CCF-85E8-3735C3532BBF}"/>
    <cellStyle name="60% - Accent5 2" xfId="282" xr:uid="{00000000-0005-0000-0000-000079000000}"/>
    <cellStyle name="60% - Accent5 3" xfId="283" xr:uid="{00000000-0005-0000-0000-00007A000000}"/>
    <cellStyle name="60% - Accent5 3 2" xfId="8027" xr:uid="{00000000-0005-0000-0000-00000B130000}"/>
    <cellStyle name="60% - Accent5 3 3" xfId="8028" xr:uid="{00000000-0005-0000-0000-00000C130000}"/>
    <cellStyle name="60% - Accent5 4" xfId="284" xr:uid="{00000000-0005-0000-0000-00007B000000}"/>
    <cellStyle name="60% - Accent5 5" xfId="285" xr:uid="{00000000-0005-0000-0000-00007C000000}"/>
    <cellStyle name="60% - Accent5 6" xfId="286" xr:uid="{00000000-0005-0000-0000-00007D000000}"/>
    <cellStyle name="60% - Accent5 7" xfId="287" xr:uid="{00000000-0005-0000-0000-00007E000000}"/>
    <cellStyle name="60% - Accent5 8" xfId="8029" xr:uid="{00000000-0005-0000-0000-000011130000}"/>
    <cellStyle name="60% - Accent5 9" xfId="8030" xr:uid="{00000000-0005-0000-0000-000012130000}"/>
    <cellStyle name="60% - Accent6" xfId="104" builtinId="52" customBuiltin="1"/>
    <cellStyle name="60% - Accent6 10" xfId="8031" xr:uid="{00000000-0005-0000-0000-000013130000}"/>
    <cellStyle name="60% - Accent6 11" xfId="8032" xr:uid="{00000000-0005-0000-0000-000014130000}"/>
    <cellStyle name="60% - Accent6 12" xfId="20659" xr:uid="{579ED23A-BF3C-47A6-B82F-3103B07F2A18}"/>
    <cellStyle name="60% - Accent6 12 2" xfId="35660" xr:uid="{06737BB7-E271-46F0-842B-3BAB6566C583}"/>
    <cellStyle name="60% - Accent6 13" xfId="27963" xr:uid="{FAE119B4-0CAB-4BA9-930C-E1D9CF332B9E}"/>
    <cellStyle name="60% - Accent6 2" xfId="288" xr:uid="{00000000-0005-0000-0000-00007F000000}"/>
    <cellStyle name="60% - Accent6 3" xfId="289" xr:uid="{00000000-0005-0000-0000-000080000000}"/>
    <cellStyle name="60% - Accent6 3 2" xfId="8033" xr:uid="{00000000-0005-0000-0000-000017130000}"/>
    <cellStyle name="60% - Accent6 3 3" xfId="8034" xr:uid="{00000000-0005-0000-0000-000018130000}"/>
    <cellStyle name="60% - Accent6 4" xfId="290" xr:uid="{00000000-0005-0000-0000-000081000000}"/>
    <cellStyle name="60% - Accent6 5" xfId="291" xr:uid="{00000000-0005-0000-0000-000082000000}"/>
    <cellStyle name="60% - Accent6 6" xfId="292" xr:uid="{00000000-0005-0000-0000-000083000000}"/>
    <cellStyle name="60% - Accent6 7" xfId="293" xr:uid="{00000000-0005-0000-0000-000084000000}"/>
    <cellStyle name="60% - Accent6 8" xfId="8035" xr:uid="{00000000-0005-0000-0000-00001D130000}"/>
    <cellStyle name="60% - Accent6 9" xfId="8036" xr:uid="{00000000-0005-0000-0000-00001E130000}"/>
    <cellStyle name="Accent1" xfId="81" builtinId="29" customBuiltin="1"/>
    <cellStyle name="Accent1 - 20%" xfId="294" xr:uid="{00000000-0005-0000-0000-000085000000}"/>
    <cellStyle name="Accent1 - 20% 2" xfId="8038" xr:uid="{00000000-0005-0000-0000-000020130000}"/>
    <cellStyle name="Accent1 - 20% 3" xfId="8039" xr:uid="{00000000-0005-0000-0000-000021130000}"/>
    <cellStyle name="Accent1 - 20% 3 2" xfId="8040" xr:uid="{00000000-0005-0000-0000-000022130000}"/>
    <cellStyle name="Accent1 - 20% 3 3" xfId="8041" xr:uid="{00000000-0005-0000-0000-000023130000}"/>
    <cellStyle name="Accent1 - 20% 4" xfId="8037" xr:uid="{00000000-0005-0000-0000-00001F130000}"/>
    <cellStyle name="Accent1 - 40%" xfId="295" xr:uid="{00000000-0005-0000-0000-000086000000}"/>
    <cellStyle name="Accent1 - 40% 2" xfId="8043" xr:uid="{00000000-0005-0000-0000-000025130000}"/>
    <cellStyle name="Accent1 - 40% 3" xfId="8044" xr:uid="{00000000-0005-0000-0000-000026130000}"/>
    <cellStyle name="Accent1 - 40% 3 2" xfId="8045" xr:uid="{00000000-0005-0000-0000-000027130000}"/>
    <cellStyle name="Accent1 - 40% 3 3" xfId="8046" xr:uid="{00000000-0005-0000-0000-000028130000}"/>
    <cellStyle name="Accent1 - 40% 4" xfId="8042" xr:uid="{00000000-0005-0000-0000-000024130000}"/>
    <cellStyle name="Accent1 - 60%" xfId="296" xr:uid="{00000000-0005-0000-0000-000087000000}"/>
    <cellStyle name="Accent1 - 60% 2" xfId="8048" xr:uid="{00000000-0005-0000-0000-00002A130000}"/>
    <cellStyle name="Accent1 - 60% 2 2" xfId="8049" xr:uid="{00000000-0005-0000-0000-00002B130000}"/>
    <cellStyle name="Accent1 - 60% 2 3" xfId="8050" xr:uid="{00000000-0005-0000-0000-00002C130000}"/>
    <cellStyle name="Accent1 - 60% 3" xfId="8047" xr:uid="{00000000-0005-0000-0000-000029130000}"/>
    <cellStyle name="Accent1 10" xfId="8051" xr:uid="{00000000-0005-0000-0000-00002D130000}"/>
    <cellStyle name="Accent1 11" xfId="8052" xr:uid="{00000000-0005-0000-0000-00002E130000}"/>
    <cellStyle name="Accent1 12" xfId="8053" xr:uid="{00000000-0005-0000-0000-00002F130000}"/>
    <cellStyle name="Accent1 13" xfId="8054" xr:uid="{00000000-0005-0000-0000-000030130000}"/>
    <cellStyle name="Accent1 14" xfId="8055" xr:uid="{00000000-0005-0000-0000-000031130000}"/>
    <cellStyle name="Accent1 15" xfId="8056" xr:uid="{00000000-0005-0000-0000-000032130000}"/>
    <cellStyle name="Accent1 16" xfId="8057" xr:uid="{00000000-0005-0000-0000-000033130000}"/>
    <cellStyle name="Accent1 17" xfId="8058" xr:uid="{00000000-0005-0000-0000-000034130000}"/>
    <cellStyle name="Accent1 18" xfId="8059" xr:uid="{00000000-0005-0000-0000-000035130000}"/>
    <cellStyle name="Accent1 19" xfId="8060" xr:uid="{00000000-0005-0000-0000-000036130000}"/>
    <cellStyle name="Accent1 2" xfId="297" xr:uid="{00000000-0005-0000-0000-000088000000}"/>
    <cellStyle name="Accent1 2 2" xfId="8062" xr:uid="{00000000-0005-0000-0000-000038130000}"/>
    <cellStyle name="Accent1 2 2 2" xfId="8063" xr:uid="{00000000-0005-0000-0000-000039130000}"/>
    <cellStyle name="Accent1 2 3" xfId="8064" xr:uid="{00000000-0005-0000-0000-00003A130000}"/>
    <cellStyle name="Accent1 2 4" xfId="8061" xr:uid="{00000000-0005-0000-0000-000037130000}"/>
    <cellStyle name="Accent1 20" xfId="8065" xr:uid="{00000000-0005-0000-0000-00003B130000}"/>
    <cellStyle name="Accent1 21" xfId="8066" xr:uid="{00000000-0005-0000-0000-00003C130000}"/>
    <cellStyle name="Accent1 22" xfId="8067" xr:uid="{00000000-0005-0000-0000-00003D130000}"/>
    <cellStyle name="Accent1 23" xfId="8068" xr:uid="{00000000-0005-0000-0000-00003E130000}"/>
    <cellStyle name="Accent1 24" xfId="8069" xr:uid="{00000000-0005-0000-0000-00003F130000}"/>
    <cellStyle name="Accent1 24 2" xfId="8070" xr:uid="{00000000-0005-0000-0000-000040130000}"/>
    <cellStyle name="Accent1 24 3" xfId="8071" xr:uid="{00000000-0005-0000-0000-000041130000}"/>
    <cellStyle name="Accent1 25" xfId="8072" xr:uid="{00000000-0005-0000-0000-000042130000}"/>
    <cellStyle name="Accent1 25 2" xfId="8073" xr:uid="{00000000-0005-0000-0000-000043130000}"/>
    <cellStyle name="Accent1 25 3" xfId="8074" xr:uid="{00000000-0005-0000-0000-000044130000}"/>
    <cellStyle name="Accent1 26" xfId="8075" xr:uid="{00000000-0005-0000-0000-000045130000}"/>
    <cellStyle name="Accent1 26 2" xfId="8076" xr:uid="{00000000-0005-0000-0000-000046130000}"/>
    <cellStyle name="Accent1 26 3" xfId="8077" xr:uid="{00000000-0005-0000-0000-000047130000}"/>
    <cellStyle name="Accent1 27" xfId="8078" xr:uid="{00000000-0005-0000-0000-000048130000}"/>
    <cellStyle name="Accent1 27 2" xfId="8079" xr:uid="{00000000-0005-0000-0000-000049130000}"/>
    <cellStyle name="Accent1 27 3" xfId="8080" xr:uid="{00000000-0005-0000-0000-00004A130000}"/>
    <cellStyle name="Accent1 28" xfId="8081" xr:uid="{00000000-0005-0000-0000-00004B130000}"/>
    <cellStyle name="Accent1 28 2" xfId="8082" xr:uid="{00000000-0005-0000-0000-00004C130000}"/>
    <cellStyle name="Accent1 28 3" xfId="8083" xr:uid="{00000000-0005-0000-0000-00004D130000}"/>
    <cellStyle name="Accent1 29" xfId="8084" xr:uid="{00000000-0005-0000-0000-00004E130000}"/>
    <cellStyle name="Accent1 29 2" xfId="8085" xr:uid="{00000000-0005-0000-0000-00004F130000}"/>
    <cellStyle name="Accent1 29 3" xfId="8086" xr:uid="{00000000-0005-0000-0000-000050130000}"/>
    <cellStyle name="Accent1 3" xfId="298" xr:uid="{00000000-0005-0000-0000-000089000000}"/>
    <cellStyle name="Accent1 3 2" xfId="8088" xr:uid="{00000000-0005-0000-0000-000052130000}"/>
    <cellStyle name="Accent1 3 3" xfId="8089" xr:uid="{00000000-0005-0000-0000-000053130000}"/>
    <cellStyle name="Accent1 3 4" xfId="8087" xr:uid="{00000000-0005-0000-0000-000051130000}"/>
    <cellStyle name="Accent1 30" xfId="8090" xr:uid="{00000000-0005-0000-0000-000054130000}"/>
    <cellStyle name="Accent1 31" xfId="8091" xr:uid="{00000000-0005-0000-0000-000055130000}"/>
    <cellStyle name="Accent1 31 2" xfId="8092" xr:uid="{00000000-0005-0000-0000-000056130000}"/>
    <cellStyle name="Accent1 32" xfId="8093" xr:uid="{00000000-0005-0000-0000-000057130000}"/>
    <cellStyle name="Accent1 33" xfId="8094" xr:uid="{00000000-0005-0000-0000-000058130000}"/>
    <cellStyle name="Accent1 34" xfId="8095" xr:uid="{00000000-0005-0000-0000-000059130000}"/>
    <cellStyle name="Accent1 35" xfId="8096" xr:uid="{00000000-0005-0000-0000-00005A130000}"/>
    <cellStyle name="Accent1 36" xfId="8097" xr:uid="{00000000-0005-0000-0000-00005B130000}"/>
    <cellStyle name="Accent1 37" xfId="8098" xr:uid="{00000000-0005-0000-0000-00005C130000}"/>
    <cellStyle name="Accent1 38" xfId="8099" xr:uid="{00000000-0005-0000-0000-00005D130000}"/>
    <cellStyle name="Accent1 39" xfId="8100" xr:uid="{00000000-0005-0000-0000-00005E130000}"/>
    <cellStyle name="Accent1 4" xfId="299" xr:uid="{00000000-0005-0000-0000-00008A000000}"/>
    <cellStyle name="Accent1 4 2" xfId="8102" xr:uid="{00000000-0005-0000-0000-000060130000}"/>
    <cellStyle name="Accent1 4 3" xfId="8103" xr:uid="{00000000-0005-0000-0000-000061130000}"/>
    <cellStyle name="Accent1 4 4" xfId="8101" xr:uid="{00000000-0005-0000-0000-00005F130000}"/>
    <cellStyle name="Accent1 40" xfId="8104" xr:uid="{00000000-0005-0000-0000-000062130000}"/>
    <cellStyle name="Accent1 41" xfId="8105" xr:uid="{00000000-0005-0000-0000-000063130000}"/>
    <cellStyle name="Accent1 42" xfId="8106" xr:uid="{00000000-0005-0000-0000-000064130000}"/>
    <cellStyle name="Accent1 43" xfId="8107" xr:uid="{00000000-0005-0000-0000-000065130000}"/>
    <cellStyle name="Accent1 44" xfId="8108" xr:uid="{00000000-0005-0000-0000-000066130000}"/>
    <cellStyle name="Accent1 45" xfId="8109" xr:uid="{00000000-0005-0000-0000-000067130000}"/>
    <cellStyle name="Accent1 46" xfId="8110" xr:uid="{00000000-0005-0000-0000-000068130000}"/>
    <cellStyle name="Accent1 47" xfId="8111" xr:uid="{00000000-0005-0000-0000-000069130000}"/>
    <cellStyle name="Accent1 48" xfId="8112" xr:uid="{00000000-0005-0000-0000-00006A130000}"/>
    <cellStyle name="Accent1 49" xfId="8113" xr:uid="{00000000-0005-0000-0000-00006B130000}"/>
    <cellStyle name="Accent1 5" xfId="300" xr:uid="{00000000-0005-0000-0000-00008B000000}"/>
    <cellStyle name="Accent1 5 2" xfId="8115" xr:uid="{00000000-0005-0000-0000-00006D130000}"/>
    <cellStyle name="Accent1 5 3" xfId="8116" xr:uid="{00000000-0005-0000-0000-00006E130000}"/>
    <cellStyle name="Accent1 5 4" xfId="8114" xr:uid="{00000000-0005-0000-0000-00006C130000}"/>
    <cellStyle name="Accent1 50" xfId="8117" xr:uid="{00000000-0005-0000-0000-00006F130000}"/>
    <cellStyle name="Accent1 51" xfId="8118" xr:uid="{00000000-0005-0000-0000-000070130000}"/>
    <cellStyle name="Accent1 52" xfId="8119" xr:uid="{00000000-0005-0000-0000-000071130000}"/>
    <cellStyle name="Accent1 53" xfId="8120" xr:uid="{00000000-0005-0000-0000-000072130000}"/>
    <cellStyle name="Accent1 54" xfId="8121" xr:uid="{00000000-0005-0000-0000-000073130000}"/>
    <cellStyle name="Accent1 55" xfId="8122" xr:uid="{00000000-0005-0000-0000-000074130000}"/>
    <cellStyle name="Accent1 56" xfId="8123" xr:uid="{00000000-0005-0000-0000-000075130000}"/>
    <cellStyle name="Accent1 57" xfId="8124" xr:uid="{00000000-0005-0000-0000-000076130000}"/>
    <cellStyle name="Accent1 58" xfId="8125" xr:uid="{00000000-0005-0000-0000-000077130000}"/>
    <cellStyle name="Accent1 59" xfId="8126" xr:uid="{00000000-0005-0000-0000-000078130000}"/>
    <cellStyle name="Accent1 6" xfId="301" xr:uid="{00000000-0005-0000-0000-00008C000000}"/>
    <cellStyle name="Accent1 6 2" xfId="8128" xr:uid="{00000000-0005-0000-0000-00007A130000}"/>
    <cellStyle name="Accent1 6 3" xfId="8129" xr:uid="{00000000-0005-0000-0000-00007B130000}"/>
    <cellStyle name="Accent1 6 4" xfId="8127" xr:uid="{00000000-0005-0000-0000-000079130000}"/>
    <cellStyle name="Accent1 60" xfId="8130" xr:uid="{00000000-0005-0000-0000-00007C130000}"/>
    <cellStyle name="Accent1 7" xfId="302" xr:uid="{00000000-0005-0000-0000-00008D000000}"/>
    <cellStyle name="Accent1 7 2" xfId="8132" xr:uid="{00000000-0005-0000-0000-00007E130000}"/>
    <cellStyle name="Accent1 7 3" xfId="8131" xr:uid="{00000000-0005-0000-0000-00007D130000}"/>
    <cellStyle name="Accent1 8" xfId="8133" xr:uid="{00000000-0005-0000-0000-00007F130000}"/>
    <cellStyle name="Accent1 9" xfId="8134" xr:uid="{00000000-0005-0000-0000-000080130000}"/>
    <cellStyle name="Accent2" xfId="85" builtinId="33" customBuiltin="1"/>
    <cellStyle name="Accent2 - 20%" xfId="303" xr:uid="{00000000-0005-0000-0000-00008E000000}"/>
    <cellStyle name="Accent2 - 20% 2" xfId="8136" xr:uid="{00000000-0005-0000-0000-000082130000}"/>
    <cellStyle name="Accent2 - 20% 3" xfId="8137" xr:uid="{00000000-0005-0000-0000-000083130000}"/>
    <cellStyle name="Accent2 - 20% 3 2" xfId="8138" xr:uid="{00000000-0005-0000-0000-000084130000}"/>
    <cellStyle name="Accent2 - 20% 3 3" xfId="8139" xr:uid="{00000000-0005-0000-0000-000085130000}"/>
    <cellStyle name="Accent2 - 20% 4" xfId="8135" xr:uid="{00000000-0005-0000-0000-000081130000}"/>
    <cellStyle name="Accent2 - 40%" xfId="304" xr:uid="{00000000-0005-0000-0000-00008F000000}"/>
    <cellStyle name="Accent2 - 40% 2" xfId="8141" xr:uid="{00000000-0005-0000-0000-000087130000}"/>
    <cellStyle name="Accent2 - 40% 3" xfId="8142" xr:uid="{00000000-0005-0000-0000-000088130000}"/>
    <cellStyle name="Accent2 - 40% 3 2" xfId="8143" xr:uid="{00000000-0005-0000-0000-000089130000}"/>
    <cellStyle name="Accent2 - 40% 3 3" xfId="8144" xr:uid="{00000000-0005-0000-0000-00008A130000}"/>
    <cellStyle name="Accent2 - 40% 4" xfId="8140" xr:uid="{00000000-0005-0000-0000-000086130000}"/>
    <cellStyle name="Accent2 - 60%" xfId="305" xr:uid="{00000000-0005-0000-0000-000090000000}"/>
    <cellStyle name="Accent2 - 60% 2" xfId="8146" xr:uid="{00000000-0005-0000-0000-00008C130000}"/>
    <cellStyle name="Accent2 - 60% 2 2" xfId="8147" xr:uid="{00000000-0005-0000-0000-00008D130000}"/>
    <cellStyle name="Accent2 - 60% 2 3" xfId="8148" xr:uid="{00000000-0005-0000-0000-00008E130000}"/>
    <cellStyle name="Accent2 - 60% 3" xfId="8145" xr:uid="{00000000-0005-0000-0000-00008B130000}"/>
    <cellStyle name="Accent2 10" xfId="8149" xr:uid="{00000000-0005-0000-0000-00008F130000}"/>
    <cellStyle name="Accent2 11" xfId="8150" xr:uid="{00000000-0005-0000-0000-000090130000}"/>
    <cellStyle name="Accent2 12" xfId="8151" xr:uid="{00000000-0005-0000-0000-000091130000}"/>
    <cellStyle name="Accent2 13" xfId="8152" xr:uid="{00000000-0005-0000-0000-000092130000}"/>
    <cellStyle name="Accent2 14" xfId="8153" xr:uid="{00000000-0005-0000-0000-000093130000}"/>
    <cellStyle name="Accent2 15" xfId="8154" xr:uid="{00000000-0005-0000-0000-000094130000}"/>
    <cellStyle name="Accent2 16" xfId="8155" xr:uid="{00000000-0005-0000-0000-000095130000}"/>
    <cellStyle name="Accent2 17" xfId="8156" xr:uid="{00000000-0005-0000-0000-000096130000}"/>
    <cellStyle name="Accent2 18" xfId="8157" xr:uid="{00000000-0005-0000-0000-000097130000}"/>
    <cellStyle name="Accent2 19" xfId="8158" xr:uid="{00000000-0005-0000-0000-000098130000}"/>
    <cellStyle name="Accent2 2" xfId="306" xr:uid="{00000000-0005-0000-0000-000091000000}"/>
    <cellStyle name="Accent2 2 2" xfId="8160" xr:uid="{00000000-0005-0000-0000-00009A130000}"/>
    <cellStyle name="Accent2 2 2 2" xfId="8161" xr:uid="{00000000-0005-0000-0000-00009B130000}"/>
    <cellStyle name="Accent2 2 3" xfId="8162" xr:uid="{00000000-0005-0000-0000-00009C130000}"/>
    <cellStyle name="Accent2 2 4" xfId="8159" xr:uid="{00000000-0005-0000-0000-000099130000}"/>
    <cellStyle name="Accent2 20" xfId="8163" xr:uid="{00000000-0005-0000-0000-00009D130000}"/>
    <cellStyle name="Accent2 21" xfId="8164" xr:uid="{00000000-0005-0000-0000-00009E130000}"/>
    <cellStyle name="Accent2 22" xfId="8165" xr:uid="{00000000-0005-0000-0000-00009F130000}"/>
    <cellStyle name="Accent2 23" xfId="8166" xr:uid="{00000000-0005-0000-0000-0000A0130000}"/>
    <cellStyle name="Accent2 24" xfId="8167" xr:uid="{00000000-0005-0000-0000-0000A1130000}"/>
    <cellStyle name="Accent2 24 2" xfId="8168" xr:uid="{00000000-0005-0000-0000-0000A2130000}"/>
    <cellStyle name="Accent2 24 3" xfId="8169" xr:uid="{00000000-0005-0000-0000-0000A3130000}"/>
    <cellStyle name="Accent2 25" xfId="8170" xr:uid="{00000000-0005-0000-0000-0000A4130000}"/>
    <cellStyle name="Accent2 25 2" xfId="8171" xr:uid="{00000000-0005-0000-0000-0000A5130000}"/>
    <cellStyle name="Accent2 25 3" xfId="8172" xr:uid="{00000000-0005-0000-0000-0000A6130000}"/>
    <cellStyle name="Accent2 26" xfId="8173" xr:uid="{00000000-0005-0000-0000-0000A7130000}"/>
    <cellStyle name="Accent2 26 2" xfId="8174" xr:uid="{00000000-0005-0000-0000-0000A8130000}"/>
    <cellStyle name="Accent2 26 3" xfId="8175" xr:uid="{00000000-0005-0000-0000-0000A9130000}"/>
    <cellStyle name="Accent2 27" xfId="8176" xr:uid="{00000000-0005-0000-0000-0000AA130000}"/>
    <cellStyle name="Accent2 27 2" xfId="8177" xr:uid="{00000000-0005-0000-0000-0000AB130000}"/>
    <cellStyle name="Accent2 27 3" xfId="8178" xr:uid="{00000000-0005-0000-0000-0000AC130000}"/>
    <cellStyle name="Accent2 28" xfId="8179" xr:uid="{00000000-0005-0000-0000-0000AD130000}"/>
    <cellStyle name="Accent2 28 2" xfId="8180" xr:uid="{00000000-0005-0000-0000-0000AE130000}"/>
    <cellStyle name="Accent2 28 3" xfId="8181" xr:uid="{00000000-0005-0000-0000-0000AF130000}"/>
    <cellStyle name="Accent2 29" xfId="8182" xr:uid="{00000000-0005-0000-0000-0000B0130000}"/>
    <cellStyle name="Accent2 29 2" xfId="8183" xr:uid="{00000000-0005-0000-0000-0000B1130000}"/>
    <cellStyle name="Accent2 29 3" xfId="8184" xr:uid="{00000000-0005-0000-0000-0000B2130000}"/>
    <cellStyle name="Accent2 3" xfId="307" xr:uid="{00000000-0005-0000-0000-000092000000}"/>
    <cellStyle name="Accent2 3 2" xfId="8185" xr:uid="{00000000-0005-0000-0000-0000B4130000}"/>
    <cellStyle name="Accent2 30" xfId="8186" xr:uid="{00000000-0005-0000-0000-0000B5130000}"/>
    <cellStyle name="Accent2 31" xfId="8187" xr:uid="{00000000-0005-0000-0000-0000B6130000}"/>
    <cellStyle name="Accent2 31 2" xfId="8188" xr:uid="{00000000-0005-0000-0000-0000B7130000}"/>
    <cellStyle name="Accent2 32" xfId="8189" xr:uid="{00000000-0005-0000-0000-0000B8130000}"/>
    <cellStyle name="Accent2 33" xfId="8190" xr:uid="{00000000-0005-0000-0000-0000B9130000}"/>
    <cellStyle name="Accent2 34" xfId="8191" xr:uid="{00000000-0005-0000-0000-0000BA130000}"/>
    <cellStyle name="Accent2 35" xfId="8192" xr:uid="{00000000-0005-0000-0000-0000BB130000}"/>
    <cellStyle name="Accent2 36" xfId="8193" xr:uid="{00000000-0005-0000-0000-0000BC130000}"/>
    <cellStyle name="Accent2 37" xfId="8194" xr:uid="{00000000-0005-0000-0000-0000BD130000}"/>
    <cellStyle name="Accent2 38" xfId="8195" xr:uid="{00000000-0005-0000-0000-0000BE130000}"/>
    <cellStyle name="Accent2 39" xfId="8196" xr:uid="{00000000-0005-0000-0000-0000BF130000}"/>
    <cellStyle name="Accent2 4" xfId="308" xr:uid="{00000000-0005-0000-0000-000093000000}"/>
    <cellStyle name="Accent2 4 2" xfId="8197" xr:uid="{00000000-0005-0000-0000-0000C1130000}"/>
    <cellStyle name="Accent2 40" xfId="8198" xr:uid="{00000000-0005-0000-0000-0000C2130000}"/>
    <cellStyle name="Accent2 41" xfId="8199" xr:uid="{00000000-0005-0000-0000-0000C3130000}"/>
    <cellStyle name="Accent2 42" xfId="8200" xr:uid="{00000000-0005-0000-0000-0000C4130000}"/>
    <cellStyle name="Accent2 43" xfId="8201" xr:uid="{00000000-0005-0000-0000-0000C5130000}"/>
    <cellStyle name="Accent2 44" xfId="8202" xr:uid="{00000000-0005-0000-0000-0000C6130000}"/>
    <cellStyle name="Accent2 45" xfId="8203" xr:uid="{00000000-0005-0000-0000-0000C7130000}"/>
    <cellStyle name="Accent2 46" xfId="8204" xr:uid="{00000000-0005-0000-0000-0000C8130000}"/>
    <cellStyle name="Accent2 47" xfId="8205" xr:uid="{00000000-0005-0000-0000-0000C9130000}"/>
    <cellStyle name="Accent2 48" xfId="8206" xr:uid="{00000000-0005-0000-0000-0000CA130000}"/>
    <cellStyle name="Accent2 49" xfId="8207" xr:uid="{00000000-0005-0000-0000-0000CB130000}"/>
    <cellStyle name="Accent2 5" xfId="309" xr:uid="{00000000-0005-0000-0000-000094000000}"/>
    <cellStyle name="Accent2 5 2" xfId="8208" xr:uid="{00000000-0005-0000-0000-0000CD130000}"/>
    <cellStyle name="Accent2 50" xfId="8209" xr:uid="{00000000-0005-0000-0000-0000CE130000}"/>
    <cellStyle name="Accent2 51" xfId="8210" xr:uid="{00000000-0005-0000-0000-0000CF130000}"/>
    <cellStyle name="Accent2 52" xfId="8211" xr:uid="{00000000-0005-0000-0000-0000D0130000}"/>
    <cellStyle name="Accent2 53" xfId="8212" xr:uid="{00000000-0005-0000-0000-0000D1130000}"/>
    <cellStyle name="Accent2 54" xfId="8213" xr:uid="{00000000-0005-0000-0000-0000D2130000}"/>
    <cellStyle name="Accent2 55" xfId="8214" xr:uid="{00000000-0005-0000-0000-0000D3130000}"/>
    <cellStyle name="Accent2 56" xfId="8215" xr:uid="{00000000-0005-0000-0000-0000D4130000}"/>
    <cellStyle name="Accent2 57" xfId="8216" xr:uid="{00000000-0005-0000-0000-0000D5130000}"/>
    <cellStyle name="Accent2 58" xfId="8217" xr:uid="{00000000-0005-0000-0000-0000D6130000}"/>
    <cellStyle name="Accent2 59" xfId="8218" xr:uid="{00000000-0005-0000-0000-0000D7130000}"/>
    <cellStyle name="Accent2 6" xfId="310" xr:uid="{00000000-0005-0000-0000-000095000000}"/>
    <cellStyle name="Accent2 6 2" xfId="8219" xr:uid="{00000000-0005-0000-0000-0000D9130000}"/>
    <cellStyle name="Accent2 60" xfId="8220" xr:uid="{00000000-0005-0000-0000-0000DA130000}"/>
    <cellStyle name="Accent2 7" xfId="311" xr:uid="{00000000-0005-0000-0000-000096000000}"/>
    <cellStyle name="Accent2 7 2" xfId="8222" xr:uid="{00000000-0005-0000-0000-0000DC130000}"/>
    <cellStyle name="Accent2 7 3" xfId="8221" xr:uid="{00000000-0005-0000-0000-0000DB130000}"/>
    <cellStyle name="Accent2 8" xfId="8223" xr:uid="{00000000-0005-0000-0000-0000DD130000}"/>
    <cellStyle name="Accent2 9" xfId="8224" xr:uid="{00000000-0005-0000-0000-0000DE130000}"/>
    <cellStyle name="Accent3" xfId="89" builtinId="37" customBuiltin="1"/>
    <cellStyle name="Accent3 - 20%" xfId="312" xr:uid="{00000000-0005-0000-0000-000097000000}"/>
    <cellStyle name="Accent3 - 20% 2" xfId="8226" xr:uid="{00000000-0005-0000-0000-0000E0130000}"/>
    <cellStyle name="Accent3 - 20% 3" xfId="8227" xr:uid="{00000000-0005-0000-0000-0000E1130000}"/>
    <cellStyle name="Accent3 - 20% 3 2" xfId="8228" xr:uid="{00000000-0005-0000-0000-0000E2130000}"/>
    <cellStyle name="Accent3 - 20% 3 3" xfId="8229" xr:uid="{00000000-0005-0000-0000-0000E3130000}"/>
    <cellStyle name="Accent3 - 20% 4" xfId="8225" xr:uid="{00000000-0005-0000-0000-0000DF130000}"/>
    <cellStyle name="Accent3 - 40%" xfId="313" xr:uid="{00000000-0005-0000-0000-000098000000}"/>
    <cellStyle name="Accent3 - 40% 2" xfId="8231" xr:uid="{00000000-0005-0000-0000-0000E5130000}"/>
    <cellStyle name="Accent3 - 40% 3" xfId="8232" xr:uid="{00000000-0005-0000-0000-0000E6130000}"/>
    <cellStyle name="Accent3 - 40% 3 2" xfId="8233" xr:uid="{00000000-0005-0000-0000-0000E7130000}"/>
    <cellStyle name="Accent3 - 40% 3 3" xfId="8234" xr:uid="{00000000-0005-0000-0000-0000E8130000}"/>
    <cellStyle name="Accent3 - 40% 4" xfId="8230" xr:uid="{00000000-0005-0000-0000-0000E4130000}"/>
    <cellStyle name="Accent3 - 60%" xfId="314" xr:uid="{00000000-0005-0000-0000-000099000000}"/>
    <cellStyle name="Accent3 - 60% 2" xfId="8236" xr:uid="{00000000-0005-0000-0000-0000EA130000}"/>
    <cellStyle name="Accent3 - 60% 2 2" xfId="8237" xr:uid="{00000000-0005-0000-0000-0000EB130000}"/>
    <cellStyle name="Accent3 - 60% 2 3" xfId="8238" xr:uid="{00000000-0005-0000-0000-0000EC130000}"/>
    <cellStyle name="Accent3 - 60% 3" xfId="8235" xr:uid="{00000000-0005-0000-0000-0000E9130000}"/>
    <cellStyle name="Accent3 10" xfId="8239" xr:uid="{00000000-0005-0000-0000-0000ED130000}"/>
    <cellStyle name="Accent3 11" xfId="8240" xr:uid="{00000000-0005-0000-0000-0000EE130000}"/>
    <cellStyle name="Accent3 12" xfId="8241" xr:uid="{00000000-0005-0000-0000-0000EF130000}"/>
    <cellStyle name="Accent3 13" xfId="8242" xr:uid="{00000000-0005-0000-0000-0000F0130000}"/>
    <cellStyle name="Accent3 14" xfId="8243" xr:uid="{00000000-0005-0000-0000-0000F1130000}"/>
    <cellStyle name="Accent3 15" xfId="8244" xr:uid="{00000000-0005-0000-0000-0000F2130000}"/>
    <cellStyle name="Accent3 16" xfId="8245" xr:uid="{00000000-0005-0000-0000-0000F3130000}"/>
    <cellStyle name="Accent3 17" xfId="8246" xr:uid="{00000000-0005-0000-0000-0000F4130000}"/>
    <cellStyle name="Accent3 18" xfId="8247" xr:uid="{00000000-0005-0000-0000-0000F5130000}"/>
    <cellStyle name="Accent3 19" xfId="8248" xr:uid="{00000000-0005-0000-0000-0000F6130000}"/>
    <cellStyle name="Accent3 2" xfId="315" xr:uid="{00000000-0005-0000-0000-00009A000000}"/>
    <cellStyle name="Accent3 2 2" xfId="8250" xr:uid="{00000000-0005-0000-0000-0000F8130000}"/>
    <cellStyle name="Accent3 2 2 2" xfId="8251" xr:uid="{00000000-0005-0000-0000-0000F9130000}"/>
    <cellStyle name="Accent3 2 3" xfId="8252" xr:uid="{00000000-0005-0000-0000-0000FA130000}"/>
    <cellStyle name="Accent3 2 4" xfId="8249" xr:uid="{00000000-0005-0000-0000-0000F7130000}"/>
    <cellStyle name="Accent3 20" xfId="8253" xr:uid="{00000000-0005-0000-0000-0000FB130000}"/>
    <cellStyle name="Accent3 21" xfId="8254" xr:uid="{00000000-0005-0000-0000-0000FC130000}"/>
    <cellStyle name="Accent3 22" xfId="8255" xr:uid="{00000000-0005-0000-0000-0000FD130000}"/>
    <cellStyle name="Accent3 23" xfId="8256" xr:uid="{00000000-0005-0000-0000-0000FE130000}"/>
    <cellStyle name="Accent3 24" xfId="8257" xr:uid="{00000000-0005-0000-0000-0000FF130000}"/>
    <cellStyle name="Accent3 24 2" xfId="8258" xr:uid="{00000000-0005-0000-0000-000000140000}"/>
    <cellStyle name="Accent3 24 3" xfId="8259" xr:uid="{00000000-0005-0000-0000-000001140000}"/>
    <cellStyle name="Accent3 25" xfId="8260" xr:uid="{00000000-0005-0000-0000-000002140000}"/>
    <cellStyle name="Accent3 25 2" xfId="8261" xr:uid="{00000000-0005-0000-0000-000003140000}"/>
    <cellStyle name="Accent3 25 3" xfId="8262" xr:uid="{00000000-0005-0000-0000-000004140000}"/>
    <cellStyle name="Accent3 26" xfId="8263" xr:uid="{00000000-0005-0000-0000-000005140000}"/>
    <cellStyle name="Accent3 26 2" xfId="8264" xr:uid="{00000000-0005-0000-0000-000006140000}"/>
    <cellStyle name="Accent3 26 3" xfId="8265" xr:uid="{00000000-0005-0000-0000-000007140000}"/>
    <cellStyle name="Accent3 27" xfId="8266" xr:uid="{00000000-0005-0000-0000-000008140000}"/>
    <cellStyle name="Accent3 27 2" xfId="8267" xr:uid="{00000000-0005-0000-0000-000009140000}"/>
    <cellStyle name="Accent3 27 3" xfId="8268" xr:uid="{00000000-0005-0000-0000-00000A140000}"/>
    <cellStyle name="Accent3 28" xfId="8269" xr:uid="{00000000-0005-0000-0000-00000B140000}"/>
    <cellStyle name="Accent3 28 2" xfId="8270" xr:uid="{00000000-0005-0000-0000-00000C140000}"/>
    <cellStyle name="Accent3 28 3" xfId="8271" xr:uid="{00000000-0005-0000-0000-00000D140000}"/>
    <cellStyle name="Accent3 29" xfId="8272" xr:uid="{00000000-0005-0000-0000-00000E140000}"/>
    <cellStyle name="Accent3 29 2" xfId="8273" xr:uid="{00000000-0005-0000-0000-00000F140000}"/>
    <cellStyle name="Accent3 29 3" xfId="8274" xr:uid="{00000000-0005-0000-0000-000010140000}"/>
    <cellStyle name="Accent3 3" xfId="316" xr:uid="{00000000-0005-0000-0000-00009B000000}"/>
    <cellStyle name="Accent3 3 2" xfId="8275" xr:uid="{00000000-0005-0000-0000-000012140000}"/>
    <cellStyle name="Accent3 30" xfId="8276" xr:uid="{00000000-0005-0000-0000-000013140000}"/>
    <cellStyle name="Accent3 31" xfId="8277" xr:uid="{00000000-0005-0000-0000-000014140000}"/>
    <cellStyle name="Accent3 31 2" xfId="8278" xr:uid="{00000000-0005-0000-0000-000015140000}"/>
    <cellStyle name="Accent3 32" xfId="8279" xr:uid="{00000000-0005-0000-0000-000016140000}"/>
    <cellStyle name="Accent3 33" xfId="8280" xr:uid="{00000000-0005-0000-0000-000017140000}"/>
    <cellStyle name="Accent3 34" xfId="8281" xr:uid="{00000000-0005-0000-0000-000018140000}"/>
    <cellStyle name="Accent3 35" xfId="8282" xr:uid="{00000000-0005-0000-0000-000019140000}"/>
    <cellStyle name="Accent3 36" xfId="8283" xr:uid="{00000000-0005-0000-0000-00001A140000}"/>
    <cellStyle name="Accent3 37" xfId="8284" xr:uid="{00000000-0005-0000-0000-00001B140000}"/>
    <cellStyle name="Accent3 38" xfId="8285" xr:uid="{00000000-0005-0000-0000-00001C140000}"/>
    <cellStyle name="Accent3 39" xfId="8286" xr:uid="{00000000-0005-0000-0000-00001D140000}"/>
    <cellStyle name="Accent3 4" xfId="317" xr:uid="{00000000-0005-0000-0000-00009C000000}"/>
    <cellStyle name="Accent3 4 2" xfId="8287" xr:uid="{00000000-0005-0000-0000-00001F140000}"/>
    <cellStyle name="Accent3 40" xfId="8288" xr:uid="{00000000-0005-0000-0000-000020140000}"/>
    <cellStyle name="Accent3 41" xfId="8289" xr:uid="{00000000-0005-0000-0000-000021140000}"/>
    <cellStyle name="Accent3 42" xfId="8290" xr:uid="{00000000-0005-0000-0000-000022140000}"/>
    <cellStyle name="Accent3 43" xfId="8291" xr:uid="{00000000-0005-0000-0000-000023140000}"/>
    <cellStyle name="Accent3 44" xfId="8292" xr:uid="{00000000-0005-0000-0000-000024140000}"/>
    <cellStyle name="Accent3 45" xfId="8293" xr:uid="{00000000-0005-0000-0000-000025140000}"/>
    <cellStyle name="Accent3 46" xfId="8294" xr:uid="{00000000-0005-0000-0000-000026140000}"/>
    <cellStyle name="Accent3 47" xfId="8295" xr:uid="{00000000-0005-0000-0000-000027140000}"/>
    <cellStyle name="Accent3 48" xfId="8296" xr:uid="{00000000-0005-0000-0000-000028140000}"/>
    <cellStyle name="Accent3 49" xfId="8297" xr:uid="{00000000-0005-0000-0000-000029140000}"/>
    <cellStyle name="Accent3 5" xfId="318" xr:uid="{00000000-0005-0000-0000-00009D000000}"/>
    <cellStyle name="Accent3 5 2" xfId="8298" xr:uid="{00000000-0005-0000-0000-00002B140000}"/>
    <cellStyle name="Accent3 50" xfId="8299" xr:uid="{00000000-0005-0000-0000-00002C140000}"/>
    <cellStyle name="Accent3 51" xfId="8300" xr:uid="{00000000-0005-0000-0000-00002D140000}"/>
    <cellStyle name="Accent3 52" xfId="8301" xr:uid="{00000000-0005-0000-0000-00002E140000}"/>
    <cellStyle name="Accent3 53" xfId="8302" xr:uid="{00000000-0005-0000-0000-00002F140000}"/>
    <cellStyle name="Accent3 54" xfId="8303" xr:uid="{00000000-0005-0000-0000-000030140000}"/>
    <cellStyle name="Accent3 55" xfId="8304" xr:uid="{00000000-0005-0000-0000-000031140000}"/>
    <cellStyle name="Accent3 56" xfId="8305" xr:uid="{00000000-0005-0000-0000-000032140000}"/>
    <cellStyle name="Accent3 57" xfId="8306" xr:uid="{00000000-0005-0000-0000-000033140000}"/>
    <cellStyle name="Accent3 58" xfId="8307" xr:uid="{00000000-0005-0000-0000-000034140000}"/>
    <cellStyle name="Accent3 59" xfId="8308" xr:uid="{00000000-0005-0000-0000-000035140000}"/>
    <cellStyle name="Accent3 6" xfId="319" xr:uid="{00000000-0005-0000-0000-00009E000000}"/>
    <cellStyle name="Accent3 6 2" xfId="8309" xr:uid="{00000000-0005-0000-0000-000037140000}"/>
    <cellStyle name="Accent3 60" xfId="8310" xr:uid="{00000000-0005-0000-0000-000038140000}"/>
    <cellStyle name="Accent3 7" xfId="320" xr:uid="{00000000-0005-0000-0000-00009F000000}"/>
    <cellStyle name="Accent3 7 2" xfId="8312" xr:uid="{00000000-0005-0000-0000-00003A140000}"/>
    <cellStyle name="Accent3 7 3" xfId="8311" xr:uid="{00000000-0005-0000-0000-000039140000}"/>
    <cellStyle name="Accent3 8" xfId="8313" xr:uid="{00000000-0005-0000-0000-00003B140000}"/>
    <cellStyle name="Accent3 9" xfId="8314" xr:uid="{00000000-0005-0000-0000-00003C140000}"/>
    <cellStyle name="Accent4" xfId="93" builtinId="41" customBuiltin="1"/>
    <cellStyle name="Accent4 - 20%" xfId="321" xr:uid="{00000000-0005-0000-0000-0000A0000000}"/>
    <cellStyle name="Accent4 - 20% 2" xfId="8316" xr:uid="{00000000-0005-0000-0000-00003E140000}"/>
    <cellStyle name="Accent4 - 20% 3" xfId="8317" xr:uid="{00000000-0005-0000-0000-00003F140000}"/>
    <cellStyle name="Accent4 - 20% 3 2" xfId="8318" xr:uid="{00000000-0005-0000-0000-000040140000}"/>
    <cellStyle name="Accent4 - 20% 3 3" xfId="8319" xr:uid="{00000000-0005-0000-0000-000041140000}"/>
    <cellStyle name="Accent4 - 20% 4" xfId="8315" xr:uid="{00000000-0005-0000-0000-00003D140000}"/>
    <cellStyle name="Accent4 - 40%" xfId="322" xr:uid="{00000000-0005-0000-0000-0000A1000000}"/>
    <cellStyle name="Accent4 - 40% 2" xfId="8321" xr:uid="{00000000-0005-0000-0000-000043140000}"/>
    <cellStyle name="Accent4 - 40% 3" xfId="8322" xr:uid="{00000000-0005-0000-0000-000044140000}"/>
    <cellStyle name="Accent4 - 40% 3 2" xfId="8323" xr:uid="{00000000-0005-0000-0000-000045140000}"/>
    <cellStyle name="Accent4 - 40% 3 3" xfId="8324" xr:uid="{00000000-0005-0000-0000-000046140000}"/>
    <cellStyle name="Accent4 - 40% 4" xfId="8320" xr:uid="{00000000-0005-0000-0000-000042140000}"/>
    <cellStyle name="Accent4 - 60%" xfId="323" xr:uid="{00000000-0005-0000-0000-0000A2000000}"/>
    <cellStyle name="Accent4 - 60% 2" xfId="8326" xr:uid="{00000000-0005-0000-0000-000048140000}"/>
    <cellStyle name="Accent4 - 60% 2 2" xfId="8327" xr:uid="{00000000-0005-0000-0000-000049140000}"/>
    <cellStyle name="Accent4 - 60% 2 3" xfId="8328" xr:uid="{00000000-0005-0000-0000-00004A140000}"/>
    <cellStyle name="Accent4 - 60% 3" xfId="8325" xr:uid="{00000000-0005-0000-0000-000047140000}"/>
    <cellStyle name="Accent4 10" xfId="8329" xr:uid="{00000000-0005-0000-0000-00004B140000}"/>
    <cellStyle name="Accent4 11" xfId="8330" xr:uid="{00000000-0005-0000-0000-00004C140000}"/>
    <cellStyle name="Accent4 12" xfId="8331" xr:uid="{00000000-0005-0000-0000-00004D140000}"/>
    <cellStyle name="Accent4 13" xfId="8332" xr:uid="{00000000-0005-0000-0000-00004E140000}"/>
    <cellStyle name="Accent4 14" xfId="8333" xr:uid="{00000000-0005-0000-0000-00004F140000}"/>
    <cellStyle name="Accent4 15" xfId="8334" xr:uid="{00000000-0005-0000-0000-000050140000}"/>
    <cellStyle name="Accent4 16" xfId="8335" xr:uid="{00000000-0005-0000-0000-000051140000}"/>
    <cellStyle name="Accent4 17" xfId="8336" xr:uid="{00000000-0005-0000-0000-000052140000}"/>
    <cellStyle name="Accent4 18" xfId="8337" xr:uid="{00000000-0005-0000-0000-000053140000}"/>
    <cellStyle name="Accent4 19" xfId="8338" xr:uid="{00000000-0005-0000-0000-000054140000}"/>
    <cellStyle name="Accent4 2" xfId="324" xr:uid="{00000000-0005-0000-0000-0000A3000000}"/>
    <cellStyle name="Accent4 2 2" xfId="8340" xr:uid="{00000000-0005-0000-0000-000056140000}"/>
    <cellStyle name="Accent4 2 2 2" xfId="8341" xr:uid="{00000000-0005-0000-0000-000057140000}"/>
    <cellStyle name="Accent4 2 3" xfId="8342" xr:uid="{00000000-0005-0000-0000-000058140000}"/>
    <cellStyle name="Accent4 2 4" xfId="8339" xr:uid="{00000000-0005-0000-0000-000055140000}"/>
    <cellStyle name="Accent4 20" xfId="8343" xr:uid="{00000000-0005-0000-0000-000059140000}"/>
    <cellStyle name="Accent4 21" xfId="8344" xr:uid="{00000000-0005-0000-0000-00005A140000}"/>
    <cellStyle name="Accent4 22" xfId="8345" xr:uid="{00000000-0005-0000-0000-00005B140000}"/>
    <cellStyle name="Accent4 23" xfId="8346" xr:uid="{00000000-0005-0000-0000-00005C140000}"/>
    <cellStyle name="Accent4 24" xfId="8347" xr:uid="{00000000-0005-0000-0000-00005D140000}"/>
    <cellStyle name="Accent4 24 2" xfId="8348" xr:uid="{00000000-0005-0000-0000-00005E140000}"/>
    <cellStyle name="Accent4 24 3" xfId="8349" xr:uid="{00000000-0005-0000-0000-00005F140000}"/>
    <cellStyle name="Accent4 25" xfId="8350" xr:uid="{00000000-0005-0000-0000-000060140000}"/>
    <cellStyle name="Accent4 25 2" xfId="8351" xr:uid="{00000000-0005-0000-0000-000061140000}"/>
    <cellStyle name="Accent4 25 3" xfId="8352" xr:uid="{00000000-0005-0000-0000-000062140000}"/>
    <cellStyle name="Accent4 26" xfId="8353" xr:uid="{00000000-0005-0000-0000-000063140000}"/>
    <cellStyle name="Accent4 26 2" xfId="8354" xr:uid="{00000000-0005-0000-0000-000064140000}"/>
    <cellStyle name="Accent4 26 3" xfId="8355" xr:uid="{00000000-0005-0000-0000-000065140000}"/>
    <cellStyle name="Accent4 27" xfId="8356" xr:uid="{00000000-0005-0000-0000-000066140000}"/>
    <cellStyle name="Accent4 27 2" xfId="8357" xr:uid="{00000000-0005-0000-0000-000067140000}"/>
    <cellStyle name="Accent4 27 3" xfId="8358" xr:uid="{00000000-0005-0000-0000-000068140000}"/>
    <cellStyle name="Accent4 28" xfId="8359" xr:uid="{00000000-0005-0000-0000-000069140000}"/>
    <cellStyle name="Accent4 28 2" xfId="8360" xr:uid="{00000000-0005-0000-0000-00006A140000}"/>
    <cellStyle name="Accent4 28 3" xfId="8361" xr:uid="{00000000-0005-0000-0000-00006B140000}"/>
    <cellStyle name="Accent4 29" xfId="8362" xr:uid="{00000000-0005-0000-0000-00006C140000}"/>
    <cellStyle name="Accent4 29 2" xfId="8363" xr:uid="{00000000-0005-0000-0000-00006D140000}"/>
    <cellStyle name="Accent4 29 3" xfId="8364" xr:uid="{00000000-0005-0000-0000-00006E140000}"/>
    <cellStyle name="Accent4 3" xfId="325" xr:uid="{00000000-0005-0000-0000-0000A4000000}"/>
    <cellStyle name="Accent4 3 2" xfId="8366" xr:uid="{00000000-0005-0000-0000-000070140000}"/>
    <cellStyle name="Accent4 3 3" xfId="8367" xr:uid="{00000000-0005-0000-0000-000071140000}"/>
    <cellStyle name="Accent4 3 4" xfId="8365" xr:uid="{00000000-0005-0000-0000-00006F140000}"/>
    <cellStyle name="Accent4 30" xfId="8368" xr:uid="{00000000-0005-0000-0000-000072140000}"/>
    <cellStyle name="Accent4 31" xfId="8369" xr:uid="{00000000-0005-0000-0000-000073140000}"/>
    <cellStyle name="Accent4 31 2" xfId="8370" xr:uid="{00000000-0005-0000-0000-000074140000}"/>
    <cellStyle name="Accent4 32" xfId="8371" xr:uid="{00000000-0005-0000-0000-000075140000}"/>
    <cellStyle name="Accent4 33" xfId="8372" xr:uid="{00000000-0005-0000-0000-000076140000}"/>
    <cellStyle name="Accent4 34" xfId="8373" xr:uid="{00000000-0005-0000-0000-000077140000}"/>
    <cellStyle name="Accent4 35" xfId="8374" xr:uid="{00000000-0005-0000-0000-000078140000}"/>
    <cellStyle name="Accent4 36" xfId="8375" xr:uid="{00000000-0005-0000-0000-000079140000}"/>
    <cellStyle name="Accent4 37" xfId="8376" xr:uid="{00000000-0005-0000-0000-00007A140000}"/>
    <cellStyle name="Accent4 38" xfId="8377" xr:uid="{00000000-0005-0000-0000-00007B140000}"/>
    <cellStyle name="Accent4 39" xfId="8378" xr:uid="{00000000-0005-0000-0000-00007C140000}"/>
    <cellStyle name="Accent4 4" xfId="326" xr:uid="{00000000-0005-0000-0000-0000A5000000}"/>
    <cellStyle name="Accent4 4 2" xfId="8380" xr:uid="{00000000-0005-0000-0000-00007E140000}"/>
    <cellStyle name="Accent4 4 3" xfId="8381" xr:uid="{00000000-0005-0000-0000-00007F140000}"/>
    <cellStyle name="Accent4 4 4" xfId="8379" xr:uid="{00000000-0005-0000-0000-00007D140000}"/>
    <cellStyle name="Accent4 40" xfId="8382" xr:uid="{00000000-0005-0000-0000-000080140000}"/>
    <cellStyle name="Accent4 41" xfId="8383" xr:uid="{00000000-0005-0000-0000-000081140000}"/>
    <cellStyle name="Accent4 42" xfId="8384" xr:uid="{00000000-0005-0000-0000-000082140000}"/>
    <cellStyle name="Accent4 43" xfId="8385" xr:uid="{00000000-0005-0000-0000-000083140000}"/>
    <cellStyle name="Accent4 44" xfId="8386" xr:uid="{00000000-0005-0000-0000-000084140000}"/>
    <cellStyle name="Accent4 45" xfId="8387" xr:uid="{00000000-0005-0000-0000-000085140000}"/>
    <cellStyle name="Accent4 46" xfId="8388" xr:uid="{00000000-0005-0000-0000-000086140000}"/>
    <cellStyle name="Accent4 47" xfId="8389" xr:uid="{00000000-0005-0000-0000-000087140000}"/>
    <cellStyle name="Accent4 48" xfId="8390" xr:uid="{00000000-0005-0000-0000-000088140000}"/>
    <cellStyle name="Accent4 49" xfId="8391" xr:uid="{00000000-0005-0000-0000-000089140000}"/>
    <cellStyle name="Accent4 5" xfId="327" xr:uid="{00000000-0005-0000-0000-0000A6000000}"/>
    <cellStyle name="Accent4 5 2" xfId="8393" xr:uid="{00000000-0005-0000-0000-00008B140000}"/>
    <cellStyle name="Accent4 5 3" xfId="8394" xr:uid="{00000000-0005-0000-0000-00008C140000}"/>
    <cellStyle name="Accent4 5 4" xfId="8392" xr:uid="{00000000-0005-0000-0000-00008A140000}"/>
    <cellStyle name="Accent4 50" xfId="8395" xr:uid="{00000000-0005-0000-0000-00008D140000}"/>
    <cellStyle name="Accent4 51" xfId="8396" xr:uid="{00000000-0005-0000-0000-00008E140000}"/>
    <cellStyle name="Accent4 52" xfId="8397" xr:uid="{00000000-0005-0000-0000-00008F140000}"/>
    <cellStyle name="Accent4 53" xfId="8398" xr:uid="{00000000-0005-0000-0000-000090140000}"/>
    <cellStyle name="Accent4 54" xfId="8399" xr:uid="{00000000-0005-0000-0000-000091140000}"/>
    <cellStyle name="Accent4 55" xfId="8400" xr:uid="{00000000-0005-0000-0000-000092140000}"/>
    <cellStyle name="Accent4 56" xfId="8401" xr:uid="{00000000-0005-0000-0000-000093140000}"/>
    <cellStyle name="Accent4 57" xfId="8402" xr:uid="{00000000-0005-0000-0000-000094140000}"/>
    <cellStyle name="Accent4 58" xfId="8403" xr:uid="{00000000-0005-0000-0000-000095140000}"/>
    <cellStyle name="Accent4 59" xfId="8404" xr:uid="{00000000-0005-0000-0000-000096140000}"/>
    <cellStyle name="Accent4 6" xfId="328" xr:uid="{00000000-0005-0000-0000-0000A7000000}"/>
    <cellStyle name="Accent4 6 2" xfId="8406" xr:uid="{00000000-0005-0000-0000-000098140000}"/>
    <cellStyle name="Accent4 6 3" xfId="8407" xr:uid="{00000000-0005-0000-0000-000099140000}"/>
    <cellStyle name="Accent4 6 4" xfId="8405" xr:uid="{00000000-0005-0000-0000-000097140000}"/>
    <cellStyle name="Accent4 60" xfId="8408" xr:uid="{00000000-0005-0000-0000-00009A140000}"/>
    <cellStyle name="Accent4 7" xfId="329" xr:uid="{00000000-0005-0000-0000-0000A8000000}"/>
    <cellStyle name="Accent4 7 2" xfId="8410" xr:uid="{00000000-0005-0000-0000-00009C140000}"/>
    <cellStyle name="Accent4 7 3" xfId="8409" xr:uid="{00000000-0005-0000-0000-00009B140000}"/>
    <cellStyle name="Accent4 8" xfId="8411" xr:uid="{00000000-0005-0000-0000-00009D140000}"/>
    <cellStyle name="Accent4 9" xfId="8412" xr:uid="{00000000-0005-0000-0000-00009E140000}"/>
    <cellStyle name="Accent5" xfId="97" builtinId="45" customBuiltin="1"/>
    <cellStyle name="Accent5 - 20%" xfId="330" xr:uid="{00000000-0005-0000-0000-0000A9000000}"/>
    <cellStyle name="Accent5 - 20% 2" xfId="8414" xr:uid="{00000000-0005-0000-0000-0000A0140000}"/>
    <cellStyle name="Accent5 - 20% 3" xfId="8415" xr:uid="{00000000-0005-0000-0000-0000A1140000}"/>
    <cellStyle name="Accent5 - 20% 3 2" xfId="8416" xr:uid="{00000000-0005-0000-0000-0000A2140000}"/>
    <cellStyle name="Accent5 - 20% 3 3" xfId="8417" xr:uid="{00000000-0005-0000-0000-0000A3140000}"/>
    <cellStyle name="Accent5 - 20% 4" xfId="8413" xr:uid="{00000000-0005-0000-0000-00009F140000}"/>
    <cellStyle name="Accent5 - 40%" xfId="331" xr:uid="{00000000-0005-0000-0000-0000AA000000}"/>
    <cellStyle name="Accent5 - 40% 2" xfId="8418" xr:uid="{00000000-0005-0000-0000-0000A5140000}"/>
    <cellStyle name="Accent5 - 60%" xfId="332" xr:uid="{00000000-0005-0000-0000-0000AB000000}"/>
    <cellStyle name="Accent5 - 60% 2" xfId="8420" xr:uid="{00000000-0005-0000-0000-0000A7140000}"/>
    <cellStyle name="Accent5 - 60% 2 2" xfId="8421" xr:uid="{00000000-0005-0000-0000-0000A8140000}"/>
    <cellStyle name="Accent5 - 60% 2 3" xfId="8422" xr:uid="{00000000-0005-0000-0000-0000A9140000}"/>
    <cellStyle name="Accent5 - 60% 3" xfId="8419" xr:uid="{00000000-0005-0000-0000-0000A6140000}"/>
    <cellStyle name="Accent5 10" xfId="8423" xr:uid="{00000000-0005-0000-0000-0000AA140000}"/>
    <cellStyle name="Accent5 11" xfId="8424" xr:uid="{00000000-0005-0000-0000-0000AB140000}"/>
    <cellStyle name="Accent5 12" xfId="8425" xr:uid="{00000000-0005-0000-0000-0000AC140000}"/>
    <cellStyle name="Accent5 13" xfId="8426" xr:uid="{00000000-0005-0000-0000-0000AD140000}"/>
    <cellStyle name="Accent5 14" xfId="8427" xr:uid="{00000000-0005-0000-0000-0000AE140000}"/>
    <cellStyle name="Accent5 15" xfId="8428" xr:uid="{00000000-0005-0000-0000-0000AF140000}"/>
    <cellStyle name="Accent5 16" xfId="8429" xr:uid="{00000000-0005-0000-0000-0000B0140000}"/>
    <cellStyle name="Accent5 17" xfId="8430" xr:uid="{00000000-0005-0000-0000-0000B1140000}"/>
    <cellStyle name="Accent5 18" xfId="8431" xr:uid="{00000000-0005-0000-0000-0000B2140000}"/>
    <cellStyle name="Accent5 19" xfId="8432" xr:uid="{00000000-0005-0000-0000-0000B3140000}"/>
    <cellStyle name="Accent5 2" xfId="333" xr:uid="{00000000-0005-0000-0000-0000AC000000}"/>
    <cellStyle name="Accent5 2 2" xfId="8434" xr:uid="{00000000-0005-0000-0000-0000B5140000}"/>
    <cellStyle name="Accent5 2 2 2" xfId="8435" xr:uid="{00000000-0005-0000-0000-0000B6140000}"/>
    <cellStyle name="Accent5 2 3" xfId="8436" xr:uid="{00000000-0005-0000-0000-0000B7140000}"/>
    <cellStyle name="Accent5 2 4" xfId="8433" xr:uid="{00000000-0005-0000-0000-0000B4140000}"/>
    <cellStyle name="Accent5 20" xfId="8437" xr:uid="{00000000-0005-0000-0000-0000B8140000}"/>
    <cellStyle name="Accent5 21" xfId="8438" xr:uid="{00000000-0005-0000-0000-0000B9140000}"/>
    <cellStyle name="Accent5 22" xfId="8439" xr:uid="{00000000-0005-0000-0000-0000BA140000}"/>
    <cellStyle name="Accent5 23" xfId="8440" xr:uid="{00000000-0005-0000-0000-0000BB140000}"/>
    <cellStyle name="Accent5 24" xfId="8441" xr:uid="{00000000-0005-0000-0000-0000BC140000}"/>
    <cellStyle name="Accent5 24 2" xfId="8442" xr:uid="{00000000-0005-0000-0000-0000BD140000}"/>
    <cellStyle name="Accent5 24 3" xfId="8443" xr:uid="{00000000-0005-0000-0000-0000BE140000}"/>
    <cellStyle name="Accent5 25" xfId="8444" xr:uid="{00000000-0005-0000-0000-0000BF140000}"/>
    <cellStyle name="Accent5 25 2" xfId="8445" xr:uid="{00000000-0005-0000-0000-0000C0140000}"/>
    <cellStyle name="Accent5 25 3" xfId="8446" xr:uid="{00000000-0005-0000-0000-0000C1140000}"/>
    <cellStyle name="Accent5 26" xfId="8447" xr:uid="{00000000-0005-0000-0000-0000C2140000}"/>
    <cellStyle name="Accent5 26 2" xfId="8448" xr:uid="{00000000-0005-0000-0000-0000C3140000}"/>
    <cellStyle name="Accent5 26 3" xfId="8449" xr:uid="{00000000-0005-0000-0000-0000C4140000}"/>
    <cellStyle name="Accent5 27" xfId="8450" xr:uid="{00000000-0005-0000-0000-0000C5140000}"/>
    <cellStyle name="Accent5 27 2" xfId="8451" xr:uid="{00000000-0005-0000-0000-0000C6140000}"/>
    <cellStyle name="Accent5 27 3" xfId="8452" xr:uid="{00000000-0005-0000-0000-0000C7140000}"/>
    <cellStyle name="Accent5 28" xfId="8453" xr:uid="{00000000-0005-0000-0000-0000C8140000}"/>
    <cellStyle name="Accent5 28 2" xfId="8454" xr:uid="{00000000-0005-0000-0000-0000C9140000}"/>
    <cellStyle name="Accent5 28 3" xfId="8455" xr:uid="{00000000-0005-0000-0000-0000CA140000}"/>
    <cellStyle name="Accent5 29" xfId="8456" xr:uid="{00000000-0005-0000-0000-0000CB140000}"/>
    <cellStyle name="Accent5 3" xfId="334" xr:uid="{00000000-0005-0000-0000-0000AD000000}"/>
    <cellStyle name="Accent5 3 2" xfId="8457" xr:uid="{00000000-0005-0000-0000-0000CD140000}"/>
    <cellStyle name="Accent5 30" xfId="8458" xr:uid="{00000000-0005-0000-0000-0000CE140000}"/>
    <cellStyle name="Accent5 31" xfId="8459" xr:uid="{00000000-0005-0000-0000-0000CF140000}"/>
    <cellStyle name="Accent5 31 2" xfId="8460" xr:uid="{00000000-0005-0000-0000-0000D0140000}"/>
    <cellStyle name="Accent5 32" xfId="8461" xr:uid="{00000000-0005-0000-0000-0000D1140000}"/>
    <cellStyle name="Accent5 33" xfId="8462" xr:uid="{00000000-0005-0000-0000-0000D2140000}"/>
    <cellStyle name="Accent5 34" xfId="8463" xr:uid="{00000000-0005-0000-0000-0000D3140000}"/>
    <cellStyle name="Accent5 35" xfId="8464" xr:uid="{00000000-0005-0000-0000-0000D4140000}"/>
    <cellStyle name="Accent5 36" xfId="8465" xr:uid="{00000000-0005-0000-0000-0000D5140000}"/>
    <cellStyle name="Accent5 37" xfId="8466" xr:uid="{00000000-0005-0000-0000-0000D6140000}"/>
    <cellStyle name="Accent5 38" xfId="8467" xr:uid="{00000000-0005-0000-0000-0000D7140000}"/>
    <cellStyle name="Accent5 39" xfId="8468" xr:uid="{00000000-0005-0000-0000-0000D8140000}"/>
    <cellStyle name="Accent5 4" xfId="335" xr:uid="{00000000-0005-0000-0000-0000AE000000}"/>
    <cellStyle name="Accent5 4 2" xfId="8469" xr:uid="{00000000-0005-0000-0000-0000DA140000}"/>
    <cellStyle name="Accent5 40" xfId="8470" xr:uid="{00000000-0005-0000-0000-0000DB140000}"/>
    <cellStyle name="Accent5 41" xfId="8471" xr:uid="{00000000-0005-0000-0000-0000DC140000}"/>
    <cellStyle name="Accent5 42" xfId="8472" xr:uid="{00000000-0005-0000-0000-0000DD140000}"/>
    <cellStyle name="Accent5 43" xfId="8473" xr:uid="{00000000-0005-0000-0000-0000DE140000}"/>
    <cellStyle name="Accent5 44" xfId="8474" xr:uid="{00000000-0005-0000-0000-0000DF140000}"/>
    <cellStyle name="Accent5 45" xfId="8475" xr:uid="{00000000-0005-0000-0000-0000E0140000}"/>
    <cellStyle name="Accent5 46" xfId="8476" xr:uid="{00000000-0005-0000-0000-0000E1140000}"/>
    <cellStyle name="Accent5 47" xfId="8477" xr:uid="{00000000-0005-0000-0000-0000E2140000}"/>
    <cellStyle name="Accent5 48" xfId="8478" xr:uid="{00000000-0005-0000-0000-0000E3140000}"/>
    <cellStyle name="Accent5 49" xfId="8479" xr:uid="{00000000-0005-0000-0000-0000E4140000}"/>
    <cellStyle name="Accent5 5" xfId="336" xr:uid="{00000000-0005-0000-0000-0000AF000000}"/>
    <cellStyle name="Accent5 5 2" xfId="8480" xr:uid="{00000000-0005-0000-0000-0000E6140000}"/>
    <cellStyle name="Accent5 50" xfId="8481" xr:uid="{00000000-0005-0000-0000-0000E7140000}"/>
    <cellStyle name="Accent5 51" xfId="8482" xr:uid="{00000000-0005-0000-0000-0000E8140000}"/>
    <cellStyle name="Accent5 52" xfId="8483" xr:uid="{00000000-0005-0000-0000-0000E9140000}"/>
    <cellStyle name="Accent5 53" xfId="8484" xr:uid="{00000000-0005-0000-0000-0000EA140000}"/>
    <cellStyle name="Accent5 54" xfId="8485" xr:uid="{00000000-0005-0000-0000-0000EB140000}"/>
    <cellStyle name="Accent5 55" xfId="8486" xr:uid="{00000000-0005-0000-0000-0000EC140000}"/>
    <cellStyle name="Accent5 56" xfId="8487" xr:uid="{00000000-0005-0000-0000-0000ED140000}"/>
    <cellStyle name="Accent5 57" xfId="8488" xr:uid="{00000000-0005-0000-0000-0000EE140000}"/>
    <cellStyle name="Accent5 58" xfId="8489" xr:uid="{00000000-0005-0000-0000-0000EF140000}"/>
    <cellStyle name="Accent5 59" xfId="8490" xr:uid="{00000000-0005-0000-0000-0000F0140000}"/>
    <cellStyle name="Accent5 6" xfId="337" xr:uid="{00000000-0005-0000-0000-0000B0000000}"/>
    <cellStyle name="Accent5 6 2" xfId="8491" xr:uid="{00000000-0005-0000-0000-0000F2140000}"/>
    <cellStyle name="Accent5 60" xfId="8492" xr:uid="{00000000-0005-0000-0000-0000F3140000}"/>
    <cellStyle name="Accent5 7" xfId="338" xr:uid="{00000000-0005-0000-0000-0000B1000000}"/>
    <cellStyle name="Accent5 7 2" xfId="8494" xr:uid="{00000000-0005-0000-0000-0000F5140000}"/>
    <cellStyle name="Accent5 7 3" xfId="8493" xr:uid="{00000000-0005-0000-0000-0000F4140000}"/>
    <cellStyle name="Accent5 8" xfId="8495" xr:uid="{00000000-0005-0000-0000-0000F6140000}"/>
    <cellStyle name="Accent5 9" xfId="8496" xr:uid="{00000000-0005-0000-0000-0000F7140000}"/>
    <cellStyle name="Accent6" xfId="101" builtinId="49" customBuiltin="1"/>
    <cellStyle name="Accent6 - 20%" xfId="339" xr:uid="{00000000-0005-0000-0000-0000B2000000}"/>
    <cellStyle name="Accent6 - 20% 2" xfId="8497" xr:uid="{00000000-0005-0000-0000-0000F9140000}"/>
    <cellStyle name="Accent6 - 40%" xfId="340" xr:uid="{00000000-0005-0000-0000-0000B3000000}"/>
    <cellStyle name="Accent6 - 40% 2" xfId="8499" xr:uid="{00000000-0005-0000-0000-0000FB140000}"/>
    <cellStyle name="Accent6 - 40% 3" xfId="8500" xr:uid="{00000000-0005-0000-0000-0000FC140000}"/>
    <cellStyle name="Accent6 - 40% 3 2" xfId="8501" xr:uid="{00000000-0005-0000-0000-0000FD140000}"/>
    <cellStyle name="Accent6 - 40% 3 3" xfId="8502" xr:uid="{00000000-0005-0000-0000-0000FE140000}"/>
    <cellStyle name="Accent6 - 40% 4" xfId="8498" xr:uid="{00000000-0005-0000-0000-0000FA140000}"/>
    <cellStyle name="Accent6 - 60%" xfId="341" xr:uid="{00000000-0005-0000-0000-0000B4000000}"/>
    <cellStyle name="Accent6 - 60% 2" xfId="8504" xr:uid="{00000000-0005-0000-0000-000000150000}"/>
    <cellStyle name="Accent6 - 60% 2 2" xfId="8505" xr:uid="{00000000-0005-0000-0000-000001150000}"/>
    <cellStyle name="Accent6 - 60% 2 3" xfId="8506" xr:uid="{00000000-0005-0000-0000-000002150000}"/>
    <cellStyle name="Accent6 - 60% 3" xfId="8503" xr:uid="{00000000-0005-0000-0000-0000FF140000}"/>
    <cellStyle name="Accent6 10" xfId="8507" xr:uid="{00000000-0005-0000-0000-000003150000}"/>
    <cellStyle name="Accent6 11" xfId="8508" xr:uid="{00000000-0005-0000-0000-000004150000}"/>
    <cellStyle name="Accent6 12" xfId="8509" xr:uid="{00000000-0005-0000-0000-000005150000}"/>
    <cellStyle name="Accent6 13" xfId="8510" xr:uid="{00000000-0005-0000-0000-000006150000}"/>
    <cellStyle name="Accent6 14" xfId="8511" xr:uid="{00000000-0005-0000-0000-000007150000}"/>
    <cellStyle name="Accent6 15" xfId="8512" xr:uid="{00000000-0005-0000-0000-000008150000}"/>
    <cellStyle name="Accent6 16" xfId="8513" xr:uid="{00000000-0005-0000-0000-000009150000}"/>
    <cellStyle name="Accent6 17" xfId="8514" xr:uid="{00000000-0005-0000-0000-00000A150000}"/>
    <cellStyle name="Accent6 18" xfId="8515" xr:uid="{00000000-0005-0000-0000-00000B150000}"/>
    <cellStyle name="Accent6 19" xfId="8516" xr:uid="{00000000-0005-0000-0000-00000C150000}"/>
    <cellStyle name="Accent6 2" xfId="342" xr:uid="{00000000-0005-0000-0000-0000B5000000}"/>
    <cellStyle name="Accent6 2 2" xfId="8518" xr:uid="{00000000-0005-0000-0000-00000E150000}"/>
    <cellStyle name="Accent6 2 2 2" xfId="8519" xr:uid="{00000000-0005-0000-0000-00000F150000}"/>
    <cellStyle name="Accent6 2 3" xfId="8520" xr:uid="{00000000-0005-0000-0000-000010150000}"/>
    <cellStyle name="Accent6 2 4" xfId="8517" xr:uid="{00000000-0005-0000-0000-00000D150000}"/>
    <cellStyle name="Accent6 20" xfId="8521" xr:uid="{00000000-0005-0000-0000-000011150000}"/>
    <cellStyle name="Accent6 21" xfId="8522" xr:uid="{00000000-0005-0000-0000-000012150000}"/>
    <cellStyle name="Accent6 22" xfId="8523" xr:uid="{00000000-0005-0000-0000-000013150000}"/>
    <cellStyle name="Accent6 23" xfId="8524" xr:uid="{00000000-0005-0000-0000-000014150000}"/>
    <cellStyle name="Accent6 24" xfId="8525" xr:uid="{00000000-0005-0000-0000-000015150000}"/>
    <cellStyle name="Accent6 24 2" xfId="8526" xr:uid="{00000000-0005-0000-0000-000016150000}"/>
    <cellStyle name="Accent6 24 3" xfId="8527" xr:uid="{00000000-0005-0000-0000-000017150000}"/>
    <cellStyle name="Accent6 25" xfId="8528" xr:uid="{00000000-0005-0000-0000-000018150000}"/>
    <cellStyle name="Accent6 25 2" xfId="8529" xr:uid="{00000000-0005-0000-0000-000019150000}"/>
    <cellStyle name="Accent6 25 3" xfId="8530" xr:uid="{00000000-0005-0000-0000-00001A150000}"/>
    <cellStyle name="Accent6 26" xfId="8531" xr:uid="{00000000-0005-0000-0000-00001B150000}"/>
    <cellStyle name="Accent6 26 2" xfId="8532" xr:uid="{00000000-0005-0000-0000-00001C150000}"/>
    <cellStyle name="Accent6 26 3" xfId="8533" xr:uid="{00000000-0005-0000-0000-00001D150000}"/>
    <cellStyle name="Accent6 27" xfId="8534" xr:uid="{00000000-0005-0000-0000-00001E150000}"/>
    <cellStyle name="Accent6 27 2" xfId="8535" xr:uid="{00000000-0005-0000-0000-00001F150000}"/>
    <cellStyle name="Accent6 27 3" xfId="8536" xr:uid="{00000000-0005-0000-0000-000020150000}"/>
    <cellStyle name="Accent6 28" xfId="8537" xr:uid="{00000000-0005-0000-0000-000021150000}"/>
    <cellStyle name="Accent6 28 2" xfId="8538" xr:uid="{00000000-0005-0000-0000-000022150000}"/>
    <cellStyle name="Accent6 28 3" xfId="8539" xr:uid="{00000000-0005-0000-0000-000023150000}"/>
    <cellStyle name="Accent6 29" xfId="8540" xr:uid="{00000000-0005-0000-0000-000024150000}"/>
    <cellStyle name="Accent6 29 2" xfId="8541" xr:uid="{00000000-0005-0000-0000-000025150000}"/>
    <cellStyle name="Accent6 29 3" xfId="8542" xr:uid="{00000000-0005-0000-0000-000026150000}"/>
    <cellStyle name="Accent6 3" xfId="343" xr:uid="{00000000-0005-0000-0000-0000B6000000}"/>
    <cellStyle name="Accent6 3 2" xfId="8544" xr:uid="{00000000-0005-0000-0000-000028150000}"/>
    <cellStyle name="Accent6 3 3" xfId="8545" xr:uid="{00000000-0005-0000-0000-000029150000}"/>
    <cellStyle name="Accent6 3 4" xfId="8543" xr:uid="{00000000-0005-0000-0000-000027150000}"/>
    <cellStyle name="Accent6 30" xfId="8546" xr:uid="{00000000-0005-0000-0000-00002A150000}"/>
    <cellStyle name="Accent6 31" xfId="8547" xr:uid="{00000000-0005-0000-0000-00002B150000}"/>
    <cellStyle name="Accent6 31 2" xfId="8548" xr:uid="{00000000-0005-0000-0000-00002C150000}"/>
    <cellStyle name="Accent6 32" xfId="8549" xr:uid="{00000000-0005-0000-0000-00002D150000}"/>
    <cellStyle name="Accent6 33" xfId="8550" xr:uid="{00000000-0005-0000-0000-00002E150000}"/>
    <cellStyle name="Accent6 34" xfId="8551" xr:uid="{00000000-0005-0000-0000-00002F150000}"/>
    <cellStyle name="Accent6 35" xfId="8552" xr:uid="{00000000-0005-0000-0000-000030150000}"/>
    <cellStyle name="Accent6 36" xfId="8553" xr:uid="{00000000-0005-0000-0000-000031150000}"/>
    <cellStyle name="Accent6 37" xfId="8554" xr:uid="{00000000-0005-0000-0000-000032150000}"/>
    <cellStyle name="Accent6 38" xfId="8555" xr:uid="{00000000-0005-0000-0000-000033150000}"/>
    <cellStyle name="Accent6 39" xfId="8556" xr:uid="{00000000-0005-0000-0000-000034150000}"/>
    <cellStyle name="Accent6 4" xfId="344" xr:uid="{00000000-0005-0000-0000-0000B7000000}"/>
    <cellStyle name="Accent6 4 2" xfId="8558" xr:uid="{00000000-0005-0000-0000-000036150000}"/>
    <cellStyle name="Accent6 4 3" xfId="8559" xr:uid="{00000000-0005-0000-0000-000037150000}"/>
    <cellStyle name="Accent6 4 4" xfId="8557" xr:uid="{00000000-0005-0000-0000-000035150000}"/>
    <cellStyle name="Accent6 40" xfId="8560" xr:uid="{00000000-0005-0000-0000-000038150000}"/>
    <cellStyle name="Accent6 41" xfId="8561" xr:uid="{00000000-0005-0000-0000-000039150000}"/>
    <cellStyle name="Accent6 42" xfId="8562" xr:uid="{00000000-0005-0000-0000-00003A150000}"/>
    <cellStyle name="Accent6 43" xfId="8563" xr:uid="{00000000-0005-0000-0000-00003B150000}"/>
    <cellStyle name="Accent6 44" xfId="8564" xr:uid="{00000000-0005-0000-0000-00003C150000}"/>
    <cellStyle name="Accent6 45" xfId="8565" xr:uid="{00000000-0005-0000-0000-00003D150000}"/>
    <cellStyle name="Accent6 46" xfId="8566" xr:uid="{00000000-0005-0000-0000-00003E150000}"/>
    <cellStyle name="Accent6 47" xfId="8567" xr:uid="{00000000-0005-0000-0000-00003F150000}"/>
    <cellStyle name="Accent6 48" xfId="8568" xr:uid="{00000000-0005-0000-0000-000040150000}"/>
    <cellStyle name="Accent6 49" xfId="8569" xr:uid="{00000000-0005-0000-0000-000041150000}"/>
    <cellStyle name="Accent6 5" xfId="345" xr:uid="{00000000-0005-0000-0000-0000B8000000}"/>
    <cellStyle name="Accent6 5 2" xfId="8571" xr:uid="{00000000-0005-0000-0000-000043150000}"/>
    <cellStyle name="Accent6 5 3" xfId="8572" xr:uid="{00000000-0005-0000-0000-000044150000}"/>
    <cellStyle name="Accent6 5 4" xfId="8570" xr:uid="{00000000-0005-0000-0000-000042150000}"/>
    <cellStyle name="Accent6 50" xfId="8573" xr:uid="{00000000-0005-0000-0000-000045150000}"/>
    <cellStyle name="Accent6 51" xfId="8574" xr:uid="{00000000-0005-0000-0000-000046150000}"/>
    <cellStyle name="Accent6 52" xfId="8575" xr:uid="{00000000-0005-0000-0000-000047150000}"/>
    <cellStyle name="Accent6 53" xfId="8576" xr:uid="{00000000-0005-0000-0000-000048150000}"/>
    <cellStyle name="Accent6 54" xfId="8577" xr:uid="{00000000-0005-0000-0000-000049150000}"/>
    <cellStyle name="Accent6 55" xfId="8578" xr:uid="{00000000-0005-0000-0000-00004A150000}"/>
    <cellStyle name="Accent6 56" xfId="8579" xr:uid="{00000000-0005-0000-0000-00004B150000}"/>
    <cellStyle name="Accent6 57" xfId="8580" xr:uid="{00000000-0005-0000-0000-00004C150000}"/>
    <cellStyle name="Accent6 58" xfId="8581" xr:uid="{00000000-0005-0000-0000-00004D150000}"/>
    <cellStyle name="Accent6 59" xfId="8582" xr:uid="{00000000-0005-0000-0000-00004E150000}"/>
    <cellStyle name="Accent6 6" xfId="346" xr:uid="{00000000-0005-0000-0000-0000B9000000}"/>
    <cellStyle name="Accent6 6 2" xfId="8584" xr:uid="{00000000-0005-0000-0000-000050150000}"/>
    <cellStyle name="Accent6 6 3" xfId="8585" xr:uid="{00000000-0005-0000-0000-000051150000}"/>
    <cellStyle name="Accent6 6 4" xfId="8583" xr:uid="{00000000-0005-0000-0000-00004F150000}"/>
    <cellStyle name="Accent6 60" xfId="8586" xr:uid="{00000000-0005-0000-0000-000052150000}"/>
    <cellStyle name="Accent6 7" xfId="347" xr:uid="{00000000-0005-0000-0000-0000BA000000}"/>
    <cellStyle name="Accent6 7 2" xfId="8588" xr:uid="{00000000-0005-0000-0000-000054150000}"/>
    <cellStyle name="Accent6 7 3" xfId="8587" xr:uid="{00000000-0005-0000-0000-000053150000}"/>
    <cellStyle name="Accent6 8" xfId="8589" xr:uid="{00000000-0005-0000-0000-000055150000}"/>
    <cellStyle name="Accent6 9" xfId="8590" xr:uid="{00000000-0005-0000-0000-000056150000}"/>
    <cellStyle name="Actual Date" xfId="348" xr:uid="{00000000-0005-0000-0000-0000BB000000}"/>
    <cellStyle name="Actual Date 2" xfId="349" xr:uid="{00000000-0005-0000-0000-0000BC000000}"/>
    <cellStyle name="Actual Date 2 2" xfId="8591" xr:uid="{00000000-0005-0000-0000-000059150000}"/>
    <cellStyle name="Actual Date 2 3" xfId="8592" xr:uid="{00000000-0005-0000-0000-00005A150000}"/>
    <cellStyle name="Actual Date 2 4" xfId="5494" xr:uid="{00000000-0005-0000-0000-000058150000}"/>
    <cellStyle name="Actual Date 3" xfId="350" xr:uid="{00000000-0005-0000-0000-0000BD000000}"/>
    <cellStyle name="Actual Date 4" xfId="8593" xr:uid="{00000000-0005-0000-0000-00005C150000}"/>
    <cellStyle name="Actual Date 5" xfId="8594" xr:uid="{00000000-0005-0000-0000-00005D150000}"/>
    <cellStyle name="Actual Date_2010-2012 Program Workbook_Incent_FS" xfId="351" xr:uid="{00000000-0005-0000-0000-0000BE000000}"/>
    <cellStyle name="Address" xfId="352" xr:uid="{00000000-0005-0000-0000-0000BF000000}"/>
    <cellStyle name="Address 2" xfId="5493" xr:uid="{00000000-0005-0000-0000-000060150000}"/>
    <cellStyle name="Address 2 2" xfId="15264" xr:uid="{00000000-0005-0000-0000-000060150000}"/>
    <cellStyle name="Address 2 2 2" xfId="34127" xr:uid="{9B878624-5127-4DE6-B74A-AE70D1E29085}"/>
    <cellStyle name="Address 3" xfId="5508" xr:uid="{00000000-0005-0000-0000-00005F150000}"/>
    <cellStyle name="ariel" xfId="8595" xr:uid="{00000000-0005-0000-0000-000061150000}"/>
    <cellStyle name="ariel 2" xfId="8596" xr:uid="{00000000-0005-0000-0000-000062150000}"/>
    <cellStyle name="ariel 3" xfId="8597" xr:uid="{00000000-0005-0000-0000-000063150000}"/>
    <cellStyle name="ariel_Table G-2" xfId="8598" xr:uid="{00000000-0005-0000-0000-000064150000}"/>
    <cellStyle name="Array Enter" xfId="353" xr:uid="{00000000-0005-0000-0000-0000C0000000}"/>
    <cellStyle name="Array Enter 2" xfId="8599" xr:uid="{00000000-0005-0000-0000-000065150000}"/>
    <cellStyle name="Bad" xfId="71" builtinId="27" customBuiltin="1"/>
    <cellStyle name="Bad 10" xfId="8600" xr:uid="{00000000-0005-0000-0000-000066150000}"/>
    <cellStyle name="Bad 2" xfId="354" xr:uid="{00000000-0005-0000-0000-0000C1000000}"/>
    <cellStyle name="Bad 2 2" xfId="8602" xr:uid="{00000000-0005-0000-0000-000068150000}"/>
    <cellStyle name="Bad 2 2 2" xfId="8603" xr:uid="{00000000-0005-0000-0000-000069150000}"/>
    <cellStyle name="Bad 2 2 2 2" xfId="8604" xr:uid="{00000000-0005-0000-0000-00006A150000}"/>
    <cellStyle name="Bad 2 2 3" xfId="8605" xr:uid="{00000000-0005-0000-0000-00006B150000}"/>
    <cellStyle name="Bad 2 3" xfId="8606" xr:uid="{00000000-0005-0000-0000-00006C150000}"/>
    <cellStyle name="Bad 2 3 2" xfId="8607" xr:uid="{00000000-0005-0000-0000-00006D150000}"/>
    <cellStyle name="Bad 2 3 3" xfId="8608" xr:uid="{00000000-0005-0000-0000-00006E150000}"/>
    <cellStyle name="Bad 2 4" xfId="8609" xr:uid="{00000000-0005-0000-0000-00006F150000}"/>
    <cellStyle name="Bad 2 5" xfId="8601" xr:uid="{00000000-0005-0000-0000-000067150000}"/>
    <cellStyle name="Bad 3" xfId="355" xr:uid="{00000000-0005-0000-0000-0000C2000000}"/>
    <cellStyle name="Bad 3 2" xfId="8611" xr:uid="{00000000-0005-0000-0000-000071150000}"/>
    <cellStyle name="Bad 3 3" xfId="8610" xr:uid="{00000000-0005-0000-0000-000070150000}"/>
    <cellStyle name="Bad 4" xfId="356" xr:uid="{00000000-0005-0000-0000-0000C3000000}"/>
    <cellStyle name="Bad 4 2" xfId="8612" xr:uid="{00000000-0005-0000-0000-000073150000}"/>
    <cellStyle name="Bad 4 3" xfId="8613" xr:uid="{00000000-0005-0000-0000-000074150000}"/>
    <cellStyle name="Bad 5" xfId="357" xr:uid="{00000000-0005-0000-0000-0000C4000000}"/>
    <cellStyle name="Bad 6" xfId="358" xr:uid="{00000000-0005-0000-0000-0000C5000000}"/>
    <cellStyle name="Bad 7" xfId="359" xr:uid="{00000000-0005-0000-0000-0000C6000000}"/>
    <cellStyle name="Bad 8" xfId="8614" xr:uid="{00000000-0005-0000-0000-000078150000}"/>
    <cellStyle name="Bad 9" xfId="8615" xr:uid="{00000000-0005-0000-0000-000079150000}"/>
    <cellStyle name="basic" xfId="360" xr:uid="{00000000-0005-0000-0000-0000C7000000}"/>
    <cellStyle name="billion" xfId="361" xr:uid="{00000000-0005-0000-0000-0000C8000000}"/>
    <cellStyle name="Calc Currency (0)" xfId="362" xr:uid="{00000000-0005-0000-0000-0000C9000000}"/>
    <cellStyle name="Calculation" xfId="75" builtinId="22" customBuiltin="1"/>
    <cellStyle name="Calculation 10" xfId="8616" xr:uid="{00000000-0005-0000-0000-00007D150000}"/>
    <cellStyle name="Calculation 10 2" xfId="20124" xr:uid="{00000000-0005-0000-0000-00007D150000}"/>
    <cellStyle name="Calculation 10 2 2" xfId="27566" xr:uid="{818BDC7C-EB38-47F8-B027-AD6840CCE90F}"/>
    <cellStyle name="Calculation 10 2 2 2" xfId="42503" xr:uid="{AE5D25E7-E899-48DD-80F5-EB17B940783D}"/>
    <cellStyle name="Calculation 10 2 3" xfId="35142" xr:uid="{CD026160-B352-404A-8961-83AA7C8E9377}"/>
    <cellStyle name="Calculation 10 3" xfId="32955" xr:uid="{90558E34-086E-4A06-8209-4B8BDD03BE75}"/>
    <cellStyle name="Calculation 11" xfId="8617" xr:uid="{00000000-0005-0000-0000-00007E150000}"/>
    <cellStyle name="Calculation 11 2" xfId="20125" xr:uid="{00000000-0005-0000-0000-00007E150000}"/>
    <cellStyle name="Calculation 11 2 2" xfId="27567" xr:uid="{FD3AC3C8-58B9-472F-BB33-7792C7EC5983}"/>
    <cellStyle name="Calculation 11 2 2 2" xfId="42504" xr:uid="{4251024F-CB28-4F79-8C31-8A39E905D11E}"/>
    <cellStyle name="Calculation 11 2 3" xfId="35143" xr:uid="{0A498C8C-C450-409F-89C1-059CD94D2446}"/>
    <cellStyle name="Calculation 11 3" xfId="32956" xr:uid="{3ED4FE02-CDBC-4041-ACD5-F7A37E85D3B9}"/>
    <cellStyle name="Calculation 2" xfId="363" xr:uid="{00000000-0005-0000-0000-0000CA000000}"/>
    <cellStyle name="Calculation 2 2" xfId="364" xr:uid="{00000000-0005-0000-0000-0000CB000000}"/>
    <cellStyle name="Calculation 2 2 2" xfId="8619" xr:uid="{00000000-0005-0000-0000-000081150000}"/>
    <cellStyle name="Calculation 2 2 2 2" xfId="20128" xr:uid="{00000000-0005-0000-0000-000081150000}"/>
    <cellStyle name="Calculation 2 2 2 2 2" xfId="27570" xr:uid="{C983E932-92DA-4E93-BF3C-C20526ACA8A0}"/>
    <cellStyle name="Calculation 2 2 2 2 2 2" xfId="42507" xr:uid="{5AC3D8FC-1E1E-4B66-BA61-0A6F5C844876}"/>
    <cellStyle name="Calculation 2 2 2 2 3" xfId="35146" xr:uid="{B8DB1EA8-1D7C-4CAB-9445-2403013AC165}"/>
    <cellStyle name="Calculation 2 2 2 3" xfId="25588" xr:uid="{DAFDE728-ED1F-422C-8589-D816076423CB}"/>
    <cellStyle name="Calculation 2 2 2 3 2" xfId="40559" xr:uid="{06535EF8-4C2A-4D61-939F-27607DD6E375}"/>
    <cellStyle name="Calculation 2 2 2 4" xfId="32958" xr:uid="{174DE4B4-511C-4782-A8C1-1DB171DD74C7}"/>
    <cellStyle name="Calculation 2 2 3" xfId="20127" xr:uid="{00000000-0005-0000-0000-000080150000}"/>
    <cellStyle name="Calculation 2 2 3 2" xfId="27569" xr:uid="{8ED82FFC-3060-4910-A00F-FF4757D0E8C4}"/>
    <cellStyle name="Calculation 2 2 3 2 2" xfId="42506" xr:uid="{7701159B-B947-4879-9884-8477220FE0FB}"/>
    <cellStyle name="Calculation 2 2 3 3" xfId="35145" xr:uid="{D0F31AB0-D815-4A04-ABEE-4F87ED9C63E4}"/>
    <cellStyle name="Calculation 2 2 4" xfId="28021" xr:uid="{A5A5519B-46CF-4633-B5DA-A1164E2E94C6}"/>
    <cellStyle name="Calculation 2 3" xfId="8620" xr:uid="{00000000-0005-0000-0000-000082150000}"/>
    <cellStyle name="Calculation 2 3 2" xfId="20129" xr:uid="{00000000-0005-0000-0000-000082150000}"/>
    <cellStyle name="Calculation 2 3 2 2" xfId="27571" xr:uid="{C7AD4BA0-D01D-436F-9FF2-5F7AFFD7B550}"/>
    <cellStyle name="Calculation 2 3 2 2 2" xfId="42508" xr:uid="{E2D560D1-24CE-4580-93BB-824C2C45E78D}"/>
    <cellStyle name="Calculation 2 3 2 3" xfId="35147" xr:uid="{71F33590-E505-4687-B4EA-5EA5859D38C9}"/>
    <cellStyle name="Calculation 2 3 3" xfId="25589" xr:uid="{49EDF541-6E67-4CFE-A53C-219EBC035792}"/>
    <cellStyle name="Calculation 2 3 3 2" xfId="40560" xr:uid="{F3ED706A-E837-4536-9BA5-679EAA8D70E1}"/>
    <cellStyle name="Calculation 2 3 4" xfId="32959" xr:uid="{568F5A91-B1F3-4D35-9B7C-758A9DB287E2}"/>
    <cellStyle name="Calculation 2 4" xfId="8618" xr:uid="{00000000-0005-0000-0000-00007F150000}"/>
    <cellStyle name="Calculation 2 4 2" xfId="25587" xr:uid="{19EA8EFE-11B0-4592-9277-814BB6FB6E0D}"/>
    <cellStyle name="Calculation 2 4 2 2" xfId="40558" xr:uid="{2E3740B4-274E-4EA2-9689-46CE14578A63}"/>
    <cellStyle name="Calculation 2 4 3" xfId="32957" xr:uid="{251EF3EA-B6C1-451A-8CCE-0F8AAE525E61}"/>
    <cellStyle name="Calculation 2 5" xfId="20126" xr:uid="{00000000-0005-0000-0000-00007F150000}"/>
    <cellStyle name="Calculation 2 5 2" xfId="27568" xr:uid="{4DC63321-6429-4333-99A0-0DE0C0B28CC1}"/>
    <cellStyle name="Calculation 2 5 2 2" xfId="42505" xr:uid="{1AFE6320-BEFF-44F1-B583-A43838F5C3D0}"/>
    <cellStyle name="Calculation 2 5 3" xfId="35144" xr:uid="{B07CFB14-C053-4CA7-8C8E-D39564CDB1D4}"/>
    <cellStyle name="Calculation 2 6" xfId="28020" xr:uid="{24E8AABF-128B-469C-88DB-605822DBD581}"/>
    <cellStyle name="Calculation 3" xfId="365" xr:uid="{00000000-0005-0000-0000-0000CC000000}"/>
    <cellStyle name="Calculation 3 2" xfId="366" xr:uid="{00000000-0005-0000-0000-0000CD000000}"/>
    <cellStyle name="Calculation 3 2 2" xfId="20131" xr:uid="{00000000-0005-0000-0000-000084150000}"/>
    <cellStyle name="Calculation 3 2 2 2" xfId="27573" xr:uid="{143912B7-F1CD-47FE-9CC5-ABC9261BC199}"/>
    <cellStyle name="Calculation 3 2 2 2 2" xfId="42510" xr:uid="{3E902B1D-8A0F-4389-8B64-5B53648E5490}"/>
    <cellStyle name="Calculation 3 2 2 3" xfId="35149" xr:uid="{AAC3ED97-6ADB-489E-AEEB-13F1C54BB00D}"/>
    <cellStyle name="Calculation 3 2 3" xfId="28023" xr:uid="{78C9E071-BDDA-4243-A838-42347E05B395}"/>
    <cellStyle name="Calculation 3 3" xfId="8621" xr:uid="{00000000-0005-0000-0000-000085150000}"/>
    <cellStyle name="Calculation 3 4" xfId="20130" xr:uid="{00000000-0005-0000-0000-000083150000}"/>
    <cellStyle name="Calculation 3 4 2" xfId="27572" xr:uid="{D4D236FE-537A-46A4-8243-F838CEB112DF}"/>
    <cellStyle name="Calculation 3 4 2 2" xfId="42509" xr:uid="{F02A0E17-7324-4096-BCE6-6B8E36009FA8}"/>
    <cellStyle name="Calculation 3 4 3" xfId="35148" xr:uid="{A8BBD10B-0CC8-44C0-B63A-83D3DA8BCE64}"/>
    <cellStyle name="Calculation 3 5" xfId="28022" xr:uid="{EF66BBD2-FE57-46A7-8761-08AD04609580}"/>
    <cellStyle name="Calculation 4" xfId="367" xr:uid="{00000000-0005-0000-0000-0000CE000000}"/>
    <cellStyle name="Calculation 4 2" xfId="368" xr:uid="{00000000-0005-0000-0000-0000CF000000}"/>
    <cellStyle name="Calculation 4 2 2" xfId="20716" xr:uid="{EC54A27B-191D-429D-B0C5-DFE182D0A25D}"/>
    <cellStyle name="Calculation 4 2 2 2" xfId="35717" xr:uid="{872B8454-1046-4619-AFE3-5E705525A537}"/>
    <cellStyle name="Calculation 4 2 3" xfId="28025" xr:uid="{1DBFAE30-E48A-40B3-8524-1E06B2B65952}"/>
    <cellStyle name="Calculation 4 3" xfId="20132" xr:uid="{00000000-0005-0000-0000-000086150000}"/>
    <cellStyle name="Calculation 4 3 2" xfId="27574" xr:uid="{D375672D-744B-4198-BFE8-6D8DA527D394}"/>
    <cellStyle name="Calculation 4 3 2 2" xfId="42511" xr:uid="{304CDBBE-22A3-462B-AA6F-9DB6EEFFDA37}"/>
    <cellStyle name="Calculation 4 3 3" xfId="35150" xr:uid="{A4A1D39C-1E6E-4F32-A49E-8056F19FD79C}"/>
    <cellStyle name="Calculation 4 4" xfId="28024" xr:uid="{22AAA3FA-55D8-4EA6-BE3A-C40935FFD781}"/>
    <cellStyle name="Calculation 5" xfId="369" xr:uid="{00000000-0005-0000-0000-0000D0000000}"/>
    <cellStyle name="Calculation 5 2" xfId="370" xr:uid="{00000000-0005-0000-0000-0000D1000000}"/>
    <cellStyle name="Calculation 5 2 2" xfId="20717" xr:uid="{5EFA589C-F48D-43E3-93EB-39619B12DE37}"/>
    <cellStyle name="Calculation 5 2 2 2" xfId="35718" xr:uid="{48F829C2-4B27-4FF6-BA37-AEC98AA07E34}"/>
    <cellStyle name="Calculation 5 2 3" xfId="28027" xr:uid="{2F3FDA6D-A373-40F8-A001-F524C1AA9180}"/>
    <cellStyle name="Calculation 5 3" xfId="20133" xr:uid="{00000000-0005-0000-0000-000087150000}"/>
    <cellStyle name="Calculation 5 3 2" xfId="27575" xr:uid="{BB434E42-87E0-4F44-B661-B9AEADB62DCE}"/>
    <cellStyle name="Calculation 5 3 2 2" xfId="42512" xr:uid="{F2303D2E-F822-4F1C-860E-3AE992CC2638}"/>
    <cellStyle name="Calculation 5 3 3" xfId="35151" xr:uid="{3D948440-8090-498A-BABE-E32A6EF4D166}"/>
    <cellStyle name="Calculation 5 4" xfId="28026" xr:uid="{D288EBFD-BD15-4293-AC2D-86D9CCE45755}"/>
    <cellStyle name="Calculation 6" xfId="371" xr:uid="{00000000-0005-0000-0000-0000D2000000}"/>
    <cellStyle name="Calculation 6 2" xfId="372" xr:uid="{00000000-0005-0000-0000-0000D3000000}"/>
    <cellStyle name="Calculation 6 2 2" xfId="20718" xr:uid="{6794E333-4878-42D8-8E10-3A9B72F1B513}"/>
    <cellStyle name="Calculation 6 2 2 2" xfId="35719" xr:uid="{38584B68-1171-429A-B9F8-23612A8E12D9}"/>
    <cellStyle name="Calculation 6 2 3" xfId="28029" xr:uid="{FB4B6BC7-451C-4517-B3C3-719FBC7E5337}"/>
    <cellStyle name="Calculation 6 3" xfId="20134" xr:uid="{00000000-0005-0000-0000-000088150000}"/>
    <cellStyle name="Calculation 6 3 2" xfId="27576" xr:uid="{9E3CC90D-75B3-46BB-BD56-060A801D094D}"/>
    <cellStyle name="Calculation 6 3 2 2" xfId="42513" xr:uid="{F0825447-B32F-4D4B-AB4F-CBFBF4CB9C8F}"/>
    <cellStyle name="Calculation 6 3 3" xfId="35152" xr:uid="{D0F09878-82E5-4927-8160-89B342782727}"/>
    <cellStyle name="Calculation 6 4" xfId="28028" xr:uid="{FC72BBA1-6AB5-4DCA-B5A6-F30FE73991DD}"/>
    <cellStyle name="Calculation 7" xfId="373" xr:uid="{00000000-0005-0000-0000-0000D4000000}"/>
    <cellStyle name="Calculation 7 2" xfId="374" xr:uid="{00000000-0005-0000-0000-0000D5000000}"/>
    <cellStyle name="Calculation 7 2 2" xfId="20719" xr:uid="{386D061D-A010-4C12-8BBB-181C05169BF8}"/>
    <cellStyle name="Calculation 7 2 2 2" xfId="35720" xr:uid="{AACA45AD-A0C0-4738-8390-B46BCE077810}"/>
    <cellStyle name="Calculation 7 2 3" xfId="28031" xr:uid="{5F7EA6E6-68C3-4E10-8683-0E82FDF74366}"/>
    <cellStyle name="Calculation 7 3" xfId="20135" xr:uid="{00000000-0005-0000-0000-000089150000}"/>
    <cellStyle name="Calculation 7 3 2" xfId="27577" xr:uid="{0F25DB11-9B32-461E-94F1-8F3D96164DAF}"/>
    <cellStyle name="Calculation 7 3 2 2" xfId="42514" xr:uid="{1BB3B44B-43C6-47AB-8C4F-4758DF321F50}"/>
    <cellStyle name="Calculation 7 3 3" xfId="35153" xr:uid="{4880EEDB-E783-4429-B49E-B88FBF188F52}"/>
    <cellStyle name="Calculation 7 4" xfId="28030" xr:uid="{0845B79E-7DE3-4675-8600-296E928A9B45}"/>
    <cellStyle name="Calculation 8" xfId="8622" xr:uid="{00000000-0005-0000-0000-00008A150000}"/>
    <cellStyle name="Calculation 9" xfId="8623" xr:uid="{00000000-0005-0000-0000-00008B150000}"/>
    <cellStyle name="Check Cell" xfId="77" builtinId="23" customBuiltin="1"/>
    <cellStyle name="Check Cell 10" xfId="8624" xr:uid="{00000000-0005-0000-0000-00008C150000}"/>
    <cellStyle name="Check Cell 2" xfId="375" xr:uid="{00000000-0005-0000-0000-0000D6000000}"/>
    <cellStyle name="Check Cell 2 2" xfId="8626" xr:uid="{00000000-0005-0000-0000-00008E150000}"/>
    <cellStyle name="Check Cell 2 2 2" xfId="8627" xr:uid="{00000000-0005-0000-0000-00008F150000}"/>
    <cellStyle name="Check Cell 2 3" xfId="8628" xr:uid="{00000000-0005-0000-0000-000090150000}"/>
    <cellStyle name="Check Cell 2 4" xfId="8625" xr:uid="{00000000-0005-0000-0000-00008D150000}"/>
    <cellStyle name="Check Cell 3" xfId="376" xr:uid="{00000000-0005-0000-0000-0000D7000000}"/>
    <cellStyle name="Check Cell 3 2" xfId="8629" xr:uid="{00000000-0005-0000-0000-000092150000}"/>
    <cellStyle name="Check Cell 3 3" xfId="8630" xr:uid="{00000000-0005-0000-0000-000093150000}"/>
    <cellStyle name="Check Cell 4" xfId="377" xr:uid="{00000000-0005-0000-0000-0000D8000000}"/>
    <cellStyle name="Check Cell 5" xfId="378" xr:uid="{00000000-0005-0000-0000-0000D9000000}"/>
    <cellStyle name="Check Cell 6" xfId="379" xr:uid="{00000000-0005-0000-0000-0000DA000000}"/>
    <cellStyle name="Check Cell 7" xfId="380" xr:uid="{00000000-0005-0000-0000-0000DB000000}"/>
    <cellStyle name="Check Cell 8" xfId="8631" xr:uid="{00000000-0005-0000-0000-000098150000}"/>
    <cellStyle name="Check Cell 9" xfId="8632" xr:uid="{00000000-0005-0000-0000-000099150000}"/>
    <cellStyle name="City" xfId="381" xr:uid="{00000000-0005-0000-0000-0000DC000000}"/>
    <cellStyle name="City 2" xfId="5492" xr:uid="{00000000-0005-0000-0000-00009B150000}"/>
    <cellStyle name="City 2 2" xfId="15239" xr:uid="{00000000-0005-0000-0000-00009B150000}"/>
    <cellStyle name="City 2 2 2" xfId="34118" xr:uid="{49AF55C6-E109-4D7A-8952-997696A0C432}"/>
    <cellStyle name="City 3" xfId="5560" xr:uid="{00000000-0005-0000-0000-00009A150000}"/>
    <cellStyle name="Comma" xfId="64" builtinId="3"/>
    <cellStyle name="Comma  - Style1" xfId="382" xr:uid="{00000000-0005-0000-0000-0000DE000000}"/>
    <cellStyle name="Comma  - Style1 2" xfId="5491" xr:uid="{00000000-0005-0000-0000-00009E150000}"/>
    <cellStyle name="Comma  - Style2" xfId="383" xr:uid="{00000000-0005-0000-0000-0000DF000000}"/>
    <cellStyle name="Comma  - Style2 2" xfId="5490" xr:uid="{00000000-0005-0000-0000-0000A0150000}"/>
    <cellStyle name="Comma  - Style3" xfId="384" xr:uid="{00000000-0005-0000-0000-0000E0000000}"/>
    <cellStyle name="Comma  - Style3 2" xfId="5489" xr:uid="{00000000-0005-0000-0000-0000A2150000}"/>
    <cellStyle name="Comma  - Style4" xfId="385" xr:uid="{00000000-0005-0000-0000-0000E1000000}"/>
    <cellStyle name="Comma  - Style4 2" xfId="5488" xr:uid="{00000000-0005-0000-0000-0000A4150000}"/>
    <cellStyle name="Comma  - Style5" xfId="386" xr:uid="{00000000-0005-0000-0000-0000E2000000}"/>
    <cellStyle name="Comma  - Style5 2" xfId="5487" xr:uid="{00000000-0005-0000-0000-0000A6150000}"/>
    <cellStyle name="Comma  - Style6" xfId="387" xr:uid="{00000000-0005-0000-0000-0000E3000000}"/>
    <cellStyle name="Comma  - Style6 2" xfId="5550" xr:uid="{00000000-0005-0000-0000-0000A8150000}"/>
    <cellStyle name="Comma  - Style7" xfId="388" xr:uid="{00000000-0005-0000-0000-0000E4000000}"/>
    <cellStyle name="Comma  - Style7 2" xfId="5486" xr:uid="{00000000-0005-0000-0000-0000AA150000}"/>
    <cellStyle name="Comma  - Style8" xfId="389" xr:uid="{00000000-0005-0000-0000-0000E5000000}"/>
    <cellStyle name="Comma  - Style8 2" xfId="5485" xr:uid="{00000000-0005-0000-0000-0000AC150000}"/>
    <cellStyle name="Comma [0] 2" xfId="8633" xr:uid="{00000000-0005-0000-0000-0000AD150000}"/>
    <cellStyle name="Comma [0] 2 2" xfId="8634" xr:uid="{00000000-0005-0000-0000-0000AE150000}"/>
    <cellStyle name="Comma [0] 2 2 2" xfId="8635" xr:uid="{00000000-0005-0000-0000-0000AF150000}"/>
    <cellStyle name="Comma [0] 2 3" xfId="8636" xr:uid="{00000000-0005-0000-0000-0000B0150000}"/>
    <cellStyle name="Comma [0] 3" xfId="8637" xr:uid="{00000000-0005-0000-0000-0000B1150000}"/>
    <cellStyle name="Comma 10" xfId="390" xr:uid="{00000000-0005-0000-0000-0000E6000000}"/>
    <cellStyle name="Comma 10 2" xfId="5483" xr:uid="{00000000-0005-0000-0000-0000B3150000}"/>
    <cellStyle name="Comma 10 2 2" xfId="8638" xr:uid="{00000000-0005-0000-0000-0000B4150000}"/>
    <cellStyle name="Comma 10 2 2 2" xfId="8639" xr:uid="{00000000-0005-0000-0000-0000B5150000}"/>
    <cellStyle name="Comma 10 2 3" xfId="8640" xr:uid="{00000000-0005-0000-0000-0000B6150000}"/>
    <cellStyle name="Comma 10 2 3 2" xfId="8641" xr:uid="{00000000-0005-0000-0000-0000B7150000}"/>
    <cellStyle name="Comma 10 3" xfId="8642" xr:uid="{00000000-0005-0000-0000-0000B8150000}"/>
    <cellStyle name="Comma 10 3 2" xfId="8643" xr:uid="{00000000-0005-0000-0000-0000B9150000}"/>
    <cellStyle name="Comma 10 4" xfId="8644" xr:uid="{00000000-0005-0000-0000-0000BA150000}"/>
    <cellStyle name="Comma 10 5" xfId="8645" xr:uid="{00000000-0005-0000-0000-0000BB150000}"/>
    <cellStyle name="Comma 10 6" xfId="8646" xr:uid="{00000000-0005-0000-0000-0000BC150000}"/>
    <cellStyle name="Comma 10 7" xfId="5484" xr:uid="{00000000-0005-0000-0000-0000B2150000}"/>
    <cellStyle name="Comma 100" xfId="8647" xr:uid="{00000000-0005-0000-0000-0000BD150000}"/>
    <cellStyle name="Comma 101" xfId="8648" xr:uid="{00000000-0005-0000-0000-0000BE150000}"/>
    <cellStyle name="Comma 102" xfId="8649" xr:uid="{00000000-0005-0000-0000-0000BF150000}"/>
    <cellStyle name="Comma 103" xfId="8650" xr:uid="{00000000-0005-0000-0000-0000C0150000}"/>
    <cellStyle name="Comma 104" xfId="8651" xr:uid="{00000000-0005-0000-0000-0000C1150000}"/>
    <cellStyle name="Comma 105" xfId="8652" xr:uid="{00000000-0005-0000-0000-0000C2150000}"/>
    <cellStyle name="Comma 106" xfId="8653" xr:uid="{00000000-0005-0000-0000-0000C3150000}"/>
    <cellStyle name="Comma 107" xfId="8654" xr:uid="{00000000-0005-0000-0000-0000C4150000}"/>
    <cellStyle name="Comma 108" xfId="8655" xr:uid="{00000000-0005-0000-0000-0000C5150000}"/>
    <cellStyle name="Comma 109" xfId="8656" xr:uid="{00000000-0005-0000-0000-0000C6150000}"/>
    <cellStyle name="Comma 11" xfId="391" xr:uid="{00000000-0005-0000-0000-0000E7000000}"/>
    <cellStyle name="Comma 11 2" xfId="5481" xr:uid="{00000000-0005-0000-0000-0000C8150000}"/>
    <cellStyle name="Comma 11 2 2" xfId="8657" xr:uid="{00000000-0005-0000-0000-0000C9150000}"/>
    <cellStyle name="Comma 11 2 2 2" xfId="8658" xr:uid="{00000000-0005-0000-0000-0000CA150000}"/>
    <cellStyle name="Comma 11 3" xfId="8659" xr:uid="{00000000-0005-0000-0000-0000CB150000}"/>
    <cellStyle name="Comma 11 3 2" xfId="8660" xr:uid="{00000000-0005-0000-0000-0000CC150000}"/>
    <cellStyle name="Comma 11 4" xfId="8661" xr:uid="{00000000-0005-0000-0000-0000CD150000}"/>
    <cellStyle name="Comma 11 5" xfId="5482" xr:uid="{00000000-0005-0000-0000-0000C7150000}"/>
    <cellStyle name="Comma 110" xfId="8662" xr:uid="{00000000-0005-0000-0000-0000CE150000}"/>
    <cellStyle name="Comma 110 2" xfId="25590" xr:uid="{5DCE7407-3308-42FD-8DC9-BDD36A3FF094}"/>
    <cellStyle name="Comma 110 2 2" xfId="40561" xr:uid="{88004B44-6B48-450C-A193-F0B247EACBDD}"/>
    <cellStyle name="Comma 110 3" xfId="32960" xr:uid="{64E08EF6-6370-4160-B5F3-29CC90133A93}"/>
    <cellStyle name="Comma 111" xfId="8663" xr:uid="{00000000-0005-0000-0000-0000CF150000}"/>
    <cellStyle name="Comma 112" xfId="8664" xr:uid="{00000000-0005-0000-0000-0000D0150000}"/>
    <cellStyle name="Comma 113" xfId="5507" xr:uid="{00000000-0005-0000-0000-0000C1200000}"/>
    <cellStyle name="Comma 114" xfId="5500" xr:uid="{00000000-0005-0000-0000-0000BA4E0000}"/>
    <cellStyle name="Comma 115" xfId="13594" xr:uid="{00000000-0005-0000-0000-00005C500000}"/>
    <cellStyle name="Comma 115 2" xfId="26466" xr:uid="{3A11737D-DB36-4BF8-86ED-BF50B8339D56}"/>
    <cellStyle name="Comma 115 2 2" xfId="41429" xr:uid="{F3A8E6E3-5874-41AA-832A-E7F3769D24EA}"/>
    <cellStyle name="Comma 115 3" xfId="33834" xr:uid="{DBA92D42-1E2C-4BAB-BB1A-60293EF4DE58}"/>
    <cellStyle name="Comma 116" xfId="20535" xr:uid="{12A2F1FA-E9CF-451B-BE52-93BF7210B93A}"/>
    <cellStyle name="Comma 116 2" xfId="27842" xr:uid="{D7DD9CB3-E50F-40FE-9243-18B22A0A35D7}"/>
    <cellStyle name="Comma 116 2 2" xfId="42779" xr:uid="{0E5F6412-026E-4B94-BFFB-704F10E777A3}"/>
    <cellStyle name="Comma 116 3" xfId="35551" xr:uid="{3649D46C-7FA1-4752-8F11-EEA123A237D0}"/>
    <cellStyle name="Comma 117" xfId="20537" xr:uid="{16161602-253E-40AA-974E-F858333CD9EB}"/>
    <cellStyle name="Comma 117 2" xfId="20553" xr:uid="{38B1619A-B829-4005-8F58-4531BCD53FB3}"/>
    <cellStyle name="Comma 117 2 2" xfId="20565" xr:uid="{45822DFC-07CA-40B5-8723-40F8F3FFE95A}"/>
    <cellStyle name="Comma 117 2 2 2" xfId="27863" xr:uid="{D116A1BE-C732-430A-A9DA-62FE2A8228FD}"/>
    <cellStyle name="Comma 117 2 2 2 2" xfId="42800" xr:uid="{29ADF739-4F86-47E2-96A9-1DAF2ED55375}"/>
    <cellStyle name="Comma 117 2 2 3" xfId="35572" xr:uid="{C9571401-4869-43A1-92C7-B813CC7B5EB5}"/>
    <cellStyle name="Comma 117 2 3" xfId="27857" xr:uid="{513C5569-7BDD-4860-8982-1E7326861018}"/>
    <cellStyle name="Comma 117 2 3 2" xfId="42794" xr:uid="{6C8A82B7-F92F-4C67-BB67-781D69F405C4}"/>
    <cellStyle name="Comma 117 2 4" xfId="35566" xr:uid="{290BFF79-6D1F-4556-8AF6-5B4BD8A60213}"/>
    <cellStyle name="Comma 117 3" xfId="27844" xr:uid="{1483F4EF-4DBC-4ADC-90FB-6F9356CFFC81}"/>
    <cellStyle name="Comma 117 3 2" xfId="42781" xr:uid="{C8689261-C2F1-4CAF-ADDA-615F7EF69409}"/>
    <cellStyle name="Comma 117 4" xfId="35553" xr:uid="{8F6B2CC7-6453-419A-BCF9-5F8551CE998B}"/>
    <cellStyle name="Comma 118" xfId="20576" xr:uid="{88319FD2-5A9B-4B0F-94E5-B714B385A4BC}"/>
    <cellStyle name="Comma 118 2" xfId="27869" xr:uid="{412538F3-5BD9-4F6E-81BB-13C845907C60}"/>
    <cellStyle name="Comma 118 2 2" xfId="42806" xr:uid="{938D1AD9-5761-4386-8B58-466E6761F8AA}"/>
    <cellStyle name="Comma 118 3" xfId="35578" xr:uid="{CDCEAC2F-8E10-4380-8C00-3DF7F18B9260}"/>
    <cellStyle name="Comma 119" xfId="20588" xr:uid="{E0DE906F-290D-41BD-8BBA-7CABC1AB3F63}"/>
    <cellStyle name="Comma 119 2" xfId="27881" xr:uid="{6513F8FA-828E-4A0E-B1A4-630D35501DC0}"/>
    <cellStyle name="Comma 119 2 2" xfId="42818" xr:uid="{AC929CAE-FFD2-4325-927E-0EBEE79DE94F}"/>
    <cellStyle name="Comma 119 3" xfId="35590" xr:uid="{04A1E49B-2885-46B2-AFD3-B9863EA91C43}"/>
    <cellStyle name="Comma 12" xfId="392" xr:uid="{00000000-0005-0000-0000-0000E8000000}"/>
    <cellStyle name="Comma 12 2" xfId="5479" xr:uid="{00000000-0005-0000-0000-0000D2150000}"/>
    <cellStyle name="Comma 12 2 2" xfId="8665" xr:uid="{00000000-0005-0000-0000-0000D3150000}"/>
    <cellStyle name="Comma 12 2 2 2" xfId="8666" xr:uid="{00000000-0005-0000-0000-0000D4150000}"/>
    <cellStyle name="Comma 12 2 3" xfId="8667" xr:uid="{00000000-0005-0000-0000-0000D5150000}"/>
    <cellStyle name="Comma 12 2 3 2" xfId="8668" xr:uid="{00000000-0005-0000-0000-0000D6150000}"/>
    <cellStyle name="Comma 12 3" xfId="8669" xr:uid="{00000000-0005-0000-0000-0000D7150000}"/>
    <cellStyle name="Comma 12 3 2" xfId="8670" xr:uid="{00000000-0005-0000-0000-0000D8150000}"/>
    <cellStyle name="Comma 12 3 2 2" xfId="8671" xr:uid="{00000000-0005-0000-0000-0000D9150000}"/>
    <cellStyle name="Comma 12 3 3" xfId="8672" xr:uid="{00000000-0005-0000-0000-0000DA150000}"/>
    <cellStyle name="Comma 12 3 4" xfId="8673" xr:uid="{00000000-0005-0000-0000-0000DB150000}"/>
    <cellStyle name="Comma 12 4" xfId="8674" xr:uid="{00000000-0005-0000-0000-0000DC150000}"/>
    <cellStyle name="Comma 12 4 2" xfId="8675" xr:uid="{00000000-0005-0000-0000-0000DD150000}"/>
    <cellStyle name="Comma 12 5" xfId="8676" xr:uid="{00000000-0005-0000-0000-0000DE150000}"/>
    <cellStyle name="Comma 12 5 2" xfId="8677" xr:uid="{00000000-0005-0000-0000-0000DF150000}"/>
    <cellStyle name="Comma 12 6" xfId="8678" xr:uid="{00000000-0005-0000-0000-0000E0150000}"/>
    <cellStyle name="Comma 12 7" xfId="8679" xr:uid="{00000000-0005-0000-0000-0000E1150000}"/>
    <cellStyle name="Comma 12 8" xfId="5480" xr:uid="{00000000-0005-0000-0000-0000D1150000}"/>
    <cellStyle name="Comma 13" xfId="393" xr:uid="{00000000-0005-0000-0000-0000E9000000}"/>
    <cellStyle name="Comma 13 2" xfId="5477" xr:uid="{00000000-0005-0000-0000-0000E3150000}"/>
    <cellStyle name="Comma 13 2 2" xfId="8680" xr:uid="{00000000-0005-0000-0000-0000E4150000}"/>
    <cellStyle name="Comma 13 2 2 2" xfId="8681" xr:uid="{00000000-0005-0000-0000-0000E5150000}"/>
    <cellStyle name="Comma 13 2 2 2 2" xfId="25591" xr:uid="{345382FB-9759-4352-82A3-37C97B6D7FD8}"/>
    <cellStyle name="Comma 13 2 2 2 2 2" xfId="40562" xr:uid="{315B7294-CE12-4D03-B108-3735C68DEE7A}"/>
    <cellStyle name="Comma 13 2 2 2 3" xfId="32961" xr:uid="{62227B42-C004-4619-B074-F5D3BB334C85}"/>
    <cellStyle name="Comma 13 3" xfId="8682" xr:uid="{00000000-0005-0000-0000-0000E6150000}"/>
    <cellStyle name="Comma 13 3 2" xfId="8683" xr:uid="{00000000-0005-0000-0000-0000E7150000}"/>
    <cellStyle name="Comma 13 3 2 2" xfId="25592" xr:uid="{FB4EB75D-C01B-41DB-824E-9E768D7C096E}"/>
    <cellStyle name="Comma 13 3 2 2 2" xfId="40563" xr:uid="{D0CBFC76-2EF8-4065-B12D-647DBB851B98}"/>
    <cellStyle name="Comma 13 3 2 3" xfId="32962" xr:uid="{FE8B075B-3F46-4FC3-A1BB-5B1704AFCC85}"/>
    <cellStyle name="Comma 13 4" xfId="8684" xr:uid="{00000000-0005-0000-0000-0000E8150000}"/>
    <cellStyle name="Comma 13 5" xfId="8685" xr:uid="{00000000-0005-0000-0000-0000E9150000}"/>
    <cellStyle name="Comma 13 6" xfId="8686" xr:uid="{00000000-0005-0000-0000-0000EA150000}"/>
    <cellStyle name="Comma 13 7" xfId="5478" xr:uid="{00000000-0005-0000-0000-0000E2150000}"/>
    <cellStyle name="Comma 14" xfId="394" xr:uid="{00000000-0005-0000-0000-0000EA000000}"/>
    <cellStyle name="Comma 14 2" xfId="5475" xr:uid="{00000000-0005-0000-0000-0000EC150000}"/>
    <cellStyle name="Comma 14 2 2" xfId="8687" xr:uid="{00000000-0005-0000-0000-0000ED150000}"/>
    <cellStyle name="Comma 14 3" xfId="8688" xr:uid="{00000000-0005-0000-0000-0000EE150000}"/>
    <cellStyle name="Comma 14 3 2" xfId="8689" xr:uid="{00000000-0005-0000-0000-0000EF150000}"/>
    <cellStyle name="Comma 14 4" xfId="8690" xr:uid="{00000000-0005-0000-0000-0000F0150000}"/>
    <cellStyle name="Comma 14 5" xfId="8691" xr:uid="{00000000-0005-0000-0000-0000F1150000}"/>
    <cellStyle name="Comma 14 6" xfId="8692" xr:uid="{00000000-0005-0000-0000-0000F2150000}"/>
    <cellStyle name="Comma 14 7" xfId="5476" xr:uid="{00000000-0005-0000-0000-0000EB150000}"/>
    <cellStyle name="Comma 15" xfId="395" xr:uid="{00000000-0005-0000-0000-0000EB000000}"/>
    <cellStyle name="Comma 15 2" xfId="5474" xr:uid="{00000000-0005-0000-0000-0000F4150000}"/>
    <cellStyle name="Comma 15 2 2" xfId="8693" xr:uid="{00000000-0005-0000-0000-0000F5150000}"/>
    <cellStyle name="Comma 15 3" xfId="8694" xr:uid="{00000000-0005-0000-0000-0000F6150000}"/>
    <cellStyle name="Comma 15 3 2" xfId="8695" xr:uid="{00000000-0005-0000-0000-0000F7150000}"/>
    <cellStyle name="Comma 15 4" xfId="8696" xr:uid="{00000000-0005-0000-0000-0000F8150000}"/>
    <cellStyle name="Comma 15 5" xfId="8697" xr:uid="{00000000-0005-0000-0000-0000F9150000}"/>
    <cellStyle name="Comma 16" xfId="396" xr:uid="{00000000-0005-0000-0000-0000EC000000}"/>
    <cellStyle name="Comma 16 2" xfId="5472" xr:uid="{00000000-0005-0000-0000-0000FB150000}"/>
    <cellStyle name="Comma 16 2 2" xfId="8698" xr:uid="{00000000-0005-0000-0000-0000FC150000}"/>
    <cellStyle name="Comma 16 3" xfId="8699" xr:uid="{00000000-0005-0000-0000-0000FD150000}"/>
    <cellStyle name="Comma 16 3 2" xfId="8700" xr:uid="{00000000-0005-0000-0000-0000FE150000}"/>
    <cellStyle name="Comma 16 4" xfId="8701" xr:uid="{00000000-0005-0000-0000-0000FF150000}"/>
    <cellStyle name="Comma 16 5" xfId="8702" xr:uid="{00000000-0005-0000-0000-000000160000}"/>
    <cellStyle name="Comma 16 6" xfId="8703" xr:uid="{00000000-0005-0000-0000-000001160000}"/>
    <cellStyle name="Comma 16 7" xfId="5473" xr:uid="{00000000-0005-0000-0000-0000FA150000}"/>
    <cellStyle name="Comma 17" xfId="2927" xr:uid="{00000000-0005-0000-0000-0000ED000000}"/>
    <cellStyle name="Comma 17 10" xfId="8704" xr:uid="{00000000-0005-0000-0000-000003160000}"/>
    <cellStyle name="Comma 17 10 2" xfId="8705" xr:uid="{00000000-0005-0000-0000-000004160000}"/>
    <cellStyle name="Comma 17 10 2 2" xfId="8706" xr:uid="{00000000-0005-0000-0000-000005160000}"/>
    <cellStyle name="Comma 17 10 3" xfId="8707" xr:uid="{00000000-0005-0000-0000-000006160000}"/>
    <cellStyle name="Comma 17 10 3 2" xfId="8708" xr:uid="{00000000-0005-0000-0000-000007160000}"/>
    <cellStyle name="Comma 17 10 3 3" xfId="25593" xr:uid="{DAE74C13-1492-4ACF-8EB5-65E55A198ECE}"/>
    <cellStyle name="Comma 17 10 3 3 2" xfId="40564" xr:uid="{3D773C39-625C-490C-8261-C2428D020BF2}"/>
    <cellStyle name="Comma 17 10 3 4" xfId="32963" xr:uid="{3B3447C1-9971-423D-99F5-D8A204390277}"/>
    <cellStyle name="Comma 17 11" xfId="8709" xr:uid="{00000000-0005-0000-0000-000008160000}"/>
    <cellStyle name="Comma 17 12" xfId="8710" xr:uid="{00000000-0005-0000-0000-000009160000}"/>
    <cellStyle name="Comma 17 13" xfId="5547" xr:uid="{00000000-0005-0000-0000-000002160000}"/>
    <cellStyle name="Comma 17 14" xfId="20883" xr:uid="{DC93E6DA-32FD-4D02-BFB3-BBEFDC43A1EC}"/>
    <cellStyle name="Comma 17 14 2" xfId="35859" xr:uid="{29B439FB-1005-4339-88D1-361728B7F256}"/>
    <cellStyle name="Comma 17 15" xfId="28255" xr:uid="{42A9CD75-ABF6-48AA-9354-D2EE3D27DE83}"/>
    <cellStyle name="Comma 17 2" xfId="5549" xr:uid="{00000000-0005-0000-0000-00000A160000}"/>
    <cellStyle name="Comma 17 2 10" xfId="8711" xr:uid="{00000000-0005-0000-0000-00000B160000}"/>
    <cellStyle name="Comma 17 2 10 2" xfId="25594" xr:uid="{61E05459-61EA-4A54-B350-67EF015BC0A3}"/>
    <cellStyle name="Comma 17 2 10 2 2" xfId="40565" xr:uid="{072B82F6-A2AF-41C3-B153-B071FD008406}"/>
    <cellStyle name="Comma 17 2 10 3" xfId="32964" xr:uid="{96CCBC64-F6EB-4467-842E-C5BC2FFA408E}"/>
    <cellStyle name="Comma 17 2 2" xfId="8712" xr:uid="{00000000-0005-0000-0000-00000C160000}"/>
    <cellStyle name="Comma 17 2 2 2" xfId="8713" xr:uid="{00000000-0005-0000-0000-00000D160000}"/>
    <cellStyle name="Comma 17 2 2 2 2" xfId="8714" xr:uid="{00000000-0005-0000-0000-00000E160000}"/>
    <cellStyle name="Comma 17 2 2 2 2 2" xfId="8715" xr:uid="{00000000-0005-0000-0000-00000F160000}"/>
    <cellStyle name="Comma 17 2 2 2 3" xfId="8716" xr:uid="{00000000-0005-0000-0000-000010160000}"/>
    <cellStyle name="Comma 17 2 2 2 3 2" xfId="8717" xr:uid="{00000000-0005-0000-0000-000011160000}"/>
    <cellStyle name="Comma 17 2 2 2 4" xfId="8718" xr:uid="{00000000-0005-0000-0000-000012160000}"/>
    <cellStyle name="Comma 17 2 2 2 4 2" xfId="8719" xr:uid="{00000000-0005-0000-0000-000013160000}"/>
    <cellStyle name="Comma 17 2 2 2 5" xfId="8720" xr:uid="{00000000-0005-0000-0000-000014160000}"/>
    <cellStyle name="Comma 17 2 2 2 5 2" xfId="8721" xr:uid="{00000000-0005-0000-0000-000015160000}"/>
    <cellStyle name="Comma 17 2 2 2 5 2 2" xfId="8722" xr:uid="{00000000-0005-0000-0000-000016160000}"/>
    <cellStyle name="Comma 17 2 2 2 5 3" xfId="8723" xr:uid="{00000000-0005-0000-0000-000017160000}"/>
    <cellStyle name="Comma 17 2 2 2 5 3 2" xfId="8724" xr:uid="{00000000-0005-0000-0000-000018160000}"/>
    <cellStyle name="Comma 17 2 2 2 5 3 3" xfId="25595" xr:uid="{5878032E-AC43-4BBD-98DD-83B9660AA979}"/>
    <cellStyle name="Comma 17 2 2 2 5 3 3 2" xfId="40566" xr:uid="{FF21780E-899F-4083-BD83-1E9A6680BD20}"/>
    <cellStyle name="Comma 17 2 2 2 5 3 4" xfId="32965" xr:uid="{83A1DA7F-DDEA-479B-89C9-13F3587F5BC1}"/>
    <cellStyle name="Comma 17 2 2 3" xfId="8725" xr:uid="{00000000-0005-0000-0000-000019160000}"/>
    <cellStyle name="Comma 17 2 2 3 2" xfId="8726" xr:uid="{00000000-0005-0000-0000-00001A160000}"/>
    <cellStyle name="Comma 17 2 2 3 2 2" xfId="8727" xr:uid="{00000000-0005-0000-0000-00001B160000}"/>
    <cellStyle name="Comma 17 2 2 3 2 3" xfId="8728" xr:uid="{00000000-0005-0000-0000-00001C160000}"/>
    <cellStyle name="Comma 17 2 2 3 2 3 2" xfId="25596" xr:uid="{7989CFB4-6DE5-4718-A97F-0EE13F8398B7}"/>
    <cellStyle name="Comma 17 2 2 3 2 3 2 2" xfId="40567" xr:uid="{A1A85DB9-D806-4F61-BF05-09B3F687B6B5}"/>
    <cellStyle name="Comma 17 2 2 3 2 3 3" xfId="32966" xr:uid="{38FD1AC2-9F87-4009-BAD5-6A15F189CEA7}"/>
    <cellStyle name="Comma 17 2 2 3 3" xfId="8729" xr:uid="{00000000-0005-0000-0000-00001D160000}"/>
    <cellStyle name="Comma 17 2 2 3 4" xfId="8730" xr:uid="{00000000-0005-0000-0000-00001E160000}"/>
    <cellStyle name="Comma 17 2 2 3 4 2" xfId="25597" xr:uid="{6499F71D-5DF9-47F2-AE5B-3CE7EE9B9123}"/>
    <cellStyle name="Comma 17 2 2 3 4 2 2" xfId="40568" xr:uid="{499AF40C-6435-4728-8148-28DFBFA47CD9}"/>
    <cellStyle name="Comma 17 2 2 3 4 3" xfId="32967" xr:uid="{5C229E69-A236-4A81-B554-E19F002E37DD}"/>
    <cellStyle name="Comma 17 2 2 4" xfId="8731" xr:uid="{00000000-0005-0000-0000-00001F160000}"/>
    <cellStyle name="Comma 17 2 2 4 2" xfId="8732" xr:uid="{00000000-0005-0000-0000-000020160000}"/>
    <cellStyle name="Comma 17 2 2 5" xfId="8733" xr:uid="{00000000-0005-0000-0000-000021160000}"/>
    <cellStyle name="Comma 17 2 2 5 2" xfId="8734" xr:uid="{00000000-0005-0000-0000-000022160000}"/>
    <cellStyle name="Comma 17 2 2 5 3" xfId="8735" xr:uid="{00000000-0005-0000-0000-000023160000}"/>
    <cellStyle name="Comma 17 2 2 5 4" xfId="8736" xr:uid="{00000000-0005-0000-0000-000024160000}"/>
    <cellStyle name="Comma 17 2 2 5 4 2" xfId="25598" xr:uid="{E03A059E-BD57-401A-AACC-13488D651AB8}"/>
    <cellStyle name="Comma 17 2 2 5 4 2 2" xfId="40569" xr:uid="{1BD075FD-1817-4D65-B6D9-4A238C2E1860}"/>
    <cellStyle name="Comma 17 2 2 5 4 3" xfId="32968" xr:uid="{C0F3D76C-2352-47AD-A21A-C6E07480E278}"/>
    <cellStyle name="Comma 17 2 2 6" xfId="8737" xr:uid="{00000000-0005-0000-0000-000025160000}"/>
    <cellStyle name="Comma 17 2 2 6 2" xfId="8738" xr:uid="{00000000-0005-0000-0000-000026160000}"/>
    <cellStyle name="Comma 17 2 2 7" xfId="8739" xr:uid="{00000000-0005-0000-0000-000027160000}"/>
    <cellStyle name="Comma 17 2 2 7 2" xfId="8740" xr:uid="{00000000-0005-0000-0000-000028160000}"/>
    <cellStyle name="Comma 17 2 2 7 2 2" xfId="8741" xr:uid="{00000000-0005-0000-0000-000029160000}"/>
    <cellStyle name="Comma 17 2 2 7 3" xfId="8742" xr:uid="{00000000-0005-0000-0000-00002A160000}"/>
    <cellStyle name="Comma 17 2 2 7 3 2" xfId="8743" xr:uid="{00000000-0005-0000-0000-00002B160000}"/>
    <cellStyle name="Comma 17 2 2 7 3 3" xfId="25599" xr:uid="{6A119B09-D9C3-4F25-8948-B3B4449E69EC}"/>
    <cellStyle name="Comma 17 2 2 7 3 3 2" xfId="40570" xr:uid="{81A4F966-16EF-4E27-9BF6-343195FD67B4}"/>
    <cellStyle name="Comma 17 2 2 7 3 4" xfId="32969" xr:uid="{AF5C7290-9530-4483-A9F4-65DAB470DFDC}"/>
    <cellStyle name="Comma 17 2 2 8" xfId="8744" xr:uid="{00000000-0005-0000-0000-00002C160000}"/>
    <cellStyle name="Comma 17 2 2 8 2" xfId="25600" xr:uid="{264F3D44-7F28-4428-93A7-2E6A44137A18}"/>
    <cellStyle name="Comma 17 2 2 8 2 2" xfId="40571" xr:uid="{98B76E00-9075-4D2C-A909-E1018F579312}"/>
    <cellStyle name="Comma 17 2 2 8 3" xfId="32970" xr:uid="{4FC9D5DB-BAAC-4411-876C-57531C2FFF05}"/>
    <cellStyle name="Comma 17 2 3" xfId="8745" xr:uid="{00000000-0005-0000-0000-00002D160000}"/>
    <cellStyle name="Comma 17 2 3 2" xfId="8746" xr:uid="{00000000-0005-0000-0000-00002E160000}"/>
    <cellStyle name="Comma 17 2 3 3" xfId="8747" xr:uid="{00000000-0005-0000-0000-00002F160000}"/>
    <cellStyle name="Comma 17 2 3 3 2" xfId="8748" xr:uid="{00000000-0005-0000-0000-000030160000}"/>
    <cellStyle name="Comma 17 2 3 4" xfId="8749" xr:uid="{00000000-0005-0000-0000-000031160000}"/>
    <cellStyle name="Comma 17 2 3 4 2" xfId="8750" xr:uid="{00000000-0005-0000-0000-000032160000}"/>
    <cellStyle name="Comma 17 2 3 5" xfId="8751" xr:uid="{00000000-0005-0000-0000-000033160000}"/>
    <cellStyle name="Comma 17 2 3 5 2" xfId="8752" xr:uid="{00000000-0005-0000-0000-000034160000}"/>
    <cellStyle name="Comma 17 2 3 6" xfId="8753" xr:uid="{00000000-0005-0000-0000-000035160000}"/>
    <cellStyle name="Comma 17 2 3 6 2" xfId="8754" xr:uid="{00000000-0005-0000-0000-000036160000}"/>
    <cellStyle name="Comma 17 2 3 6 2 2" xfId="8755" xr:uid="{00000000-0005-0000-0000-000037160000}"/>
    <cellStyle name="Comma 17 2 3 6 3" xfId="8756" xr:uid="{00000000-0005-0000-0000-000038160000}"/>
    <cellStyle name="Comma 17 2 3 6 3 2" xfId="8757" xr:uid="{00000000-0005-0000-0000-000039160000}"/>
    <cellStyle name="Comma 17 2 3 6 3 3" xfId="25601" xr:uid="{FD879ED9-D135-40AC-A61C-5636C1064E2C}"/>
    <cellStyle name="Comma 17 2 3 6 3 3 2" xfId="40572" xr:uid="{61B332D7-DA08-4BB1-8691-CBC8611AD0C3}"/>
    <cellStyle name="Comma 17 2 3 6 3 4" xfId="32971" xr:uid="{56E9AB9F-484F-4817-8C73-35140077DA06}"/>
    <cellStyle name="Comma 17 2 4" xfId="8758" xr:uid="{00000000-0005-0000-0000-00003A160000}"/>
    <cellStyle name="Comma 17 2 5" xfId="8759" xr:uid="{00000000-0005-0000-0000-00003B160000}"/>
    <cellStyle name="Comma 17 2 5 2" xfId="8760" xr:uid="{00000000-0005-0000-0000-00003C160000}"/>
    <cellStyle name="Comma 17 2 5 2 2" xfId="8761" xr:uid="{00000000-0005-0000-0000-00003D160000}"/>
    <cellStyle name="Comma 17 2 5 2 3" xfId="8762" xr:uid="{00000000-0005-0000-0000-00003E160000}"/>
    <cellStyle name="Comma 17 2 5 2 3 2" xfId="25602" xr:uid="{FC7BD869-994C-4E96-8DD4-EB1F4AB50DBB}"/>
    <cellStyle name="Comma 17 2 5 2 3 2 2" xfId="40573" xr:uid="{A40A6FB0-3F6E-42F3-913B-4D8573B5B954}"/>
    <cellStyle name="Comma 17 2 5 2 3 3" xfId="32972" xr:uid="{1331676A-F1E3-4DC8-9649-52E103339ABC}"/>
    <cellStyle name="Comma 17 2 5 3" xfId="8763" xr:uid="{00000000-0005-0000-0000-00003F160000}"/>
    <cellStyle name="Comma 17 2 5 4" xfId="8764" xr:uid="{00000000-0005-0000-0000-000040160000}"/>
    <cellStyle name="Comma 17 2 5 4 2" xfId="25603" xr:uid="{574A51D7-5499-4602-9B94-51452AE43B19}"/>
    <cellStyle name="Comma 17 2 5 4 2 2" xfId="40574" xr:uid="{528D3191-EB61-48F2-AAC0-BE01D90F6965}"/>
    <cellStyle name="Comma 17 2 5 4 3" xfId="32973" xr:uid="{6C17F10C-5D1D-471D-8DF3-5AC2E8FA4B47}"/>
    <cellStyle name="Comma 17 2 6" xfId="8765" xr:uid="{00000000-0005-0000-0000-000041160000}"/>
    <cellStyle name="Comma 17 2 6 2" xfId="8766" xr:uid="{00000000-0005-0000-0000-000042160000}"/>
    <cellStyle name="Comma 17 2 7" xfId="8767" xr:uid="{00000000-0005-0000-0000-000043160000}"/>
    <cellStyle name="Comma 17 2 7 2" xfId="8768" xr:uid="{00000000-0005-0000-0000-000044160000}"/>
    <cellStyle name="Comma 17 2 7 3" xfId="8769" xr:uid="{00000000-0005-0000-0000-000045160000}"/>
    <cellStyle name="Comma 17 2 7 4" xfId="8770" xr:uid="{00000000-0005-0000-0000-000046160000}"/>
    <cellStyle name="Comma 17 2 7 4 2" xfId="25604" xr:uid="{D7255D7F-1342-4420-83C1-4198AC6DDB09}"/>
    <cellStyle name="Comma 17 2 7 4 2 2" xfId="40575" xr:uid="{EE39551E-1B77-4FAB-BA5E-E957423F844C}"/>
    <cellStyle name="Comma 17 2 7 4 3" xfId="32974" xr:uid="{29A13738-E527-4C62-BB2E-59F4FF26642B}"/>
    <cellStyle name="Comma 17 2 8" xfId="8771" xr:uid="{00000000-0005-0000-0000-000047160000}"/>
    <cellStyle name="Comma 17 2 8 2" xfId="8772" xr:uid="{00000000-0005-0000-0000-000048160000}"/>
    <cellStyle name="Comma 17 2 8 3" xfId="8773" xr:uid="{00000000-0005-0000-0000-000049160000}"/>
    <cellStyle name="Comma 17 2 8 4" xfId="8774" xr:uid="{00000000-0005-0000-0000-00004A160000}"/>
    <cellStyle name="Comma 17 2 9" xfId="8775" xr:uid="{00000000-0005-0000-0000-00004B160000}"/>
    <cellStyle name="Comma 17 2 9 2" xfId="8776" xr:uid="{00000000-0005-0000-0000-00004C160000}"/>
    <cellStyle name="Comma 17 2 9 2 2" xfId="8777" xr:uid="{00000000-0005-0000-0000-00004D160000}"/>
    <cellStyle name="Comma 17 2 9 3" xfId="8778" xr:uid="{00000000-0005-0000-0000-00004E160000}"/>
    <cellStyle name="Comma 17 2 9 3 2" xfId="8779" xr:uid="{00000000-0005-0000-0000-00004F160000}"/>
    <cellStyle name="Comma 17 2 9 3 3" xfId="25605" xr:uid="{79C1E1A8-1109-48FC-AA23-603AE77B4F5C}"/>
    <cellStyle name="Comma 17 2 9 3 3 2" xfId="40576" xr:uid="{EB31306A-FA98-420F-B432-9DC9F2478AA6}"/>
    <cellStyle name="Comma 17 2 9 3 4" xfId="32975" xr:uid="{E2A1E234-C9CE-45BE-8419-0E204E5AA9DF}"/>
    <cellStyle name="Comma 17 3" xfId="8780" xr:uid="{00000000-0005-0000-0000-000050160000}"/>
    <cellStyle name="Comma 17 3 2" xfId="8781" xr:uid="{00000000-0005-0000-0000-000051160000}"/>
    <cellStyle name="Comma 17 3 2 2" xfId="8782" xr:uid="{00000000-0005-0000-0000-000052160000}"/>
    <cellStyle name="Comma 17 3 2 2 2" xfId="8783" xr:uid="{00000000-0005-0000-0000-000053160000}"/>
    <cellStyle name="Comma 17 3 2 3" xfId="8784" xr:uid="{00000000-0005-0000-0000-000054160000}"/>
    <cellStyle name="Comma 17 3 2 3 2" xfId="8785" xr:uid="{00000000-0005-0000-0000-000055160000}"/>
    <cellStyle name="Comma 17 3 2 4" xfId="8786" xr:uid="{00000000-0005-0000-0000-000056160000}"/>
    <cellStyle name="Comma 17 3 2 4 2" xfId="8787" xr:uid="{00000000-0005-0000-0000-000057160000}"/>
    <cellStyle name="Comma 17 3 2 5" xfId="8788" xr:uid="{00000000-0005-0000-0000-000058160000}"/>
    <cellStyle name="Comma 17 3 2 5 2" xfId="8789" xr:uid="{00000000-0005-0000-0000-000059160000}"/>
    <cellStyle name="Comma 17 3 2 5 2 2" xfId="8790" xr:uid="{00000000-0005-0000-0000-00005A160000}"/>
    <cellStyle name="Comma 17 3 2 5 3" xfId="8791" xr:uid="{00000000-0005-0000-0000-00005B160000}"/>
    <cellStyle name="Comma 17 3 2 5 3 2" xfId="8792" xr:uid="{00000000-0005-0000-0000-00005C160000}"/>
    <cellStyle name="Comma 17 3 2 5 3 3" xfId="25606" xr:uid="{3BDEAABB-604B-46F0-AB5B-0FAB90343A3F}"/>
    <cellStyle name="Comma 17 3 2 5 3 3 2" xfId="40577" xr:uid="{FAB42DAD-FC4F-47E2-8D45-E37DCA5C9F73}"/>
    <cellStyle name="Comma 17 3 2 5 3 4" xfId="32976" xr:uid="{A53BC0AA-4F9C-4155-952B-A623527CA0BF}"/>
    <cellStyle name="Comma 17 3 3" xfId="8793" xr:uid="{00000000-0005-0000-0000-00005D160000}"/>
    <cellStyle name="Comma 17 3 3 2" xfId="8794" xr:uid="{00000000-0005-0000-0000-00005E160000}"/>
    <cellStyle name="Comma 17 3 3 2 2" xfId="8795" xr:uid="{00000000-0005-0000-0000-00005F160000}"/>
    <cellStyle name="Comma 17 3 3 2 3" xfId="8796" xr:uid="{00000000-0005-0000-0000-000060160000}"/>
    <cellStyle name="Comma 17 3 3 2 3 2" xfId="25607" xr:uid="{1462C3BF-5DF6-4634-AD72-9F09596CDB2A}"/>
    <cellStyle name="Comma 17 3 3 2 3 2 2" xfId="40578" xr:uid="{559ED79A-B9D9-4F78-95C3-45B1CF703EEC}"/>
    <cellStyle name="Comma 17 3 3 2 3 3" xfId="32977" xr:uid="{F0AE7AB3-EB13-4B78-AB86-B361B8F370EE}"/>
    <cellStyle name="Comma 17 3 3 3" xfId="8797" xr:uid="{00000000-0005-0000-0000-000061160000}"/>
    <cellStyle name="Comma 17 3 3 4" xfId="8798" xr:uid="{00000000-0005-0000-0000-000062160000}"/>
    <cellStyle name="Comma 17 3 3 4 2" xfId="25608" xr:uid="{11A09D9B-6809-43B1-861F-41620F7BADB3}"/>
    <cellStyle name="Comma 17 3 3 4 2 2" xfId="40579" xr:uid="{A38B44BF-F842-4FB3-BDA5-FF1AE07957EC}"/>
    <cellStyle name="Comma 17 3 3 4 3" xfId="32978" xr:uid="{200635BF-CD95-42F8-91CB-A6E504AF2500}"/>
    <cellStyle name="Comma 17 3 4" xfId="8799" xr:uid="{00000000-0005-0000-0000-000063160000}"/>
    <cellStyle name="Comma 17 3 4 2" xfId="8800" xr:uid="{00000000-0005-0000-0000-000064160000}"/>
    <cellStyle name="Comma 17 3 5" xfId="8801" xr:uid="{00000000-0005-0000-0000-000065160000}"/>
    <cellStyle name="Comma 17 3 5 2" xfId="8802" xr:uid="{00000000-0005-0000-0000-000066160000}"/>
    <cellStyle name="Comma 17 3 5 3" xfId="8803" xr:uid="{00000000-0005-0000-0000-000067160000}"/>
    <cellStyle name="Comma 17 3 5 4" xfId="8804" xr:uid="{00000000-0005-0000-0000-000068160000}"/>
    <cellStyle name="Comma 17 3 5 4 2" xfId="25609" xr:uid="{B36CD10B-4045-4F40-A797-06581033A7BC}"/>
    <cellStyle name="Comma 17 3 5 4 2 2" xfId="40580" xr:uid="{725558B7-A24E-4FD0-9B10-C1B662E2EBF7}"/>
    <cellStyle name="Comma 17 3 5 4 3" xfId="32979" xr:uid="{A6C38662-53F4-408C-9393-1F72274A8EA6}"/>
    <cellStyle name="Comma 17 3 6" xfId="8805" xr:uid="{00000000-0005-0000-0000-000069160000}"/>
    <cellStyle name="Comma 17 3 6 2" xfId="8806" xr:uid="{00000000-0005-0000-0000-00006A160000}"/>
    <cellStyle name="Comma 17 3 7" xfId="8807" xr:uid="{00000000-0005-0000-0000-00006B160000}"/>
    <cellStyle name="Comma 17 3 7 2" xfId="8808" xr:uid="{00000000-0005-0000-0000-00006C160000}"/>
    <cellStyle name="Comma 17 3 7 2 2" xfId="8809" xr:uid="{00000000-0005-0000-0000-00006D160000}"/>
    <cellStyle name="Comma 17 3 7 3" xfId="8810" xr:uid="{00000000-0005-0000-0000-00006E160000}"/>
    <cellStyle name="Comma 17 3 7 3 2" xfId="8811" xr:uid="{00000000-0005-0000-0000-00006F160000}"/>
    <cellStyle name="Comma 17 3 7 3 3" xfId="25610" xr:uid="{94300336-A1D8-4562-9631-8F9C7829A993}"/>
    <cellStyle name="Comma 17 3 7 3 3 2" xfId="40581" xr:uid="{6B257D83-A888-49D4-8622-4BE86599764B}"/>
    <cellStyle name="Comma 17 3 7 3 4" xfId="32980" xr:uid="{E02B3A6A-AC65-409A-AF08-BDCAE3846DED}"/>
    <cellStyle name="Comma 17 3 8" xfId="8812" xr:uid="{00000000-0005-0000-0000-000070160000}"/>
    <cellStyle name="Comma 17 3 8 2" xfId="25611" xr:uid="{D15D257B-466E-4AD4-913D-9DAEE49DE346}"/>
    <cellStyle name="Comma 17 3 8 2 2" xfId="40582" xr:uid="{EA21B3D9-AAAA-4ABD-9D29-DE15FD523935}"/>
    <cellStyle name="Comma 17 3 8 3" xfId="32981" xr:uid="{B3840F7B-4863-4B4C-85AD-7DFAE27CE74C}"/>
    <cellStyle name="Comma 17 4" xfId="8813" xr:uid="{00000000-0005-0000-0000-000071160000}"/>
    <cellStyle name="Comma 17 4 2" xfId="8814" xr:uid="{00000000-0005-0000-0000-000072160000}"/>
    <cellStyle name="Comma 17 4 3" xfId="8815" xr:uid="{00000000-0005-0000-0000-000073160000}"/>
    <cellStyle name="Comma 17 4 3 2" xfId="8816" xr:uid="{00000000-0005-0000-0000-000074160000}"/>
    <cellStyle name="Comma 17 4 4" xfId="8817" xr:uid="{00000000-0005-0000-0000-000075160000}"/>
    <cellStyle name="Comma 17 4 4 2" xfId="8818" xr:uid="{00000000-0005-0000-0000-000076160000}"/>
    <cellStyle name="Comma 17 4 4 3" xfId="8819" xr:uid="{00000000-0005-0000-0000-000077160000}"/>
    <cellStyle name="Comma 17 4 4 4" xfId="8820" xr:uid="{00000000-0005-0000-0000-000078160000}"/>
    <cellStyle name="Comma 17 4 4 4 2" xfId="25612" xr:uid="{12BD068C-8582-4656-972E-251C0E5DFDCE}"/>
    <cellStyle name="Comma 17 4 4 4 2 2" xfId="40583" xr:uid="{E90FF4C7-1897-4C9B-A61F-CFD612E0FA89}"/>
    <cellStyle name="Comma 17 4 4 4 3" xfId="32982" xr:uid="{4F327EBD-42A8-4460-8216-C3AB6739D0A1}"/>
    <cellStyle name="Comma 17 4 5" xfId="8821" xr:uid="{00000000-0005-0000-0000-000079160000}"/>
    <cellStyle name="Comma 17 4 5 2" xfId="8822" xr:uid="{00000000-0005-0000-0000-00007A160000}"/>
    <cellStyle name="Comma 17 4 6" xfId="8823" xr:uid="{00000000-0005-0000-0000-00007B160000}"/>
    <cellStyle name="Comma 17 4 6 2" xfId="8824" xr:uid="{00000000-0005-0000-0000-00007C160000}"/>
    <cellStyle name="Comma 17 4 6 2 2" xfId="8825" xr:uid="{00000000-0005-0000-0000-00007D160000}"/>
    <cellStyle name="Comma 17 4 6 3" xfId="8826" xr:uid="{00000000-0005-0000-0000-00007E160000}"/>
    <cellStyle name="Comma 17 4 6 3 2" xfId="8827" xr:uid="{00000000-0005-0000-0000-00007F160000}"/>
    <cellStyle name="Comma 17 4 6 3 3" xfId="25613" xr:uid="{12EE3F12-E61A-4193-9F16-680545B87377}"/>
    <cellStyle name="Comma 17 4 6 3 3 2" xfId="40584" xr:uid="{3A6C459A-9FBC-4CB8-AD5A-1589A95C1822}"/>
    <cellStyle name="Comma 17 4 6 3 4" xfId="32983" xr:uid="{DE6768C8-CFA4-4987-99A3-85C0051C82AC}"/>
    <cellStyle name="Comma 17 4 7" xfId="8828" xr:uid="{00000000-0005-0000-0000-000080160000}"/>
    <cellStyle name="Comma 17 4 7 2" xfId="25614" xr:uid="{239F5CAF-2D64-48A4-A348-7D9ABE0C458C}"/>
    <cellStyle name="Comma 17 4 7 2 2" xfId="40585" xr:uid="{A0101582-C109-4DE8-88F8-9DE7D4D1EE19}"/>
    <cellStyle name="Comma 17 4 7 3" xfId="32984" xr:uid="{01161348-0FA0-47AC-9D2A-C38C4084E9D8}"/>
    <cellStyle name="Comma 17 5" xfId="8829" xr:uid="{00000000-0005-0000-0000-000081160000}"/>
    <cellStyle name="Comma 17 6" xfId="8830" xr:uid="{00000000-0005-0000-0000-000082160000}"/>
    <cellStyle name="Comma 17 6 2" xfId="8831" xr:uid="{00000000-0005-0000-0000-000083160000}"/>
    <cellStyle name="Comma 17 6 2 2" xfId="8832" xr:uid="{00000000-0005-0000-0000-000084160000}"/>
    <cellStyle name="Comma 17 6 2 3" xfId="8833" xr:uid="{00000000-0005-0000-0000-000085160000}"/>
    <cellStyle name="Comma 17 6 2 3 2" xfId="25615" xr:uid="{656EFDE3-7588-4445-9EB7-869132F87DF6}"/>
    <cellStyle name="Comma 17 6 2 3 2 2" xfId="40586" xr:uid="{3D9CFA3A-6C20-4D32-ACD4-5D19E6B51738}"/>
    <cellStyle name="Comma 17 6 2 3 3" xfId="32985" xr:uid="{2B05F8A9-DC5F-43E9-9D5C-1B25DFD5F5D4}"/>
    <cellStyle name="Comma 17 6 3" xfId="8834" xr:uid="{00000000-0005-0000-0000-000086160000}"/>
    <cellStyle name="Comma 17 6 4" xfId="8835" xr:uid="{00000000-0005-0000-0000-000087160000}"/>
    <cellStyle name="Comma 17 6 4 2" xfId="25616" xr:uid="{6FEBB279-30D7-4725-A2D2-60626DD9AB55}"/>
    <cellStyle name="Comma 17 6 4 2 2" xfId="40587" xr:uid="{747A5306-C281-459B-B41D-ED7D03E2F670}"/>
    <cellStyle name="Comma 17 6 4 3" xfId="32986" xr:uid="{E0611CB9-AF1F-41B1-B6F8-A568E85EF16E}"/>
    <cellStyle name="Comma 17 7" xfId="8836" xr:uid="{00000000-0005-0000-0000-000088160000}"/>
    <cellStyle name="Comma 17 7 2" xfId="8837" xr:uid="{00000000-0005-0000-0000-000089160000}"/>
    <cellStyle name="Comma 17 8" xfId="8838" xr:uid="{00000000-0005-0000-0000-00008A160000}"/>
    <cellStyle name="Comma 17 8 2" xfId="8839" xr:uid="{00000000-0005-0000-0000-00008B160000}"/>
    <cellStyle name="Comma 17 8 3" xfId="8840" xr:uid="{00000000-0005-0000-0000-00008C160000}"/>
    <cellStyle name="Comma 17 8 4" xfId="8841" xr:uid="{00000000-0005-0000-0000-00008D160000}"/>
    <cellStyle name="Comma 17 9" xfId="8842" xr:uid="{00000000-0005-0000-0000-00008E160000}"/>
    <cellStyle name="Comma 17 9 2" xfId="8843" xr:uid="{00000000-0005-0000-0000-00008F160000}"/>
    <cellStyle name="Comma 17 9 3" xfId="8844" xr:uid="{00000000-0005-0000-0000-000090160000}"/>
    <cellStyle name="Comma 17 9 4" xfId="8845" xr:uid="{00000000-0005-0000-0000-000091160000}"/>
    <cellStyle name="Comma 18" xfId="2917" xr:uid="{00000000-0005-0000-0000-0000EE000000}"/>
    <cellStyle name="Comma 18 2" xfId="8846" xr:uid="{00000000-0005-0000-0000-000093160000}"/>
    <cellStyle name="Comma 18 2 2" xfId="8847" xr:uid="{00000000-0005-0000-0000-000094160000}"/>
    <cellStyle name="Comma 18 3" xfId="8848" xr:uid="{00000000-0005-0000-0000-000095160000}"/>
    <cellStyle name="Comma 18 4" xfId="8849" xr:uid="{00000000-0005-0000-0000-000096160000}"/>
    <cellStyle name="Comma 18 5" xfId="5471" xr:uid="{00000000-0005-0000-0000-000092160000}"/>
    <cellStyle name="Comma 18 6" xfId="20873" xr:uid="{BEE79B6B-58AF-4806-B42C-A204C14007A9}"/>
    <cellStyle name="Comma 18 6 2" xfId="35849" xr:uid="{A2EE58BF-418F-4239-BBD9-6AE90AFA1E10}"/>
    <cellStyle name="Comma 18 7" xfId="28245" xr:uid="{3B178EBA-F40C-4BE4-89C3-042D75146859}"/>
    <cellStyle name="Comma 19" xfId="2915" xr:uid="{00000000-0005-0000-0000-0000EF000000}"/>
    <cellStyle name="Comma 19 2" xfId="8850" xr:uid="{00000000-0005-0000-0000-000098160000}"/>
    <cellStyle name="Comma 19 3" xfId="8851" xr:uid="{00000000-0005-0000-0000-000099160000}"/>
    <cellStyle name="Comma 19 4" xfId="8852" xr:uid="{00000000-0005-0000-0000-00009A160000}"/>
    <cellStyle name="Comma 19 5" xfId="5548" xr:uid="{00000000-0005-0000-0000-000097160000}"/>
    <cellStyle name="Comma 19 6" xfId="20871" xr:uid="{4449B51A-7DD7-4E2C-AFC8-6151926519E4}"/>
    <cellStyle name="Comma 19 6 2" xfId="35847" xr:uid="{6690E85E-223B-4977-A304-AD940A4BE0A4}"/>
    <cellStyle name="Comma 19 7" xfId="28243" xr:uid="{742C0718-63DA-4960-80F2-AB64A12230AD}"/>
    <cellStyle name="Comma 2" xfId="4" xr:uid="{00000000-0005-0000-0000-000000000000}"/>
    <cellStyle name="Comma 2 10" xfId="8853" xr:uid="{00000000-0005-0000-0000-00009C160000}"/>
    <cellStyle name="Comma 2 10 2" xfId="25617" xr:uid="{07E21196-93FA-404C-8C00-EF77E1C11325}"/>
    <cellStyle name="Comma 2 10 2 2" xfId="40588" xr:uid="{890DEE15-AA5A-407B-9445-B862C7E802B0}"/>
    <cellStyle name="Comma 2 10 3" xfId="32987" xr:uid="{F08822FD-2886-4086-9E7E-A68D317F9828}"/>
    <cellStyle name="Comma 2 11" xfId="8854" xr:uid="{00000000-0005-0000-0000-00009D160000}"/>
    <cellStyle name="Comma 2 11 2" xfId="25618" xr:uid="{280A7E65-60FE-4560-B89A-2189C92CC649}"/>
    <cellStyle name="Comma 2 11 2 2" xfId="40589" xr:uid="{AF7F51CC-993B-4AEF-9C34-F252D8B0DE53}"/>
    <cellStyle name="Comma 2 11 3" xfId="32988" xr:uid="{B7E735CB-F849-424A-9FD7-8928902D3E8A}"/>
    <cellStyle name="Comma 2 12" xfId="20567" xr:uid="{59C17EA5-08AD-4D80-AC1C-ED4B65E39469}"/>
    <cellStyle name="Comma 2 13" xfId="20592" xr:uid="{D360C078-8CF2-43A1-B5C9-7E941A0BC9A9}"/>
    <cellStyle name="Comma 2 13 2" xfId="35593" xr:uid="{0C97CEC1-3A12-485A-9FAD-F18E84229F25}"/>
    <cellStyle name="Comma 2 14" xfId="27896" xr:uid="{943297DE-6816-447C-B57E-B5A764054B4E}"/>
    <cellStyle name="Comma 2 2" xfId="61" xr:uid="{00000000-0005-0000-0000-000001000000}"/>
    <cellStyle name="Comma 2 2 2" xfId="163" xr:uid="{00000000-0005-0000-0000-000001000000}"/>
    <cellStyle name="Comma 2 2 2 2" xfId="398" xr:uid="{00000000-0005-0000-0000-0000F2000000}"/>
    <cellStyle name="Comma 2 2 2 2 2" xfId="8855" xr:uid="{00000000-0005-0000-0000-0000A0160000}"/>
    <cellStyle name="Comma 2 2 2 3" xfId="8856" xr:uid="{00000000-0005-0000-0000-0000A1160000}"/>
    <cellStyle name="Comma 2 2 2 4" xfId="5470" xr:uid="{00000000-0005-0000-0000-00009F160000}"/>
    <cellStyle name="Comma 2 2 2 5" xfId="20709" xr:uid="{13CC2842-C2F1-469E-BF5C-552130430C2E}"/>
    <cellStyle name="Comma 2 2 2 5 2" xfId="35710" xr:uid="{9D3CE58A-323F-475C-85CE-EBDF15113008}"/>
    <cellStyle name="Comma 2 2 2 6" xfId="28013" xr:uid="{8C34A5B5-09DE-44D2-879D-0FB77AADA87D}"/>
    <cellStyle name="Comma 2 2 3" xfId="397" xr:uid="{00000000-0005-0000-0000-0000F1000000}"/>
    <cellStyle name="Comma 2 2 3 2" xfId="8857" xr:uid="{00000000-0005-0000-0000-0000A2160000}"/>
    <cellStyle name="Comma 2 2 4" xfId="8858" xr:uid="{00000000-0005-0000-0000-0000A3160000}"/>
    <cellStyle name="Comma 2 2 5" xfId="20639" xr:uid="{C5A5EA47-8BA1-46E1-9A86-69EBB8B74958}"/>
    <cellStyle name="Comma 2 2 5 2" xfId="35640" xr:uid="{2977294A-91F4-4587-B989-020572CF9608}"/>
    <cellStyle name="Comma 2 2 6" xfId="27943" xr:uid="{8371EB33-8250-4C6F-98F2-AAEE7278004F}"/>
    <cellStyle name="Comma 2 3" xfId="109" xr:uid="{00000000-0005-0000-0000-000000000000}"/>
    <cellStyle name="Comma 2 3 10" xfId="20662" xr:uid="{9ED6105E-38C2-464C-8F5E-94F26AE4EC14}"/>
    <cellStyle name="Comma 2 3 10 2" xfId="35663" xr:uid="{5344156F-A2BC-427D-A51F-F70523395254}"/>
    <cellStyle name="Comma 2 3 11" xfId="27966" xr:uid="{21FC4A32-5C50-4061-A77E-E1FBD375BB4F}"/>
    <cellStyle name="Comma 2 3 2" xfId="399" xr:uid="{00000000-0005-0000-0000-0000F3000000}"/>
    <cellStyle name="Comma 2 3 2 2" xfId="8859" xr:uid="{00000000-0005-0000-0000-0000A5160000}"/>
    <cellStyle name="Comma 2 3 3" xfId="8860" xr:uid="{00000000-0005-0000-0000-0000A6160000}"/>
    <cellStyle name="Comma 2 3 3 2" xfId="8861" xr:uid="{00000000-0005-0000-0000-0000A7160000}"/>
    <cellStyle name="Comma 2 3 4" xfId="8862" xr:uid="{00000000-0005-0000-0000-0000A8160000}"/>
    <cellStyle name="Comma 2 3 5" xfId="8863" xr:uid="{00000000-0005-0000-0000-0000A9160000}"/>
    <cellStyle name="Comma 2 3 6" xfId="8864" xr:uid="{00000000-0005-0000-0000-0000AA160000}"/>
    <cellStyle name="Comma 2 3 6 2" xfId="8865" xr:uid="{00000000-0005-0000-0000-0000AB160000}"/>
    <cellStyle name="Comma 2 3 6 3" xfId="8866" xr:uid="{00000000-0005-0000-0000-0000AC160000}"/>
    <cellStyle name="Comma 2 3 6 3 2" xfId="25619" xr:uid="{3AFFE5DE-6303-4F96-A4B7-CA531EAD53CD}"/>
    <cellStyle name="Comma 2 3 6 3 2 2" xfId="40590" xr:uid="{C4BCA722-64A4-48BB-86BB-3C5BB54BFB57}"/>
    <cellStyle name="Comma 2 3 6 3 3" xfId="32989" xr:uid="{3750642D-558A-4C41-85DC-27BE9FBC72C2}"/>
    <cellStyle name="Comma 2 3 6 4" xfId="8867" xr:uid="{00000000-0005-0000-0000-0000AD160000}"/>
    <cellStyle name="Comma 2 3 6 4 2" xfId="25620" xr:uid="{E0E4AC81-1202-4F43-ABCA-673231E7B4A8}"/>
    <cellStyle name="Comma 2 3 6 4 2 2" xfId="40591" xr:uid="{6F64B1BA-BA37-4A5F-A51B-BA59506149A3}"/>
    <cellStyle name="Comma 2 3 6 4 3" xfId="32990" xr:uid="{0CF8E4C1-4B1A-4B87-B2E3-4B7787C762BA}"/>
    <cellStyle name="Comma 2 3 7" xfId="8868" xr:uid="{00000000-0005-0000-0000-0000AE160000}"/>
    <cellStyle name="Comma 2 3 8" xfId="8869" xr:uid="{00000000-0005-0000-0000-0000AF160000}"/>
    <cellStyle name="Comma 2 3 9" xfId="5551" xr:uid="{00000000-0005-0000-0000-0000A4160000}"/>
    <cellStyle name="Comma 2 4" xfId="2869" xr:uid="{00000000-0005-0000-0000-0000F4000000}"/>
    <cellStyle name="Comma 2 4 2" xfId="2930" xr:uid="{00000000-0005-0000-0000-0000F5000000}"/>
    <cellStyle name="Comma 2 4 2 2" xfId="8870" xr:uid="{00000000-0005-0000-0000-0000B1160000}"/>
    <cellStyle name="Comma 2 4 2 3" xfId="20886" xr:uid="{F9803BBF-8327-44C7-B480-2A001A9D7D5F}"/>
    <cellStyle name="Comma 2 4 2 3 2" xfId="35862" xr:uid="{257DFBFD-D806-49DA-BD8A-3976EE7E76BE}"/>
    <cellStyle name="Comma 2 4 2 4" xfId="28258" xr:uid="{1005234E-4E9B-4B74-BD83-B15195B53507}"/>
    <cellStyle name="Comma 2 4 3" xfId="5469" xr:uid="{00000000-0005-0000-0000-0000B0160000}"/>
    <cellStyle name="Comma 2 4 4" xfId="20826" xr:uid="{C2E61A4B-5CDF-4852-9D1A-82E9C133DEB2}"/>
    <cellStyle name="Comma 2 4 4 2" xfId="35802" xr:uid="{F26322B4-6C26-48C8-8636-1A4DB39FE45C}"/>
    <cellStyle name="Comma 2 4 5" xfId="28198" xr:uid="{102D47A7-FA7E-4963-968A-56EE31B9560F}"/>
    <cellStyle name="Comma 2 5" xfId="2874" xr:uid="{00000000-0005-0000-0000-0000F6000000}"/>
    <cellStyle name="Comma 2 5 2" xfId="8872" xr:uid="{00000000-0005-0000-0000-0000B3160000}"/>
    <cellStyle name="Comma 2 5 2 2" xfId="8873" xr:uid="{00000000-0005-0000-0000-0000B4160000}"/>
    <cellStyle name="Comma 2 5 2 2 2" xfId="8874" xr:uid="{00000000-0005-0000-0000-0000B5160000}"/>
    <cellStyle name="Comma 2 5 2 2 3" xfId="8875" xr:uid="{00000000-0005-0000-0000-0000B6160000}"/>
    <cellStyle name="Comma 2 5 2 2 4" xfId="8876" xr:uid="{00000000-0005-0000-0000-0000B7160000}"/>
    <cellStyle name="Comma 2 5 2 2 4 2" xfId="25621" xr:uid="{B9BA6919-4324-4653-B194-EEE62D91101B}"/>
    <cellStyle name="Comma 2 5 2 2 4 2 2" xfId="40592" xr:uid="{FDAB443D-FE39-44EA-9C7B-368E6C62AEDE}"/>
    <cellStyle name="Comma 2 5 2 2 4 3" xfId="32991" xr:uid="{BA619CED-41B6-413D-993B-C8D757488D17}"/>
    <cellStyle name="Comma 2 5 2 3" xfId="8877" xr:uid="{00000000-0005-0000-0000-0000B8160000}"/>
    <cellStyle name="Comma 2 5 2 3 2" xfId="8878" xr:uid="{00000000-0005-0000-0000-0000B9160000}"/>
    <cellStyle name="Comma 2 5 2 4" xfId="8879" xr:uid="{00000000-0005-0000-0000-0000BA160000}"/>
    <cellStyle name="Comma 2 5 2 5" xfId="8880" xr:uid="{00000000-0005-0000-0000-0000BB160000}"/>
    <cellStyle name="Comma 2 5 2 5 2" xfId="8881" xr:uid="{00000000-0005-0000-0000-0000BC160000}"/>
    <cellStyle name="Comma 2 5 2 6" xfId="8882" xr:uid="{00000000-0005-0000-0000-0000BD160000}"/>
    <cellStyle name="Comma 2 5 2 6 2" xfId="8883" xr:uid="{00000000-0005-0000-0000-0000BE160000}"/>
    <cellStyle name="Comma 2 5 2 6 2 2" xfId="8884" xr:uid="{00000000-0005-0000-0000-0000BF160000}"/>
    <cellStyle name="Comma 2 5 2 6 3" xfId="8885" xr:uid="{00000000-0005-0000-0000-0000C0160000}"/>
    <cellStyle name="Comma 2 5 2 6 3 2" xfId="8886" xr:uid="{00000000-0005-0000-0000-0000C1160000}"/>
    <cellStyle name="Comma 2 5 2 6 3 3" xfId="25622" xr:uid="{7EF1CF24-14F5-4062-903C-56A0050898F2}"/>
    <cellStyle name="Comma 2 5 2 6 3 3 2" xfId="40593" xr:uid="{8EEFC9F4-512A-4FF4-9AED-F4C1E4490AFB}"/>
    <cellStyle name="Comma 2 5 2 6 3 4" xfId="32992" xr:uid="{CC250008-9824-44D3-9A16-1E9BD672F51C}"/>
    <cellStyle name="Comma 2 5 2 7" xfId="8887" xr:uid="{00000000-0005-0000-0000-0000C2160000}"/>
    <cellStyle name="Comma 2 5 2 8" xfId="8888" xr:uid="{00000000-0005-0000-0000-0000C3160000}"/>
    <cellStyle name="Comma 2 5 2 8 2" xfId="25623" xr:uid="{E7C91313-4C43-46C5-ABFE-E216A01844A3}"/>
    <cellStyle name="Comma 2 5 2 8 2 2" xfId="40594" xr:uid="{CA900DE3-DEC9-47D6-8258-52D0E81BBD6E}"/>
    <cellStyle name="Comma 2 5 2 8 3" xfId="32993" xr:uid="{0058892A-0554-45CD-B15F-969F49EA775E}"/>
    <cellStyle name="Comma 2 5 3" xfId="8889" xr:uid="{00000000-0005-0000-0000-0000C4160000}"/>
    <cellStyle name="Comma 2 5 3 2" xfId="8890" xr:uid="{00000000-0005-0000-0000-0000C5160000}"/>
    <cellStyle name="Comma 2 5 4" xfId="8891" xr:uid="{00000000-0005-0000-0000-0000C6160000}"/>
    <cellStyle name="Comma 2 5 4 2" xfId="8892" xr:uid="{00000000-0005-0000-0000-0000C7160000}"/>
    <cellStyle name="Comma 2 5 5" xfId="8893" xr:uid="{00000000-0005-0000-0000-0000C8160000}"/>
    <cellStyle name="Comma 2 5 5 2" xfId="8894" xr:uid="{00000000-0005-0000-0000-0000C9160000}"/>
    <cellStyle name="Comma 2 5 6" xfId="8895" xr:uid="{00000000-0005-0000-0000-0000CA160000}"/>
    <cellStyle name="Comma 2 5 6 2" xfId="8896" xr:uid="{00000000-0005-0000-0000-0000CB160000}"/>
    <cellStyle name="Comma 2 5 6 2 2" xfId="8897" xr:uid="{00000000-0005-0000-0000-0000CC160000}"/>
    <cellStyle name="Comma 2 5 6 3" xfId="8898" xr:uid="{00000000-0005-0000-0000-0000CD160000}"/>
    <cellStyle name="Comma 2 5 6 3 2" xfId="8899" xr:uid="{00000000-0005-0000-0000-0000CE160000}"/>
    <cellStyle name="Comma 2 5 6 3 3" xfId="25624" xr:uid="{F9F35767-6019-48B0-8571-CFE4C65AA985}"/>
    <cellStyle name="Comma 2 5 6 3 3 2" xfId="40595" xr:uid="{71B32C32-CB3B-428F-8986-B9367690D61A}"/>
    <cellStyle name="Comma 2 5 6 3 4" xfId="32994" xr:uid="{D6D0C7FF-4B4A-4FBC-BDDC-DD2089259396}"/>
    <cellStyle name="Comma 2 5 7" xfId="8871" xr:uid="{00000000-0005-0000-0000-0000B2160000}"/>
    <cellStyle name="Comma 2 5 8" xfId="20830" xr:uid="{3BD42851-6438-4533-9C03-6EB5D3F382D9}"/>
    <cellStyle name="Comma 2 5 8 2" xfId="35806" xr:uid="{765D1AB9-1BD6-41ED-BB3F-72DDA4F8EA9F}"/>
    <cellStyle name="Comma 2 5 9" xfId="28202" xr:uid="{9346765D-4D47-4166-97EA-001D8DA2EAC4}"/>
    <cellStyle name="Comma 2 6" xfId="2934" xr:uid="{00000000-0005-0000-0000-0000F7000000}"/>
    <cellStyle name="Comma 2 6 10" xfId="8900" xr:uid="{00000000-0005-0000-0000-0000CF160000}"/>
    <cellStyle name="Comma 2 6 11" xfId="20890" xr:uid="{8D631913-7CFF-4645-8F1E-A0C7265FC3DD}"/>
    <cellStyle name="Comma 2 6 11 2" xfId="35866" xr:uid="{C82EFD7B-0428-4867-84A3-666FDE249F1B}"/>
    <cellStyle name="Comma 2 6 12" xfId="28262" xr:uid="{03A03EF2-7A5B-46EC-B760-9D38516E168B}"/>
    <cellStyle name="Comma 2 6 2" xfId="8901" xr:uid="{00000000-0005-0000-0000-0000D0160000}"/>
    <cellStyle name="Comma 2 6 2 2" xfId="8902" xr:uid="{00000000-0005-0000-0000-0000D1160000}"/>
    <cellStyle name="Comma 2 6 2 2 2" xfId="8903" xr:uid="{00000000-0005-0000-0000-0000D2160000}"/>
    <cellStyle name="Comma 2 6 2 3" xfId="8904" xr:uid="{00000000-0005-0000-0000-0000D3160000}"/>
    <cellStyle name="Comma 2 6 2 4" xfId="8905" xr:uid="{00000000-0005-0000-0000-0000D4160000}"/>
    <cellStyle name="Comma 2 6 2 4 2" xfId="8906" xr:uid="{00000000-0005-0000-0000-0000D5160000}"/>
    <cellStyle name="Comma 2 6 2 5" xfId="8907" xr:uid="{00000000-0005-0000-0000-0000D6160000}"/>
    <cellStyle name="Comma 2 6 2 5 2" xfId="8908" xr:uid="{00000000-0005-0000-0000-0000D7160000}"/>
    <cellStyle name="Comma 2 6 2 5 2 2" xfId="8909" xr:uid="{00000000-0005-0000-0000-0000D8160000}"/>
    <cellStyle name="Comma 2 6 2 5 3" xfId="8910" xr:uid="{00000000-0005-0000-0000-0000D9160000}"/>
    <cellStyle name="Comma 2 6 2 5 3 2" xfId="8911" xr:uid="{00000000-0005-0000-0000-0000DA160000}"/>
    <cellStyle name="Comma 2 6 2 5 3 3" xfId="25625" xr:uid="{DF9285A4-8DC6-4168-86AE-54D4682EA825}"/>
    <cellStyle name="Comma 2 6 2 5 3 3 2" xfId="40596" xr:uid="{77BE1909-B875-4B95-A18F-F3E4E72834BB}"/>
    <cellStyle name="Comma 2 6 2 5 3 4" xfId="32995" xr:uid="{1BBF84AB-DC32-4D7D-96A2-46055071E031}"/>
    <cellStyle name="Comma 2 6 2 6" xfId="8912" xr:uid="{00000000-0005-0000-0000-0000DB160000}"/>
    <cellStyle name="Comma 2 6 2 7" xfId="8913" xr:uid="{00000000-0005-0000-0000-0000DC160000}"/>
    <cellStyle name="Comma 2 6 2 7 2" xfId="25626" xr:uid="{7F3EBD9D-62CB-43F7-8F74-ABC46A02161D}"/>
    <cellStyle name="Comma 2 6 2 7 2 2" xfId="40597" xr:uid="{A868F643-398D-4EA8-88D7-B251A7601C7E}"/>
    <cellStyle name="Comma 2 6 2 7 3" xfId="32996" xr:uid="{5094A767-D1B0-4BBD-961C-3AA75FD1210D}"/>
    <cellStyle name="Comma 2 6 3" xfId="8914" xr:uid="{00000000-0005-0000-0000-0000DD160000}"/>
    <cellStyle name="Comma 2 6 3 2" xfId="8915" xr:uid="{00000000-0005-0000-0000-0000DE160000}"/>
    <cellStyle name="Comma 2 6 4" xfId="8916" xr:uid="{00000000-0005-0000-0000-0000DF160000}"/>
    <cellStyle name="Comma 2 6 4 2" xfId="8917" xr:uid="{00000000-0005-0000-0000-0000E0160000}"/>
    <cellStyle name="Comma 2 6 5" xfId="8918" xr:uid="{00000000-0005-0000-0000-0000E1160000}"/>
    <cellStyle name="Comma 2 6 6" xfId="8919" xr:uid="{00000000-0005-0000-0000-0000E2160000}"/>
    <cellStyle name="Comma 2 6 6 2" xfId="8920" xr:uid="{00000000-0005-0000-0000-0000E3160000}"/>
    <cellStyle name="Comma 2 6 7" xfId="8921" xr:uid="{00000000-0005-0000-0000-0000E4160000}"/>
    <cellStyle name="Comma 2 6 7 2" xfId="8922" xr:uid="{00000000-0005-0000-0000-0000E5160000}"/>
    <cellStyle name="Comma 2 6 7 2 2" xfId="8923" xr:uid="{00000000-0005-0000-0000-0000E6160000}"/>
    <cellStyle name="Comma 2 6 7 3" xfId="8924" xr:uid="{00000000-0005-0000-0000-0000E7160000}"/>
    <cellStyle name="Comma 2 6 7 3 2" xfId="8925" xr:uid="{00000000-0005-0000-0000-0000E8160000}"/>
    <cellStyle name="Comma 2 6 7 3 3" xfId="25627" xr:uid="{218ACC3B-63F1-4BC9-8B5E-D3461BB6D953}"/>
    <cellStyle name="Comma 2 6 7 3 3 2" xfId="40598" xr:uid="{DD8E3575-0078-49F0-9568-39F5E322407C}"/>
    <cellStyle name="Comma 2 6 7 3 4" xfId="32997" xr:uid="{B73A4C6F-58B5-4CCF-9F98-AA5E99730981}"/>
    <cellStyle name="Comma 2 6 8" xfId="8926" xr:uid="{00000000-0005-0000-0000-0000E9160000}"/>
    <cellStyle name="Comma 2 6 9" xfId="8927" xr:uid="{00000000-0005-0000-0000-0000EA160000}"/>
    <cellStyle name="Comma 2 6 9 2" xfId="25628" xr:uid="{8A1A2D0D-E4FF-4AB8-A3F3-C754BF5AD1C0}"/>
    <cellStyle name="Comma 2 6 9 2 2" xfId="40599" xr:uid="{63133BDA-3DA0-4D51-A193-5F67F5116AF5}"/>
    <cellStyle name="Comma 2 6 9 3" xfId="32998" xr:uid="{6A95B951-27BA-4C30-8548-045121247B1D}"/>
    <cellStyle name="Comma 2 7" xfId="8928" xr:uid="{00000000-0005-0000-0000-0000EB160000}"/>
    <cellStyle name="Comma 2 7 2" xfId="8929" xr:uid="{00000000-0005-0000-0000-0000EC160000}"/>
    <cellStyle name="Comma 2 7 2 2" xfId="8930" xr:uid="{00000000-0005-0000-0000-0000ED160000}"/>
    <cellStyle name="Comma 2 7 2 2 2" xfId="8931" xr:uid="{00000000-0005-0000-0000-0000EE160000}"/>
    <cellStyle name="Comma 2 7 2 3" xfId="8932" xr:uid="{00000000-0005-0000-0000-0000EF160000}"/>
    <cellStyle name="Comma 2 7 2 4" xfId="8933" xr:uid="{00000000-0005-0000-0000-0000F0160000}"/>
    <cellStyle name="Comma 2 7 2 4 2" xfId="8934" xr:uid="{00000000-0005-0000-0000-0000F1160000}"/>
    <cellStyle name="Comma 2 7 2 5" xfId="8935" xr:uid="{00000000-0005-0000-0000-0000F2160000}"/>
    <cellStyle name="Comma 2 7 2 5 2" xfId="8936" xr:uid="{00000000-0005-0000-0000-0000F3160000}"/>
    <cellStyle name="Comma 2 7 2 5 2 2" xfId="8937" xr:uid="{00000000-0005-0000-0000-0000F4160000}"/>
    <cellStyle name="Comma 2 7 2 5 3" xfId="8938" xr:uid="{00000000-0005-0000-0000-0000F5160000}"/>
    <cellStyle name="Comma 2 7 2 5 3 2" xfId="8939" xr:uid="{00000000-0005-0000-0000-0000F6160000}"/>
    <cellStyle name="Comma 2 7 2 5 3 3" xfId="25629" xr:uid="{923E877A-BEE9-44E5-9FF1-012F56092143}"/>
    <cellStyle name="Comma 2 7 2 5 3 3 2" xfId="40600" xr:uid="{80568CA9-739F-4BAE-A7E3-8123FEDE15CE}"/>
    <cellStyle name="Comma 2 7 2 5 3 4" xfId="32999" xr:uid="{124BB79A-EF4C-4C64-BF3E-9F5B23D40933}"/>
    <cellStyle name="Comma 2 7 2 6" xfId="8940" xr:uid="{00000000-0005-0000-0000-0000F7160000}"/>
    <cellStyle name="Comma 2 7 2 7" xfId="8941" xr:uid="{00000000-0005-0000-0000-0000F8160000}"/>
    <cellStyle name="Comma 2 7 2 7 2" xfId="25630" xr:uid="{402D5ADC-A1B3-4285-96F2-58162A08BF80}"/>
    <cellStyle name="Comma 2 7 2 7 2 2" xfId="40601" xr:uid="{119B244E-8BF3-465F-AB26-81B0B42CFEA4}"/>
    <cellStyle name="Comma 2 7 2 7 3" xfId="33000" xr:uid="{FCF894B2-0D8A-4EAD-A177-288B1DAE2353}"/>
    <cellStyle name="Comma 2 7 3" xfId="8942" xr:uid="{00000000-0005-0000-0000-0000F9160000}"/>
    <cellStyle name="Comma 2 7 3 2" xfId="8943" xr:uid="{00000000-0005-0000-0000-0000FA160000}"/>
    <cellStyle name="Comma 2 7 4" xfId="8944" xr:uid="{00000000-0005-0000-0000-0000FB160000}"/>
    <cellStyle name="Comma 2 7 4 2" xfId="8945" xr:uid="{00000000-0005-0000-0000-0000FC160000}"/>
    <cellStyle name="Comma 2 7 5" xfId="8946" xr:uid="{00000000-0005-0000-0000-0000FD160000}"/>
    <cellStyle name="Comma 2 7 6" xfId="8947" xr:uid="{00000000-0005-0000-0000-0000FE160000}"/>
    <cellStyle name="Comma 2 7 6 2" xfId="8948" xr:uid="{00000000-0005-0000-0000-0000FF160000}"/>
    <cellStyle name="Comma 2 7 7" xfId="8949" xr:uid="{00000000-0005-0000-0000-000000170000}"/>
    <cellStyle name="Comma 2 7 7 2" xfId="8950" xr:uid="{00000000-0005-0000-0000-000001170000}"/>
    <cellStyle name="Comma 2 7 7 2 2" xfId="8951" xr:uid="{00000000-0005-0000-0000-000002170000}"/>
    <cellStyle name="Comma 2 7 7 3" xfId="8952" xr:uid="{00000000-0005-0000-0000-000003170000}"/>
    <cellStyle name="Comma 2 7 7 3 2" xfId="8953" xr:uid="{00000000-0005-0000-0000-000004170000}"/>
    <cellStyle name="Comma 2 7 7 3 3" xfId="25631" xr:uid="{1508E72E-9805-4AB9-B399-9AEDAA95BFE3}"/>
    <cellStyle name="Comma 2 7 7 3 3 2" xfId="40602" xr:uid="{28932373-6824-4BDA-97FB-2A60C0D2F2CE}"/>
    <cellStyle name="Comma 2 7 7 3 4" xfId="33001" xr:uid="{16F5FBB7-081B-4EE4-9107-C7832B96A496}"/>
    <cellStyle name="Comma 2 7 8" xfId="8954" xr:uid="{00000000-0005-0000-0000-000005170000}"/>
    <cellStyle name="Comma 2 7 9" xfId="8955" xr:uid="{00000000-0005-0000-0000-000006170000}"/>
    <cellStyle name="Comma 2 7 9 2" xfId="25632" xr:uid="{ABE54C0F-67A0-49FE-94E8-584056AFC9A8}"/>
    <cellStyle name="Comma 2 7 9 2 2" xfId="40603" xr:uid="{4FED0FE8-D0AB-4541-AB7C-3407BFEE05A1}"/>
    <cellStyle name="Comma 2 7 9 3" xfId="33002" xr:uid="{C6B7060E-FF34-4CAE-A049-D4D4B7DE0D13}"/>
    <cellStyle name="Comma 2 8" xfId="8956" xr:uid="{00000000-0005-0000-0000-000007170000}"/>
    <cellStyle name="Comma 2 8 2" xfId="8957" xr:uid="{00000000-0005-0000-0000-000008170000}"/>
    <cellStyle name="Comma 2 8 2 2" xfId="8958" xr:uid="{00000000-0005-0000-0000-000009170000}"/>
    <cellStyle name="Comma 2 8 2 2 2" xfId="8959" xr:uid="{00000000-0005-0000-0000-00000A170000}"/>
    <cellStyle name="Comma 2 8 2 3" xfId="8960" xr:uid="{00000000-0005-0000-0000-00000B170000}"/>
    <cellStyle name="Comma 2 8 2 4" xfId="8961" xr:uid="{00000000-0005-0000-0000-00000C170000}"/>
    <cellStyle name="Comma 2 8 2 4 2" xfId="8962" xr:uid="{00000000-0005-0000-0000-00000D170000}"/>
    <cellStyle name="Comma 2 8 2 5" xfId="8963" xr:uid="{00000000-0005-0000-0000-00000E170000}"/>
    <cellStyle name="Comma 2 8 2 5 2" xfId="8964" xr:uid="{00000000-0005-0000-0000-00000F170000}"/>
    <cellStyle name="Comma 2 8 2 5 2 2" xfId="8965" xr:uid="{00000000-0005-0000-0000-000010170000}"/>
    <cellStyle name="Comma 2 8 2 5 3" xfId="8966" xr:uid="{00000000-0005-0000-0000-000011170000}"/>
    <cellStyle name="Comma 2 8 2 5 3 2" xfId="8967" xr:uid="{00000000-0005-0000-0000-000012170000}"/>
    <cellStyle name="Comma 2 8 2 5 3 3" xfId="25633" xr:uid="{ACDC4B79-A74C-4324-91DC-83813C93C745}"/>
    <cellStyle name="Comma 2 8 2 5 3 3 2" xfId="40604" xr:uid="{468A039D-B872-4787-9EF5-A86DEFFE979A}"/>
    <cellStyle name="Comma 2 8 2 5 3 4" xfId="33003" xr:uid="{A7BC7EC0-F50E-473C-8FF0-54B315F6C7AD}"/>
    <cellStyle name="Comma 2 8 2 6" xfId="8968" xr:uid="{00000000-0005-0000-0000-000013170000}"/>
    <cellStyle name="Comma 2 8 2 7" xfId="8969" xr:uid="{00000000-0005-0000-0000-000014170000}"/>
    <cellStyle name="Comma 2 8 2 7 2" xfId="25634" xr:uid="{8E245AB3-3FE4-414C-8521-BCD412DE23B5}"/>
    <cellStyle name="Comma 2 8 2 7 2 2" xfId="40605" xr:uid="{035DF7D0-7FB1-43DB-969D-70600531C444}"/>
    <cellStyle name="Comma 2 8 2 7 3" xfId="33004" xr:uid="{2D3A6D30-0C43-4FA2-8082-135B55B29E57}"/>
    <cellStyle name="Comma 2 8 3" xfId="8970" xr:uid="{00000000-0005-0000-0000-000015170000}"/>
    <cellStyle name="Comma 2 8 3 2" xfId="8971" xr:uid="{00000000-0005-0000-0000-000016170000}"/>
    <cellStyle name="Comma 2 8 4" xfId="8972" xr:uid="{00000000-0005-0000-0000-000017170000}"/>
    <cellStyle name="Comma 2 8 4 2" xfId="8973" xr:uid="{00000000-0005-0000-0000-000018170000}"/>
    <cellStyle name="Comma 2 8 5" xfId="8974" xr:uid="{00000000-0005-0000-0000-000019170000}"/>
    <cellStyle name="Comma 2 8 6" xfId="8975" xr:uid="{00000000-0005-0000-0000-00001A170000}"/>
    <cellStyle name="Comma 2 8 6 2" xfId="8976" xr:uid="{00000000-0005-0000-0000-00001B170000}"/>
    <cellStyle name="Comma 2 8 7" xfId="8977" xr:uid="{00000000-0005-0000-0000-00001C170000}"/>
    <cellStyle name="Comma 2 8 7 2" xfId="8978" xr:uid="{00000000-0005-0000-0000-00001D170000}"/>
    <cellStyle name="Comma 2 8 7 2 2" xfId="8979" xr:uid="{00000000-0005-0000-0000-00001E170000}"/>
    <cellStyle name="Comma 2 8 7 3" xfId="8980" xr:uid="{00000000-0005-0000-0000-00001F170000}"/>
    <cellStyle name="Comma 2 8 7 3 2" xfId="8981" xr:uid="{00000000-0005-0000-0000-000020170000}"/>
    <cellStyle name="Comma 2 8 7 3 3" xfId="25635" xr:uid="{643DE661-218F-4ED2-91C6-6FAAE21803B2}"/>
    <cellStyle name="Comma 2 8 7 3 3 2" xfId="40606" xr:uid="{DD7733EB-BDC7-45BE-A94D-9F30AF468B86}"/>
    <cellStyle name="Comma 2 8 7 3 4" xfId="33005" xr:uid="{FEC19104-F868-48DF-827B-211DCF09A92F}"/>
    <cellStyle name="Comma 2 8 8" xfId="8982" xr:uid="{00000000-0005-0000-0000-000021170000}"/>
    <cellStyle name="Comma 2 8 9" xfId="8983" xr:uid="{00000000-0005-0000-0000-000022170000}"/>
    <cellStyle name="Comma 2 8 9 2" xfId="25636" xr:uid="{C663F07C-1C9D-42B0-9143-D6318BC9FDB6}"/>
    <cellStyle name="Comma 2 8 9 2 2" xfId="40607" xr:uid="{B4CAB3F5-D556-4A8A-960C-3D8DBF071BA7}"/>
    <cellStyle name="Comma 2 8 9 3" xfId="33006" xr:uid="{04C8B5F7-B20A-41F1-BD48-7B3A489E95CE}"/>
    <cellStyle name="Comma 2 9" xfId="5288" xr:uid="{00000000-0005-0000-0000-000023170000}"/>
    <cellStyle name="Comma 20" xfId="2995" xr:uid="{00000000-0005-0000-0000-0000F8000000}"/>
    <cellStyle name="Comma 20 2" xfId="8984" xr:uid="{00000000-0005-0000-0000-000025170000}"/>
    <cellStyle name="Comma 20 3" xfId="8985" xr:uid="{00000000-0005-0000-0000-000026170000}"/>
    <cellStyle name="Comma 20 3 2" xfId="8986" xr:uid="{00000000-0005-0000-0000-000027170000}"/>
    <cellStyle name="Comma 20 4" xfId="8987" xr:uid="{00000000-0005-0000-0000-000028170000}"/>
    <cellStyle name="Comma 20 5" xfId="5468" xr:uid="{00000000-0005-0000-0000-000024170000}"/>
    <cellStyle name="Comma 20 6" xfId="20951" xr:uid="{C8B90C72-D850-4A36-B301-1EE3AE8F5863}"/>
    <cellStyle name="Comma 20 6 2" xfId="35927" xr:uid="{2D7FB631-8429-4866-B176-4678C30CCD5D}"/>
    <cellStyle name="Comma 20 7" xfId="28323" xr:uid="{664DDAAC-FF38-44B2-B71F-BCF403D0A011}"/>
    <cellStyle name="Comma 21" xfId="2991" xr:uid="{00000000-0005-0000-0000-0000F9000000}"/>
    <cellStyle name="Comma 21 2" xfId="8988" xr:uid="{00000000-0005-0000-0000-00002A170000}"/>
    <cellStyle name="Comma 21 3" xfId="8989" xr:uid="{00000000-0005-0000-0000-00002B170000}"/>
    <cellStyle name="Comma 21 3 2" xfId="8990" xr:uid="{00000000-0005-0000-0000-00002C170000}"/>
    <cellStyle name="Comma 21 4" xfId="8991" xr:uid="{00000000-0005-0000-0000-00002D170000}"/>
    <cellStyle name="Comma 21 5" xfId="5467" xr:uid="{00000000-0005-0000-0000-000029170000}"/>
    <cellStyle name="Comma 21 6" xfId="20947" xr:uid="{63C58EE9-06DA-4418-9694-F92D44D5B79A}"/>
    <cellStyle name="Comma 21 6 2" xfId="35923" xr:uid="{DD253D04-2DD0-4BDB-89D9-7ADB3C6D1D29}"/>
    <cellStyle name="Comma 21 7" xfId="28319" xr:uid="{7AE78407-0B14-4EC5-B61D-D402872B7D8A}"/>
    <cellStyle name="Comma 22" xfId="2988" xr:uid="{00000000-0005-0000-0000-0000FA000000}"/>
    <cellStyle name="Comma 22 2" xfId="8992" xr:uid="{00000000-0005-0000-0000-00002F170000}"/>
    <cellStyle name="Comma 22 3" xfId="8993" xr:uid="{00000000-0005-0000-0000-000030170000}"/>
    <cellStyle name="Comma 22 3 2" xfId="8994" xr:uid="{00000000-0005-0000-0000-000031170000}"/>
    <cellStyle name="Comma 22 4" xfId="8995" xr:uid="{00000000-0005-0000-0000-000032170000}"/>
    <cellStyle name="Comma 22 5" xfId="5466" xr:uid="{00000000-0005-0000-0000-00002E170000}"/>
    <cellStyle name="Comma 22 6" xfId="20944" xr:uid="{D6A43F02-6C4D-497B-A2B6-06147F1E2282}"/>
    <cellStyle name="Comma 22 6 2" xfId="35920" xr:uid="{1131007C-055B-4ADE-8397-C7F109334E75}"/>
    <cellStyle name="Comma 22 7" xfId="28316" xr:uid="{646B269E-10BD-4B10-93D7-A9E7C0187430}"/>
    <cellStyle name="Comma 23" xfId="2985" xr:uid="{00000000-0005-0000-0000-0000FB000000}"/>
    <cellStyle name="Comma 23 2" xfId="8996" xr:uid="{00000000-0005-0000-0000-000034170000}"/>
    <cellStyle name="Comma 23 3" xfId="8997" xr:uid="{00000000-0005-0000-0000-000035170000}"/>
    <cellStyle name="Comma 23 3 2" xfId="8998" xr:uid="{00000000-0005-0000-0000-000036170000}"/>
    <cellStyle name="Comma 23 4" xfId="8999" xr:uid="{00000000-0005-0000-0000-000037170000}"/>
    <cellStyle name="Comma 23 5" xfId="5465" xr:uid="{00000000-0005-0000-0000-000033170000}"/>
    <cellStyle name="Comma 23 6" xfId="20941" xr:uid="{46D04499-0E6D-4A5F-8526-28C54799C43F}"/>
    <cellStyle name="Comma 23 6 2" xfId="35917" xr:uid="{B44AA942-8B78-4DFB-AC8C-8B69966479E7}"/>
    <cellStyle name="Comma 23 7" xfId="28313" xr:uid="{6414FE02-5682-42F8-9AAD-DB0411B559EB}"/>
    <cellStyle name="Comma 24" xfId="2982" xr:uid="{00000000-0005-0000-0000-0000FC000000}"/>
    <cellStyle name="Comma 24 2" xfId="9000" xr:uid="{00000000-0005-0000-0000-000039170000}"/>
    <cellStyle name="Comma 24 3" xfId="9001" xr:uid="{00000000-0005-0000-0000-00003A170000}"/>
    <cellStyle name="Comma 24 3 2" xfId="9002" xr:uid="{00000000-0005-0000-0000-00003B170000}"/>
    <cellStyle name="Comma 24 4" xfId="9003" xr:uid="{00000000-0005-0000-0000-00003C170000}"/>
    <cellStyle name="Comma 24 5" xfId="5464" xr:uid="{00000000-0005-0000-0000-000038170000}"/>
    <cellStyle name="Comma 24 6" xfId="20938" xr:uid="{346A2F20-8B57-4158-85C7-E3BA23BAE595}"/>
    <cellStyle name="Comma 24 6 2" xfId="35914" xr:uid="{63B54B46-4DB7-49AD-8584-B5B77C6A545D}"/>
    <cellStyle name="Comma 24 7" xfId="28310" xr:uid="{07F90A5D-262F-4797-87F0-C23E56B5769B}"/>
    <cellStyle name="Comma 25" xfId="2979" xr:uid="{00000000-0005-0000-0000-0000FD000000}"/>
    <cellStyle name="Comma 25 2" xfId="9004" xr:uid="{00000000-0005-0000-0000-00003E170000}"/>
    <cellStyle name="Comma 25 3" xfId="9005" xr:uid="{00000000-0005-0000-0000-00003F170000}"/>
    <cellStyle name="Comma 25 3 2" xfId="9006" xr:uid="{00000000-0005-0000-0000-000040170000}"/>
    <cellStyle name="Comma 25 4" xfId="9007" xr:uid="{00000000-0005-0000-0000-000041170000}"/>
    <cellStyle name="Comma 25 5" xfId="5463" xr:uid="{00000000-0005-0000-0000-00003D170000}"/>
    <cellStyle name="Comma 25 6" xfId="20935" xr:uid="{B607FE91-7BE9-420C-916C-69832135D78E}"/>
    <cellStyle name="Comma 25 6 2" xfId="35911" xr:uid="{91A471E6-65EF-4505-8653-82B56F52F4A3}"/>
    <cellStyle name="Comma 25 7" xfId="28307" xr:uid="{84E05DAD-D98C-445E-A571-9D3A83FCEC95}"/>
    <cellStyle name="Comma 26" xfId="2976" xr:uid="{00000000-0005-0000-0000-0000FE000000}"/>
    <cellStyle name="Comma 26 2" xfId="9008" xr:uid="{00000000-0005-0000-0000-000043170000}"/>
    <cellStyle name="Comma 26 3" xfId="9009" xr:uid="{00000000-0005-0000-0000-000044170000}"/>
    <cellStyle name="Comma 26 3 2" xfId="9010" xr:uid="{00000000-0005-0000-0000-000045170000}"/>
    <cellStyle name="Comma 26 4" xfId="9011" xr:uid="{00000000-0005-0000-0000-000046170000}"/>
    <cellStyle name="Comma 26 5" xfId="5462" xr:uid="{00000000-0005-0000-0000-000042170000}"/>
    <cellStyle name="Comma 26 6" xfId="20932" xr:uid="{94AE243C-62C6-4735-B9C4-AD363E055543}"/>
    <cellStyle name="Comma 26 6 2" xfId="35908" xr:uid="{6C9BF865-7223-45BB-9162-424B2883AE02}"/>
    <cellStyle name="Comma 26 7" xfId="28304" xr:uid="{7148F084-9B79-4CFE-93D3-DE07E1526DE9}"/>
    <cellStyle name="Comma 27" xfId="2974" xr:uid="{00000000-0005-0000-0000-0000FF000000}"/>
    <cellStyle name="Comma 27 2" xfId="9012" xr:uid="{00000000-0005-0000-0000-000048170000}"/>
    <cellStyle name="Comma 27 3" xfId="9013" xr:uid="{00000000-0005-0000-0000-000049170000}"/>
    <cellStyle name="Comma 27 3 2" xfId="9014" xr:uid="{00000000-0005-0000-0000-00004A170000}"/>
    <cellStyle name="Comma 27 4" xfId="9015" xr:uid="{00000000-0005-0000-0000-00004B170000}"/>
    <cellStyle name="Comma 27 5" xfId="5546" xr:uid="{00000000-0005-0000-0000-000047170000}"/>
    <cellStyle name="Comma 27 6" xfId="20930" xr:uid="{84744878-4D9D-4F44-9C47-AA3338F640E4}"/>
    <cellStyle name="Comma 27 6 2" xfId="35906" xr:uid="{5892FAF4-59C8-486E-91DB-ECB7AC15289A}"/>
    <cellStyle name="Comma 27 7" xfId="28302" xr:uid="{D70EF5E0-5F7D-4442-8E17-B4674E5FCE18}"/>
    <cellStyle name="Comma 28" xfId="2967" xr:uid="{00000000-0005-0000-0000-000000010000}"/>
    <cellStyle name="Comma 28 2" xfId="9016" xr:uid="{00000000-0005-0000-0000-00004D170000}"/>
    <cellStyle name="Comma 28 3" xfId="9017" xr:uid="{00000000-0005-0000-0000-00004E170000}"/>
    <cellStyle name="Comma 28 3 2" xfId="9018" xr:uid="{00000000-0005-0000-0000-00004F170000}"/>
    <cellStyle name="Comma 28 4" xfId="9019" xr:uid="{00000000-0005-0000-0000-000050170000}"/>
    <cellStyle name="Comma 28 5" xfId="5461" xr:uid="{00000000-0005-0000-0000-00004C170000}"/>
    <cellStyle name="Comma 28 6" xfId="20923" xr:uid="{E8CA7690-0701-4B69-8B98-9426609BD4AD}"/>
    <cellStyle name="Comma 28 6 2" xfId="35899" xr:uid="{6CC922EC-2730-4673-B442-358285A1AF5C}"/>
    <cellStyle name="Comma 28 7" xfId="28295" xr:uid="{7D704AE9-69B5-4C8C-8DD5-DC98DD84AB31}"/>
    <cellStyle name="Comma 29" xfId="2964" xr:uid="{00000000-0005-0000-0000-000001010000}"/>
    <cellStyle name="Comma 29 2" xfId="9020" xr:uid="{00000000-0005-0000-0000-000052170000}"/>
    <cellStyle name="Comma 29 3" xfId="9021" xr:uid="{00000000-0005-0000-0000-000053170000}"/>
    <cellStyle name="Comma 29 3 2" xfId="9022" xr:uid="{00000000-0005-0000-0000-000054170000}"/>
    <cellStyle name="Comma 29 4" xfId="9023" xr:uid="{00000000-0005-0000-0000-000055170000}"/>
    <cellStyle name="Comma 29 5" xfId="5460" xr:uid="{00000000-0005-0000-0000-000051170000}"/>
    <cellStyle name="Comma 29 6" xfId="20920" xr:uid="{2757BD19-CA65-4639-952A-E282EFA54C24}"/>
    <cellStyle name="Comma 29 6 2" xfId="35896" xr:uid="{2192582C-0C93-40FF-93E4-8A66DBCFC51D}"/>
    <cellStyle name="Comma 29 7" xfId="28292" xr:uid="{8DF10D99-0766-45EF-81D3-2B7CFF7C7389}"/>
    <cellStyle name="Comma 3" xfId="400" xr:uid="{00000000-0005-0000-0000-000002010000}"/>
    <cellStyle name="Comma 3 2" xfId="401" xr:uid="{00000000-0005-0000-0000-000003010000}"/>
    <cellStyle name="Comma 3 2 2" xfId="9024" xr:uid="{00000000-0005-0000-0000-000058170000}"/>
    <cellStyle name="Comma 3 3" xfId="402" xr:uid="{00000000-0005-0000-0000-000004010000}"/>
    <cellStyle name="Comma 3 3 2" xfId="9025" xr:uid="{00000000-0005-0000-0000-00005A170000}"/>
    <cellStyle name="Comma 3 3 2 2" xfId="9026" xr:uid="{00000000-0005-0000-0000-00005B170000}"/>
    <cellStyle name="Comma 3 3 3" xfId="9027" xr:uid="{00000000-0005-0000-0000-00005C170000}"/>
    <cellStyle name="Comma 3 4" xfId="9028" xr:uid="{00000000-0005-0000-0000-00005D170000}"/>
    <cellStyle name="Comma 3 4 2" xfId="9029" xr:uid="{00000000-0005-0000-0000-00005E170000}"/>
    <cellStyle name="Comma 3 4 2 2" xfId="25637" xr:uid="{93A7C356-2741-4193-ABD5-9E232888AD1A}"/>
    <cellStyle name="Comma 3 4 2 2 2" xfId="40608" xr:uid="{6C6121FF-8080-4443-AD57-3437D82175F4}"/>
    <cellStyle name="Comma 3 4 2 3" xfId="33007" xr:uid="{A96D24BA-BD36-4A65-A7E7-0294B8436AC7}"/>
    <cellStyle name="Comma 3 4 3" xfId="9030" xr:uid="{00000000-0005-0000-0000-00005F170000}"/>
    <cellStyle name="Comma 3 4 3 2" xfId="25638" xr:uid="{ED7F70FB-6174-417B-B432-ABBE6619682F}"/>
    <cellStyle name="Comma 3 4 3 2 2" xfId="40609" xr:uid="{0F2551D6-A8D6-4C49-BEED-710EB3A9362F}"/>
    <cellStyle name="Comma 3 4 3 3" xfId="33008" xr:uid="{576CE780-2139-48F9-8797-F3CE481862A3}"/>
    <cellStyle name="Comma 3 5" xfId="9031" xr:uid="{00000000-0005-0000-0000-000060170000}"/>
    <cellStyle name="Comma 3 5 2" xfId="9032" xr:uid="{00000000-0005-0000-0000-000061170000}"/>
    <cellStyle name="Comma 3 5 2 2" xfId="25639" xr:uid="{9D34A72D-BAAD-4817-A631-1C4E5DBA14B7}"/>
    <cellStyle name="Comma 3 5 2 2 2" xfId="40610" xr:uid="{1E7B8EE5-BB77-423C-937D-AA30C2342060}"/>
    <cellStyle name="Comma 3 5 2 3" xfId="33009" xr:uid="{294A2586-C9FE-4E07-8EF4-62FDC0372731}"/>
    <cellStyle name="Comma 3 6" xfId="9033" xr:uid="{00000000-0005-0000-0000-000062170000}"/>
    <cellStyle name="Comma 3 6 2" xfId="9034" xr:uid="{00000000-0005-0000-0000-000063170000}"/>
    <cellStyle name="Comma 3 6 2 2" xfId="25640" xr:uid="{0F68D8CE-2094-4F0E-89EA-B56406711CAC}"/>
    <cellStyle name="Comma 3 6 2 2 2" xfId="40611" xr:uid="{981C54A0-5DA0-45AA-AFC3-0AC038D0DB2C}"/>
    <cellStyle name="Comma 3 6 2 3" xfId="33010" xr:uid="{75BD795E-907A-48D8-9EA2-60703D90828E}"/>
    <cellStyle name="Comma 3 7" xfId="20546" xr:uid="{3F226CB6-D172-4072-A9EC-B164386A84B9}"/>
    <cellStyle name="Comma 30" xfId="2961" xr:uid="{00000000-0005-0000-0000-000005010000}"/>
    <cellStyle name="Comma 30 2" xfId="9035" xr:uid="{00000000-0005-0000-0000-000065170000}"/>
    <cellStyle name="Comma 30 3" xfId="9036" xr:uid="{00000000-0005-0000-0000-000066170000}"/>
    <cellStyle name="Comma 30 3 2" xfId="9037" xr:uid="{00000000-0005-0000-0000-000067170000}"/>
    <cellStyle name="Comma 30 4" xfId="9038" xr:uid="{00000000-0005-0000-0000-000068170000}"/>
    <cellStyle name="Comma 30 5" xfId="5459" xr:uid="{00000000-0005-0000-0000-000064170000}"/>
    <cellStyle name="Comma 30 6" xfId="20917" xr:uid="{E43A729C-A4F9-4B18-BE26-49B1E4E237E1}"/>
    <cellStyle name="Comma 30 6 2" xfId="35893" xr:uid="{53DA27B2-8F40-4E73-ACC1-42459F135D60}"/>
    <cellStyle name="Comma 30 7" xfId="28289" xr:uid="{9247CC6C-8DC8-48FB-8AC9-5F354102A4B7}"/>
    <cellStyle name="Comma 31" xfId="2958" xr:uid="{00000000-0005-0000-0000-000006010000}"/>
    <cellStyle name="Comma 31 2" xfId="9039" xr:uid="{00000000-0005-0000-0000-00006A170000}"/>
    <cellStyle name="Comma 31 3" xfId="9040" xr:uid="{00000000-0005-0000-0000-00006B170000}"/>
    <cellStyle name="Comma 31 3 2" xfId="9041" xr:uid="{00000000-0005-0000-0000-00006C170000}"/>
    <cellStyle name="Comma 31 4" xfId="9042" xr:uid="{00000000-0005-0000-0000-00006D170000}"/>
    <cellStyle name="Comma 31 5" xfId="5458" xr:uid="{00000000-0005-0000-0000-000069170000}"/>
    <cellStyle name="Comma 31 6" xfId="20914" xr:uid="{F62A52EB-A2EA-4AFF-8BBC-CAD375A40FDD}"/>
    <cellStyle name="Comma 31 6 2" xfId="35890" xr:uid="{CC4455D7-AED2-4591-85D4-0A2B0BA6E613}"/>
    <cellStyle name="Comma 31 7" xfId="28286" xr:uid="{B28CB9EC-2A18-448B-A0E0-6D56122975A9}"/>
    <cellStyle name="Comma 32" xfId="2955" xr:uid="{00000000-0005-0000-0000-000007010000}"/>
    <cellStyle name="Comma 32 2" xfId="9043" xr:uid="{00000000-0005-0000-0000-00006F170000}"/>
    <cellStyle name="Comma 32 3" xfId="9044" xr:uid="{00000000-0005-0000-0000-000070170000}"/>
    <cellStyle name="Comma 32 3 2" xfId="9045" xr:uid="{00000000-0005-0000-0000-000071170000}"/>
    <cellStyle name="Comma 32 4" xfId="9046" xr:uid="{00000000-0005-0000-0000-000072170000}"/>
    <cellStyle name="Comma 32 5" xfId="5457" xr:uid="{00000000-0005-0000-0000-00006E170000}"/>
    <cellStyle name="Comma 32 6" xfId="20911" xr:uid="{A0F5EAC6-6D68-4FAA-AB12-5EE29B61E093}"/>
    <cellStyle name="Comma 32 6 2" xfId="35887" xr:uid="{71A9A716-BF3F-4B62-AB9E-E84FE5BE405D}"/>
    <cellStyle name="Comma 32 7" xfId="28283" xr:uid="{866E7670-9C75-4D42-B881-CC92C7D19B41}"/>
    <cellStyle name="Comma 33" xfId="2952" xr:uid="{00000000-0005-0000-0000-000008010000}"/>
    <cellStyle name="Comma 33 2" xfId="9047" xr:uid="{00000000-0005-0000-0000-000074170000}"/>
    <cellStyle name="Comma 33 3" xfId="9048" xr:uid="{00000000-0005-0000-0000-000075170000}"/>
    <cellStyle name="Comma 33 3 2" xfId="9049" xr:uid="{00000000-0005-0000-0000-000076170000}"/>
    <cellStyle name="Comma 33 4" xfId="9050" xr:uid="{00000000-0005-0000-0000-000077170000}"/>
    <cellStyle name="Comma 33 5" xfId="5456" xr:uid="{00000000-0005-0000-0000-000073170000}"/>
    <cellStyle name="Comma 33 6" xfId="20908" xr:uid="{C9689BEA-53F0-4DCF-AFAF-44B9DBAC3405}"/>
    <cellStyle name="Comma 33 6 2" xfId="35884" xr:uid="{D2FC454D-FE32-4807-8D63-23FFFD772913}"/>
    <cellStyle name="Comma 33 7" xfId="28280" xr:uid="{279B4AE6-3DEF-4549-AD43-9D64181DAB5B}"/>
    <cellStyle name="Comma 34" xfId="2947" xr:uid="{00000000-0005-0000-0000-000009010000}"/>
    <cellStyle name="Comma 34 2" xfId="9051" xr:uid="{00000000-0005-0000-0000-000079170000}"/>
    <cellStyle name="Comma 34 3" xfId="9052" xr:uid="{00000000-0005-0000-0000-00007A170000}"/>
    <cellStyle name="Comma 34 3 2" xfId="9053" xr:uid="{00000000-0005-0000-0000-00007B170000}"/>
    <cellStyle name="Comma 34 3 3" xfId="25641" xr:uid="{4D2481B8-63F7-4668-B846-CDAC92091493}"/>
    <cellStyle name="Comma 34 3 3 2" xfId="40612" xr:uid="{E1080532-12E6-40BF-B7CE-35EDCD8CC12F}"/>
    <cellStyle name="Comma 34 3 4" xfId="33011" xr:uid="{4834F00C-91C2-4658-86C0-E52A44230464}"/>
    <cellStyle name="Comma 34 4" xfId="9054" xr:uid="{00000000-0005-0000-0000-00007C170000}"/>
    <cellStyle name="Comma 34 4 2" xfId="25642" xr:uid="{8C5205E9-3BDE-459D-8ECB-738528707730}"/>
    <cellStyle name="Comma 34 4 2 2" xfId="40613" xr:uid="{3DE5C1A0-EB0E-4CC9-A159-2868D5CF1AA4}"/>
    <cellStyle name="Comma 34 4 3" xfId="33012" xr:uid="{DE7FC02C-80E5-4288-ABC7-FCE6C094E8D4}"/>
    <cellStyle name="Comma 34 5" xfId="9055" xr:uid="{00000000-0005-0000-0000-00007D170000}"/>
    <cellStyle name="Comma 34 6" xfId="9056" xr:uid="{00000000-0005-0000-0000-00007E170000}"/>
    <cellStyle name="Comma 34 7" xfId="5455" xr:uid="{00000000-0005-0000-0000-000078170000}"/>
    <cellStyle name="Comma 34 8" xfId="20903" xr:uid="{00252C2A-36E8-48BE-9A38-0228DB516893}"/>
    <cellStyle name="Comma 34 8 2" xfId="35879" xr:uid="{13E0F4AE-DE25-474F-9C84-2D9D9F7C59FB}"/>
    <cellStyle name="Comma 34 9" xfId="28275" xr:uid="{3180EE3D-3264-4E51-94A0-3AB9850A8FE9}"/>
    <cellStyle name="Comma 35" xfId="2945" xr:uid="{00000000-0005-0000-0000-00000A010000}"/>
    <cellStyle name="Comma 35 2" xfId="9057" xr:uid="{00000000-0005-0000-0000-000080170000}"/>
    <cellStyle name="Comma 35 3" xfId="9058" xr:uid="{00000000-0005-0000-0000-000081170000}"/>
    <cellStyle name="Comma 35 3 2" xfId="9059" xr:uid="{00000000-0005-0000-0000-000082170000}"/>
    <cellStyle name="Comma 35 3 3" xfId="25643" xr:uid="{CE10C071-F6B5-46F6-A890-C384EA606719}"/>
    <cellStyle name="Comma 35 3 3 2" xfId="40614" xr:uid="{DF36434A-D968-4084-B52A-B0ACA493602C}"/>
    <cellStyle name="Comma 35 3 4" xfId="33013" xr:uid="{1D6FA062-AE69-4928-878C-811C59C3269F}"/>
    <cellStyle name="Comma 35 4" xfId="9060" xr:uid="{00000000-0005-0000-0000-000083170000}"/>
    <cellStyle name="Comma 35 4 2" xfId="25644" xr:uid="{305E421E-2FEF-473C-B049-7EA7E30D40C1}"/>
    <cellStyle name="Comma 35 4 2 2" xfId="40615" xr:uid="{6B9EBCB0-19B4-424A-9F10-DBCD640E4E89}"/>
    <cellStyle name="Comma 35 4 3" xfId="33014" xr:uid="{34101A3C-00B2-4582-A1E3-E6CD3911950D}"/>
    <cellStyle name="Comma 35 5" xfId="9061" xr:uid="{00000000-0005-0000-0000-000084170000}"/>
    <cellStyle name="Comma 35 6" xfId="9062" xr:uid="{00000000-0005-0000-0000-000085170000}"/>
    <cellStyle name="Comma 35 7" xfId="5545" xr:uid="{00000000-0005-0000-0000-00007F170000}"/>
    <cellStyle name="Comma 35 8" xfId="20901" xr:uid="{01524B74-E4C3-4CDD-8499-9DB0272E6D5D}"/>
    <cellStyle name="Comma 35 8 2" xfId="35877" xr:uid="{B08472C4-A029-4B36-93CA-D7EEFF926C3B}"/>
    <cellStyle name="Comma 35 9" xfId="28273" xr:uid="{FBFDB82B-B6FE-451C-8209-2618E4698E91}"/>
    <cellStyle name="Comma 36" xfId="5454" xr:uid="{00000000-0005-0000-0000-000086170000}"/>
    <cellStyle name="Comma 36 2" xfId="9063" xr:uid="{00000000-0005-0000-0000-000087170000}"/>
    <cellStyle name="Comma 36 3" xfId="9064" xr:uid="{00000000-0005-0000-0000-000088170000}"/>
    <cellStyle name="Comma 36 3 2" xfId="9065" xr:uid="{00000000-0005-0000-0000-000089170000}"/>
    <cellStyle name="Comma 36 3 3" xfId="25645" xr:uid="{AF1F1BB2-2D8C-4C70-9AE9-F434E1023401}"/>
    <cellStyle name="Comma 36 3 3 2" xfId="40616" xr:uid="{9CAD72DB-0A99-46FB-8543-9C187E661FB1}"/>
    <cellStyle name="Comma 36 3 4" xfId="33015" xr:uid="{93AAF27C-ADEB-4EA7-B780-B6DB0CCEC07E}"/>
    <cellStyle name="Comma 36 4" xfId="9066" xr:uid="{00000000-0005-0000-0000-00008A170000}"/>
    <cellStyle name="Comma 36 4 2" xfId="25646" xr:uid="{C5C72818-CB19-49DE-AE3C-F865E026AA97}"/>
    <cellStyle name="Comma 36 4 2 2" xfId="40617" xr:uid="{22A02EC4-0226-4A2C-9F0A-8981AB3657D6}"/>
    <cellStyle name="Comma 36 4 3" xfId="33016" xr:uid="{EB0B1616-02F2-482B-B1D3-5BC59CEBA984}"/>
    <cellStyle name="Comma 36 5" xfId="9067" xr:uid="{00000000-0005-0000-0000-00008B170000}"/>
    <cellStyle name="Comma 36 6" xfId="9068" xr:uid="{00000000-0005-0000-0000-00008C170000}"/>
    <cellStyle name="Comma 37" xfId="5453" xr:uid="{00000000-0005-0000-0000-00008D170000}"/>
    <cellStyle name="Comma 37 2" xfId="9069" xr:uid="{00000000-0005-0000-0000-00008E170000}"/>
    <cellStyle name="Comma 37 3" xfId="9070" xr:uid="{00000000-0005-0000-0000-00008F170000}"/>
    <cellStyle name="Comma 37 3 2" xfId="9071" xr:uid="{00000000-0005-0000-0000-000090170000}"/>
    <cellStyle name="Comma 37 3 3" xfId="25647" xr:uid="{5BB2688E-D69C-480A-94CA-60675C342C84}"/>
    <cellStyle name="Comma 37 3 3 2" xfId="40618" xr:uid="{F7C3C4E4-6EED-47C1-B350-DEAD12F03568}"/>
    <cellStyle name="Comma 37 3 4" xfId="33017" xr:uid="{5A97480E-6A33-4581-9F84-DC1DAD7454B1}"/>
    <cellStyle name="Comma 37 4" xfId="9072" xr:uid="{00000000-0005-0000-0000-000091170000}"/>
    <cellStyle name="Comma 37 4 2" xfId="25648" xr:uid="{0DDD86BD-BB68-44DE-ACF7-1A63A9DFCBB3}"/>
    <cellStyle name="Comma 37 4 2 2" xfId="40619" xr:uid="{A1608558-AAF3-4725-8B98-403C2D09710E}"/>
    <cellStyle name="Comma 37 4 3" xfId="33018" xr:uid="{AE728C9B-F06E-4FF0-824D-96E3A3836655}"/>
    <cellStyle name="Comma 37 5" xfId="9073" xr:uid="{00000000-0005-0000-0000-000092170000}"/>
    <cellStyle name="Comma 37 6" xfId="9074" xr:uid="{00000000-0005-0000-0000-000093170000}"/>
    <cellStyle name="Comma 38" xfId="5452" xr:uid="{00000000-0005-0000-0000-000094170000}"/>
    <cellStyle name="Comma 38 2" xfId="9075" xr:uid="{00000000-0005-0000-0000-000095170000}"/>
    <cellStyle name="Comma 38 3" xfId="9076" xr:uid="{00000000-0005-0000-0000-000096170000}"/>
    <cellStyle name="Comma 38 3 2" xfId="9077" xr:uid="{00000000-0005-0000-0000-000097170000}"/>
    <cellStyle name="Comma 38 3 3" xfId="25649" xr:uid="{321621FA-2428-4E0F-9DAB-09621056C310}"/>
    <cellStyle name="Comma 38 3 3 2" xfId="40620" xr:uid="{947DE60D-C1A4-4F6F-819D-5A736FEBAD9D}"/>
    <cellStyle name="Comma 38 3 4" xfId="33019" xr:uid="{73791289-FC4E-425C-B7FA-08FC891ACA38}"/>
    <cellStyle name="Comma 38 4" xfId="9078" xr:uid="{00000000-0005-0000-0000-000098170000}"/>
    <cellStyle name="Comma 38 4 2" xfId="25650" xr:uid="{77472C55-87CF-4973-870B-F831AF3D6EC9}"/>
    <cellStyle name="Comma 38 4 2 2" xfId="40621" xr:uid="{E78D4F3B-FB81-4CC3-BCA0-B5A87ADC2475}"/>
    <cellStyle name="Comma 38 4 3" xfId="33020" xr:uid="{63F60198-2904-4CDC-B73C-7E8E704C93AA}"/>
    <cellStyle name="Comma 38 5" xfId="9079" xr:uid="{00000000-0005-0000-0000-000099170000}"/>
    <cellStyle name="Comma 38 6" xfId="9080" xr:uid="{00000000-0005-0000-0000-00009A170000}"/>
    <cellStyle name="Comma 39" xfId="5451" xr:uid="{00000000-0005-0000-0000-00009B170000}"/>
    <cellStyle name="Comma 39 2" xfId="9081" xr:uid="{00000000-0005-0000-0000-00009C170000}"/>
    <cellStyle name="Comma 39 2 2" xfId="9082" xr:uid="{00000000-0005-0000-0000-00009D170000}"/>
    <cellStyle name="Comma 39 2 2 2" xfId="9083" xr:uid="{00000000-0005-0000-0000-00009E170000}"/>
    <cellStyle name="Comma 39 2 2 2 2" xfId="9084" xr:uid="{00000000-0005-0000-0000-00009F170000}"/>
    <cellStyle name="Comma 39 2 2 2 3" xfId="9085" xr:uid="{00000000-0005-0000-0000-0000A0170000}"/>
    <cellStyle name="Comma 39 2 2 2 3 2" xfId="25651" xr:uid="{1FC4646B-E56A-4860-8569-BCCA04336971}"/>
    <cellStyle name="Comma 39 2 2 2 3 2 2" xfId="40622" xr:uid="{590F0E3C-790A-401D-A9E8-542BE68B4C14}"/>
    <cellStyle name="Comma 39 2 2 2 3 3" xfId="33021" xr:uid="{44D25BB1-DB5A-4700-ABC8-91837FCF62EE}"/>
    <cellStyle name="Comma 39 2 2 3" xfId="9086" xr:uid="{00000000-0005-0000-0000-0000A1170000}"/>
    <cellStyle name="Comma 39 2 2 4" xfId="9087" xr:uid="{00000000-0005-0000-0000-0000A2170000}"/>
    <cellStyle name="Comma 39 2 2 4 2" xfId="25652" xr:uid="{787290CF-5925-4E23-9487-093343C97BA1}"/>
    <cellStyle name="Comma 39 2 2 4 2 2" xfId="40623" xr:uid="{CE504D12-B7BD-446C-ACAE-4945E59647B8}"/>
    <cellStyle name="Comma 39 2 2 4 3" xfId="33022" xr:uid="{CF68608A-E2EB-4519-971A-D4EBB9D790B5}"/>
    <cellStyle name="Comma 39 2 3" xfId="9088" xr:uid="{00000000-0005-0000-0000-0000A3170000}"/>
    <cellStyle name="Comma 39 2 3 2" xfId="9089" xr:uid="{00000000-0005-0000-0000-0000A4170000}"/>
    <cellStyle name="Comma 39 2 4" xfId="9090" xr:uid="{00000000-0005-0000-0000-0000A5170000}"/>
    <cellStyle name="Comma 39 2 5" xfId="9091" xr:uid="{00000000-0005-0000-0000-0000A6170000}"/>
    <cellStyle name="Comma 39 2 5 2" xfId="9092" xr:uid="{00000000-0005-0000-0000-0000A7170000}"/>
    <cellStyle name="Comma 39 2 6" xfId="9093" xr:uid="{00000000-0005-0000-0000-0000A8170000}"/>
    <cellStyle name="Comma 39 2 6 2" xfId="9094" xr:uid="{00000000-0005-0000-0000-0000A9170000}"/>
    <cellStyle name="Comma 39 2 6 2 2" xfId="9095" xr:uid="{00000000-0005-0000-0000-0000AA170000}"/>
    <cellStyle name="Comma 39 2 6 3" xfId="9096" xr:uid="{00000000-0005-0000-0000-0000AB170000}"/>
    <cellStyle name="Comma 39 2 6 3 2" xfId="9097" xr:uid="{00000000-0005-0000-0000-0000AC170000}"/>
    <cellStyle name="Comma 39 2 6 3 3" xfId="25653" xr:uid="{5A49F220-2DE4-4BA4-B128-7759BD873194}"/>
    <cellStyle name="Comma 39 2 6 3 3 2" xfId="40624" xr:uid="{CD6D0FDE-51C0-4B9C-9ED3-0657D4B66BF6}"/>
    <cellStyle name="Comma 39 2 6 3 4" xfId="33023" xr:uid="{4ED8DF9C-9265-4057-BD9C-7074CC64A824}"/>
    <cellStyle name="Comma 39 2 7" xfId="9098" xr:uid="{00000000-0005-0000-0000-0000AD170000}"/>
    <cellStyle name="Comma 39 2 8" xfId="9099" xr:uid="{00000000-0005-0000-0000-0000AE170000}"/>
    <cellStyle name="Comma 39 3" xfId="9100" xr:uid="{00000000-0005-0000-0000-0000AF170000}"/>
    <cellStyle name="Comma 39 3 2" xfId="9101" xr:uid="{00000000-0005-0000-0000-0000B0170000}"/>
    <cellStyle name="Comma 39 3 3" xfId="9102" xr:uid="{00000000-0005-0000-0000-0000B1170000}"/>
    <cellStyle name="Comma 39 3 4" xfId="9103" xr:uid="{00000000-0005-0000-0000-0000B2170000}"/>
    <cellStyle name="Comma 39 3 4 2" xfId="25654" xr:uid="{50C2C8AB-B872-497B-A2CC-59CAA5E4F832}"/>
    <cellStyle name="Comma 39 3 4 2 2" xfId="40625" xr:uid="{1E86C0FB-1AB6-46CB-9F32-F5C0E77DD097}"/>
    <cellStyle name="Comma 39 3 4 3" xfId="33024" xr:uid="{C1307C6A-527C-427B-8B18-DC17B6A730B0}"/>
    <cellStyle name="Comma 39 4" xfId="9104" xr:uid="{00000000-0005-0000-0000-0000B3170000}"/>
    <cellStyle name="Comma 39 4 2" xfId="9105" xr:uid="{00000000-0005-0000-0000-0000B4170000}"/>
    <cellStyle name="Comma 39 4 3" xfId="9106" xr:uid="{00000000-0005-0000-0000-0000B5170000}"/>
    <cellStyle name="Comma 39 4 4" xfId="9107" xr:uid="{00000000-0005-0000-0000-0000B6170000}"/>
    <cellStyle name="Comma 39 4 4 2" xfId="25655" xr:uid="{8624A8FE-A567-430D-9DF5-254BF4C2AFC7}"/>
    <cellStyle name="Comma 39 4 4 2 2" xfId="40626" xr:uid="{25557DCB-D340-43A4-978E-C4118A518604}"/>
    <cellStyle name="Comma 39 4 4 3" xfId="33025" xr:uid="{4FFBE9FE-5040-4BBB-8579-ADB99862333B}"/>
    <cellStyle name="Comma 39 5" xfId="9108" xr:uid="{00000000-0005-0000-0000-0000B7170000}"/>
    <cellStyle name="Comma 39 5 2" xfId="9109" xr:uid="{00000000-0005-0000-0000-0000B8170000}"/>
    <cellStyle name="Comma 39 5 3" xfId="9110" xr:uid="{00000000-0005-0000-0000-0000B9170000}"/>
    <cellStyle name="Comma 39 5 4" xfId="9111" xr:uid="{00000000-0005-0000-0000-0000BA170000}"/>
    <cellStyle name="Comma 39 6" xfId="9112" xr:uid="{00000000-0005-0000-0000-0000BB170000}"/>
    <cellStyle name="Comma 39 6 2" xfId="9113" xr:uid="{00000000-0005-0000-0000-0000BC170000}"/>
    <cellStyle name="Comma 39 6 2 2" xfId="9114" xr:uid="{00000000-0005-0000-0000-0000BD170000}"/>
    <cellStyle name="Comma 39 6 3" xfId="9115" xr:uid="{00000000-0005-0000-0000-0000BE170000}"/>
    <cellStyle name="Comma 39 6 3 2" xfId="9116" xr:uid="{00000000-0005-0000-0000-0000BF170000}"/>
    <cellStyle name="Comma 39 6 3 3" xfId="25656" xr:uid="{84DE19FD-5C54-4E62-BD31-8154D23C2A8F}"/>
    <cellStyle name="Comma 39 6 3 3 2" xfId="40627" xr:uid="{F41F74D0-49B4-4FD0-939A-1BC6500F32DC}"/>
    <cellStyle name="Comma 39 6 3 4" xfId="33026" xr:uid="{6653FF52-890F-456D-9CAA-804C52938237}"/>
    <cellStyle name="Comma 39 7" xfId="9117" xr:uid="{00000000-0005-0000-0000-0000C0170000}"/>
    <cellStyle name="Comma 39 8" xfId="9118" xr:uid="{00000000-0005-0000-0000-0000C1170000}"/>
    <cellStyle name="Comma 39 9" xfId="9119" xr:uid="{00000000-0005-0000-0000-0000C2170000}"/>
    <cellStyle name="Comma 4" xfId="403" xr:uid="{00000000-0005-0000-0000-00000B010000}"/>
    <cellStyle name="Comma 4 10" xfId="5450" xr:uid="{00000000-0005-0000-0000-0000C3170000}"/>
    <cellStyle name="Comma 4 2" xfId="404" xr:uid="{00000000-0005-0000-0000-00000C010000}"/>
    <cellStyle name="Comma 4 2 2" xfId="9120" xr:uid="{00000000-0005-0000-0000-0000C5170000}"/>
    <cellStyle name="Comma 4 2 2 2" xfId="9121" xr:uid="{00000000-0005-0000-0000-0000C6170000}"/>
    <cellStyle name="Comma 4 2 2 3" xfId="9122" xr:uid="{00000000-0005-0000-0000-0000C7170000}"/>
    <cellStyle name="Comma 4 2 3" xfId="9123" xr:uid="{00000000-0005-0000-0000-0000C8170000}"/>
    <cellStyle name="Comma 4 2 4" xfId="9124" xr:uid="{00000000-0005-0000-0000-0000C9170000}"/>
    <cellStyle name="Comma 4 2 5" xfId="5449" xr:uid="{00000000-0005-0000-0000-0000C4170000}"/>
    <cellStyle name="Comma 4 3" xfId="405" xr:uid="{00000000-0005-0000-0000-00000D010000}"/>
    <cellStyle name="Comma 4 3 2" xfId="9125" xr:uid="{00000000-0005-0000-0000-0000CA170000}"/>
    <cellStyle name="Comma 4 4" xfId="9126" xr:uid="{00000000-0005-0000-0000-0000CB170000}"/>
    <cellStyle name="Comma 4 4 2" xfId="9127" xr:uid="{00000000-0005-0000-0000-0000CC170000}"/>
    <cellStyle name="Comma 4 5" xfId="9128" xr:uid="{00000000-0005-0000-0000-0000CD170000}"/>
    <cellStyle name="Comma 4 6" xfId="9129" xr:uid="{00000000-0005-0000-0000-0000CE170000}"/>
    <cellStyle name="Comma 4 6 2" xfId="9130" xr:uid="{00000000-0005-0000-0000-0000CF170000}"/>
    <cellStyle name="Comma 4 6 2 2" xfId="9131" xr:uid="{00000000-0005-0000-0000-0000D0170000}"/>
    <cellStyle name="Comma 4 6 3" xfId="9132" xr:uid="{00000000-0005-0000-0000-0000D1170000}"/>
    <cellStyle name="Comma 4 6 4" xfId="9133" xr:uid="{00000000-0005-0000-0000-0000D2170000}"/>
    <cellStyle name="Comma 4 6 4 2" xfId="9134" xr:uid="{00000000-0005-0000-0000-0000D3170000}"/>
    <cellStyle name="Comma 4 6 5" xfId="9135" xr:uid="{00000000-0005-0000-0000-0000D4170000}"/>
    <cellStyle name="Comma 4 6 5 2" xfId="9136" xr:uid="{00000000-0005-0000-0000-0000D5170000}"/>
    <cellStyle name="Comma 4 6 5 2 2" xfId="9137" xr:uid="{00000000-0005-0000-0000-0000D6170000}"/>
    <cellStyle name="Comma 4 6 5 3" xfId="9138" xr:uid="{00000000-0005-0000-0000-0000D7170000}"/>
    <cellStyle name="Comma 4 6 5 3 2" xfId="9139" xr:uid="{00000000-0005-0000-0000-0000D8170000}"/>
    <cellStyle name="Comma 4 6 5 3 3" xfId="25657" xr:uid="{9D17FE20-40D0-4402-A866-6BB6958590D7}"/>
    <cellStyle name="Comma 4 6 5 3 3 2" xfId="40628" xr:uid="{1F4F34BC-E364-471C-BF46-49C6502898D8}"/>
    <cellStyle name="Comma 4 6 5 3 4" xfId="33027" xr:uid="{3EF719FD-9B5D-4FBC-B8D9-A50B1AAB33D7}"/>
    <cellStyle name="Comma 4 6 6" xfId="9140" xr:uid="{00000000-0005-0000-0000-0000D9170000}"/>
    <cellStyle name="Comma 4 6 7" xfId="9141" xr:uid="{00000000-0005-0000-0000-0000DA170000}"/>
    <cellStyle name="Comma 4 6 8" xfId="9142" xr:uid="{00000000-0005-0000-0000-0000DB170000}"/>
    <cellStyle name="Comma 4 7" xfId="9143" xr:uid="{00000000-0005-0000-0000-0000DC170000}"/>
    <cellStyle name="Comma 4 8" xfId="9144" xr:uid="{00000000-0005-0000-0000-0000DD170000}"/>
    <cellStyle name="Comma 4 9" xfId="9145" xr:uid="{00000000-0005-0000-0000-0000DE170000}"/>
    <cellStyle name="Comma 4_App b.3 Unspent_" xfId="406" xr:uid="{00000000-0005-0000-0000-00000E010000}"/>
    <cellStyle name="Comma 40" xfId="5448" xr:uid="{00000000-0005-0000-0000-0000DF170000}"/>
    <cellStyle name="Comma 40 2" xfId="9146" xr:uid="{00000000-0005-0000-0000-0000E0170000}"/>
    <cellStyle name="Comma 40 2 2" xfId="9147" xr:uid="{00000000-0005-0000-0000-0000E1170000}"/>
    <cellStyle name="Comma 40 2 2 2" xfId="9148" xr:uid="{00000000-0005-0000-0000-0000E2170000}"/>
    <cellStyle name="Comma 40 2 2 2 2" xfId="9149" xr:uid="{00000000-0005-0000-0000-0000E3170000}"/>
    <cellStyle name="Comma 40 2 2 2 3" xfId="9150" xr:uid="{00000000-0005-0000-0000-0000E4170000}"/>
    <cellStyle name="Comma 40 2 2 2 3 2" xfId="25658" xr:uid="{A4B806BE-9B62-4B4D-9931-EDAC45799858}"/>
    <cellStyle name="Comma 40 2 2 2 3 2 2" xfId="40629" xr:uid="{EE3C66A5-8660-488E-B65C-3039267ADB85}"/>
    <cellStyle name="Comma 40 2 2 2 3 3" xfId="33028" xr:uid="{4576A75C-AF2E-4C85-AE28-03ECB1619E76}"/>
    <cellStyle name="Comma 40 2 2 3" xfId="9151" xr:uid="{00000000-0005-0000-0000-0000E5170000}"/>
    <cellStyle name="Comma 40 2 2 4" xfId="9152" xr:uid="{00000000-0005-0000-0000-0000E6170000}"/>
    <cellStyle name="Comma 40 2 2 4 2" xfId="25659" xr:uid="{142BA1F2-B528-450D-9B54-C348389256B7}"/>
    <cellStyle name="Comma 40 2 2 4 2 2" xfId="40630" xr:uid="{30F88214-DA28-4D07-8D29-6C3ABBA944C1}"/>
    <cellStyle name="Comma 40 2 2 4 3" xfId="33029" xr:uid="{0174EE11-8CF3-4751-89EF-636BCD143CD1}"/>
    <cellStyle name="Comma 40 2 3" xfId="9153" xr:uid="{00000000-0005-0000-0000-0000E7170000}"/>
    <cellStyle name="Comma 40 2 3 2" xfId="9154" xr:uid="{00000000-0005-0000-0000-0000E8170000}"/>
    <cellStyle name="Comma 40 2 4" xfId="9155" xr:uid="{00000000-0005-0000-0000-0000E9170000}"/>
    <cellStyle name="Comma 40 2 5" xfId="9156" xr:uid="{00000000-0005-0000-0000-0000EA170000}"/>
    <cellStyle name="Comma 40 2 5 2" xfId="9157" xr:uid="{00000000-0005-0000-0000-0000EB170000}"/>
    <cellStyle name="Comma 40 2 6" xfId="9158" xr:uid="{00000000-0005-0000-0000-0000EC170000}"/>
    <cellStyle name="Comma 40 2 6 2" xfId="9159" xr:uid="{00000000-0005-0000-0000-0000ED170000}"/>
    <cellStyle name="Comma 40 2 6 2 2" xfId="9160" xr:uid="{00000000-0005-0000-0000-0000EE170000}"/>
    <cellStyle name="Comma 40 2 6 3" xfId="9161" xr:uid="{00000000-0005-0000-0000-0000EF170000}"/>
    <cellStyle name="Comma 40 2 6 3 2" xfId="9162" xr:uid="{00000000-0005-0000-0000-0000F0170000}"/>
    <cellStyle name="Comma 40 2 6 3 3" xfId="25660" xr:uid="{1BED1501-EE00-457B-B249-EDD56609944E}"/>
    <cellStyle name="Comma 40 2 6 3 3 2" xfId="40631" xr:uid="{1A6F9737-8391-47E8-9251-48DAD5C1576A}"/>
    <cellStyle name="Comma 40 2 6 3 4" xfId="33030" xr:uid="{9B398931-0966-4827-93CA-4E2368A76CCF}"/>
    <cellStyle name="Comma 40 2 7" xfId="9163" xr:uid="{00000000-0005-0000-0000-0000F1170000}"/>
    <cellStyle name="Comma 40 2 8" xfId="9164" xr:uid="{00000000-0005-0000-0000-0000F2170000}"/>
    <cellStyle name="Comma 40 3" xfId="9165" xr:uid="{00000000-0005-0000-0000-0000F3170000}"/>
    <cellStyle name="Comma 40 3 2" xfId="9166" xr:uid="{00000000-0005-0000-0000-0000F4170000}"/>
    <cellStyle name="Comma 40 3 3" xfId="9167" xr:uid="{00000000-0005-0000-0000-0000F5170000}"/>
    <cellStyle name="Comma 40 3 4" xfId="9168" xr:uid="{00000000-0005-0000-0000-0000F6170000}"/>
    <cellStyle name="Comma 40 3 4 2" xfId="25661" xr:uid="{FEB05CD7-0B03-4BA7-9CFF-8168664094BB}"/>
    <cellStyle name="Comma 40 3 4 2 2" xfId="40632" xr:uid="{7C85E434-5A7F-408D-B931-53CEA66F8C89}"/>
    <cellStyle name="Comma 40 3 4 3" xfId="33031" xr:uid="{260D2264-4D69-4D6B-97AC-B96FF4B82F02}"/>
    <cellStyle name="Comma 40 4" xfId="9169" xr:uid="{00000000-0005-0000-0000-0000F7170000}"/>
    <cellStyle name="Comma 40 4 2" xfId="9170" xr:uid="{00000000-0005-0000-0000-0000F8170000}"/>
    <cellStyle name="Comma 40 4 3" xfId="9171" xr:uid="{00000000-0005-0000-0000-0000F9170000}"/>
    <cellStyle name="Comma 40 4 4" xfId="9172" xr:uid="{00000000-0005-0000-0000-0000FA170000}"/>
    <cellStyle name="Comma 40 4 4 2" xfId="25662" xr:uid="{492FD78E-AB09-41D0-A91B-F6ED4568ED4A}"/>
    <cellStyle name="Comma 40 4 4 2 2" xfId="40633" xr:uid="{34B5084A-DAF7-43C0-BAAD-9F7873EC5CFC}"/>
    <cellStyle name="Comma 40 4 4 3" xfId="33032" xr:uid="{3620C2ED-6D2B-4A3F-B1BB-D79E5DA98861}"/>
    <cellStyle name="Comma 40 5" xfId="9173" xr:uid="{00000000-0005-0000-0000-0000FB170000}"/>
    <cellStyle name="Comma 40 5 2" xfId="9174" xr:uid="{00000000-0005-0000-0000-0000FC170000}"/>
    <cellStyle name="Comma 40 5 3" xfId="9175" xr:uid="{00000000-0005-0000-0000-0000FD170000}"/>
    <cellStyle name="Comma 40 5 4" xfId="9176" xr:uid="{00000000-0005-0000-0000-0000FE170000}"/>
    <cellStyle name="Comma 40 6" xfId="9177" xr:uid="{00000000-0005-0000-0000-0000FF170000}"/>
    <cellStyle name="Comma 40 6 2" xfId="9178" xr:uid="{00000000-0005-0000-0000-000000180000}"/>
    <cellStyle name="Comma 40 6 2 2" xfId="9179" xr:uid="{00000000-0005-0000-0000-000001180000}"/>
    <cellStyle name="Comma 40 6 3" xfId="9180" xr:uid="{00000000-0005-0000-0000-000002180000}"/>
    <cellStyle name="Comma 40 6 3 2" xfId="9181" xr:uid="{00000000-0005-0000-0000-000003180000}"/>
    <cellStyle name="Comma 40 6 3 3" xfId="25663" xr:uid="{CF85BB16-D7E6-4691-9C33-3C50B4D3BF8F}"/>
    <cellStyle name="Comma 40 6 3 3 2" xfId="40634" xr:uid="{4E801D57-E80A-4CAC-82F8-8DF17B5E83C3}"/>
    <cellStyle name="Comma 40 6 3 4" xfId="33033" xr:uid="{4BE8EACF-3523-47C2-A3F2-70F0C55BDDDC}"/>
    <cellStyle name="Comma 40 7" xfId="9182" xr:uid="{00000000-0005-0000-0000-000004180000}"/>
    <cellStyle name="Comma 41" xfId="5447" xr:uid="{00000000-0005-0000-0000-000005180000}"/>
    <cellStyle name="Comma 41 2" xfId="9183" xr:uid="{00000000-0005-0000-0000-000006180000}"/>
    <cellStyle name="Comma 41 2 2" xfId="9184" xr:uid="{00000000-0005-0000-0000-000007180000}"/>
    <cellStyle name="Comma 41 2 2 2" xfId="9185" xr:uid="{00000000-0005-0000-0000-000008180000}"/>
    <cellStyle name="Comma 41 2 2 2 2" xfId="9186" xr:uid="{00000000-0005-0000-0000-000009180000}"/>
    <cellStyle name="Comma 41 2 2 2 3" xfId="9187" xr:uid="{00000000-0005-0000-0000-00000A180000}"/>
    <cellStyle name="Comma 41 2 2 2 3 2" xfId="25664" xr:uid="{602B25B4-5630-4568-B757-11A88E94DBC2}"/>
    <cellStyle name="Comma 41 2 2 2 3 2 2" xfId="40635" xr:uid="{425D566A-142C-4DF6-B318-744FEEDA5819}"/>
    <cellStyle name="Comma 41 2 2 2 3 3" xfId="33034" xr:uid="{8E9B13F6-2EF4-4A0E-A240-F0C26B160DDE}"/>
    <cellStyle name="Comma 41 2 2 3" xfId="9188" xr:uid="{00000000-0005-0000-0000-00000B180000}"/>
    <cellStyle name="Comma 41 2 2 4" xfId="9189" xr:uid="{00000000-0005-0000-0000-00000C180000}"/>
    <cellStyle name="Comma 41 2 2 4 2" xfId="25665" xr:uid="{BBD7DB39-82D8-4800-BB6F-15155854ECDF}"/>
    <cellStyle name="Comma 41 2 2 4 2 2" xfId="40636" xr:uid="{E48C251C-E4FC-4C7D-AE70-737BB5C4FDC9}"/>
    <cellStyle name="Comma 41 2 2 4 3" xfId="33035" xr:uid="{51CAD37E-9C00-4B3D-90E7-31E0F235BBB1}"/>
    <cellStyle name="Comma 41 2 3" xfId="9190" xr:uid="{00000000-0005-0000-0000-00000D180000}"/>
    <cellStyle name="Comma 41 2 3 2" xfId="9191" xr:uid="{00000000-0005-0000-0000-00000E180000}"/>
    <cellStyle name="Comma 41 2 4" xfId="9192" xr:uid="{00000000-0005-0000-0000-00000F180000}"/>
    <cellStyle name="Comma 41 2 5" xfId="9193" xr:uid="{00000000-0005-0000-0000-000010180000}"/>
    <cellStyle name="Comma 41 2 5 2" xfId="9194" xr:uid="{00000000-0005-0000-0000-000011180000}"/>
    <cellStyle name="Comma 41 2 6" xfId="9195" xr:uid="{00000000-0005-0000-0000-000012180000}"/>
    <cellStyle name="Comma 41 2 6 2" xfId="9196" xr:uid="{00000000-0005-0000-0000-000013180000}"/>
    <cellStyle name="Comma 41 2 6 2 2" xfId="9197" xr:uid="{00000000-0005-0000-0000-000014180000}"/>
    <cellStyle name="Comma 41 2 6 3" xfId="9198" xr:uid="{00000000-0005-0000-0000-000015180000}"/>
    <cellStyle name="Comma 41 2 6 3 2" xfId="9199" xr:uid="{00000000-0005-0000-0000-000016180000}"/>
    <cellStyle name="Comma 41 2 6 3 3" xfId="25666" xr:uid="{F89D3804-22A3-4315-B617-DAFD52BA4C8F}"/>
    <cellStyle name="Comma 41 2 6 3 3 2" xfId="40637" xr:uid="{169F39D6-540C-4887-B817-4C9FE219B7E1}"/>
    <cellStyle name="Comma 41 2 6 3 4" xfId="33036" xr:uid="{C1BC18EA-94EA-4A91-8672-702FB944323A}"/>
    <cellStyle name="Comma 41 2 7" xfId="9200" xr:uid="{00000000-0005-0000-0000-000017180000}"/>
    <cellStyle name="Comma 41 2 8" xfId="9201" xr:uid="{00000000-0005-0000-0000-000018180000}"/>
    <cellStyle name="Comma 41 3" xfId="9202" xr:uid="{00000000-0005-0000-0000-000019180000}"/>
    <cellStyle name="Comma 41 3 2" xfId="9203" xr:uid="{00000000-0005-0000-0000-00001A180000}"/>
    <cellStyle name="Comma 41 3 3" xfId="9204" xr:uid="{00000000-0005-0000-0000-00001B180000}"/>
    <cellStyle name="Comma 41 3 4" xfId="9205" xr:uid="{00000000-0005-0000-0000-00001C180000}"/>
    <cellStyle name="Comma 41 3 4 2" xfId="25667" xr:uid="{E7470C5E-9624-4ACC-A1CB-77E3BB82B3FD}"/>
    <cellStyle name="Comma 41 3 4 2 2" xfId="40638" xr:uid="{AD48815E-3A4A-4E04-AA8A-3126DBE2C97D}"/>
    <cellStyle name="Comma 41 3 4 3" xfId="33037" xr:uid="{95134A03-2C92-4FBE-8A02-553C912B344F}"/>
    <cellStyle name="Comma 41 4" xfId="9206" xr:uid="{00000000-0005-0000-0000-00001D180000}"/>
    <cellStyle name="Comma 41 4 2" xfId="9207" xr:uid="{00000000-0005-0000-0000-00001E180000}"/>
    <cellStyle name="Comma 41 4 3" xfId="9208" xr:uid="{00000000-0005-0000-0000-00001F180000}"/>
    <cellStyle name="Comma 41 4 4" xfId="9209" xr:uid="{00000000-0005-0000-0000-000020180000}"/>
    <cellStyle name="Comma 41 4 4 2" xfId="25668" xr:uid="{E5AC0153-F8A5-4BED-8B8C-0DD09922F768}"/>
    <cellStyle name="Comma 41 4 4 2 2" xfId="40639" xr:uid="{A14A077D-DA20-4692-93A0-8BE580E542BC}"/>
    <cellStyle name="Comma 41 4 4 3" xfId="33038" xr:uid="{05D870D3-1ACE-4CBB-A1DA-8D4BF7BF81F7}"/>
    <cellStyle name="Comma 41 5" xfId="9210" xr:uid="{00000000-0005-0000-0000-000021180000}"/>
    <cellStyle name="Comma 41 5 2" xfId="9211" xr:uid="{00000000-0005-0000-0000-000022180000}"/>
    <cellStyle name="Comma 41 5 3" xfId="9212" xr:uid="{00000000-0005-0000-0000-000023180000}"/>
    <cellStyle name="Comma 41 5 4" xfId="9213" xr:uid="{00000000-0005-0000-0000-000024180000}"/>
    <cellStyle name="Comma 41 6" xfId="9214" xr:uid="{00000000-0005-0000-0000-000025180000}"/>
    <cellStyle name="Comma 41 6 2" xfId="9215" xr:uid="{00000000-0005-0000-0000-000026180000}"/>
    <cellStyle name="Comma 41 6 2 2" xfId="9216" xr:uid="{00000000-0005-0000-0000-000027180000}"/>
    <cellStyle name="Comma 41 6 3" xfId="9217" xr:uid="{00000000-0005-0000-0000-000028180000}"/>
    <cellStyle name="Comma 41 6 3 2" xfId="9218" xr:uid="{00000000-0005-0000-0000-000029180000}"/>
    <cellStyle name="Comma 41 6 3 3" xfId="25669" xr:uid="{1CCB173C-829C-4944-9D16-9F4598472C55}"/>
    <cellStyle name="Comma 41 6 3 3 2" xfId="40640" xr:uid="{0B1979E9-CCF8-4AB7-B7AE-398C8B8DA00A}"/>
    <cellStyle name="Comma 41 6 3 4" xfId="33039" xr:uid="{A3799E73-E60E-441E-8CB6-725A7A08A6D9}"/>
    <cellStyle name="Comma 41 7" xfId="9219" xr:uid="{00000000-0005-0000-0000-00002A180000}"/>
    <cellStyle name="Comma 42" xfId="5544" xr:uid="{00000000-0005-0000-0000-00002B180000}"/>
    <cellStyle name="Comma 42 2" xfId="9220" xr:uid="{00000000-0005-0000-0000-00002C180000}"/>
    <cellStyle name="Comma 42 2 2" xfId="9221" xr:uid="{00000000-0005-0000-0000-00002D180000}"/>
    <cellStyle name="Comma 42 2 2 2" xfId="9222" xr:uid="{00000000-0005-0000-0000-00002E180000}"/>
    <cellStyle name="Comma 42 2 2 3" xfId="9223" xr:uid="{00000000-0005-0000-0000-00002F180000}"/>
    <cellStyle name="Comma 42 2 2 4" xfId="9224" xr:uid="{00000000-0005-0000-0000-000030180000}"/>
    <cellStyle name="Comma 42 2 2 4 2" xfId="25670" xr:uid="{57518CE7-75A0-4DB9-8DE2-BBCD45ECF1FD}"/>
    <cellStyle name="Comma 42 2 2 4 2 2" xfId="40641" xr:uid="{78AF721A-927B-4C00-A17C-6494BAF8990F}"/>
    <cellStyle name="Comma 42 2 2 4 3" xfId="33040" xr:uid="{9520A4A9-6787-47CA-8BF3-EE940C15FAF0}"/>
    <cellStyle name="Comma 42 2 3" xfId="9225" xr:uid="{00000000-0005-0000-0000-000031180000}"/>
    <cellStyle name="Comma 42 2 4" xfId="9226" xr:uid="{00000000-0005-0000-0000-000032180000}"/>
    <cellStyle name="Comma 42 2 4 2" xfId="9227" xr:uid="{00000000-0005-0000-0000-000033180000}"/>
    <cellStyle name="Comma 42 2 5" xfId="9228" xr:uid="{00000000-0005-0000-0000-000034180000}"/>
    <cellStyle name="Comma 42 2 5 2" xfId="9229" xr:uid="{00000000-0005-0000-0000-000035180000}"/>
    <cellStyle name="Comma 42 2 5 2 2" xfId="9230" xr:uid="{00000000-0005-0000-0000-000036180000}"/>
    <cellStyle name="Comma 42 2 5 3" xfId="9231" xr:uid="{00000000-0005-0000-0000-000037180000}"/>
    <cellStyle name="Comma 42 2 5 3 2" xfId="9232" xr:uid="{00000000-0005-0000-0000-000038180000}"/>
    <cellStyle name="Comma 42 2 5 3 3" xfId="25671" xr:uid="{6B45E8B2-02BD-4B19-9AA9-DA12E6DF3938}"/>
    <cellStyle name="Comma 42 2 5 3 3 2" xfId="40642" xr:uid="{41777ADF-55CE-4263-A3B1-16B53433CE16}"/>
    <cellStyle name="Comma 42 2 5 3 4" xfId="33041" xr:uid="{AF54FC94-CAA6-4841-8955-0C60ED4E3FA6}"/>
    <cellStyle name="Comma 42 2 6" xfId="9233" xr:uid="{00000000-0005-0000-0000-000039180000}"/>
    <cellStyle name="Comma 42 2 7" xfId="9234" xr:uid="{00000000-0005-0000-0000-00003A180000}"/>
    <cellStyle name="Comma 42 2 7 2" xfId="25672" xr:uid="{C5E857FF-7B30-4A65-AA40-23B8165A7DC2}"/>
    <cellStyle name="Comma 42 2 7 2 2" xfId="40643" xr:uid="{5F84C494-FF27-4C9C-8689-D6A6B6F55C8A}"/>
    <cellStyle name="Comma 42 2 7 3" xfId="33042" xr:uid="{5711ABCE-07F1-4DF4-9C3C-82C74C93B338}"/>
    <cellStyle name="Comma 42 3" xfId="9235" xr:uid="{00000000-0005-0000-0000-00003B180000}"/>
    <cellStyle name="Comma 42 3 2" xfId="9236" xr:uid="{00000000-0005-0000-0000-00003C180000}"/>
    <cellStyle name="Comma 42 3 3" xfId="9237" xr:uid="{00000000-0005-0000-0000-00003D180000}"/>
    <cellStyle name="Comma 42 3 4" xfId="9238" xr:uid="{00000000-0005-0000-0000-00003E180000}"/>
    <cellStyle name="Comma 42 3 4 2" xfId="25673" xr:uid="{E4EEA8C7-6BF7-45F0-821C-539F4422AAF6}"/>
    <cellStyle name="Comma 42 3 4 2 2" xfId="40644" xr:uid="{B3B41A62-06EC-49C6-AF83-830ACEEDE3F7}"/>
    <cellStyle name="Comma 42 3 4 3" xfId="33043" xr:uid="{CE3C4E7E-755B-4D6D-87ED-AE4FA4A2EF23}"/>
    <cellStyle name="Comma 42 4" xfId="9239" xr:uid="{00000000-0005-0000-0000-00003F180000}"/>
    <cellStyle name="Comma 42 4 2" xfId="9240" xr:uid="{00000000-0005-0000-0000-000040180000}"/>
    <cellStyle name="Comma 42 4 3" xfId="9241" xr:uid="{00000000-0005-0000-0000-000041180000}"/>
    <cellStyle name="Comma 42 4 4" xfId="9242" xr:uid="{00000000-0005-0000-0000-000042180000}"/>
    <cellStyle name="Comma 42 4 4 2" xfId="25674" xr:uid="{7A9DEF15-CF79-4098-BEC8-0C7D4A3A38C6}"/>
    <cellStyle name="Comma 42 4 4 2 2" xfId="40645" xr:uid="{1DF51E20-DADA-4846-A411-3542F8BD7CD3}"/>
    <cellStyle name="Comma 42 4 4 3" xfId="33044" xr:uid="{A0A7E7EA-9A87-4BA4-A865-8D72BF36DF38}"/>
    <cellStyle name="Comma 42 5" xfId="9243" xr:uid="{00000000-0005-0000-0000-000043180000}"/>
    <cellStyle name="Comma 42 5 2" xfId="9244" xr:uid="{00000000-0005-0000-0000-000044180000}"/>
    <cellStyle name="Comma 42 5 3" xfId="9245" xr:uid="{00000000-0005-0000-0000-000045180000}"/>
    <cellStyle name="Comma 42 6" xfId="9246" xr:uid="{00000000-0005-0000-0000-000046180000}"/>
    <cellStyle name="Comma 42 6 2" xfId="9247" xr:uid="{00000000-0005-0000-0000-000047180000}"/>
    <cellStyle name="Comma 42 7" xfId="9248" xr:uid="{00000000-0005-0000-0000-000048180000}"/>
    <cellStyle name="Comma 42 7 2" xfId="9249" xr:uid="{00000000-0005-0000-0000-000049180000}"/>
    <cellStyle name="Comma 42 7 2 2" xfId="9250" xr:uid="{00000000-0005-0000-0000-00004A180000}"/>
    <cellStyle name="Comma 42 7 3" xfId="9251" xr:uid="{00000000-0005-0000-0000-00004B180000}"/>
    <cellStyle name="Comma 42 7 3 2" xfId="9252" xr:uid="{00000000-0005-0000-0000-00004C180000}"/>
    <cellStyle name="Comma 42 7 3 3" xfId="25675" xr:uid="{065679DE-92DA-406E-B922-FBB309CF295C}"/>
    <cellStyle name="Comma 42 7 3 3 2" xfId="40646" xr:uid="{DC96EB0C-1A02-4407-9297-B3208AED2350}"/>
    <cellStyle name="Comma 42 7 3 4" xfId="33045" xr:uid="{DD5118C7-916F-4250-AD63-28F7D7185DDE}"/>
    <cellStyle name="Comma 42 8" xfId="9253" xr:uid="{00000000-0005-0000-0000-00004D180000}"/>
    <cellStyle name="Comma 43" xfId="5446" xr:uid="{00000000-0005-0000-0000-00004E180000}"/>
    <cellStyle name="Comma 43 2" xfId="9254" xr:uid="{00000000-0005-0000-0000-00004F180000}"/>
    <cellStyle name="Comma 43 2 2" xfId="9255" xr:uid="{00000000-0005-0000-0000-000050180000}"/>
    <cellStyle name="Comma 43 2 2 2" xfId="9256" xr:uid="{00000000-0005-0000-0000-000051180000}"/>
    <cellStyle name="Comma 43 2 2 3" xfId="9257" xr:uid="{00000000-0005-0000-0000-000052180000}"/>
    <cellStyle name="Comma 43 2 2 4" xfId="9258" xr:uid="{00000000-0005-0000-0000-000053180000}"/>
    <cellStyle name="Comma 43 2 2 4 2" xfId="25676" xr:uid="{B9156D61-047D-4649-AB6A-1B6BB61EE874}"/>
    <cellStyle name="Comma 43 2 2 4 2 2" xfId="40647" xr:uid="{EE4782DF-8117-42B8-9E09-95FB1828D86E}"/>
    <cellStyle name="Comma 43 2 2 4 3" xfId="33046" xr:uid="{26F375DA-7371-449B-8E52-38E8883CAAE2}"/>
    <cellStyle name="Comma 43 2 3" xfId="9259" xr:uid="{00000000-0005-0000-0000-000054180000}"/>
    <cellStyle name="Comma 43 2 4" xfId="9260" xr:uid="{00000000-0005-0000-0000-000055180000}"/>
    <cellStyle name="Comma 43 2 4 2" xfId="9261" xr:uid="{00000000-0005-0000-0000-000056180000}"/>
    <cellStyle name="Comma 43 2 5" xfId="9262" xr:uid="{00000000-0005-0000-0000-000057180000}"/>
    <cellStyle name="Comma 43 2 5 2" xfId="9263" xr:uid="{00000000-0005-0000-0000-000058180000}"/>
    <cellStyle name="Comma 43 2 5 2 2" xfId="9264" xr:uid="{00000000-0005-0000-0000-000059180000}"/>
    <cellStyle name="Comma 43 2 5 3" xfId="9265" xr:uid="{00000000-0005-0000-0000-00005A180000}"/>
    <cellStyle name="Comma 43 2 5 3 2" xfId="9266" xr:uid="{00000000-0005-0000-0000-00005B180000}"/>
    <cellStyle name="Comma 43 2 5 3 3" xfId="25677" xr:uid="{5A3A1C4D-DC91-43DE-B1F8-1FC92030B90A}"/>
    <cellStyle name="Comma 43 2 5 3 3 2" xfId="40648" xr:uid="{53510FD0-9913-4028-A074-372275FC4DB4}"/>
    <cellStyle name="Comma 43 2 5 3 4" xfId="33047" xr:uid="{D09961C9-2BBD-48B9-BEE9-30BE3BDD4D8E}"/>
    <cellStyle name="Comma 43 2 6" xfId="9267" xr:uid="{00000000-0005-0000-0000-00005C180000}"/>
    <cellStyle name="Comma 43 2 7" xfId="9268" xr:uid="{00000000-0005-0000-0000-00005D180000}"/>
    <cellStyle name="Comma 43 2 7 2" xfId="25678" xr:uid="{C5407A5F-DA39-4948-8B18-DC67AFD059F7}"/>
    <cellStyle name="Comma 43 2 7 2 2" xfId="40649" xr:uid="{E71A7267-514B-4F80-9169-6FD4D95A7FEF}"/>
    <cellStyle name="Comma 43 2 7 3" xfId="33048" xr:uid="{4CF71E4B-741D-4366-B019-16248CB69BEF}"/>
    <cellStyle name="Comma 43 3" xfId="9269" xr:uid="{00000000-0005-0000-0000-00005E180000}"/>
    <cellStyle name="Comma 43 3 2" xfId="9270" xr:uid="{00000000-0005-0000-0000-00005F180000}"/>
    <cellStyle name="Comma 43 3 3" xfId="9271" xr:uid="{00000000-0005-0000-0000-000060180000}"/>
    <cellStyle name="Comma 43 3 4" xfId="9272" xr:uid="{00000000-0005-0000-0000-000061180000}"/>
    <cellStyle name="Comma 43 3 4 2" xfId="25679" xr:uid="{5F0DE955-EDF6-44F8-BDCC-216AFFA8AE70}"/>
    <cellStyle name="Comma 43 3 4 2 2" xfId="40650" xr:uid="{D3E1568B-517D-4B2F-8B6F-4E5E2851C1DB}"/>
    <cellStyle name="Comma 43 3 4 3" xfId="33049" xr:uid="{AE2EB7B0-6756-4FC0-81BE-4107AA956075}"/>
    <cellStyle name="Comma 43 4" xfId="9273" xr:uid="{00000000-0005-0000-0000-000062180000}"/>
    <cellStyle name="Comma 43 4 2" xfId="9274" xr:uid="{00000000-0005-0000-0000-000063180000}"/>
    <cellStyle name="Comma 43 4 3" xfId="9275" xr:uid="{00000000-0005-0000-0000-000064180000}"/>
    <cellStyle name="Comma 43 4 4" xfId="9276" xr:uid="{00000000-0005-0000-0000-000065180000}"/>
    <cellStyle name="Comma 43 4 4 2" xfId="25680" xr:uid="{AF9A5614-6446-4AD7-BBCE-5A76DC67BB9E}"/>
    <cellStyle name="Comma 43 4 4 2 2" xfId="40651" xr:uid="{CCB3EAB8-CCB9-4DF4-ABFF-467982FF3220}"/>
    <cellStyle name="Comma 43 4 4 3" xfId="33050" xr:uid="{954E7EFF-42ED-473B-87CA-C12DFA6C6E8E}"/>
    <cellStyle name="Comma 43 5" xfId="9277" xr:uid="{00000000-0005-0000-0000-000066180000}"/>
    <cellStyle name="Comma 43 5 2" xfId="9278" xr:uid="{00000000-0005-0000-0000-000067180000}"/>
    <cellStyle name="Comma 43 5 3" xfId="9279" xr:uid="{00000000-0005-0000-0000-000068180000}"/>
    <cellStyle name="Comma 43 6" xfId="9280" xr:uid="{00000000-0005-0000-0000-000069180000}"/>
    <cellStyle name="Comma 43 6 2" xfId="9281" xr:uid="{00000000-0005-0000-0000-00006A180000}"/>
    <cellStyle name="Comma 43 7" xfId="9282" xr:uid="{00000000-0005-0000-0000-00006B180000}"/>
    <cellStyle name="Comma 43 7 2" xfId="9283" xr:uid="{00000000-0005-0000-0000-00006C180000}"/>
    <cellStyle name="Comma 43 7 2 2" xfId="9284" xr:uid="{00000000-0005-0000-0000-00006D180000}"/>
    <cellStyle name="Comma 43 7 3" xfId="9285" xr:uid="{00000000-0005-0000-0000-00006E180000}"/>
    <cellStyle name="Comma 43 7 3 2" xfId="9286" xr:uid="{00000000-0005-0000-0000-00006F180000}"/>
    <cellStyle name="Comma 43 7 3 3" xfId="25681" xr:uid="{CC618CA0-13CE-450B-ADB4-2B8136971571}"/>
    <cellStyle name="Comma 43 7 3 3 2" xfId="40652" xr:uid="{9080C342-9312-43BB-853F-3A3381589052}"/>
    <cellStyle name="Comma 43 7 3 4" xfId="33051" xr:uid="{B322F850-90A8-426E-A0A0-B24CE2EE85D2}"/>
    <cellStyle name="Comma 43 8" xfId="9287" xr:uid="{00000000-0005-0000-0000-000070180000}"/>
    <cellStyle name="Comma 44" xfId="5445" xr:uid="{00000000-0005-0000-0000-000071180000}"/>
    <cellStyle name="Comma 44 2" xfId="9288" xr:uid="{00000000-0005-0000-0000-000072180000}"/>
    <cellStyle name="Comma 44 2 2" xfId="9289" xr:uid="{00000000-0005-0000-0000-000073180000}"/>
    <cellStyle name="Comma 44 2 2 2" xfId="9290" xr:uid="{00000000-0005-0000-0000-000074180000}"/>
    <cellStyle name="Comma 44 2 2 3" xfId="9291" xr:uid="{00000000-0005-0000-0000-000075180000}"/>
    <cellStyle name="Comma 44 2 2 4" xfId="9292" xr:uid="{00000000-0005-0000-0000-000076180000}"/>
    <cellStyle name="Comma 44 2 2 4 2" xfId="25682" xr:uid="{1A4C449E-1D3E-4261-9B3E-28DD65221663}"/>
    <cellStyle name="Comma 44 2 2 4 2 2" xfId="40653" xr:uid="{11595D4C-A4E3-46E0-8CE4-A75B0FF969C6}"/>
    <cellStyle name="Comma 44 2 2 4 3" xfId="33052" xr:uid="{FC2C6E90-B98B-48F0-A087-D276E7C9FAAD}"/>
    <cellStyle name="Comma 44 2 3" xfId="9293" xr:uid="{00000000-0005-0000-0000-000077180000}"/>
    <cellStyle name="Comma 44 2 4" xfId="9294" xr:uid="{00000000-0005-0000-0000-000078180000}"/>
    <cellStyle name="Comma 44 2 4 2" xfId="9295" xr:uid="{00000000-0005-0000-0000-000079180000}"/>
    <cellStyle name="Comma 44 2 5" xfId="9296" xr:uid="{00000000-0005-0000-0000-00007A180000}"/>
    <cellStyle name="Comma 44 2 5 2" xfId="9297" xr:uid="{00000000-0005-0000-0000-00007B180000}"/>
    <cellStyle name="Comma 44 2 5 2 2" xfId="9298" xr:uid="{00000000-0005-0000-0000-00007C180000}"/>
    <cellStyle name="Comma 44 2 5 3" xfId="9299" xr:uid="{00000000-0005-0000-0000-00007D180000}"/>
    <cellStyle name="Comma 44 2 5 3 2" xfId="9300" xr:uid="{00000000-0005-0000-0000-00007E180000}"/>
    <cellStyle name="Comma 44 2 5 3 3" xfId="25683" xr:uid="{58B980BD-D843-4357-AC2E-374B59466506}"/>
    <cellStyle name="Comma 44 2 5 3 3 2" xfId="40654" xr:uid="{5BF1BD4E-5B23-4BC6-B54D-FF14BE2AFE5C}"/>
    <cellStyle name="Comma 44 2 5 3 4" xfId="33053" xr:uid="{257922C9-46F9-4642-B160-5C3A3368F9C8}"/>
    <cellStyle name="Comma 44 2 6" xfId="9301" xr:uid="{00000000-0005-0000-0000-00007F180000}"/>
    <cellStyle name="Comma 44 2 7" xfId="9302" xr:uid="{00000000-0005-0000-0000-000080180000}"/>
    <cellStyle name="Comma 44 2 7 2" xfId="25684" xr:uid="{F26C1B29-93C4-4749-9168-90F8CBD1517A}"/>
    <cellStyle name="Comma 44 2 7 2 2" xfId="40655" xr:uid="{64E5649A-C7C1-4F06-B5BF-A662BD63033C}"/>
    <cellStyle name="Comma 44 2 7 3" xfId="33054" xr:uid="{68CE53D6-A33F-408D-B73B-913AFB20B1D4}"/>
    <cellStyle name="Comma 44 3" xfId="9303" xr:uid="{00000000-0005-0000-0000-000081180000}"/>
    <cellStyle name="Comma 44 3 2" xfId="9304" xr:uid="{00000000-0005-0000-0000-000082180000}"/>
    <cellStyle name="Comma 44 3 3" xfId="9305" xr:uid="{00000000-0005-0000-0000-000083180000}"/>
    <cellStyle name="Comma 44 3 4" xfId="9306" xr:uid="{00000000-0005-0000-0000-000084180000}"/>
    <cellStyle name="Comma 44 3 4 2" xfId="25685" xr:uid="{9A951543-8854-451B-86A0-B993DBEEA7B9}"/>
    <cellStyle name="Comma 44 3 4 2 2" xfId="40656" xr:uid="{AECC35D4-E1DE-4697-B51B-D288181B3287}"/>
    <cellStyle name="Comma 44 3 4 3" xfId="33055" xr:uid="{E0F5124A-DBA7-4522-B33C-09CFC26E1A7C}"/>
    <cellStyle name="Comma 44 4" xfId="9307" xr:uid="{00000000-0005-0000-0000-000085180000}"/>
    <cellStyle name="Comma 44 4 2" xfId="9308" xr:uid="{00000000-0005-0000-0000-000086180000}"/>
    <cellStyle name="Comma 44 4 3" xfId="9309" xr:uid="{00000000-0005-0000-0000-000087180000}"/>
    <cellStyle name="Comma 44 4 4" xfId="9310" xr:uid="{00000000-0005-0000-0000-000088180000}"/>
    <cellStyle name="Comma 44 4 4 2" xfId="25686" xr:uid="{759B4E14-DD01-4C22-ACF0-A3E09B36581E}"/>
    <cellStyle name="Comma 44 4 4 2 2" xfId="40657" xr:uid="{E9CDA9A8-E786-4D2F-BD49-95C1E2DB9D69}"/>
    <cellStyle name="Comma 44 4 4 3" xfId="33056" xr:uid="{C223BB4A-2AA1-441D-8BF0-5C363FF72005}"/>
    <cellStyle name="Comma 44 5" xfId="9311" xr:uid="{00000000-0005-0000-0000-000089180000}"/>
    <cellStyle name="Comma 44 5 2" xfId="9312" xr:uid="{00000000-0005-0000-0000-00008A180000}"/>
    <cellStyle name="Comma 44 5 3" xfId="9313" xr:uid="{00000000-0005-0000-0000-00008B180000}"/>
    <cellStyle name="Comma 44 6" xfId="9314" xr:uid="{00000000-0005-0000-0000-00008C180000}"/>
    <cellStyle name="Comma 44 6 2" xfId="9315" xr:uid="{00000000-0005-0000-0000-00008D180000}"/>
    <cellStyle name="Comma 44 7" xfId="9316" xr:uid="{00000000-0005-0000-0000-00008E180000}"/>
    <cellStyle name="Comma 44 7 2" xfId="9317" xr:uid="{00000000-0005-0000-0000-00008F180000}"/>
    <cellStyle name="Comma 44 7 2 2" xfId="9318" xr:uid="{00000000-0005-0000-0000-000090180000}"/>
    <cellStyle name="Comma 44 7 3" xfId="9319" xr:uid="{00000000-0005-0000-0000-000091180000}"/>
    <cellStyle name="Comma 44 7 3 2" xfId="9320" xr:uid="{00000000-0005-0000-0000-000092180000}"/>
    <cellStyle name="Comma 44 7 3 3" xfId="25687" xr:uid="{9A8C4562-9606-4EAB-91A2-A37077A2F0EC}"/>
    <cellStyle name="Comma 44 7 3 3 2" xfId="40658" xr:uid="{31619716-E693-4DE0-A11C-950BF88845CD}"/>
    <cellStyle name="Comma 44 7 3 4" xfId="33057" xr:uid="{80BAA3F1-256C-459A-94AF-E362746676A1}"/>
    <cellStyle name="Comma 44 8" xfId="9321" xr:uid="{00000000-0005-0000-0000-000093180000}"/>
    <cellStyle name="Comma 45" xfId="5444" xr:uid="{00000000-0005-0000-0000-000094180000}"/>
    <cellStyle name="Comma 45 2" xfId="9322" xr:uid="{00000000-0005-0000-0000-000095180000}"/>
    <cellStyle name="Comma 45 3" xfId="9323" xr:uid="{00000000-0005-0000-0000-000096180000}"/>
    <cellStyle name="Comma 45 3 2" xfId="25688" xr:uid="{FA472025-19CF-4426-8CBC-C2502BBADD56}"/>
    <cellStyle name="Comma 45 3 2 2" xfId="40659" xr:uid="{A28937EF-23B7-44D3-9764-1EE518A04349}"/>
    <cellStyle name="Comma 45 3 3" xfId="33058" xr:uid="{59BB2E32-6DDC-4BC1-A55F-DC39256D1902}"/>
    <cellStyle name="Comma 45 4" xfId="9324" xr:uid="{00000000-0005-0000-0000-000097180000}"/>
    <cellStyle name="Comma 45 4 2" xfId="25689" xr:uid="{87BF03C0-6879-4009-AD8D-A413C5DC1327}"/>
    <cellStyle name="Comma 45 4 2 2" xfId="40660" xr:uid="{0F40B50E-748C-4742-A691-15866A42ACD0}"/>
    <cellStyle name="Comma 45 4 3" xfId="33059" xr:uid="{CC120908-BFBD-4FB6-B413-6C23D5D0B6FF}"/>
    <cellStyle name="Comma 45 5" xfId="9325" xr:uid="{00000000-0005-0000-0000-000098180000}"/>
    <cellStyle name="Comma 46" xfId="5443" xr:uid="{00000000-0005-0000-0000-000099180000}"/>
    <cellStyle name="Comma 46 2" xfId="9326" xr:uid="{00000000-0005-0000-0000-00009A180000}"/>
    <cellStyle name="Comma 46 3" xfId="9327" xr:uid="{00000000-0005-0000-0000-00009B180000}"/>
    <cellStyle name="Comma 46 3 2" xfId="25690" xr:uid="{ACCEC371-2D3C-47E7-AAD4-D4E58C181444}"/>
    <cellStyle name="Comma 46 3 2 2" xfId="40661" xr:uid="{E2149E89-4E82-4932-87F8-8451CC5F52BD}"/>
    <cellStyle name="Comma 46 3 3" xfId="33060" xr:uid="{2E81AAC8-3B53-41ED-8A2C-BAA831ED09DF}"/>
    <cellStyle name="Comma 46 4" xfId="9328" xr:uid="{00000000-0005-0000-0000-00009C180000}"/>
    <cellStyle name="Comma 46 4 2" xfId="25691" xr:uid="{133EDC68-2C9D-4540-9487-ACB8848BB03E}"/>
    <cellStyle name="Comma 46 4 2 2" xfId="40662" xr:uid="{028CE07E-AC2F-41FC-A2FE-D1F8808439CF}"/>
    <cellStyle name="Comma 46 4 3" xfId="33061" xr:uid="{7A5DDE75-88C9-4AB5-9AA2-F1C6CA99C832}"/>
    <cellStyle name="Comma 46 5" xfId="9329" xr:uid="{00000000-0005-0000-0000-00009D180000}"/>
    <cellStyle name="Comma 46 6" xfId="9330" xr:uid="{00000000-0005-0000-0000-00009E180000}"/>
    <cellStyle name="Comma 46 7" xfId="9331" xr:uid="{00000000-0005-0000-0000-00009F180000}"/>
    <cellStyle name="Comma 47" xfId="5442" xr:uid="{00000000-0005-0000-0000-0000A0180000}"/>
    <cellStyle name="Comma 47 2" xfId="9332" xr:uid="{00000000-0005-0000-0000-0000A1180000}"/>
    <cellStyle name="Comma 47 2 2" xfId="9333" xr:uid="{00000000-0005-0000-0000-0000A2180000}"/>
    <cellStyle name="Comma 47 2 3" xfId="9334" xr:uid="{00000000-0005-0000-0000-0000A3180000}"/>
    <cellStyle name="Comma 47 3" xfId="9335" xr:uid="{00000000-0005-0000-0000-0000A4180000}"/>
    <cellStyle name="Comma 47 3 2" xfId="9336" xr:uid="{00000000-0005-0000-0000-0000A5180000}"/>
    <cellStyle name="Comma 47 3 3" xfId="9337" xr:uid="{00000000-0005-0000-0000-0000A6180000}"/>
    <cellStyle name="Comma 47 3 3 2" xfId="25692" xr:uid="{7FAD4E12-5218-46BB-AE79-6719E99CE9D1}"/>
    <cellStyle name="Comma 47 3 3 2 2" xfId="40663" xr:uid="{77915847-5113-463D-AFB1-86F6C18A137D}"/>
    <cellStyle name="Comma 47 3 3 3" xfId="33062" xr:uid="{21C7BDA3-BD1D-49E5-888F-0E4E576B8195}"/>
    <cellStyle name="Comma 47 4" xfId="9338" xr:uid="{00000000-0005-0000-0000-0000A7180000}"/>
    <cellStyle name="Comma 47 4 2" xfId="25693" xr:uid="{265A880B-B7A6-47B2-A4EA-E0C5D722FCF8}"/>
    <cellStyle name="Comma 47 4 2 2" xfId="40664" xr:uid="{6896AD39-BB8D-4DC0-B6F9-6F5ED08E2F71}"/>
    <cellStyle name="Comma 47 4 3" xfId="33063" xr:uid="{6D25010D-CB68-4998-8338-FDA5C3993DBF}"/>
    <cellStyle name="Comma 47 5" xfId="9339" xr:uid="{00000000-0005-0000-0000-0000A8180000}"/>
    <cellStyle name="Comma 47 6" xfId="9340" xr:uid="{00000000-0005-0000-0000-0000A9180000}"/>
    <cellStyle name="Comma 48" xfId="5441" xr:uid="{00000000-0005-0000-0000-0000AA180000}"/>
    <cellStyle name="Comma 48 2" xfId="9341" xr:uid="{00000000-0005-0000-0000-0000AB180000}"/>
    <cellStyle name="Comma 48 2 2" xfId="9342" xr:uid="{00000000-0005-0000-0000-0000AC180000}"/>
    <cellStyle name="Comma 48 2 3" xfId="9343" xr:uid="{00000000-0005-0000-0000-0000AD180000}"/>
    <cellStyle name="Comma 48 3" xfId="9344" xr:uid="{00000000-0005-0000-0000-0000AE180000}"/>
    <cellStyle name="Comma 48 3 2" xfId="9345" xr:uid="{00000000-0005-0000-0000-0000AF180000}"/>
    <cellStyle name="Comma 48 3 3" xfId="9346" xr:uid="{00000000-0005-0000-0000-0000B0180000}"/>
    <cellStyle name="Comma 48 3 3 2" xfId="25694" xr:uid="{69B2CD6B-66AB-4A9A-B123-6882190D3296}"/>
    <cellStyle name="Comma 48 3 3 2 2" xfId="40665" xr:uid="{86FA6344-0B2D-4DD1-98EA-3495C5572F5C}"/>
    <cellStyle name="Comma 48 3 3 3" xfId="33064" xr:uid="{5473DD47-A7F7-4E98-B59F-0D27DC0A7572}"/>
    <cellStyle name="Comma 48 4" xfId="9347" xr:uid="{00000000-0005-0000-0000-0000B1180000}"/>
    <cellStyle name="Comma 48 4 2" xfId="25695" xr:uid="{CA1472B2-66ED-4F60-B196-E9AAA1E50C5A}"/>
    <cellStyle name="Comma 48 4 2 2" xfId="40666" xr:uid="{0B4ED250-8169-4A6D-A655-C31D43238E38}"/>
    <cellStyle name="Comma 48 4 3" xfId="33065" xr:uid="{20BC4FBD-E1E2-44F9-B78D-FD012E059A10}"/>
    <cellStyle name="Comma 48 5" xfId="9348" xr:uid="{00000000-0005-0000-0000-0000B2180000}"/>
    <cellStyle name="Comma 48 5 2" xfId="25696" xr:uid="{1E9DABEB-D548-493F-85B3-979853D97BC2}"/>
    <cellStyle name="Comma 48 5 2 2" xfId="40667" xr:uid="{042D39E4-EFD4-4767-BEA9-827B4819B721}"/>
    <cellStyle name="Comma 48 5 3" xfId="33066" xr:uid="{8E97D774-87D2-402B-930C-E05F053EF7A1}"/>
    <cellStyle name="Comma 48 6" xfId="9349" xr:uid="{00000000-0005-0000-0000-0000B3180000}"/>
    <cellStyle name="Comma 48 7" xfId="9350" xr:uid="{00000000-0005-0000-0000-0000B4180000}"/>
    <cellStyle name="Comma 48 7 2" xfId="25697" xr:uid="{67AFA76B-B8DC-4267-A2C2-2935C78C09A6}"/>
    <cellStyle name="Comma 48 7 2 2" xfId="40668" xr:uid="{A5968158-96C4-4E69-A65D-6B8FBE69821F}"/>
    <cellStyle name="Comma 48 7 3" xfId="33067" xr:uid="{198C8C8A-15C7-4446-8035-B5004E6FD8A8}"/>
    <cellStyle name="Comma 48 8" xfId="23183" xr:uid="{547E9A1A-F301-40CE-B064-8F5F34BD5E7B}"/>
    <cellStyle name="Comma 48 8 2" xfId="38156" xr:uid="{80C14C16-8D43-4F76-80E6-639D9E2797AA}"/>
    <cellStyle name="Comma 48 9" xfId="30553" xr:uid="{09895CDA-B60D-4094-A46C-E176568AFEEF}"/>
    <cellStyle name="Comma 49" xfId="5440" xr:uid="{00000000-0005-0000-0000-0000B5180000}"/>
    <cellStyle name="Comma 49 2" xfId="9351" xr:uid="{00000000-0005-0000-0000-0000B6180000}"/>
    <cellStyle name="Comma 49 2 2" xfId="9352" xr:uid="{00000000-0005-0000-0000-0000B7180000}"/>
    <cellStyle name="Comma 49 2 3" xfId="9353" xr:uid="{00000000-0005-0000-0000-0000B8180000}"/>
    <cellStyle name="Comma 49 2 3 2" xfId="25698" xr:uid="{9332D425-E180-4665-9FB2-1362BEFDD647}"/>
    <cellStyle name="Comma 49 2 3 2 2" xfId="40669" xr:uid="{66C3D15E-4518-470C-98EB-93101B8E3B8D}"/>
    <cellStyle name="Comma 49 2 3 3" xfId="33068" xr:uid="{7EB528DF-215C-4C22-9A0C-4529848642D9}"/>
    <cellStyle name="Comma 49 3" xfId="9354" xr:uid="{00000000-0005-0000-0000-0000B9180000}"/>
    <cellStyle name="Comma 49 3 2" xfId="9355" xr:uid="{00000000-0005-0000-0000-0000BA180000}"/>
    <cellStyle name="Comma 49 3 3" xfId="9356" xr:uid="{00000000-0005-0000-0000-0000BB180000}"/>
    <cellStyle name="Comma 49 3 3 2" xfId="25699" xr:uid="{EF5E1A79-31F7-472C-8490-87E38CAFB64A}"/>
    <cellStyle name="Comma 49 3 3 2 2" xfId="40670" xr:uid="{1A001D72-F9F4-4F4D-9014-0771B574B4AD}"/>
    <cellStyle name="Comma 49 3 3 3" xfId="33069" xr:uid="{EC06B5F5-01B5-4464-BAF1-FCBDD85D2A3F}"/>
    <cellStyle name="Comma 49 4" xfId="9357" xr:uid="{00000000-0005-0000-0000-0000BC180000}"/>
    <cellStyle name="Comma 49 4 2" xfId="25700" xr:uid="{D16FFAB9-A20F-4B82-BC0B-B74EE7671058}"/>
    <cellStyle name="Comma 49 4 2 2" xfId="40671" xr:uid="{5CEAEE52-69C3-4017-AEC0-D3AEB0BE27F6}"/>
    <cellStyle name="Comma 49 4 3" xfId="33070" xr:uid="{B098F63C-8199-4DAA-99C9-0D93E027ACB9}"/>
    <cellStyle name="Comma 49 5" xfId="9358" xr:uid="{00000000-0005-0000-0000-0000BD180000}"/>
    <cellStyle name="Comma 49 6" xfId="9359" xr:uid="{00000000-0005-0000-0000-0000BE180000}"/>
    <cellStyle name="Comma 49 6 2" xfId="25701" xr:uid="{080E4625-6DC1-43C6-BA7B-F36007C23C1B}"/>
    <cellStyle name="Comma 49 6 2 2" xfId="40672" xr:uid="{9D81FEDE-4C53-4CDD-AAD0-C02F1BBCAE0C}"/>
    <cellStyle name="Comma 49 6 3" xfId="33071" xr:uid="{3013828A-A368-41DA-B4C0-B702D8CA3166}"/>
    <cellStyle name="Comma 49 7" xfId="23182" xr:uid="{D8902637-589B-4C0E-A6B6-4CC50C86C820}"/>
    <cellStyle name="Comma 49 7 2" xfId="38155" xr:uid="{36B6B586-8063-4AA0-8CAF-B4C92C26BA90}"/>
    <cellStyle name="Comma 49 8" xfId="30552" xr:uid="{E73334BE-6804-4970-9BD5-6B8346C1EF38}"/>
    <cellStyle name="Comma 5" xfId="407" xr:uid="{00000000-0005-0000-0000-00000F010000}"/>
    <cellStyle name="Comma 5 2" xfId="408" xr:uid="{00000000-0005-0000-0000-000010010000}"/>
    <cellStyle name="Comma 5 2 2" xfId="9360" xr:uid="{00000000-0005-0000-0000-0000C1180000}"/>
    <cellStyle name="Comma 5 2 3" xfId="5438" xr:uid="{00000000-0005-0000-0000-0000C0180000}"/>
    <cellStyle name="Comma 5 3" xfId="9361" xr:uid="{00000000-0005-0000-0000-0000C2180000}"/>
    <cellStyle name="Comma 5 4" xfId="9362" xr:uid="{00000000-0005-0000-0000-0000C3180000}"/>
    <cellStyle name="Comma 5 5" xfId="5439" xr:uid="{00000000-0005-0000-0000-0000BF180000}"/>
    <cellStyle name="Comma 5_App b.3 Unspent_" xfId="409" xr:uid="{00000000-0005-0000-0000-000011010000}"/>
    <cellStyle name="Comma 50" xfId="5542" xr:uid="{00000000-0005-0000-0000-0000C4180000}"/>
    <cellStyle name="Comma 50 2" xfId="9363" xr:uid="{00000000-0005-0000-0000-0000C5180000}"/>
    <cellStyle name="Comma 50 2 2" xfId="9364" xr:uid="{00000000-0005-0000-0000-0000C6180000}"/>
    <cellStyle name="Comma 50 2 3" xfId="9365" xr:uid="{00000000-0005-0000-0000-0000C7180000}"/>
    <cellStyle name="Comma 50 2 3 2" xfId="25702" xr:uid="{10262079-219A-4B2E-897C-98B0BB7BA6A3}"/>
    <cellStyle name="Comma 50 2 3 2 2" xfId="40673" xr:uid="{E89BEB9B-E0EF-4859-98F5-927581DA70CF}"/>
    <cellStyle name="Comma 50 2 3 3" xfId="33072" xr:uid="{CBE68891-3068-43F2-AE5E-BD5119E43BE9}"/>
    <cellStyle name="Comma 50 3" xfId="9366" xr:uid="{00000000-0005-0000-0000-0000C8180000}"/>
    <cellStyle name="Comma 50 3 2" xfId="9367" xr:uid="{00000000-0005-0000-0000-0000C9180000}"/>
    <cellStyle name="Comma 50 3 3" xfId="9368" xr:uid="{00000000-0005-0000-0000-0000CA180000}"/>
    <cellStyle name="Comma 50 3 3 2" xfId="25703" xr:uid="{22391DD9-4D49-485F-ADF2-5F752A5CF0B2}"/>
    <cellStyle name="Comma 50 3 3 2 2" xfId="40674" xr:uid="{51FC7BDE-1386-4952-9B11-0AB48803B8EA}"/>
    <cellStyle name="Comma 50 3 3 3" xfId="33073" xr:uid="{D5096610-D3A1-4A81-BD74-0662032C953F}"/>
    <cellStyle name="Comma 50 4" xfId="9369" xr:uid="{00000000-0005-0000-0000-0000CB180000}"/>
    <cellStyle name="Comma 50 5" xfId="9370" xr:uid="{00000000-0005-0000-0000-0000CC180000}"/>
    <cellStyle name="Comma 51" xfId="5543" xr:uid="{00000000-0005-0000-0000-0000CD180000}"/>
    <cellStyle name="Comma 51 2" xfId="9371" xr:uid="{00000000-0005-0000-0000-0000CE180000}"/>
    <cellStyle name="Comma 51 2 2" xfId="9372" xr:uid="{00000000-0005-0000-0000-0000CF180000}"/>
    <cellStyle name="Comma 51 2 3" xfId="9373" xr:uid="{00000000-0005-0000-0000-0000D0180000}"/>
    <cellStyle name="Comma 51 2 3 2" xfId="25704" xr:uid="{B5FAAA1A-EFCB-4AD6-AA19-3F8860B4EECF}"/>
    <cellStyle name="Comma 51 2 3 2 2" xfId="40675" xr:uid="{561BBEF9-2E96-46C1-B414-EF1A6E65782D}"/>
    <cellStyle name="Comma 51 2 3 3" xfId="33074" xr:uid="{8E36777A-12A3-48E1-8BD1-BBE82EDDA482}"/>
    <cellStyle name="Comma 51 3" xfId="9374" xr:uid="{00000000-0005-0000-0000-0000D1180000}"/>
    <cellStyle name="Comma 51 3 2" xfId="9375" xr:uid="{00000000-0005-0000-0000-0000D2180000}"/>
    <cellStyle name="Comma 51 3 3" xfId="9376" xr:uid="{00000000-0005-0000-0000-0000D3180000}"/>
    <cellStyle name="Comma 51 3 3 2" xfId="25705" xr:uid="{7112A932-6F7D-490D-A99B-EE2EE1AABB9D}"/>
    <cellStyle name="Comma 51 3 3 2 2" xfId="40676" xr:uid="{53F6D76D-D652-4519-BC45-19CCC6C7B3CB}"/>
    <cellStyle name="Comma 51 3 3 3" xfId="33075" xr:uid="{A8DC4800-0189-4DAF-AC9D-532F6BDE3419}"/>
    <cellStyle name="Comma 51 4" xfId="9377" xr:uid="{00000000-0005-0000-0000-0000D4180000}"/>
    <cellStyle name="Comma 51 5" xfId="9378" xr:uid="{00000000-0005-0000-0000-0000D5180000}"/>
    <cellStyle name="Comma 52" xfId="5437" xr:uid="{00000000-0005-0000-0000-0000D6180000}"/>
    <cellStyle name="Comma 52 2" xfId="9379" xr:uid="{00000000-0005-0000-0000-0000D7180000}"/>
    <cellStyle name="Comma 52 2 2" xfId="9380" xr:uid="{00000000-0005-0000-0000-0000D8180000}"/>
    <cellStyle name="Comma 52 2 3" xfId="9381" xr:uid="{00000000-0005-0000-0000-0000D9180000}"/>
    <cellStyle name="Comma 52 2 3 2" xfId="25706" xr:uid="{97C6EF59-D1BE-40CB-A737-743E3AF16576}"/>
    <cellStyle name="Comma 52 2 3 2 2" xfId="40677" xr:uid="{79B7275C-5742-44C1-9CED-05FC106FD073}"/>
    <cellStyle name="Comma 52 2 3 3" xfId="33076" xr:uid="{0BD7C9B8-19A5-4319-9147-2D878C88F103}"/>
    <cellStyle name="Comma 52 3" xfId="9382" xr:uid="{00000000-0005-0000-0000-0000DA180000}"/>
    <cellStyle name="Comma 52 4" xfId="9383" xr:uid="{00000000-0005-0000-0000-0000DB180000}"/>
    <cellStyle name="Comma 52 5" xfId="9384" xr:uid="{00000000-0005-0000-0000-0000DC180000}"/>
    <cellStyle name="Comma 52 5 2" xfId="25707" xr:uid="{9D70E5E8-4C60-46D4-A9E3-B7F377062B76}"/>
    <cellStyle name="Comma 52 5 2 2" xfId="40678" xr:uid="{9B72F018-381E-461D-82EC-FEB218B0A47D}"/>
    <cellStyle name="Comma 52 5 3" xfId="33077" xr:uid="{B6DB97BC-6413-4925-AFDF-A43879D289AC}"/>
    <cellStyle name="Comma 52 6" xfId="9385" xr:uid="{00000000-0005-0000-0000-0000DD180000}"/>
    <cellStyle name="Comma 52 7" xfId="23181" xr:uid="{FCB1BCED-22F5-4A04-8654-F672C8DF3C21}"/>
    <cellStyle name="Comma 52 7 2" xfId="38154" xr:uid="{14D016D9-EB38-4E56-AADC-513B0B3EAC9B}"/>
    <cellStyle name="Comma 52 8" xfId="30551" xr:uid="{87FEAFA5-B787-4C1A-9039-03886DA30940}"/>
    <cellStyle name="Comma 53" xfId="5294" xr:uid="{00000000-0005-0000-0000-0000DE180000}"/>
    <cellStyle name="Comma 53 2" xfId="9386" xr:uid="{00000000-0005-0000-0000-0000DF180000}"/>
    <cellStyle name="Comma 53 3" xfId="9387" xr:uid="{00000000-0005-0000-0000-0000E0180000}"/>
    <cellStyle name="Comma 53 4" xfId="9388" xr:uid="{00000000-0005-0000-0000-0000E1180000}"/>
    <cellStyle name="Comma 53 5" xfId="9389" xr:uid="{00000000-0005-0000-0000-0000E2180000}"/>
    <cellStyle name="Comma 53 6" xfId="23172" xr:uid="{B81F5828-828F-4B4B-8782-2B3E0CC49541}"/>
    <cellStyle name="Comma 53 6 2" xfId="38148" xr:uid="{706DA2E1-C2C4-4BD9-90AE-3D3E8762D78C}"/>
    <cellStyle name="Comma 53 7" xfId="30544" xr:uid="{69551E14-3C19-42A1-975F-424B2268C442}"/>
    <cellStyle name="Comma 54" xfId="5291" xr:uid="{00000000-0005-0000-0000-0000E3180000}"/>
    <cellStyle name="Comma 54 2" xfId="9390" xr:uid="{00000000-0005-0000-0000-0000E4180000}"/>
    <cellStyle name="Comma 54 3" xfId="9391" xr:uid="{00000000-0005-0000-0000-0000E5180000}"/>
    <cellStyle name="Comma 54 4" xfId="9392" xr:uid="{00000000-0005-0000-0000-0000E6180000}"/>
    <cellStyle name="Comma 54 5" xfId="23169" xr:uid="{584D37E0-26A3-4877-A989-BEFFF96A3C00}"/>
    <cellStyle name="Comma 54 5 2" xfId="38145" xr:uid="{85FF6202-4590-43A9-A856-FAB9C3888930}"/>
    <cellStyle name="Comma 54 6" xfId="30541" xr:uid="{15357710-A843-4E80-A913-739FEB50BB6E}"/>
    <cellStyle name="Comma 55" xfId="5289" xr:uid="{00000000-0005-0000-0000-0000E7180000}"/>
    <cellStyle name="Comma 55 2" xfId="9393" xr:uid="{00000000-0005-0000-0000-0000E8180000}"/>
    <cellStyle name="Comma 55 3" xfId="9394" xr:uid="{00000000-0005-0000-0000-0000E9180000}"/>
    <cellStyle name="Comma 55 4" xfId="20119" xr:uid="{00000000-0005-0000-0000-0000EA180000}"/>
    <cellStyle name="Comma 55 4 2" xfId="27562" xr:uid="{D58C4A6E-1029-484D-8686-C225539C5F65}"/>
    <cellStyle name="Comma 55 4 2 2" xfId="42499" xr:uid="{69D674B6-BC9B-4D00-B9F2-F2229E895B92}"/>
    <cellStyle name="Comma 55 4 3" xfId="35138" xr:uid="{D966CE23-5912-4ED5-AF2D-7895C307E24A}"/>
    <cellStyle name="Comma 55 5" xfId="20122" xr:uid="{00000000-0005-0000-0000-0000EB180000}"/>
    <cellStyle name="Comma 55 5 2" xfId="27565" xr:uid="{0560BDE8-9232-4D8A-8543-98C925E9A5F7}"/>
    <cellStyle name="Comma 55 5 2 2" xfId="42502" xr:uid="{46D21934-8E7B-4624-BD18-7990AA8C12AD}"/>
    <cellStyle name="Comma 55 5 3" xfId="35141" xr:uid="{4B5CE1FE-B526-4F93-A205-7991E20BB995}"/>
    <cellStyle name="Comma 55 6" xfId="23167" xr:uid="{5066539F-D6AA-4E78-9304-E00070241433}"/>
    <cellStyle name="Comma 55 6 2" xfId="38143" xr:uid="{4D65B10B-328D-43E9-BBBC-B3983DECBB89}"/>
    <cellStyle name="Comma 55 7" xfId="30539" xr:uid="{42F5DC52-04DA-46B6-A626-C5F8C71F2E56}"/>
    <cellStyle name="Comma 56" xfId="9395" xr:uid="{00000000-0005-0000-0000-0000EC180000}"/>
    <cellStyle name="Comma 56 2" xfId="9396" xr:uid="{00000000-0005-0000-0000-0000ED180000}"/>
    <cellStyle name="Comma 56 3" xfId="9397" xr:uid="{00000000-0005-0000-0000-0000EE180000}"/>
    <cellStyle name="Comma 57" xfId="9398" xr:uid="{00000000-0005-0000-0000-0000EF180000}"/>
    <cellStyle name="Comma 57 2" xfId="9399" xr:uid="{00000000-0005-0000-0000-0000F0180000}"/>
    <cellStyle name="Comma 57 3" xfId="9400" xr:uid="{00000000-0005-0000-0000-0000F1180000}"/>
    <cellStyle name="Comma 58" xfId="9401" xr:uid="{00000000-0005-0000-0000-0000F2180000}"/>
    <cellStyle name="Comma 58 2" xfId="9402" xr:uid="{00000000-0005-0000-0000-0000F3180000}"/>
    <cellStyle name="Comma 58 2 2" xfId="25708" xr:uid="{9297CB82-E2FE-4090-8D82-125DA23475B9}"/>
    <cellStyle name="Comma 58 2 2 2" xfId="40679" xr:uid="{37F95B31-590A-47AB-9C82-10FA1AE2A2B6}"/>
    <cellStyle name="Comma 58 2 3" xfId="33078" xr:uid="{3FB8767C-812E-40C8-BD3B-B25D6DD01B73}"/>
    <cellStyle name="Comma 58 3" xfId="9403" xr:uid="{00000000-0005-0000-0000-0000F4180000}"/>
    <cellStyle name="Comma 58 4" xfId="9404" xr:uid="{00000000-0005-0000-0000-0000F5180000}"/>
    <cellStyle name="Comma 58 4 2" xfId="25709" xr:uid="{FC4BCED3-C1EE-44AF-B3FE-092EB5BF7BE1}"/>
    <cellStyle name="Comma 58 4 2 2" xfId="40680" xr:uid="{0D9B256F-32CC-4478-B81B-A4EE30A6F506}"/>
    <cellStyle name="Comma 58 4 3" xfId="33079" xr:uid="{59B2F7DD-067E-4384-828A-30D1D462A445}"/>
    <cellStyle name="Comma 59" xfId="9405" xr:uid="{00000000-0005-0000-0000-0000F6180000}"/>
    <cellStyle name="Comma 59 2" xfId="9406" xr:uid="{00000000-0005-0000-0000-0000F7180000}"/>
    <cellStyle name="Comma 59 3" xfId="9407" xr:uid="{00000000-0005-0000-0000-0000F8180000}"/>
    <cellStyle name="Comma 6" xfId="410" xr:uid="{00000000-0005-0000-0000-000012010000}"/>
    <cellStyle name="Comma 6 2" xfId="411" xr:uid="{00000000-0005-0000-0000-000013010000}"/>
    <cellStyle name="Comma 6 2 2" xfId="9408" xr:uid="{00000000-0005-0000-0000-0000FB180000}"/>
    <cellStyle name="Comma 6 2 2 2" xfId="9409" xr:uid="{00000000-0005-0000-0000-0000FC180000}"/>
    <cellStyle name="Comma 6 2 3" xfId="5435" xr:uid="{00000000-0005-0000-0000-0000FA180000}"/>
    <cellStyle name="Comma 6 3" xfId="9410" xr:uid="{00000000-0005-0000-0000-0000FD180000}"/>
    <cellStyle name="Comma 6 3 2" xfId="9411" xr:uid="{00000000-0005-0000-0000-0000FE180000}"/>
    <cellStyle name="Comma 6 3 2 2" xfId="9412" xr:uid="{00000000-0005-0000-0000-0000FF180000}"/>
    <cellStyle name="Comma 6 3 3" xfId="9413" xr:uid="{00000000-0005-0000-0000-000000190000}"/>
    <cellStyle name="Comma 6 4" xfId="9414" xr:uid="{00000000-0005-0000-0000-000001190000}"/>
    <cellStyle name="Comma 6 5" xfId="9415" xr:uid="{00000000-0005-0000-0000-000002190000}"/>
    <cellStyle name="Comma 6 6" xfId="9416" xr:uid="{00000000-0005-0000-0000-000003190000}"/>
    <cellStyle name="Comma 6 7" xfId="5436" xr:uid="{00000000-0005-0000-0000-0000F9180000}"/>
    <cellStyle name="Comma 6_App b.3 Unspent_" xfId="412" xr:uid="{00000000-0005-0000-0000-000014010000}"/>
    <cellStyle name="Comma 60" xfId="9417" xr:uid="{00000000-0005-0000-0000-000004190000}"/>
    <cellStyle name="Comma 60 2" xfId="9418" xr:uid="{00000000-0005-0000-0000-000005190000}"/>
    <cellStyle name="Comma 60 3" xfId="9419" xr:uid="{00000000-0005-0000-0000-000006190000}"/>
    <cellStyle name="Comma 61" xfId="9420" xr:uid="{00000000-0005-0000-0000-000007190000}"/>
    <cellStyle name="Comma 61 2" xfId="9421" xr:uid="{00000000-0005-0000-0000-000008190000}"/>
    <cellStyle name="Comma 61 3" xfId="9422" xr:uid="{00000000-0005-0000-0000-000009190000}"/>
    <cellStyle name="Comma 62" xfId="9423" xr:uid="{00000000-0005-0000-0000-00000A190000}"/>
    <cellStyle name="Comma 62 2" xfId="9424" xr:uid="{00000000-0005-0000-0000-00000B190000}"/>
    <cellStyle name="Comma 62 2 2" xfId="9425" xr:uid="{00000000-0005-0000-0000-00000C190000}"/>
    <cellStyle name="Comma 62 2 2 2" xfId="25711" xr:uid="{6DD13903-1C3B-4BDA-AB5A-78C7CB123EA1}"/>
    <cellStyle name="Comma 62 2 2 2 2" xfId="40682" xr:uid="{9DB85A56-A86F-45F3-B27F-49F135F4CB4B}"/>
    <cellStyle name="Comma 62 2 2 3" xfId="33081" xr:uid="{E56904F3-3047-4958-A5CD-0C3521EDE7A9}"/>
    <cellStyle name="Comma 62 3" xfId="9426" xr:uid="{00000000-0005-0000-0000-00000D190000}"/>
    <cellStyle name="Comma 62 3 2" xfId="25712" xr:uid="{F1A8F265-9D67-4C20-8E43-C12C13410BF9}"/>
    <cellStyle name="Comma 62 3 2 2" xfId="40683" xr:uid="{161DF172-A13C-4254-B48A-CF9E43B6EC77}"/>
    <cellStyle name="Comma 62 3 3" xfId="33082" xr:uid="{97CFA416-1B5F-40B4-9F93-45EA8EED91C2}"/>
    <cellStyle name="Comma 62 4" xfId="25710" xr:uid="{2E8C862F-54D9-41B8-BE36-5D52748470D3}"/>
    <cellStyle name="Comma 62 4 2" xfId="40681" xr:uid="{E7699660-F363-4B07-ABDA-8126480A7329}"/>
    <cellStyle name="Comma 62 5" xfId="33080" xr:uid="{BE461CAA-3CDA-4657-A2A9-538C0DA38B37}"/>
    <cellStyle name="Comma 63" xfId="9427" xr:uid="{00000000-0005-0000-0000-00000E190000}"/>
    <cellStyle name="Comma 63 2" xfId="9428" xr:uid="{00000000-0005-0000-0000-00000F190000}"/>
    <cellStyle name="Comma 63 3" xfId="25713" xr:uid="{F1A86E74-06F7-4E8F-8E73-519FB31A5311}"/>
    <cellStyle name="Comma 63 3 2" xfId="40684" xr:uid="{BDD2DF5D-9C2A-406E-B5C6-B1456810CAC6}"/>
    <cellStyle name="Comma 63 4" xfId="33083" xr:uid="{4DBECA7F-5ABD-4798-8C16-5EC0FEADB030}"/>
    <cellStyle name="Comma 64" xfId="9429" xr:uid="{00000000-0005-0000-0000-000010190000}"/>
    <cellStyle name="Comma 65" xfId="9430" xr:uid="{00000000-0005-0000-0000-000011190000}"/>
    <cellStyle name="Comma 66" xfId="9431" xr:uid="{00000000-0005-0000-0000-000012190000}"/>
    <cellStyle name="Comma 67" xfId="9432" xr:uid="{00000000-0005-0000-0000-000013190000}"/>
    <cellStyle name="Comma 68" xfId="9433" xr:uid="{00000000-0005-0000-0000-000014190000}"/>
    <cellStyle name="Comma 69" xfId="9434" xr:uid="{00000000-0005-0000-0000-000015190000}"/>
    <cellStyle name="Comma 7" xfId="413" xr:uid="{00000000-0005-0000-0000-000015010000}"/>
    <cellStyle name="Comma 7 2" xfId="414" xr:uid="{00000000-0005-0000-0000-000016010000}"/>
    <cellStyle name="Comma 7 2 2" xfId="9435" xr:uid="{00000000-0005-0000-0000-000018190000}"/>
    <cellStyle name="Comma 7 2 3" xfId="5433" xr:uid="{00000000-0005-0000-0000-000017190000}"/>
    <cellStyle name="Comma 7 3" xfId="9436" xr:uid="{00000000-0005-0000-0000-000019190000}"/>
    <cellStyle name="Comma 7 4" xfId="9437" xr:uid="{00000000-0005-0000-0000-00001A190000}"/>
    <cellStyle name="Comma 7 5" xfId="5434" xr:uid="{00000000-0005-0000-0000-000016190000}"/>
    <cellStyle name="Comma 7_App b.3 Unspent_" xfId="415" xr:uid="{00000000-0005-0000-0000-000017010000}"/>
    <cellStyle name="Comma 70" xfId="9438" xr:uid="{00000000-0005-0000-0000-00001B190000}"/>
    <cellStyle name="Comma 71" xfId="9439" xr:uid="{00000000-0005-0000-0000-00001C190000}"/>
    <cellStyle name="Comma 72" xfId="9440" xr:uid="{00000000-0005-0000-0000-00001D190000}"/>
    <cellStyle name="Comma 73" xfId="9441" xr:uid="{00000000-0005-0000-0000-00001E190000}"/>
    <cellStyle name="Comma 74" xfId="9442" xr:uid="{00000000-0005-0000-0000-00001F190000}"/>
    <cellStyle name="Comma 75" xfId="9443" xr:uid="{00000000-0005-0000-0000-000020190000}"/>
    <cellStyle name="Comma 76" xfId="9444" xr:uid="{00000000-0005-0000-0000-000021190000}"/>
    <cellStyle name="Comma 77" xfId="9445" xr:uid="{00000000-0005-0000-0000-000022190000}"/>
    <cellStyle name="Comma 78" xfId="9446" xr:uid="{00000000-0005-0000-0000-000023190000}"/>
    <cellStyle name="Comma 79" xfId="9447" xr:uid="{00000000-0005-0000-0000-000024190000}"/>
    <cellStyle name="Comma 8" xfId="416" xr:uid="{00000000-0005-0000-0000-000018010000}"/>
    <cellStyle name="Comma 8 2" xfId="417" xr:uid="{00000000-0005-0000-0000-000019010000}"/>
    <cellStyle name="Comma 8 2 2" xfId="9448" xr:uid="{00000000-0005-0000-0000-000027190000}"/>
    <cellStyle name="Comma 8 2 2 2" xfId="9449" xr:uid="{00000000-0005-0000-0000-000028190000}"/>
    <cellStyle name="Comma 8 2 3" xfId="5431" xr:uid="{00000000-0005-0000-0000-000026190000}"/>
    <cellStyle name="Comma 8 3" xfId="9450" xr:uid="{00000000-0005-0000-0000-000029190000}"/>
    <cellStyle name="Comma 8 3 2" xfId="9451" xr:uid="{00000000-0005-0000-0000-00002A190000}"/>
    <cellStyle name="Comma 8 3 2 2" xfId="9452" xr:uid="{00000000-0005-0000-0000-00002B190000}"/>
    <cellStyle name="Comma 8 3 3" xfId="9453" xr:uid="{00000000-0005-0000-0000-00002C190000}"/>
    <cellStyle name="Comma 8 4" xfId="9454" xr:uid="{00000000-0005-0000-0000-00002D190000}"/>
    <cellStyle name="Comma 8 5" xfId="9455" xr:uid="{00000000-0005-0000-0000-00002E190000}"/>
    <cellStyle name="Comma 8 6" xfId="5432" xr:uid="{00000000-0005-0000-0000-000025190000}"/>
    <cellStyle name="Comma 8_App b.3 Unspent_" xfId="418" xr:uid="{00000000-0005-0000-0000-00001A010000}"/>
    <cellStyle name="Comma 80" xfId="9456" xr:uid="{00000000-0005-0000-0000-00002F190000}"/>
    <cellStyle name="Comma 81" xfId="9457" xr:uid="{00000000-0005-0000-0000-000030190000}"/>
    <cellStyle name="Comma 82" xfId="9458" xr:uid="{00000000-0005-0000-0000-000031190000}"/>
    <cellStyle name="Comma 83" xfId="9459" xr:uid="{00000000-0005-0000-0000-000032190000}"/>
    <cellStyle name="Comma 84" xfId="9460" xr:uid="{00000000-0005-0000-0000-000033190000}"/>
    <cellStyle name="Comma 85" xfId="9461" xr:uid="{00000000-0005-0000-0000-000034190000}"/>
    <cellStyle name="Comma 86" xfId="9462" xr:uid="{00000000-0005-0000-0000-000035190000}"/>
    <cellStyle name="Comma 87" xfId="9463" xr:uid="{00000000-0005-0000-0000-000036190000}"/>
    <cellStyle name="Comma 87 2" xfId="25714" xr:uid="{ACB2CFDC-8B41-42AF-B79F-ED18035E458A}"/>
    <cellStyle name="Comma 87 2 2" xfId="40685" xr:uid="{D4982048-6E3C-40BB-B8F9-F6950D7D4B5E}"/>
    <cellStyle name="Comma 87 3" xfId="33084" xr:uid="{2FB4F0B9-1CF6-4126-B10B-91690D99DE2C}"/>
    <cellStyle name="Comma 88" xfId="9464" xr:uid="{00000000-0005-0000-0000-000037190000}"/>
    <cellStyle name="Comma 88 2" xfId="25715" xr:uid="{46CC6E89-FF41-43DA-BA03-C878BDE84E52}"/>
    <cellStyle name="Comma 88 2 2" xfId="40686" xr:uid="{D37A4D85-4C1C-4C42-9D95-594158110E02}"/>
    <cellStyle name="Comma 88 3" xfId="33085" xr:uid="{4FF9ADD1-1509-48F2-BEEE-01BA065E74A5}"/>
    <cellStyle name="Comma 89" xfId="9465" xr:uid="{00000000-0005-0000-0000-000038190000}"/>
    <cellStyle name="Comma 9" xfId="419" xr:uid="{00000000-0005-0000-0000-00001B010000}"/>
    <cellStyle name="Comma 9 2" xfId="420" xr:uid="{00000000-0005-0000-0000-00001C010000}"/>
    <cellStyle name="Comma 9 2 2" xfId="9466" xr:uid="{00000000-0005-0000-0000-00003B190000}"/>
    <cellStyle name="Comma 9 2 2 2" xfId="9467" xr:uid="{00000000-0005-0000-0000-00003C190000}"/>
    <cellStyle name="Comma 9 2 3" xfId="5429" xr:uid="{00000000-0005-0000-0000-00003A190000}"/>
    <cellStyle name="Comma 9 3" xfId="9468" xr:uid="{00000000-0005-0000-0000-00003D190000}"/>
    <cellStyle name="Comma 9 3 2" xfId="9469" xr:uid="{00000000-0005-0000-0000-00003E190000}"/>
    <cellStyle name="Comma 9 3 2 2" xfId="9470" xr:uid="{00000000-0005-0000-0000-00003F190000}"/>
    <cellStyle name="Comma 9 3 3" xfId="9471" xr:uid="{00000000-0005-0000-0000-000040190000}"/>
    <cellStyle name="Comma 9 4" xfId="9472" xr:uid="{00000000-0005-0000-0000-000041190000}"/>
    <cellStyle name="Comma 9 5" xfId="9473" xr:uid="{00000000-0005-0000-0000-000042190000}"/>
    <cellStyle name="Comma 9 6" xfId="5430" xr:uid="{00000000-0005-0000-0000-000039190000}"/>
    <cellStyle name="Comma 9_App b.3 Unspent_" xfId="421" xr:uid="{00000000-0005-0000-0000-00001D010000}"/>
    <cellStyle name="Comma 90" xfId="9474" xr:uid="{00000000-0005-0000-0000-000043190000}"/>
    <cellStyle name="Comma 91" xfId="9475" xr:uid="{00000000-0005-0000-0000-000044190000}"/>
    <cellStyle name="Comma 92" xfId="9476" xr:uid="{00000000-0005-0000-0000-000045190000}"/>
    <cellStyle name="Comma 93" xfId="9477" xr:uid="{00000000-0005-0000-0000-000046190000}"/>
    <cellStyle name="Comma 94" xfId="9478" xr:uid="{00000000-0005-0000-0000-000047190000}"/>
    <cellStyle name="Comma 95" xfId="9479" xr:uid="{00000000-0005-0000-0000-000048190000}"/>
    <cellStyle name="Comma 96" xfId="9480" xr:uid="{00000000-0005-0000-0000-000049190000}"/>
    <cellStyle name="Comma 97" xfId="9481" xr:uid="{00000000-0005-0000-0000-00004A190000}"/>
    <cellStyle name="Comma 98" xfId="9482" xr:uid="{00000000-0005-0000-0000-00004B190000}"/>
    <cellStyle name="Comma 99" xfId="9483" xr:uid="{00000000-0005-0000-0000-00004C190000}"/>
    <cellStyle name="Comma0" xfId="422" xr:uid="{00000000-0005-0000-0000-00001E010000}"/>
    <cellStyle name="Comma0 2" xfId="423" xr:uid="{00000000-0005-0000-0000-00001F010000}"/>
    <cellStyle name="Comma0 3" xfId="424" xr:uid="{00000000-0005-0000-0000-000020010000}"/>
    <cellStyle name="Copied" xfId="425" xr:uid="{00000000-0005-0000-0000-000021010000}"/>
    <cellStyle name="Copied 2" xfId="5428" xr:uid="{00000000-0005-0000-0000-000051190000}"/>
    <cellStyle name="Currency" xfId="20531" builtinId="4"/>
    <cellStyle name="Currency [$0]" xfId="426" xr:uid="{00000000-0005-0000-0000-000023010000}"/>
    <cellStyle name="Currency [$0] 2" xfId="5427" xr:uid="{00000000-0005-0000-0000-000054190000}"/>
    <cellStyle name="Currency [£0]" xfId="427" xr:uid="{00000000-0005-0000-0000-000024010000}"/>
    <cellStyle name="Currency [£0] 2" xfId="5541" xr:uid="{00000000-0005-0000-0000-000056190000}"/>
    <cellStyle name="Currency 10" xfId="11" xr:uid="{00000000-0005-0000-0000-000002000000}"/>
    <cellStyle name="Currency 10 2" xfId="428" xr:uid="{00000000-0005-0000-0000-000025010000}"/>
    <cellStyle name="Currency 10 2 2" xfId="9485" xr:uid="{00000000-0005-0000-0000-000059190000}"/>
    <cellStyle name="Currency 10 2 3" xfId="9484" xr:uid="{00000000-0005-0000-0000-000058190000}"/>
    <cellStyle name="Currency 10 3" xfId="9486" xr:uid="{00000000-0005-0000-0000-00005A190000}"/>
    <cellStyle name="Currency 10 3 2" xfId="9487" xr:uid="{00000000-0005-0000-0000-00005B190000}"/>
    <cellStyle name="Currency 10 3 2 2" xfId="9488" xr:uid="{00000000-0005-0000-0000-00005C190000}"/>
    <cellStyle name="Currency 10 3 3" xfId="9489" xr:uid="{00000000-0005-0000-0000-00005D190000}"/>
    <cellStyle name="Currency 10 4" xfId="5426" xr:uid="{00000000-0005-0000-0000-000057190000}"/>
    <cellStyle name="Currency 11" xfId="7" xr:uid="{00000000-0005-0000-0000-000003000000}"/>
    <cellStyle name="Currency 11 2" xfId="9490" xr:uid="{00000000-0005-0000-0000-00005F190000}"/>
    <cellStyle name="Currency 11 2 2" xfId="9491" xr:uid="{00000000-0005-0000-0000-000060190000}"/>
    <cellStyle name="Currency 11 2 2 2" xfId="9492" xr:uid="{00000000-0005-0000-0000-000061190000}"/>
    <cellStyle name="Currency 11 2 3" xfId="9493" xr:uid="{00000000-0005-0000-0000-000062190000}"/>
    <cellStyle name="Currency 11 2 3 2" xfId="9494" xr:uid="{00000000-0005-0000-0000-000063190000}"/>
    <cellStyle name="Currency 11 3" xfId="9495" xr:uid="{00000000-0005-0000-0000-000064190000}"/>
    <cellStyle name="Currency 11 4" xfId="5540" xr:uid="{00000000-0005-0000-0000-00005E190000}"/>
    <cellStyle name="Currency 12" xfId="430" xr:uid="{00000000-0005-0000-0000-000027010000}"/>
    <cellStyle name="Currency 12 2" xfId="9496" xr:uid="{00000000-0005-0000-0000-000066190000}"/>
    <cellStyle name="Currency 12 2 2" xfId="9497" xr:uid="{00000000-0005-0000-0000-000067190000}"/>
    <cellStyle name="Currency 12 2 2 2" xfId="9498" xr:uid="{00000000-0005-0000-0000-000068190000}"/>
    <cellStyle name="Currency 12 2 3" xfId="9499" xr:uid="{00000000-0005-0000-0000-000069190000}"/>
    <cellStyle name="Currency 12 3" xfId="9500" xr:uid="{00000000-0005-0000-0000-00006A190000}"/>
    <cellStyle name="Currency 12 3 2" xfId="9501" xr:uid="{00000000-0005-0000-0000-00006B190000}"/>
    <cellStyle name="Currency 12 4" xfId="9502" xr:uid="{00000000-0005-0000-0000-00006C190000}"/>
    <cellStyle name="Currency 12 4 2" xfId="9503" xr:uid="{00000000-0005-0000-0000-00006D190000}"/>
    <cellStyle name="Currency 12 4 3" xfId="9504" xr:uid="{00000000-0005-0000-0000-00006E190000}"/>
    <cellStyle name="Currency 12 5" xfId="9505" xr:uid="{00000000-0005-0000-0000-00006F190000}"/>
    <cellStyle name="Currency 12 6" xfId="5425" xr:uid="{00000000-0005-0000-0000-000065190000}"/>
    <cellStyle name="Currency 13" xfId="431" xr:uid="{00000000-0005-0000-0000-000028010000}"/>
    <cellStyle name="Currency 13 2" xfId="9506" xr:uid="{00000000-0005-0000-0000-000071190000}"/>
    <cellStyle name="Currency 13 2 2" xfId="9507" xr:uid="{00000000-0005-0000-0000-000072190000}"/>
    <cellStyle name="Currency 13 2 3" xfId="9508" xr:uid="{00000000-0005-0000-0000-000073190000}"/>
    <cellStyle name="Currency 13 3" xfId="9509" xr:uid="{00000000-0005-0000-0000-000074190000}"/>
    <cellStyle name="Currency 13 3 2" xfId="9510" xr:uid="{00000000-0005-0000-0000-000075190000}"/>
    <cellStyle name="Currency 13 3 2 2" xfId="9511" xr:uid="{00000000-0005-0000-0000-000076190000}"/>
    <cellStyle name="Currency 13 3 3" xfId="9512" xr:uid="{00000000-0005-0000-0000-000077190000}"/>
    <cellStyle name="Currency 13 3 3 2" xfId="9513" xr:uid="{00000000-0005-0000-0000-000078190000}"/>
    <cellStyle name="Currency 13 4" xfId="9514" xr:uid="{00000000-0005-0000-0000-000079190000}"/>
    <cellStyle name="Currency 13 5" xfId="5424" xr:uid="{00000000-0005-0000-0000-000070190000}"/>
    <cellStyle name="Currency 14" xfId="3" xr:uid="{00000000-0005-0000-0000-000004000000}"/>
    <cellStyle name="Currency 14 2" xfId="10" xr:uid="{00000000-0005-0000-0000-000005000000}"/>
    <cellStyle name="Currency 14 2 2" xfId="114" xr:uid="{00000000-0005-0000-0000-000005000000}"/>
    <cellStyle name="Currency 14 2 2 2" xfId="20664" xr:uid="{30059401-A069-4D83-BF56-0D1F3F8E5242}"/>
    <cellStyle name="Currency 14 2 2 2 2" xfId="35665" xr:uid="{7A4BB2AF-1B66-465B-9248-AFB7CDAD95B1}"/>
    <cellStyle name="Currency 14 2 2 3" xfId="27968" xr:uid="{6DC15BF7-FB2E-41F4-80BA-48CFF34BDA95}"/>
    <cellStyle name="Currency 14 2 3" xfId="9515" xr:uid="{00000000-0005-0000-0000-00007B190000}"/>
    <cellStyle name="Currency 14 2 4" xfId="20534" xr:uid="{D913DE0A-108A-433C-B116-DECDA6596B39}"/>
    <cellStyle name="Currency 14 2 4 2" xfId="20541" xr:uid="{BF93F86E-A32B-44DA-9A2B-2BAFCE07B080}"/>
    <cellStyle name="Currency 14 2 4 2 2" xfId="20555" xr:uid="{CB7C8B19-1A10-4D03-B28B-3F30FCF1470A}"/>
    <cellStyle name="Currency 14 2 4 2 2 2" xfId="27858" xr:uid="{726255D6-1446-4973-AFC9-6A5B4E3033E5}"/>
    <cellStyle name="Currency 14 2 4 2 2 2 2" xfId="42795" xr:uid="{D2B51D4A-8893-44CC-AF14-404D978D3D14}"/>
    <cellStyle name="Currency 14 2 4 2 2 3" xfId="35567" xr:uid="{5FE0CBA0-BFE5-46C1-97AA-302A892A4000}"/>
    <cellStyle name="Currency 14 2 4 2 3" xfId="27848" xr:uid="{62BAA071-3E17-49C3-B4A7-F7AEE67CC836}"/>
    <cellStyle name="Currency 14 2 4 2 3 2" xfId="42785" xr:uid="{83777B68-DD61-4104-8CDB-FBA8E8E94B56}"/>
    <cellStyle name="Currency 14 2 4 2 4" xfId="35557" xr:uid="{99A0B998-F8C9-49DA-B7A4-548051973146}"/>
    <cellStyle name="Currency 14 2 4 3" xfId="20550" xr:uid="{6434AF80-6473-4CDE-A6D1-D9E5EC911236}"/>
    <cellStyle name="Currency 14 2 4 3 2" xfId="27854" xr:uid="{45D53670-C99C-4344-A6DF-EE49529D1820}"/>
    <cellStyle name="Currency 14 2 4 3 2 2" xfId="42791" xr:uid="{BFF96EAA-027F-4FFB-B48D-2E445E5F9DA4}"/>
    <cellStyle name="Currency 14 2 4 3 3" xfId="35563" xr:uid="{566D908C-31A1-4DC0-A31E-65DA25D9BA70}"/>
    <cellStyle name="Currency 14 2 4 4" xfId="27841" xr:uid="{02823E14-80CC-40CF-8317-78E95FE5A8D3}"/>
    <cellStyle name="Currency 14 2 4 4 2" xfId="42778" xr:uid="{9AD7A27D-5F19-4CF9-846B-E2D1BAC3FEDA}"/>
    <cellStyle name="Currency 14 2 4 5" xfId="35550" xr:uid="{EDFC3B34-AB22-49E5-B81F-FA4861D73590}"/>
    <cellStyle name="Currency 14 2 5" xfId="20594" xr:uid="{A92EE323-C978-45EE-928E-9B1637F181F6}"/>
    <cellStyle name="Currency 14 2 5 2" xfId="35595" xr:uid="{6E4E3905-895C-47B9-8D24-A76051A28728}"/>
    <cellStyle name="Currency 14 2 6" xfId="27898" xr:uid="{BE256E7E-F135-4DB1-BB04-2E087602A599}"/>
    <cellStyle name="Currency 14 3" xfId="60" xr:uid="{00000000-0005-0000-0000-000006000000}"/>
    <cellStyle name="Currency 14 3 2" xfId="162" xr:uid="{00000000-0005-0000-0000-000006000000}"/>
    <cellStyle name="Currency 14 3 2 2" xfId="20545" xr:uid="{BA0862C4-CD9A-45B2-A87C-4CFEE3005FE3}"/>
    <cellStyle name="Currency 14 3 2 2 2" xfId="27851" xr:uid="{A753592F-7D05-4E2F-B1A6-AE289758A67D}"/>
    <cellStyle name="Currency 14 3 2 2 2 2" xfId="42788" xr:uid="{9D1EF855-649D-4350-B442-6ADE87D209F7}"/>
    <cellStyle name="Currency 14 3 2 2 3" xfId="27885" xr:uid="{BB6EBB59-F004-415D-AF6D-12DAF0CFE0C8}"/>
    <cellStyle name="Currency 14 3 2 2 3 2" xfId="42822" xr:uid="{6C7B3BD0-D2B7-4D52-B541-6A680C3EA012}"/>
    <cellStyle name="Currency 14 3 2 2 4" xfId="27892" xr:uid="{94A9367A-BDFC-40F2-9ABE-333227FAB414}"/>
    <cellStyle name="Currency 14 3 2 2 4 2" xfId="42829" xr:uid="{F7D2BB4B-69A2-4879-83B0-5CDA3735FCBB}"/>
    <cellStyle name="Currency 14 3 2 2 5" xfId="35560" xr:uid="{8F2B574B-9A38-41D5-99F1-903C3CEC578E}"/>
    <cellStyle name="Currency 14 3 2 3" xfId="20708" xr:uid="{08DD0B71-6A1A-4ACD-AF1D-8EC294CCBB7F}"/>
    <cellStyle name="Currency 14 3 2 3 2" xfId="35709" xr:uid="{B43ED113-D6A1-4E0C-B86D-E00DD1266249}"/>
    <cellStyle name="Currency 14 3 2 4" xfId="28012" xr:uid="{18BEFE29-FD1E-47C5-B5B4-110B80BD0E63}"/>
    <cellStyle name="Currency 14 3 3" xfId="9516" xr:uid="{00000000-0005-0000-0000-00007D190000}"/>
    <cellStyle name="Currency 14 3 4" xfId="20543" xr:uid="{63235F10-631D-41F8-A03B-F993C11C6D9B}"/>
    <cellStyle name="Currency 14 3 4 2" xfId="27850" xr:uid="{1A1EE5E7-048D-4BFC-994A-6990BB3C1295}"/>
    <cellStyle name="Currency 14 3 4 2 2" xfId="42787" xr:uid="{479508EC-46A1-4031-B96C-79849A9A2E83}"/>
    <cellStyle name="Currency 14 3 4 3" xfId="27882" xr:uid="{86B3418F-BC03-43BA-B77D-22602AC3459C}"/>
    <cellStyle name="Currency 14 3 4 3 2" xfId="42819" xr:uid="{E54E3A3B-8397-45D6-BF05-BB06A67EECB0}"/>
    <cellStyle name="Currency 14 3 4 4" xfId="27891" xr:uid="{95B5B6D6-66FA-4169-A0D2-61330521FEA2}"/>
    <cellStyle name="Currency 14 3 4 4 2" xfId="42828" xr:uid="{70831FBB-A86B-48EB-BE2B-19C2B65390EC}"/>
    <cellStyle name="Currency 14 3 4 5" xfId="35559" xr:uid="{3B1D2606-7BDD-4522-AB90-7816D1513712}"/>
    <cellStyle name="Currency 14 3 5" xfId="20638" xr:uid="{356F0E2F-BB37-4FE7-BBCF-0C2156929FFF}"/>
    <cellStyle name="Currency 14 3 5 2" xfId="35639" xr:uid="{FC5CF4B5-A849-449F-B9EB-4277D29B5BD7}"/>
    <cellStyle name="Currency 14 3 6" xfId="27942" xr:uid="{35DA1366-561C-42BB-A238-D5028119F953}"/>
    <cellStyle name="Currency 14 4" xfId="108" xr:uid="{00000000-0005-0000-0000-000004000000}"/>
    <cellStyle name="Currency 14 4 2" xfId="20661" xr:uid="{F7075CEC-43E8-4110-9EAA-DD56CBE1F8BD}"/>
    <cellStyle name="Currency 14 4 2 2" xfId="35662" xr:uid="{13969522-F164-4F76-917C-5E070D072747}"/>
    <cellStyle name="Currency 14 4 3" xfId="27965" xr:uid="{6FE45FD4-9EDC-4582-A129-A5B4F436E2F2}"/>
    <cellStyle name="Currency 14 5" xfId="5423" xr:uid="{00000000-0005-0000-0000-00007A190000}"/>
    <cellStyle name="Currency 14 6" xfId="20591" xr:uid="{C53BCCBF-37D4-4BEF-9F53-43E508B9041F}"/>
    <cellStyle name="Currency 14 6 2" xfId="35592" xr:uid="{C82EC0C4-C119-41FF-A750-D9561525AA83}"/>
    <cellStyle name="Currency 14 7" xfId="27895" xr:uid="{E8BF552B-3CE0-4B22-8976-4DFF0FAC164D}"/>
    <cellStyle name="Currency 15" xfId="2926" xr:uid="{00000000-0005-0000-0000-00002E010000}"/>
    <cellStyle name="Currency 15 2" xfId="9517" xr:uid="{00000000-0005-0000-0000-000080190000}"/>
    <cellStyle name="Currency 15 2 2" xfId="9518" xr:uid="{00000000-0005-0000-0000-000081190000}"/>
    <cellStyle name="Currency 15 2 3" xfId="9519" xr:uid="{00000000-0005-0000-0000-000082190000}"/>
    <cellStyle name="Currency 15 3" xfId="9520" xr:uid="{00000000-0005-0000-0000-000083190000}"/>
    <cellStyle name="Currency 15 3 2" xfId="9521" xr:uid="{00000000-0005-0000-0000-000084190000}"/>
    <cellStyle name="Currency 15 4" xfId="9522" xr:uid="{00000000-0005-0000-0000-000085190000}"/>
    <cellStyle name="Currency 15 5" xfId="5422" xr:uid="{00000000-0005-0000-0000-00007F190000}"/>
    <cellStyle name="Currency 15 6" xfId="20882" xr:uid="{F6FD4E8C-94FB-4FFF-9D1A-B6A87974DA16}"/>
    <cellStyle name="Currency 15 6 2" xfId="35858" xr:uid="{20263FCB-75E3-4F12-9E20-72BADE49EE93}"/>
    <cellStyle name="Currency 15 7" xfId="28254" xr:uid="{DF475730-5308-4EE2-902B-FD6FDB45659C}"/>
    <cellStyle name="Currency 16" xfId="2916" xr:uid="{00000000-0005-0000-0000-00002F010000}"/>
    <cellStyle name="Currency 16 2" xfId="9523" xr:uid="{00000000-0005-0000-0000-000087190000}"/>
    <cellStyle name="Currency 16 2 2" xfId="9524" xr:uid="{00000000-0005-0000-0000-000088190000}"/>
    <cellStyle name="Currency 16 2 3" xfId="9525" xr:uid="{00000000-0005-0000-0000-000089190000}"/>
    <cellStyle name="Currency 16 3" xfId="9526" xr:uid="{00000000-0005-0000-0000-00008A190000}"/>
    <cellStyle name="Currency 16 3 2" xfId="9527" xr:uid="{00000000-0005-0000-0000-00008B190000}"/>
    <cellStyle name="Currency 16 4" xfId="9528" xr:uid="{00000000-0005-0000-0000-00008C190000}"/>
    <cellStyle name="Currency 16 5" xfId="5421" xr:uid="{00000000-0005-0000-0000-000086190000}"/>
    <cellStyle name="Currency 16 6" xfId="20872" xr:uid="{628EEDD6-2349-4E00-AF30-C8B511512459}"/>
    <cellStyle name="Currency 16 6 2" xfId="35848" xr:uid="{B03FE99C-5262-4289-AAD4-B842BEFF0397}"/>
    <cellStyle name="Currency 16 7" xfId="28244" xr:uid="{71318ED6-6474-4D4D-BB85-9E7F4AC8DD95}"/>
    <cellStyle name="Currency 17" xfId="2914" xr:uid="{00000000-0005-0000-0000-000030010000}"/>
    <cellStyle name="Currency 17 2" xfId="9529" xr:uid="{00000000-0005-0000-0000-00008E190000}"/>
    <cellStyle name="Currency 17 2 2" xfId="9530" xr:uid="{00000000-0005-0000-0000-00008F190000}"/>
    <cellStyle name="Currency 17 3" xfId="9531" xr:uid="{00000000-0005-0000-0000-000090190000}"/>
    <cellStyle name="Currency 17 3 2" xfId="9532" xr:uid="{00000000-0005-0000-0000-000091190000}"/>
    <cellStyle name="Currency 17 3 3" xfId="9533" xr:uid="{00000000-0005-0000-0000-000092190000}"/>
    <cellStyle name="Currency 17 4" xfId="9534" xr:uid="{00000000-0005-0000-0000-000093190000}"/>
    <cellStyle name="Currency 17 5" xfId="5420" xr:uid="{00000000-0005-0000-0000-00008D190000}"/>
    <cellStyle name="Currency 17 6" xfId="20870" xr:uid="{9E782F86-4929-4472-AA8A-4148A4169B37}"/>
    <cellStyle name="Currency 17 6 2" xfId="35846" xr:uid="{2B6D2052-7B16-4BB0-AF34-A524D2AB4F25}"/>
    <cellStyle name="Currency 17 7" xfId="28242" xr:uid="{8317FCAF-7960-4446-87E3-0C0DA981BFE7}"/>
    <cellStyle name="Currency 18" xfId="2994" xr:uid="{00000000-0005-0000-0000-000031010000}"/>
    <cellStyle name="Currency 18 10" xfId="9535" xr:uid="{00000000-0005-0000-0000-000095190000}"/>
    <cellStyle name="Currency 18 10 2" xfId="9536" xr:uid="{00000000-0005-0000-0000-000096190000}"/>
    <cellStyle name="Currency 18 10 2 2" xfId="9537" xr:uid="{00000000-0005-0000-0000-000097190000}"/>
    <cellStyle name="Currency 18 10 3" xfId="9538" xr:uid="{00000000-0005-0000-0000-000098190000}"/>
    <cellStyle name="Currency 18 10 3 2" xfId="9539" xr:uid="{00000000-0005-0000-0000-000099190000}"/>
    <cellStyle name="Currency 18 10 3 3" xfId="25716" xr:uid="{DAAF498A-BBD7-42D6-9B9E-F7425BB85AAC}"/>
    <cellStyle name="Currency 18 10 3 3 2" xfId="40687" xr:uid="{4BEAAF90-4D64-40BB-BFD7-26232EAE8B93}"/>
    <cellStyle name="Currency 18 10 3 4" xfId="33086" xr:uid="{7F07511E-0235-40A4-A50D-5726953E1868}"/>
    <cellStyle name="Currency 18 11" xfId="9540" xr:uid="{00000000-0005-0000-0000-00009A190000}"/>
    <cellStyle name="Currency 18 11 2" xfId="9541" xr:uid="{00000000-0005-0000-0000-00009B190000}"/>
    <cellStyle name="Currency 18 11 3" xfId="25717" xr:uid="{AF2A8F21-6ED6-4A92-B196-B8A4149395F4}"/>
    <cellStyle name="Currency 18 11 3 2" xfId="40688" xr:uid="{907818B8-0489-423F-B310-11834AC94AAA}"/>
    <cellStyle name="Currency 18 11 4" xfId="33087" xr:uid="{0B8C819E-6AB2-4213-8CAC-A9C3B883C480}"/>
    <cellStyle name="Currency 18 12" xfId="9542" xr:uid="{00000000-0005-0000-0000-00009C190000}"/>
    <cellStyle name="Currency 18 13" xfId="20950" xr:uid="{1A6F1469-66AB-4FAC-9E5C-3ADA249B6321}"/>
    <cellStyle name="Currency 18 13 2" xfId="35926" xr:uid="{5FFF2E06-54C5-4283-B58C-820747A3A8C0}"/>
    <cellStyle name="Currency 18 14" xfId="28322" xr:uid="{879E8041-A966-49F9-9AFA-5E2643A1D915}"/>
    <cellStyle name="Currency 18 2" xfId="9543" xr:uid="{00000000-0005-0000-0000-00009D190000}"/>
    <cellStyle name="Currency 18 2 10" xfId="9544" xr:uid="{00000000-0005-0000-0000-00009E190000}"/>
    <cellStyle name="Currency 18 2 10 2" xfId="9545" xr:uid="{00000000-0005-0000-0000-00009F190000}"/>
    <cellStyle name="Currency 18 2 10 3" xfId="25718" xr:uid="{F9850DF5-64E8-41B3-BF3F-040B565DF525}"/>
    <cellStyle name="Currency 18 2 10 3 2" xfId="40689" xr:uid="{BB04FB1C-18C9-4399-AC68-435BAE28894B}"/>
    <cellStyle name="Currency 18 2 10 4" xfId="33088" xr:uid="{430641C9-2FF9-48C7-8667-3755DF4C3517}"/>
    <cellStyle name="Currency 18 2 2" xfId="9546" xr:uid="{00000000-0005-0000-0000-0000A0190000}"/>
    <cellStyle name="Currency 18 2 2 2" xfId="9547" xr:uid="{00000000-0005-0000-0000-0000A1190000}"/>
    <cellStyle name="Currency 18 2 2 2 2" xfId="9548" xr:uid="{00000000-0005-0000-0000-0000A2190000}"/>
    <cellStyle name="Currency 18 2 2 2 2 2" xfId="9549" xr:uid="{00000000-0005-0000-0000-0000A3190000}"/>
    <cellStyle name="Currency 18 2 2 2 3" xfId="9550" xr:uid="{00000000-0005-0000-0000-0000A4190000}"/>
    <cellStyle name="Currency 18 2 2 2 3 2" xfId="9551" xr:uid="{00000000-0005-0000-0000-0000A5190000}"/>
    <cellStyle name="Currency 18 2 2 2 4" xfId="9552" xr:uid="{00000000-0005-0000-0000-0000A6190000}"/>
    <cellStyle name="Currency 18 2 2 2 4 2" xfId="9553" xr:uid="{00000000-0005-0000-0000-0000A7190000}"/>
    <cellStyle name="Currency 18 2 2 2 5" xfId="9554" xr:uid="{00000000-0005-0000-0000-0000A8190000}"/>
    <cellStyle name="Currency 18 2 2 2 5 2" xfId="9555" xr:uid="{00000000-0005-0000-0000-0000A9190000}"/>
    <cellStyle name="Currency 18 2 2 2 5 2 2" xfId="9556" xr:uid="{00000000-0005-0000-0000-0000AA190000}"/>
    <cellStyle name="Currency 18 2 2 2 5 3" xfId="9557" xr:uid="{00000000-0005-0000-0000-0000AB190000}"/>
    <cellStyle name="Currency 18 2 2 2 5 3 2" xfId="9558" xr:uid="{00000000-0005-0000-0000-0000AC190000}"/>
    <cellStyle name="Currency 18 2 2 2 5 3 3" xfId="25719" xr:uid="{4AEF9CDE-C230-4B9D-A04E-F0E63EB90ADA}"/>
    <cellStyle name="Currency 18 2 2 2 5 3 3 2" xfId="40690" xr:uid="{C301A7B4-15B0-4E7F-AB9B-FCB88EB8ECAE}"/>
    <cellStyle name="Currency 18 2 2 2 5 3 4" xfId="33089" xr:uid="{64F0B610-EA04-4F91-A01F-A2B7E644A2A7}"/>
    <cellStyle name="Currency 18 2 2 3" xfId="9559" xr:uid="{00000000-0005-0000-0000-0000AD190000}"/>
    <cellStyle name="Currency 18 2 2 3 2" xfId="9560" xr:uid="{00000000-0005-0000-0000-0000AE190000}"/>
    <cellStyle name="Currency 18 2 2 3 2 2" xfId="9561" xr:uid="{00000000-0005-0000-0000-0000AF190000}"/>
    <cellStyle name="Currency 18 2 2 3 2 3" xfId="9562" xr:uid="{00000000-0005-0000-0000-0000B0190000}"/>
    <cellStyle name="Currency 18 2 2 3 2 3 2" xfId="25720" xr:uid="{E40453FB-6BA7-4B7A-BC10-08FE475F2809}"/>
    <cellStyle name="Currency 18 2 2 3 2 3 2 2" xfId="40691" xr:uid="{78074349-68CE-40C8-B0C2-AD5259A1997F}"/>
    <cellStyle name="Currency 18 2 2 3 2 3 3" xfId="33090" xr:uid="{24D695CC-6C2E-4FA4-8285-F583DE5BB388}"/>
    <cellStyle name="Currency 18 2 2 3 3" xfId="9563" xr:uid="{00000000-0005-0000-0000-0000B1190000}"/>
    <cellStyle name="Currency 18 2 2 3 4" xfId="9564" xr:uid="{00000000-0005-0000-0000-0000B2190000}"/>
    <cellStyle name="Currency 18 2 2 3 4 2" xfId="25721" xr:uid="{E0535F34-0BFE-4366-A3EE-E228E0515484}"/>
    <cellStyle name="Currency 18 2 2 3 4 2 2" xfId="40692" xr:uid="{9E253ABD-F279-40F0-92BC-4137F5183AAA}"/>
    <cellStyle name="Currency 18 2 2 3 4 3" xfId="33091" xr:uid="{5443358D-FA60-4F6D-91BC-6F98222D73D2}"/>
    <cellStyle name="Currency 18 2 2 4" xfId="9565" xr:uid="{00000000-0005-0000-0000-0000B3190000}"/>
    <cellStyle name="Currency 18 2 2 4 2" xfId="9566" xr:uid="{00000000-0005-0000-0000-0000B4190000}"/>
    <cellStyle name="Currency 18 2 2 5" xfId="9567" xr:uid="{00000000-0005-0000-0000-0000B5190000}"/>
    <cellStyle name="Currency 18 2 2 5 2" xfId="9568" xr:uid="{00000000-0005-0000-0000-0000B6190000}"/>
    <cellStyle name="Currency 18 2 2 5 3" xfId="9569" xr:uid="{00000000-0005-0000-0000-0000B7190000}"/>
    <cellStyle name="Currency 18 2 2 5 4" xfId="9570" xr:uid="{00000000-0005-0000-0000-0000B8190000}"/>
    <cellStyle name="Currency 18 2 2 5 4 2" xfId="25722" xr:uid="{2DF6244C-86D3-4338-BA4D-6005E640497A}"/>
    <cellStyle name="Currency 18 2 2 5 4 2 2" xfId="40693" xr:uid="{3E8ABA58-AFC4-4239-A92C-35A4EEF263B5}"/>
    <cellStyle name="Currency 18 2 2 5 4 3" xfId="33092" xr:uid="{DCBD90BA-E5ED-4B1B-B9DF-986225344AE6}"/>
    <cellStyle name="Currency 18 2 2 6" xfId="9571" xr:uid="{00000000-0005-0000-0000-0000B9190000}"/>
    <cellStyle name="Currency 18 2 2 6 2" xfId="9572" xr:uid="{00000000-0005-0000-0000-0000BA190000}"/>
    <cellStyle name="Currency 18 2 2 7" xfId="9573" xr:uid="{00000000-0005-0000-0000-0000BB190000}"/>
    <cellStyle name="Currency 18 2 2 7 2" xfId="9574" xr:uid="{00000000-0005-0000-0000-0000BC190000}"/>
    <cellStyle name="Currency 18 2 2 7 2 2" xfId="9575" xr:uid="{00000000-0005-0000-0000-0000BD190000}"/>
    <cellStyle name="Currency 18 2 2 7 3" xfId="9576" xr:uid="{00000000-0005-0000-0000-0000BE190000}"/>
    <cellStyle name="Currency 18 2 2 7 3 2" xfId="9577" xr:uid="{00000000-0005-0000-0000-0000BF190000}"/>
    <cellStyle name="Currency 18 2 2 7 3 3" xfId="25723" xr:uid="{8DF44C21-B53F-4362-BFD2-E90368C5D512}"/>
    <cellStyle name="Currency 18 2 2 7 3 3 2" xfId="40694" xr:uid="{6AC35ED0-5232-42E3-B429-2B43B43025F2}"/>
    <cellStyle name="Currency 18 2 2 7 3 4" xfId="33093" xr:uid="{50FC2F9C-BAE1-4D50-89F1-43B7E528F60C}"/>
    <cellStyle name="Currency 18 2 2 8" xfId="9578" xr:uid="{00000000-0005-0000-0000-0000C0190000}"/>
    <cellStyle name="Currency 18 2 2 8 2" xfId="9579" xr:uid="{00000000-0005-0000-0000-0000C1190000}"/>
    <cellStyle name="Currency 18 2 2 8 3" xfId="25724" xr:uid="{C1C78103-15A2-4303-AD8F-DE8D102FED68}"/>
    <cellStyle name="Currency 18 2 2 8 3 2" xfId="40695" xr:uid="{5A99FCB6-6C0E-4E17-8764-6DD72C263B63}"/>
    <cellStyle name="Currency 18 2 2 8 4" xfId="33094" xr:uid="{DA23520C-FF9E-49BC-A359-8C825341E592}"/>
    <cellStyle name="Currency 18 2 3" xfId="9580" xr:uid="{00000000-0005-0000-0000-0000C2190000}"/>
    <cellStyle name="Currency 18 2 3 2" xfId="9581" xr:uid="{00000000-0005-0000-0000-0000C3190000}"/>
    <cellStyle name="Currency 18 2 3 3" xfId="9582" xr:uid="{00000000-0005-0000-0000-0000C4190000}"/>
    <cellStyle name="Currency 18 2 3 3 2" xfId="9583" xr:uid="{00000000-0005-0000-0000-0000C5190000}"/>
    <cellStyle name="Currency 18 2 3 4" xfId="9584" xr:uid="{00000000-0005-0000-0000-0000C6190000}"/>
    <cellStyle name="Currency 18 2 3 4 2" xfId="9585" xr:uid="{00000000-0005-0000-0000-0000C7190000}"/>
    <cellStyle name="Currency 18 2 3 5" xfId="9586" xr:uid="{00000000-0005-0000-0000-0000C8190000}"/>
    <cellStyle name="Currency 18 2 3 5 2" xfId="9587" xr:uid="{00000000-0005-0000-0000-0000C9190000}"/>
    <cellStyle name="Currency 18 2 3 6" xfId="9588" xr:uid="{00000000-0005-0000-0000-0000CA190000}"/>
    <cellStyle name="Currency 18 2 3 6 2" xfId="9589" xr:uid="{00000000-0005-0000-0000-0000CB190000}"/>
    <cellStyle name="Currency 18 2 3 6 2 2" xfId="9590" xr:uid="{00000000-0005-0000-0000-0000CC190000}"/>
    <cellStyle name="Currency 18 2 3 6 3" xfId="9591" xr:uid="{00000000-0005-0000-0000-0000CD190000}"/>
    <cellStyle name="Currency 18 2 3 6 3 2" xfId="9592" xr:uid="{00000000-0005-0000-0000-0000CE190000}"/>
    <cellStyle name="Currency 18 2 3 6 3 3" xfId="25725" xr:uid="{3E9558B6-7867-4490-89CF-5A139DF549BA}"/>
    <cellStyle name="Currency 18 2 3 6 3 3 2" xfId="40696" xr:uid="{6396A24F-BE2F-48CA-8311-9CBA78787E83}"/>
    <cellStyle name="Currency 18 2 3 6 3 4" xfId="33095" xr:uid="{A2EADD00-7435-4B51-82EA-2DAEABD0D8E1}"/>
    <cellStyle name="Currency 18 2 4" xfId="9593" xr:uid="{00000000-0005-0000-0000-0000CF190000}"/>
    <cellStyle name="Currency 18 2 5" xfId="9594" xr:uid="{00000000-0005-0000-0000-0000D0190000}"/>
    <cellStyle name="Currency 18 2 5 2" xfId="9595" xr:uid="{00000000-0005-0000-0000-0000D1190000}"/>
    <cellStyle name="Currency 18 2 5 2 2" xfId="9596" xr:uid="{00000000-0005-0000-0000-0000D2190000}"/>
    <cellStyle name="Currency 18 2 5 2 3" xfId="9597" xr:uid="{00000000-0005-0000-0000-0000D3190000}"/>
    <cellStyle name="Currency 18 2 5 2 3 2" xfId="25726" xr:uid="{408E1CB6-F012-4310-949B-A60FED030D33}"/>
    <cellStyle name="Currency 18 2 5 2 3 2 2" xfId="40697" xr:uid="{B931CCCB-C1DF-478E-8D9E-9EDE7CC5A684}"/>
    <cellStyle name="Currency 18 2 5 2 3 3" xfId="33096" xr:uid="{F5DD27C1-23D6-40CE-AE64-29AB23443AF6}"/>
    <cellStyle name="Currency 18 2 5 3" xfId="9598" xr:uid="{00000000-0005-0000-0000-0000D4190000}"/>
    <cellStyle name="Currency 18 2 5 4" xfId="9599" xr:uid="{00000000-0005-0000-0000-0000D5190000}"/>
    <cellStyle name="Currency 18 2 5 4 2" xfId="25727" xr:uid="{7D4084DA-D5E2-45D6-8FB8-353AF5BB8436}"/>
    <cellStyle name="Currency 18 2 5 4 2 2" xfId="40698" xr:uid="{0AEC067A-FF56-4E1C-9B48-94093373E714}"/>
    <cellStyle name="Currency 18 2 5 4 3" xfId="33097" xr:uid="{8A692622-161F-445D-BF60-D7E1A8BB870E}"/>
    <cellStyle name="Currency 18 2 6" xfId="9600" xr:uid="{00000000-0005-0000-0000-0000D6190000}"/>
    <cellStyle name="Currency 18 2 6 2" xfId="9601" xr:uid="{00000000-0005-0000-0000-0000D7190000}"/>
    <cellStyle name="Currency 18 2 7" xfId="9602" xr:uid="{00000000-0005-0000-0000-0000D8190000}"/>
    <cellStyle name="Currency 18 2 7 2" xfId="9603" xr:uid="{00000000-0005-0000-0000-0000D9190000}"/>
    <cellStyle name="Currency 18 2 7 3" xfId="9604" xr:uid="{00000000-0005-0000-0000-0000DA190000}"/>
    <cellStyle name="Currency 18 2 7 4" xfId="9605" xr:uid="{00000000-0005-0000-0000-0000DB190000}"/>
    <cellStyle name="Currency 18 2 7 4 2" xfId="25728" xr:uid="{B2235F63-BBD7-4AF0-88B7-A7789D6DBE37}"/>
    <cellStyle name="Currency 18 2 7 4 2 2" xfId="40699" xr:uid="{45C8556C-34C1-4634-A062-E353C9B4CA57}"/>
    <cellStyle name="Currency 18 2 7 4 3" xfId="33098" xr:uid="{52099D2C-CD4A-4C70-A3A6-29FC28761D21}"/>
    <cellStyle name="Currency 18 2 8" xfId="9606" xr:uid="{00000000-0005-0000-0000-0000DC190000}"/>
    <cellStyle name="Currency 18 2 8 2" xfId="9607" xr:uid="{00000000-0005-0000-0000-0000DD190000}"/>
    <cellStyle name="Currency 18 2 9" xfId="9608" xr:uid="{00000000-0005-0000-0000-0000DE190000}"/>
    <cellStyle name="Currency 18 2 9 2" xfId="9609" xr:uid="{00000000-0005-0000-0000-0000DF190000}"/>
    <cellStyle name="Currency 18 2 9 2 2" xfId="9610" xr:uid="{00000000-0005-0000-0000-0000E0190000}"/>
    <cellStyle name="Currency 18 2 9 3" xfId="9611" xr:uid="{00000000-0005-0000-0000-0000E1190000}"/>
    <cellStyle name="Currency 18 2 9 3 2" xfId="9612" xr:uid="{00000000-0005-0000-0000-0000E2190000}"/>
    <cellStyle name="Currency 18 2 9 3 3" xfId="25729" xr:uid="{B0926040-0E62-4B7F-BDB2-EFC86186A137}"/>
    <cellStyle name="Currency 18 2 9 3 3 2" xfId="40700" xr:uid="{D29993E8-1D1E-4FD1-922B-71E0288766BB}"/>
    <cellStyle name="Currency 18 2 9 3 4" xfId="33099" xr:uid="{980B31DA-C139-40EB-B2F9-D04F6BFEF64C}"/>
    <cellStyle name="Currency 18 3" xfId="9613" xr:uid="{00000000-0005-0000-0000-0000E3190000}"/>
    <cellStyle name="Currency 18 3 2" xfId="9614" xr:uid="{00000000-0005-0000-0000-0000E4190000}"/>
    <cellStyle name="Currency 18 3 2 2" xfId="9615" xr:uid="{00000000-0005-0000-0000-0000E5190000}"/>
    <cellStyle name="Currency 18 3 2 2 2" xfId="9616" xr:uid="{00000000-0005-0000-0000-0000E6190000}"/>
    <cellStyle name="Currency 18 3 2 3" xfId="9617" xr:uid="{00000000-0005-0000-0000-0000E7190000}"/>
    <cellStyle name="Currency 18 3 2 3 2" xfId="9618" xr:uid="{00000000-0005-0000-0000-0000E8190000}"/>
    <cellStyle name="Currency 18 3 2 4" xfId="9619" xr:uid="{00000000-0005-0000-0000-0000E9190000}"/>
    <cellStyle name="Currency 18 3 2 4 2" xfId="9620" xr:uid="{00000000-0005-0000-0000-0000EA190000}"/>
    <cellStyle name="Currency 18 3 2 5" xfId="9621" xr:uid="{00000000-0005-0000-0000-0000EB190000}"/>
    <cellStyle name="Currency 18 3 2 5 2" xfId="9622" xr:uid="{00000000-0005-0000-0000-0000EC190000}"/>
    <cellStyle name="Currency 18 3 2 5 2 2" xfId="9623" xr:uid="{00000000-0005-0000-0000-0000ED190000}"/>
    <cellStyle name="Currency 18 3 2 5 3" xfId="9624" xr:uid="{00000000-0005-0000-0000-0000EE190000}"/>
    <cellStyle name="Currency 18 3 2 5 3 2" xfId="9625" xr:uid="{00000000-0005-0000-0000-0000EF190000}"/>
    <cellStyle name="Currency 18 3 2 5 3 3" xfId="25730" xr:uid="{D4C003AB-89B1-4EE6-ADDC-289742A904C9}"/>
    <cellStyle name="Currency 18 3 2 5 3 3 2" xfId="40701" xr:uid="{548DD4B0-C46E-483F-BF5E-3E6F7B9B1ECE}"/>
    <cellStyle name="Currency 18 3 2 5 3 4" xfId="33100" xr:uid="{DEE2AEFA-47FE-44BE-A426-A88D12F48828}"/>
    <cellStyle name="Currency 18 3 3" xfId="9626" xr:uid="{00000000-0005-0000-0000-0000F0190000}"/>
    <cellStyle name="Currency 18 3 3 2" xfId="9627" xr:uid="{00000000-0005-0000-0000-0000F1190000}"/>
    <cellStyle name="Currency 18 3 3 2 2" xfId="9628" xr:uid="{00000000-0005-0000-0000-0000F2190000}"/>
    <cellStyle name="Currency 18 3 3 2 3" xfId="9629" xr:uid="{00000000-0005-0000-0000-0000F3190000}"/>
    <cellStyle name="Currency 18 3 3 2 3 2" xfId="25731" xr:uid="{36482A6B-FD20-416D-B494-C1CA634ABD38}"/>
    <cellStyle name="Currency 18 3 3 2 3 2 2" xfId="40702" xr:uid="{B1D5EF35-71E5-4E72-B873-37C826586F27}"/>
    <cellStyle name="Currency 18 3 3 2 3 3" xfId="33101" xr:uid="{68250918-DA33-4D51-B97C-9B7B5E446C9B}"/>
    <cellStyle name="Currency 18 3 3 3" xfId="9630" xr:uid="{00000000-0005-0000-0000-0000F4190000}"/>
    <cellStyle name="Currency 18 3 3 4" xfId="9631" xr:uid="{00000000-0005-0000-0000-0000F5190000}"/>
    <cellStyle name="Currency 18 3 3 4 2" xfId="25732" xr:uid="{DD474DD5-4D91-485D-B6D7-DF226FD95C1C}"/>
    <cellStyle name="Currency 18 3 3 4 2 2" xfId="40703" xr:uid="{F32AA5BE-364E-4D46-8295-B0C95455CCD4}"/>
    <cellStyle name="Currency 18 3 3 4 3" xfId="33102" xr:uid="{81B144E5-84B3-4B02-B23E-CA87C869117C}"/>
    <cellStyle name="Currency 18 3 4" xfId="9632" xr:uid="{00000000-0005-0000-0000-0000F6190000}"/>
    <cellStyle name="Currency 18 3 4 2" xfId="9633" xr:uid="{00000000-0005-0000-0000-0000F7190000}"/>
    <cellStyle name="Currency 18 3 5" xfId="9634" xr:uid="{00000000-0005-0000-0000-0000F8190000}"/>
    <cellStyle name="Currency 18 3 5 2" xfId="9635" xr:uid="{00000000-0005-0000-0000-0000F9190000}"/>
    <cellStyle name="Currency 18 3 5 3" xfId="9636" xr:uid="{00000000-0005-0000-0000-0000FA190000}"/>
    <cellStyle name="Currency 18 3 5 4" xfId="9637" xr:uid="{00000000-0005-0000-0000-0000FB190000}"/>
    <cellStyle name="Currency 18 3 5 4 2" xfId="25733" xr:uid="{6DB214A0-0361-418B-BAA6-97E6B2B72057}"/>
    <cellStyle name="Currency 18 3 5 4 2 2" xfId="40704" xr:uid="{617A7658-E8D8-4D12-806C-DB2795811181}"/>
    <cellStyle name="Currency 18 3 5 4 3" xfId="33103" xr:uid="{B33DDE60-1791-47B6-9977-53F71261B842}"/>
    <cellStyle name="Currency 18 3 6" xfId="9638" xr:uid="{00000000-0005-0000-0000-0000FC190000}"/>
    <cellStyle name="Currency 18 3 6 2" xfId="9639" xr:uid="{00000000-0005-0000-0000-0000FD190000}"/>
    <cellStyle name="Currency 18 3 7" xfId="9640" xr:uid="{00000000-0005-0000-0000-0000FE190000}"/>
    <cellStyle name="Currency 18 3 7 2" xfId="9641" xr:uid="{00000000-0005-0000-0000-0000FF190000}"/>
    <cellStyle name="Currency 18 3 7 2 2" xfId="9642" xr:uid="{00000000-0005-0000-0000-0000001A0000}"/>
    <cellStyle name="Currency 18 3 7 3" xfId="9643" xr:uid="{00000000-0005-0000-0000-0000011A0000}"/>
    <cellStyle name="Currency 18 3 7 3 2" xfId="9644" xr:uid="{00000000-0005-0000-0000-0000021A0000}"/>
    <cellStyle name="Currency 18 3 7 3 3" xfId="25734" xr:uid="{C83E5FB3-04F5-40B7-B723-68A7AF3CB9BD}"/>
    <cellStyle name="Currency 18 3 7 3 3 2" xfId="40705" xr:uid="{EBE85E4C-B1B8-442C-BB14-0AF25F690756}"/>
    <cellStyle name="Currency 18 3 7 3 4" xfId="33104" xr:uid="{416FC003-79EA-4B95-BC6E-00648483B5F6}"/>
    <cellStyle name="Currency 18 3 8" xfId="9645" xr:uid="{00000000-0005-0000-0000-0000031A0000}"/>
    <cellStyle name="Currency 18 3 8 2" xfId="9646" xr:uid="{00000000-0005-0000-0000-0000041A0000}"/>
    <cellStyle name="Currency 18 3 8 3" xfId="25735" xr:uid="{6EBEDB33-A866-4E44-8412-DB9597ACF074}"/>
    <cellStyle name="Currency 18 3 8 3 2" xfId="40706" xr:uid="{D980700B-C399-483A-8799-16E065F03238}"/>
    <cellStyle name="Currency 18 3 8 4" xfId="33105" xr:uid="{277BFF00-37C8-4153-86AD-AB6115F00A2D}"/>
    <cellStyle name="Currency 18 4" xfId="9647" xr:uid="{00000000-0005-0000-0000-0000051A0000}"/>
    <cellStyle name="Currency 18 4 2" xfId="9648" xr:uid="{00000000-0005-0000-0000-0000061A0000}"/>
    <cellStyle name="Currency 18 4 3" xfId="9649" xr:uid="{00000000-0005-0000-0000-0000071A0000}"/>
    <cellStyle name="Currency 18 4 3 2" xfId="9650" xr:uid="{00000000-0005-0000-0000-0000081A0000}"/>
    <cellStyle name="Currency 18 4 4" xfId="9651" xr:uid="{00000000-0005-0000-0000-0000091A0000}"/>
    <cellStyle name="Currency 18 4 4 2" xfId="9652" xr:uid="{00000000-0005-0000-0000-00000A1A0000}"/>
    <cellStyle name="Currency 18 4 4 3" xfId="9653" xr:uid="{00000000-0005-0000-0000-00000B1A0000}"/>
    <cellStyle name="Currency 18 4 4 4" xfId="9654" xr:uid="{00000000-0005-0000-0000-00000C1A0000}"/>
    <cellStyle name="Currency 18 4 4 4 2" xfId="25736" xr:uid="{CCAC08C1-4F35-46BD-8374-235F0BF4281B}"/>
    <cellStyle name="Currency 18 4 4 4 2 2" xfId="40707" xr:uid="{1B475124-D9A6-44E8-98C2-9F4AE8121C66}"/>
    <cellStyle name="Currency 18 4 4 4 3" xfId="33106" xr:uid="{8D067610-5AA9-409F-A674-12165E30F250}"/>
    <cellStyle name="Currency 18 4 5" xfId="9655" xr:uid="{00000000-0005-0000-0000-00000D1A0000}"/>
    <cellStyle name="Currency 18 4 5 2" xfId="9656" xr:uid="{00000000-0005-0000-0000-00000E1A0000}"/>
    <cellStyle name="Currency 18 4 6" xfId="9657" xr:uid="{00000000-0005-0000-0000-00000F1A0000}"/>
    <cellStyle name="Currency 18 4 6 2" xfId="9658" xr:uid="{00000000-0005-0000-0000-0000101A0000}"/>
    <cellStyle name="Currency 18 4 6 2 2" xfId="9659" xr:uid="{00000000-0005-0000-0000-0000111A0000}"/>
    <cellStyle name="Currency 18 4 6 3" xfId="9660" xr:uid="{00000000-0005-0000-0000-0000121A0000}"/>
    <cellStyle name="Currency 18 4 6 3 2" xfId="9661" xr:uid="{00000000-0005-0000-0000-0000131A0000}"/>
    <cellStyle name="Currency 18 4 6 3 3" xfId="25737" xr:uid="{3C1940FA-EB87-46DB-82AC-799D6404066F}"/>
    <cellStyle name="Currency 18 4 6 3 3 2" xfId="40708" xr:uid="{696D3C2D-75E0-4E09-8AEE-88B0C9C30155}"/>
    <cellStyle name="Currency 18 4 6 3 4" xfId="33107" xr:uid="{2CF655DB-8DEA-4EF7-9164-CA35F642CC3D}"/>
    <cellStyle name="Currency 18 4 7" xfId="9662" xr:uid="{00000000-0005-0000-0000-0000141A0000}"/>
    <cellStyle name="Currency 18 4 7 2" xfId="25738" xr:uid="{90C01F59-8E52-4F20-B10E-A16FCE618A17}"/>
    <cellStyle name="Currency 18 4 7 2 2" xfId="40709" xr:uid="{CA769BF9-2A25-4503-94CA-EA6A59FDD12F}"/>
    <cellStyle name="Currency 18 4 7 3" xfId="33108" xr:uid="{7423024B-3969-4515-BFC5-CB605F61499A}"/>
    <cellStyle name="Currency 18 5" xfId="9663" xr:uid="{00000000-0005-0000-0000-0000151A0000}"/>
    <cellStyle name="Currency 18 6" xfId="9664" xr:uid="{00000000-0005-0000-0000-0000161A0000}"/>
    <cellStyle name="Currency 18 6 2" xfId="9665" xr:uid="{00000000-0005-0000-0000-0000171A0000}"/>
    <cellStyle name="Currency 18 6 2 2" xfId="9666" xr:uid="{00000000-0005-0000-0000-0000181A0000}"/>
    <cellStyle name="Currency 18 6 2 3" xfId="9667" xr:uid="{00000000-0005-0000-0000-0000191A0000}"/>
    <cellStyle name="Currency 18 6 2 3 2" xfId="25739" xr:uid="{B6A0D705-E1A3-42DE-8984-D25725522079}"/>
    <cellStyle name="Currency 18 6 2 3 2 2" xfId="40710" xr:uid="{E1CE9920-CFD3-4EF4-89ED-CB877730599D}"/>
    <cellStyle name="Currency 18 6 2 3 3" xfId="33109" xr:uid="{78FE202A-9477-4324-99E6-FE28F3E9A2D4}"/>
    <cellStyle name="Currency 18 6 3" xfId="9668" xr:uid="{00000000-0005-0000-0000-00001A1A0000}"/>
    <cellStyle name="Currency 18 6 4" xfId="9669" xr:uid="{00000000-0005-0000-0000-00001B1A0000}"/>
    <cellStyle name="Currency 18 6 4 2" xfId="25740" xr:uid="{4EDB1F97-DFE9-49DF-8629-93F52B037BBE}"/>
    <cellStyle name="Currency 18 6 4 2 2" xfId="40711" xr:uid="{CDE731BE-B270-4108-A224-CC51BBACE249}"/>
    <cellStyle name="Currency 18 6 4 3" xfId="33110" xr:uid="{D62D2FE8-6DC7-49F0-9559-C9B1115DB468}"/>
    <cellStyle name="Currency 18 7" xfId="9670" xr:uid="{00000000-0005-0000-0000-00001C1A0000}"/>
    <cellStyle name="Currency 18 7 2" xfId="9671" xr:uid="{00000000-0005-0000-0000-00001D1A0000}"/>
    <cellStyle name="Currency 18 8" xfId="9672" xr:uid="{00000000-0005-0000-0000-00001E1A0000}"/>
    <cellStyle name="Currency 18 8 2" xfId="9673" xr:uid="{00000000-0005-0000-0000-00001F1A0000}"/>
    <cellStyle name="Currency 18 8 3" xfId="9674" xr:uid="{00000000-0005-0000-0000-0000201A0000}"/>
    <cellStyle name="Currency 18 8 4" xfId="9675" xr:uid="{00000000-0005-0000-0000-0000211A0000}"/>
    <cellStyle name="Currency 18 8 4 2" xfId="25741" xr:uid="{07EDD894-A2B0-4226-81B9-02CA2E5DEF07}"/>
    <cellStyle name="Currency 18 8 4 2 2" xfId="40712" xr:uid="{47A793F2-65AE-49A0-B257-8FFAA95F87A7}"/>
    <cellStyle name="Currency 18 8 4 3" xfId="33111" xr:uid="{3C401F23-ED0E-41D8-9B3D-EDD85B85BB91}"/>
    <cellStyle name="Currency 18 9" xfId="9676" xr:uid="{00000000-0005-0000-0000-0000221A0000}"/>
    <cellStyle name="Currency 18 9 2" xfId="9677" xr:uid="{00000000-0005-0000-0000-0000231A0000}"/>
    <cellStyle name="Currency 19" xfId="2990" xr:uid="{00000000-0005-0000-0000-000032010000}"/>
    <cellStyle name="Currency 19 2" xfId="9678" xr:uid="{00000000-0005-0000-0000-0000251A0000}"/>
    <cellStyle name="Currency 19 2 2" xfId="9679" xr:uid="{00000000-0005-0000-0000-0000261A0000}"/>
    <cellStyle name="Currency 19 2 2 2" xfId="9680" xr:uid="{00000000-0005-0000-0000-0000271A0000}"/>
    <cellStyle name="Currency 19 2 2 3" xfId="9681" xr:uid="{00000000-0005-0000-0000-0000281A0000}"/>
    <cellStyle name="Currency 19 2 2 4" xfId="9682" xr:uid="{00000000-0005-0000-0000-0000291A0000}"/>
    <cellStyle name="Currency 19 2 2 4 2" xfId="25742" xr:uid="{DDEA87C3-8228-4434-B607-5B7D86394DB5}"/>
    <cellStyle name="Currency 19 2 2 4 2 2" xfId="40713" xr:uid="{0440D3F2-525C-484D-A78B-DAA37E3E0E89}"/>
    <cellStyle name="Currency 19 2 2 4 3" xfId="33112" xr:uid="{E35B12DB-BAF3-467C-97F6-18CF638E87F7}"/>
    <cellStyle name="Currency 19 2 3" xfId="9683" xr:uid="{00000000-0005-0000-0000-00002A1A0000}"/>
    <cellStyle name="Currency 19 2 3 2" xfId="9684" xr:uid="{00000000-0005-0000-0000-00002B1A0000}"/>
    <cellStyle name="Currency 19 2 4" xfId="9685" xr:uid="{00000000-0005-0000-0000-00002C1A0000}"/>
    <cellStyle name="Currency 19 2 5" xfId="9686" xr:uid="{00000000-0005-0000-0000-00002D1A0000}"/>
    <cellStyle name="Currency 19 2 5 2" xfId="9687" xr:uid="{00000000-0005-0000-0000-00002E1A0000}"/>
    <cellStyle name="Currency 19 2 6" xfId="9688" xr:uid="{00000000-0005-0000-0000-00002F1A0000}"/>
    <cellStyle name="Currency 19 2 6 2" xfId="9689" xr:uid="{00000000-0005-0000-0000-0000301A0000}"/>
    <cellStyle name="Currency 19 2 6 2 2" xfId="9690" xr:uid="{00000000-0005-0000-0000-0000311A0000}"/>
    <cellStyle name="Currency 19 2 6 3" xfId="9691" xr:uid="{00000000-0005-0000-0000-0000321A0000}"/>
    <cellStyle name="Currency 19 2 6 3 2" xfId="9692" xr:uid="{00000000-0005-0000-0000-0000331A0000}"/>
    <cellStyle name="Currency 19 2 6 3 3" xfId="25743" xr:uid="{EBC27AA9-B775-4D6D-803E-436571C91ADB}"/>
    <cellStyle name="Currency 19 2 6 3 3 2" xfId="40714" xr:uid="{63D69C7B-F626-4523-BCEE-E41CA457E1AD}"/>
    <cellStyle name="Currency 19 2 6 3 4" xfId="33113" xr:uid="{0F8C962E-42D7-4F01-BA67-8111CC2C9B4B}"/>
    <cellStyle name="Currency 19 2 7" xfId="9693" xr:uid="{00000000-0005-0000-0000-0000341A0000}"/>
    <cellStyle name="Currency 19 2 7 2" xfId="9694" xr:uid="{00000000-0005-0000-0000-0000351A0000}"/>
    <cellStyle name="Currency 19 2 8" xfId="9695" xr:uid="{00000000-0005-0000-0000-0000361A0000}"/>
    <cellStyle name="Currency 19 2 8 2" xfId="25744" xr:uid="{85C2DD86-AE3B-4FCC-A6C6-19480B74C521}"/>
    <cellStyle name="Currency 19 2 8 2 2" xfId="40715" xr:uid="{5D901C10-2E84-4BD8-B3C3-8AB565328096}"/>
    <cellStyle name="Currency 19 2 8 3" xfId="33114" xr:uid="{864DBD6D-79D7-4CE6-8AED-1F764B1BAE87}"/>
    <cellStyle name="Currency 19 3" xfId="9696" xr:uid="{00000000-0005-0000-0000-0000371A0000}"/>
    <cellStyle name="Currency 19 3 2" xfId="9697" xr:uid="{00000000-0005-0000-0000-0000381A0000}"/>
    <cellStyle name="Currency 19 4" xfId="9698" xr:uid="{00000000-0005-0000-0000-0000391A0000}"/>
    <cellStyle name="Currency 19 4 2" xfId="9699" xr:uid="{00000000-0005-0000-0000-00003A1A0000}"/>
    <cellStyle name="Currency 19 5" xfId="9700" xr:uid="{00000000-0005-0000-0000-00003B1A0000}"/>
    <cellStyle name="Currency 19 5 2" xfId="9701" xr:uid="{00000000-0005-0000-0000-00003C1A0000}"/>
    <cellStyle name="Currency 19 6" xfId="9702" xr:uid="{00000000-0005-0000-0000-00003D1A0000}"/>
    <cellStyle name="Currency 19 6 2" xfId="9703" xr:uid="{00000000-0005-0000-0000-00003E1A0000}"/>
    <cellStyle name="Currency 19 6 2 2" xfId="9704" xr:uid="{00000000-0005-0000-0000-00003F1A0000}"/>
    <cellStyle name="Currency 19 6 3" xfId="9705" xr:uid="{00000000-0005-0000-0000-0000401A0000}"/>
    <cellStyle name="Currency 19 6 3 2" xfId="9706" xr:uid="{00000000-0005-0000-0000-0000411A0000}"/>
    <cellStyle name="Currency 19 6 3 3" xfId="25745" xr:uid="{068125F4-FC42-404C-8377-7114CE4B77CB}"/>
    <cellStyle name="Currency 19 6 3 3 2" xfId="40716" xr:uid="{B2233BAD-FDDE-4699-8D5C-8644DB337944}"/>
    <cellStyle name="Currency 19 6 3 4" xfId="33115" xr:uid="{0BDA859C-B18C-4A9B-B801-2B18E972DC6D}"/>
    <cellStyle name="Currency 19 7" xfId="20121" xr:uid="{00000000-0005-0000-0000-0000421A0000}"/>
    <cellStyle name="Currency 19 7 2" xfId="27564" xr:uid="{22386C86-7608-4F9B-96EB-04D67787AAF0}"/>
    <cellStyle name="Currency 19 7 2 2" xfId="42501" xr:uid="{4117CE4B-2CF3-4E1B-902F-5283FB81D1FD}"/>
    <cellStyle name="Currency 19 7 3" xfId="35140" xr:uid="{D49BEADC-1A06-4AB0-B84D-FFB2A58840CE}"/>
    <cellStyle name="Currency 19 8" xfId="20946" xr:uid="{553F6C06-07CE-4407-B310-DD4D833436FE}"/>
    <cellStyle name="Currency 19 8 2" xfId="35922" xr:uid="{711A1F54-B273-4F3A-A496-24044F80810D}"/>
    <cellStyle name="Currency 19 9" xfId="28318" xr:uid="{558D3F4B-A8E2-49C9-B3FF-CD4CBAD51C45}"/>
    <cellStyle name="Currency 2" xfId="432" xr:uid="{00000000-0005-0000-0000-000033010000}"/>
    <cellStyle name="Currency 2 10" xfId="9707" xr:uid="{00000000-0005-0000-0000-0000441A0000}"/>
    <cellStyle name="Currency 2 10 2" xfId="9708" xr:uid="{00000000-0005-0000-0000-0000451A0000}"/>
    <cellStyle name="Currency 2 11" xfId="5496" xr:uid="{00000000-0005-0000-0000-0000431A0000}"/>
    <cellStyle name="Currency 2 2" xfId="433" xr:uid="{00000000-0005-0000-0000-000034010000}"/>
    <cellStyle name="Currency 2 2 2" xfId="434" xr:uid="{00000000-0005-0000-0000-000035010000}"/>
    <cellStyle name="Currency 2 2 2 2" xfId="9709" xr:uid="{00000000-0005-0000-0000-0000481A0000}"/>
    <cellStyle name="Currency 2 2 2 3" xfId="5418" xr:uid="{00000000-0005-0000-0000-0000471A0000}"/>
    <cellStyle name="Currency 2 2 3" xfId="9710" xr:uid="{00000000-0005-0000-0000-0000491A0000}"/>
    <cellStyle name="Currency 2 2 4" xfId="5419" xr:uid="{00000000-0005-0000-0000-0000461A0000}"/>
    <cellStyle name="Currency 2 3" xfId="15" xr:uid="{00000000-0005-0000-0000-000007000000}"/>
    <cellStyle name="Currency 2 3 2" xfId="9711" xr:uid="{00000000-0005-0000-0000-00004B1A0000}"/>
    <cellStyle name="Currency 2 3 2 2" xfId="9712" xr:uid="{00000000-0005-0000-0000-00004C1A0000}"/>
    <cellStyle name="Currency 2 3 3" xfId="5417" xr:uid="{00000000-0005-0000-0000-00004A1A0000}"/>
    <cellStyle name="Currency 2 4" xfId="5416" xr:uid="{00000000-0005-0000-0000-00004D1A0000}"/>
    <cellStyle name="Currency 2 4 2" xfId="9713" xr:uid="{00000000-0005-0000-0000-00004E1A0000}"/>
    <cellStyle name="Currency 2 5" xfId="5415" xr:uid="{00000000-0005-0000-0000-00004F1A0000}"/>
    <cellStyle name="Currency 2 5 2" xfId="9714" xr:uid="{00000000-0005-0000-0000-0000501A0000}"/>
    <cellStyle name="Currency 2 5 2 2" xfId="9715" xr:uid="{00000000-0005-0000-0000-0000511A0000}"/>
    <cellStyle name="Currency 2 5 2 2 2" xfId="9716" xr:uid="{00000000-0005-0000-0000-0000521A0000}"/>
    <cellStyle name="Currency 2 5 2 3" xfId="9717" xr:uid="{00000000-0005-0000-0000-0000531A0000}"/>
    <cellStyle name="Currency 2 5 2 4" xfId="9718" xr:uid="{00000000-0005-0000-0000-0000541A0000}"/>
    <cellStyle name="Currency 2 5 2 4 2" xfId="9719" xr:uid="{00000000-0005-0000-0000-0000551A0000}"/>
    <cellStyle name="Currency 2 5 2 5" xfId="9720" xr:uid="{00000000-0005-0000-0000-0000561A0000}"/>
    <cellStyle name="Currency 2 5 2 5 2" xfId="9721" xr:uid="{00000000-0005-0000-0000-0000571A0000}"/>
    <cellStyle name="Currency 2 5 2 5 2 2" xfId="9722" xr:uid="{00000000-0005-0000-0000-0000581A0000}"/>
    <cellStyle name="Currency 2 5 2 5 3" xfId="9723" xr:uid="{00000000-0005-0000-0000-0000591A0000}"/>
    <cellStyle name="Currency 2 5 2 5 3 2" xfId="9724" xr:uid="{00000000-0005-0000-0000-00005A1A0000}"/>
    <cellStyle name="Currency 2 5 2 5 3 3" xfId="25746" xr:uid="{6019FF43-E861-4126-B345-AD1B28108DD6}"/>
    <cellStyle name="Currency 2 5 2 5 3 3 2" xfId="40717" xr:uid="{523EAB15-B108-475F-A835-F6BA35448D09}"/>
    <cellStyle name="Currency 2 5 2 5 3 4" xfId="33116" xr:uid="{6577157B-C6B6-4CD9-9F51-92FE0836934D}"/>
    <cellStyle name="Currency 2 5 2 6" xfId="9725" xr:uid="{00000000-0005-0000-0000-00005B1A0000}"/>
    <cellStyle name="Currency 2 5 2 7" xfId="9726" xr:uid="{00000000-0005-0000-0000-00005C1A0000}"/>
    <cellStyle name="Currency 2 5 2 7 2" xfId="25747" xr:uid="{BF515A99-3748-4B03-8D69-1D1E8E3903EE}"/>
    <cellStyle name="Currency 2 5 2 7 2 2" xfId="40718" xr:uid="{8142B013-4DA1-4274-8684-03DB443B0D7B}"/>
    <cellStyle name="Currency 2 5 2 7 3" xfId="33117" xr:uid="{0E63634A-91CB-4D01-861E-56FD8826D312}"/>
    <cellStyle name="Currency 2 5 3" xfId="9727" xr:uid="{00000000-0005-0000-0000-00005D1A0000}"/>
    <cellStyle name="Currency 2 5 3 2" xfId="9728" xr:uid="{00000000-0005-0000-0000-00005E1A0000}"/>
    <cellStyle name="Currency 2 5 3 3" xfId="9729" xr:uid="{00000000-0005-0000-0000-00005F1A0000}"/>
    <cellStyle name="Currency 2 5 3 4" xfId="9730" xr:uid="{00000000-0005-0000-0000-0000601A0000}"/>
    <cellStyle name="Currency 2 5 4" xfId="9731" xr:uid="{00000000-0005-0000-0000-0000611A0000}"/>
    <cellStyle name="Currency 2 5 4 2" xfId="9732" xr:uid="{00000000-0005-0000-0000-0000621A0000}"/>
    <cellStyle name="Currency 2 5 5" xfId="9733" xr:uid="{00000000-0005-0000-0000-0000631A0000}"/>
    <cellStyle name="Currency 2 5 6" xfId="9734" xr:uid="{00000000-0005-0000-0000-0000641A0000}"/>
    <cellStyle name="Currency 2 5 6 2" xfId="9735" xr:uid="{00000000-0005-0000-0000-0000651A0000}"/>
    <cellStyle name="Currency 2 5 7" xfId="9736" xr:uid="{00000000-0005-0000-0000-0000661A0000}"/>
    <cellStyle name="Currency 2 5 7 2" xfId="9737" xr:uid="{00000000-0005-0000-0000-0000671A0000}"/>
    <cellStyle name="Currency 2 5 7 2 2" xfId="9738" xr:uid="{00000000-0005-0000-0000-0000681A0000}"/>
    <cellStyle name="Currency 2 5 7 3" xfId="9739" xr:uid="{00000000-0005-0000-0000-0000691A0000}"/>
    <cellStyle name="Currency 2 5 7 3 2" xfId="9740" xr:uid="{00000000-0005-0000-0000-00006A1A0000}"/>
    <cellStyle name="Currency 2 5 7 3 3" xfId="25748" xr:uid="{EC74A443-33AF-4AA5-8075-A12E46704C0A}"/>
    <cellStyle name="Currency 2 5 7 3 3 2" xfId="40719" xr:uid="{EE53AD4C-BC21-4000-A4C3-B8AB715003C1}"/>
    <cellStyle name="Currency 2 5 7 3 4" xfId="33118" xr:uid="{75DCEF3D-52C3-4C72-86D3-5ED17190AB25}"/>
    <cellStyle name="Currency 2 5 8" xfId="9741" xr:uid="{00000000-0005-0000-0000-00006B1A0000}"/>
    <cellStyle name="Currency 2 5 9" xfId="9742" xr:uid="{00000000-0005-0000-0000-00006C1A0000}"/>
    <cellStyle name="Currency 2 5 9 2" xfId="25749" xr:uid="{B1731AF9-814A-42C1-BE36-1AF11624E267}"/>
    <cellStyle name="Currency 2 5 9 2 2" xfId="40720" xr:uid="{540E52B9-890E-49B9-9BE9-84CB30B9C91F}"/>
    <cellStyle name="Currency 2 5 9 3" xfId="33119" xr:uid="{ABC7F7C1-4823-45BC-9CD7-A0458EA0462C}"/>
    <cellStyle name="Currency 2 6" xfId="9743" xr:uid="{00000000-0005-0000-0000-00006D1A0000}"/>
    <cellStyle name="Currency 2 6 2" xfId="9744" xr:uid="{00000000-0005-0000-0000-00006E1A0000}"/>
    <cellStyle name="Currency 2 6 2 2" xfId="9745" xr:uid="{00000000-0005-0000-0000-00006F1A0000}"/>
    <cellStyle name="Currency 2 6 2 2 2" xfId="9746" xr:uid="{00000000-0005-0000-0000-0000701A0000}"/>
    <cellStyle name="Currency 2 6 2 3" xfId="9747" xr:uid="{00000000-0005-0000-0000-0000711A0000}"/>
    <cellStyle name="Currency 2 6 2 4" xfId="9748" xr:uid="{00000000-0005-0000-0000-0000721A0000}"/>
    <cellStyle name="Currency 2 6 2 4 2" xfId="9749" xr:uid="{00000000-0005-0000-0000-0000731A0000}"/>
    <cellStyle name="Currency 2 6 2 5" xfId="9750" xr:uid="{00000000-0005-0000-0000-0000741A0000}"/>
    <cellStyle name="Currency 2 6 2 5 2" xfId="9751" xr:uid="{00000000-0005-0000-0000-0000751A0000}"/>
    <cellStyle name="Currency 2 6 2 5 2 2" xfId="9752" xr:uid="{00000000-0005-0000-0000-0000761A0000}"/>
    <cellStyle name="Currency 2 6 2 5 3" xfId="9753" xr:uid="{00000000-0005-0000-0000-0000771A0000}"/>
    <cellStyle name="Currency 2 6 2 5 3 2" xfId="9754" xr:uid="{00000000-0005-0000-0000-0000781A0000}"/>
    <cellStyle name="Currency 2 6 2 5 3 3" xfId="25750" xr:uid="{6E404E56-EB6C-441A-940C-D6099E118F03}"/>
    <cellStyle name="Currency 2 6 2 5 3 3 2" xfId="40721" xr:uid="{77CF2A3B-9FDC-4FA3-891C-D8FE05FF12A0}"/>
    <cellStyle name="Currency 2 6 2 5 3 4" xfId="33120" xr:uid="{2E4E506C-DB97-428C-BED8-78115F3F7F81}"/>
    <cellStyle name="Currency 2 6 2 6" xfId="9755" xr:uid="{00000000-0005-0000-0000-0000791A0000}"/>
    <cellStyle name="Currency 2 6 2 7" xfId="9756" xr:uid="{00000000-0005-0000-0000-00007A1A0000}"/>
    <cellStyle name="Currency 2 6 2 7 2" xfId="25751" xr:uid="{E9F01772-023A-4F10-99B6-1C928DD91D1F}"/>
    <cellStyle name="Currency 2 6 2 7 2 2" xfId="40722" xr:uid="{4634AE03-750C-4401-8F1F-5AFFBCF3ADF6}"/>
    <cellStyle name="Currency 2 6 2 7 3" xfId="33121" xr:uid="{F3FBFEE1-0317-43C4-ABDF-5896CD7AC42C}"/>
    <cellStyle name="Currency 2 6 3" xfId="9757" xr:uid="{00000000-0005-0000-0000-00007B1A0000}"/>
    <cellStyle name="Currency 2 6 3 2" xfId="9758" xr:uid="{00000000-0005-0000-0000-00007C1A0000}"/>
    <cellStyle name="Currency 2 6 4" xfId="9759" xr:uid="{00000000-0005-0000-0000-00007D1A0000}"/>
    <cellStyle name="Currency 2 6 4 2" xfId="9760" xr:uid="{00000000-0005-0000-0000-00007E1A0000}"/>
    <cellStyle name="Currency 2 6 5" xfId="9761" xr:uid="{00000000-0005-0000-0000-00007F1A0000}"/>
    <cellStyle name="Currency 2 6 6" xfId="9762" xr:uid="{00000000-0005-0000-0000-0000801A0000}"/>
    <cellStyle name="Currency 2 6 6 2" xfId="9763" xr:uid="{00000000-0005-0000-0000-0000811A0000}"/>
    <cellStyle name="Currency 2 6 7" xfId="9764" xr:uid="{00000000-0005-0000-0000-0000821A0000}"/>
    <cellStyle name="Currency 2 6 7 2" xfId="9765" xr:uid="{00000000-0005-0000-0000-0000831A0000}"/>
    <cellStyle name="Currency 2 6 7 2 2" xfId="9766" xr:uid="{00000000-0005-0000-0000-0000841A0000}"/>
    <cellStyle name="Currency 2 6 7 3" xfId="9767" xr:uid="{00000000-0005-0000-0000-0000851A0000}"/>
    <cellStyle name="Currency 2 6 7 3 2" xfId="9768" xr:uid="{00000000-0005-0000-0000-0000861A0000}"/>
    <cellStyle name="Currency 2 6 7 3 3" xfId="25752" xr:uid="{AF79082F-5281-4E30-853E-A20AEC0122B6}"/>
    <cellStyle name="Currency 2 6 7 3 3 2" xfId="40723" xr:uid="{547162D6-22B6-4AE1-9665-9E4BAC96EE12}"/>
    <cellStyle name="Currency 2 6 7 3 4" xfId="33122" xr:uid="{16EDBFEE-D2A6-456C-BD00-D000C9F23A1A}"/>
    <cellStyle name="Currency 2 6 8" xfId="9769" xr:uid="{00000000-0005-0000-0000-0000871A0000}"/>
    <cellStyle name="Currency 2 6 9" xfId="9770" xr:uid="{00000000-0005-0000-0000-0000881A0000}"/>
    <cellStyle name="Currency 2 6 9 2" xfId="25753" xr:uid="{132C94AF-9F4B-41C2-A302-629C614DEC26}"/>
    <cellStyle name="Currency 2 6 9 2 2" xfId="40724" xr:uid="{75D45FE5-35E4-4ACA-81E1-0EAB3B2F0D81}"/>
    <cellStyle name="Currency 2 6 9 3" xfId="33123" xr:uid="{2813D6D5-E3AA-47FD-8A8B-0EE8881D6632}"/>
    <cellStyle name="Currency 2 7" xfId="9771" xr:uid="{00000000-0005-0000-0000-0000891A0000}"/>
    <cellStyle name="Currency 2 7 2" xfId="9772" xr:uid="{00000000-0005-0000-0000-00008A1A0000}"/>
    <cellStyle name="Currency 2 7 2 2" xfId="9773" xr:uid="{00000000-0005-0000-0000-00008B1A0000}"/>
    <cellStyle name="Currency 2 7 2 2 2" xfId="9774" xr:uid="{00000000-0005-0000-0000-00008C1A0000}"/>
    <cellStyle name="Currency 2 7 2 3" xfId="9775" xr:uid="{00000000-0005-0000-0000-00008D1A0000}"/>
    <cellStyle name="Currency 2 7 2 4" xfId="9776" xr:uid="{00000000-0005-0000-0000-00008E1A0000}"/>
    <cellStyle name="Currency 2 7 2 4 2" xfId="9777" xr:uid="{00000000-0005-0000-0000-00008F1A0000}"/>
    <cellStyle name="Currency 2 7 2 5" xfId="9778" xr:uid="{00000000-0005-0000-0000-0000901A0000}"/>
    <cellStyle name="Currency 2 7 2 5 2" xfId="9779" xr:uid="{00000000-0005-0000-0000-0000911A0000}"/>
    <cellStyle name="Currency 2 7 2 5 2 2" xfId="9780" xr:uid="{00000000-0005-0000-0000-0000921A0000}"/>
    <cellStyle name="Currency 2 7 2 5 3" xfId="9781" xr:uid="{00000000-0005-0000-0000-0000931A0000}"/>
    <cellStyle name="Currency 2 7 2 5 3 2" xfId="9782" xr:uid="{00000000-0005-0000-0000-0000941A0000}"/>
    <cellStyle name="Currency 2 7 2 5 3 3" xfId="25754" xr:uid="{035922BA-4A06-4365-BBD7-052B58ACF277}"/>
    <cellStyle name="Currency 2 7 2 5 3 3 2" xfId="40725" xr:uid="{183B392E-B9AE-4437-87AD-6D8BD557D853}"/>
    <cellStyle name="Currency 2 7 2 5 3 4" xfId="33124" xr:uid="{D2D2649E-6011-48BA-B18B-12EB81B7BC67}"/>
    <cellStyle name="Currency 2 7 2 6" xfId="9783" xr:uid="{00000000-0005-0000-0000-0000951A0000}"/>
    <cellStyle name="Currency 2 7 2 7" xfId="9784" xr:uid="{00000000-0005-0000-0000-0000961A0000}"/>
    <cellStyle name="Currency 2 7 2 7 2" xfId="25755" xr:uid="{7F950B8D-CE72-4E30-B24E-C6F031F11498}"/>
    <cellStyle name="Currency 2 7 2 7 2 2" xfId="40726" xr:uid="{32387059-3E86-43CF-A557-7E439F567D9F}"/>
    <cellStyle name="Currency 2 7 2 7 3" xfId="33125" xr:uid="{04A34B51-FB93-42C6-9F37-49C772CE5FE8}"/>
    <cellStyle name="Currency 2 7 3" xfId="9785" xr:uid="{00000000-0005-0000-0000-0000971A0000}"/>
    <cellStyle name="Currency 2 7 3 2" xfId="9786" xr:uid="{00000000-0005-0000-0000-0000981A0000}"/>
    <cellStyle name="Currency 2 7 4" xfId="9787" xr:uid="{00000000-0005-0000-0000-0000991A0000}"/>
    <cellStyle name="Currency 2 7 4 2" xfId="9788" xr:uid="{00000000-0005-0000-0000-00009A1A0000}"/>
    <cellStyle name="Currency 2 7 5" xfId="9789" xr:uid="{00000000-0005-0000-0000-00009B1A0000}"/>
    <cellStyle name="Currency 2 7 6" xfId="9790" xr:uid="{00000000-0005-0000-0000-00009C1A0000}"/>
    <cellStyle name="Currency 2 7 6 2" xfId="9791" xr:uid="{00000000-0005-0000-0000-00009D1A0000}"/>
    <cellStyle name="Currency 2 7 7" xfId="9792" xr:uid="{00000000-0005-0000-0000-00009E1A0000}"/>
    <cellStyle name="Currency 2 7 7 2" xfId="9793" xr:uid="{00000000-0005-0000-0000-00009F1A0000}"/>
    <cellStyle name="Currency 2 7 7 2 2" xfId="9794" xr:uid="{00000000-0005-0000-0000-0000A01A0000}"/>
    <cellStyle name="Currency 2 7 7 3" xfId="9795" xr:uid="{00000000-0005-0000-0000-0000A11A0000}"/>
    <cellStyle name="Currency 2 7 7 3 2" xfId="9796" xr:uid="{00000000-0005-0000-0000-0000A21A0000}"/>
    <cellStyle name="Currency 2 7 7 3 3" xfId="25756" xr:uid="{F54067BE-F0E2-4A80-BAF8-5B66A778EBC3}"/>
    <cellStyle name="Currency 2 7 7 3 3 2" xfId="40727" xr:uid="{B974095D-4CF6-4FDB-8922-6A00D37D7775}"/>
    <cellStyle name="Currency 2 7 7 3 4" xfId="33126" xr:uid="{BC40FC22-8523-4D0A-BACB-FC77444C05DA}"/>
    <cellStyle name="Currency 2 7 8" xfId="9797" xr:uid="{00000000-0005-0000-0000-0000A31A0000}"/>
    <cellStyle name="Currency 2 7 9" xfId="9798" xr:uid="{00000000-0005-0000-0000-0000A41A0000}"/>
    <cellStyle name="Currency 2 7 9 2" xfId="25757" xr:uid="{8B67F10F-C9C6-4B7E-82A7-E0C2D8097E4C}"/>
    <cellStyle name="Currency 2 7 9 2 2" xfId="40728" xr:uid="{F9296E26-1E52-4BEC-8B26-FA2387469770}"/>
    <cellStyle name="Currency 2 7 9 3" xfId="33127" xr:uid="{3B536EBE-D8FD-4D91-9F7D-D1AE6259A271}"/>
    <cellStyle name="Currency 2 8" xfId="9799" xr:uid="{00000000-0005-0000-0000-0000A51A0000}"/>
    <cellStyle name="Currency 2 8 2" xfId="9800" xr:uid="{00000000-0005-0000-0000-0000A61A0000}"/>
    <cellStyle name="Currency 2 8 2 2" xfId="9801" xr:uid="{00000000-0005-0000-0000-0000A71A0000}"/>
    <cellStyle name="Currency 2 8 2 2 2" xfId="9802" xr:uid="{00000000-0005-0000-0000-0000A81A0000}"/>
    <cellStyle name="Currency 2 8 2 3" xfId="9803" xr:uid="{00000000-0005-0000-0000-0000A91A0000}"/>
    <cellStyle name="Currency 2 8 2 4" xfId="9804" xr:uid="{00000000-0005-0000-0000-0000AA1A0000}"/>
    <cellStyle name="Currency 2 8 2 4 2" xfId="9805" xr:uid="{00000000-0005-0000-0000-0000AB1A0000}"/>
    <cellStyle name="Currency 2 8 2 5" xfId="9806" xr:uid="{00000000-0005-0000-0000-0000AC1A0000}"/>
    <cellStyle name="Currency 2 8 2 5 2" xfId="9807" xr:uid="{00000000-0005-0000-0000-0000AD1A0000}"/>
    <cellStyle name="Currency 2 8 2 5 2 2" xfId="9808" xr:uid="{00000000-0005-0000-0000-0000AE1A0000}"/>
    <cellStyle name="Currency 2 8 2 5 3" xfId="9809" xr:uid="{00000000-0005-0000-0000-0000AF1A0000}"/>
    <cellStyle name="Currency 2 8 2 5 3 2" xfId="9810" xr:uid="{00000000-0005-0000-0000-0000B01A0000}"/>
    <cellStyle name="Currency 2 8 2 5 3 3" xfId="25758" xr:uid="{555AD658-5C2F-49BB-A8BD-7D4D702E004E}"/>
    <cellStyle name="Currency 2 8 2 5 3 3 2" xfId="40729" xr:uid="{C965CB97-DC07-4721-B2BB-05FA94112D7A}"/>
    <cellStyle name="Currency 2 8 2 5 3 4" xfId="33128" xr:uid="{FA10D138-3B2D-4CC7-802D-FEFD320FE467}"/>
    <cellStyle name="Currency 2 8 2 6" xfId="9811" xr:uid="{00000000-0005-0000-0000-0000B11A0000}"/>
    <cellStyle name="Currency 2 8 2 7" xfId="9812" xr:uid="{00000000-0005-0000-0000-0000B21A0000}"/>
    <cellStyle name="Currency 2 8 2 7 2" xfId="25759" xr:uid="{051F2FBC-E607-4B1D-A4DB-B29838AEECEF}"/>
    <cellStyle name="Currency 2 8 2 7 2 2" xfId="40730" xr:uid="{150C8ACA-9231-488D-A9E2-DD0B1DBB3D47}"/>
    <cellStyle name="Currency 2 8 2 7 3" xfId="33129" xr:uid="{156E0D02-CED1-4FFB-9A3F-038321E6725F}"/>
    <cellStyle name="Currency 2 8 3" xfId="9813" xr:uid="{00000000-0005-0000-0000-0000B31A0000}"/>
    <cellStyle name="Currency 2 8 3 2" xfId="9814" xr:uid="{00000000-0005-0000-0000-0000B41A0000}"/>
    <cellStyle name="Currency 2 8 4" xfId="9815" xr:uid="{00000000-0005-0000-0000-0000B51A0000}"/>
    <cellStyle name="Currency 2 8 4 2" xfId="9816" xr:uid="{00000000-0005-0000-0000-0000B61A0000}"/>
    <cellStyle name="Currency 2 8 5" xfId="9817" xr:uid="{00000000-0005-0000-0000-0000B71A0000}"/>
    <cellStyle name="Currency 2 8 6" xfId="9818" xr:uid="{00000000-0005-0000-0000-0000B81A0000}"/>
    <cellStyle name="Currency 2 8 6 2" xfId="9819" xr:uid="{00000000-0005-0000-0000-0000B91A0000}"/>
    <cellStyle name="Currency 2 8 7" xfId="9820" xr:uid="{00000000-0005-0000-0000-0000BA1A0000}"/>
    <cellStyle name="Currency 2 8 7 2" xfId="9821" xr:uid="{00000000-0005-0000-0000-0000BB1A0000}"/>
    <cellStyle name="Currency 2 8 7 2 2" xfId="9822" xr:uid="{00000000-0005-0000-0000-0000BC1A0000}"/>
    <cellStyle name="Currency 2 8 7 3" xfId="9823" xr:uid="{00000000-0005-0000-0000-0000BD1A0000}"/>
    <cellStyle name="Currency 2 8 7 3 2" xfId="9824" xr:uid="{00000000-0005-0000-0000-0000BE1A0000}"/>
    <cellStyle name="Currency 2 8 7 3 3" xfId="25760" xr:uid="{513973AF-440A-4DD3-B5E6-BB4B0758866F}"/>
    <cellStyle name="Currency 2 8 7 3 3 2" xfId="40731" xr:uid="{D98447D1-D68A-4C9A-A549-2500E44A8F11}"/>
    <cellStyle name="Currency 2 8 7 3 4" xfId="33130" xr:uid="{C1DF4BF1-89BE-40E9-B87A-D41895460B18}"/>
    <cellStyle name="Currency 2 8 8" xfId="9825" xr:uid="{00000000-0005-0000-0000-0000BF1A0000}"/>
    <cellStyle name="Currency 2 8 9" xfId="9826" xr:uid="{00000000-0005-0000-0000-0000C01A0000}"/>
    <cellStyle name="Currency 2 8 9 2" xfId="25761" xr:uid="{8EFEA727-5D77-4ACC-8426-BB0C42C9CCB0}"/>
    <cellStyle name="Currency 2 8 9 2 2" xfId="40732" xr:uid="{5A4C4B20-2571-4619-92A1-2ACA984929FE}"/>
    <cellStyle name="Currency 2 8 9 3" xfId="33131" xr:uid="{B47E6FFB-B7A7-4CAF-99DD-EB61D6D8DDB4}"/>
    <cellStyle name="Currency 2 9" xfId="9827" xr:uid="{00000000-0005-0000-0000-0000C11A0000}"/>
    <cellStyle name="Currency 2 9 2" xfId="9828" xr:uid="{00000000-0005-0000-0000-0000C21A0000}"/>
    <cellStyle name="Currency 20" xfId="2987" xr:uid="{00000000-0005-0000-0000-000037010000}"/>
    <cellStyle name="Currency 20 10" xfId="9829" xr:uid="{00000000-0005-0000-0000-0000C31A0000}"/>
    <cellStyle name="Currency 20 11" xfId="20943" xr:uid="{8F03D685-FAD4-4E7A-8803-5432687C90BA}"/>
    <cellStyle name="Currency 20 11 2" xfId="35919" xr:uid="{59C6A771-BA6D-417B-AB0C-42DB3D2ED8F3}"/>
    <cellStyle name="Currency 20 12" xfId="28315" xr:uid="{C2B15C4D-5BD1-407B-9680-154ED0430F60}"/>
    <cellStyle name="Currency 20 2" xfId="9830" xr:uid="{00000000-0005-0000-0000-0000C41A0000}"/>
    <cellStyle name="Currency 20 2 2" xfId="9831" xr:uid="{00000000-0005-0000-0000-0000C51A0000}"/>
    <cellStyle name="Currency 20 2 2 2" xfId="9832" xr:uid="{00000000-0005-0000-0000-0000C61A0000}"/>
    <cellStyle name="Currency 20 2 2 3" xfId="9833" xr:uid="{00000000-0005-0000-0000-0000C71A0000}"/>
    <cellStyle name="Currency 20 2 2 4" xfId="9834" xr:uid="{00000000-0005-0000-0000-0000C81A0000}"/>
    <cellStyle name="Currency 20 2 2 4 2" xfId="25762" xr:uid="{DD29AC9E-FA57-44FE-8F99-7CA71FA8BE08}"/>
    <cellStyle name="Currency 20 2 2 4 2 2" xfId="40733" xr:uid="{C4D0E739-2E4D-43FE-8681-AAF892CCF3C7}"/>
    <cellStyle name="Currency 20 2 2 4 3" xfId="33132" xr:uid="{5A3E48B6-CD14-486D-97DF-908508119E8D}"/>
    <cellStyle name="Currency 20 2 3" xfId="9835" xr:uid="{00000000-0005-0000-0000-0000C91A0000}"/>
    <cellStyle name="Currency 20 2 4" xfId="9836" xr:uid="{00000000-0005-0000-0000-0000CA1A0000}"/>
    <cellStyle name="Currency 20 2 4 2" xfId="9837" xr:uid="{00000000-0005-0000-0000-0000CB1A0000}"/>
    <cellStyle name="Currency 20 2 5" xfId="9838" xr:uid="{00000000-0005-0000-0000-0000CC1A0000}"/>
    <cellStyle name="Currency 20 2 5 2" xfId="9839" xr:uid="{00000000-0005-0000-0000-0000CD1A0000}"/>
    <cellStyle name="Currency 20 2 5 2 2" xfId="9840" xr:uid="{00000000-0005-0000-0000-0000CE1A0000}"/>
    <cellStyle name="Currency 20 2 5 3" xfId="9841" xr:uid="{00000000-0005-0000-0000-0000CF1A0000}"/>
    <cellStyle name="Currency 20 2 5 3 2" xfId="9842" xr:uid="{00000000-0005-0000-0000-0000D01A0000}"/>
    <cellStyle name="Currency 20 2 5 3 3" xfId="25763" xr:uid="{79CB5950-1236-42D6-9391-E9AB88688DA2}"/>
    <cellStyle name="Currency 20 2 5 3 3 2" xfId="40734" xr:uid="{0B1A39C8-64AE-4863-BB55-A53E50F6F34E}"/>
    <cellStyle name="Currency 20 2 5 3 4" xfId="33133" xr:uid="{C7473D36-38F7-429E-9C80-FA3A60DD9CB1}"/>
    <cellStyle name="Currency 20 2 6" xfId="9843" xr:uid="{00000000-0005-0000-0000-0000D11A0000}"/>
    <cellStyle name="Currency 20 2 6 2" xfId="9844" xr:uid="{00000000-0005-0000-0000-0000D21A0000}"/>
    <cellStyle name="Currency 20 2 7" xfId="9845" xr:uid="{00000000-0005-0000-0000-0000D31A0000}"/>
    <cellStyle name="Currency 20 2 7 2" xfId="25764" xr:uid="{0C4142BB-88CE-4E1C-B6A5-2430800E6EB5}"/>
    <cellStyle name="Currency 20 2 7 2 2" xfId="40735" xr:uid="{D2DCC1B2-7B61-4512-BC14-B130FB720F8F}"/>
    <cellStyle name="Currency 20 2 7 3" xfId="33134" xr:uid="{9D8078E9-0128-4E4A-A264-0C19690DADA5}"/>
    <cellStyle name="Currency 20 3" xfId="9846" xr:uid="{00000000-0005-0000-0000-0000D41A0000}"/>
    <cellStyle name="Currency 20 3 2" xfId="9847" xr:uid="{00000000-0005-0000-0000-0000D51A0000}"/>
    <cellStyle name="Currency 20 4" xfId="9848" xr:uid="{00000000-0005-0000-0000-0000D61A0000}"/>
    <cellStyle name="Currency 20 4 2" xfId="9849" xr:uid="{00000000-0005-0000-0000-0000D71A0000}"/>
    <cellStyle name="Currency 20 5" xfId="9850" xr:uid="{00000000-0005-0000-0000-0000D81A0000}"/>
    <cellStyle name="Currency 20 6" xfId="9851" xr:uid="{00000000-0005-0000-0000-0000D91A0000}"/>
    <cellStyle name="Currency 20 6 2" xfId="9852" xr:uid="{00000000-0005-0000-0000-0000DA1A0000}"/>
    <cellStyle name="Currency 20 7" xfId="9853" xr:uid="{00000000-0005-0000-0000-0000DB1A0000}"/>
    <cellStyle name="Currency 20 7 2" xfId="9854" xr:uid="{00000000-0005-0000-0000-0000DC1A0000}"/>
    <cellStyle name="Currency 20 7 2 2" xfId="9855" xr:uid="{00000000-0005-0000-0000-0000DD1A0000}"/>
    <cellStyle name="Currency 20 7 3" xfId="9856" xr:uid="{00000000-0005-0000-0000-0000DE1A0000}"/>
    <cellStyle name="Currency 20 7 3 2" xfId="9857" xr:uid="{00000000-0005-0000-0000-0000DF1A0000}"/>
    <cellStyle name="Currency 20 7 3 3" xfId="25765" xr:uid="{90BA6D58-2972-48AA-85F5-29E406C337DE}"/>
    <cellStyle name="Currency 20 7 3 3 2" xfId="40736" xr:uid="{1FFA9AA8-C7EA-48BB-8C28-F474C06502A9}"/>
    <cellStyle name="Currency 20 7 3 4" xfId="33135" xr:uid="{BE849566-AEE6-4535-A04F-1AEF786A5FAB}"/>
    <cellStyle name="Currency 20 8" xfId="9858" xr:uid="{00000000-0005-0000-0000-0000E01A0000}"/>
    <cellStyle name="Currency 20 8 2" xfId="9859" xr:uid="{00000000-0005-0000-0000-0000E11A0000}"/>
    <cellStyle name="Currency 20 9" xfId="9860" xr:uid="{00000000-0005-0000-0000-0000E21A0000}"/>
    <cellStyle name="Currency 21" xfId="2984" xr:uid="{00000000-0005-0000-0000-000038010000}"/>
    <cellStyle name="Currency 21 10" xfId="9861" xr:uid="{00000000-0005-0000-0000-0000E31A0000}"/>
    <cellStyle name="Currency 21 11" xfId="20940" xr:uid="{9A400831-F7E5-4738-86D5-D20E6D8D94A6}"/>
    <cellStyle name="Currency 21 11 2" xfId="35916" xr:uid="{FA956875-E74D-427D-A936-F9AEA5798B80}"/>
    <cellStyle name="Currency 21 12" xfId="28312" xr:uid="{5D94049E-E6B7-465B-8FA8-BE3BAF96512E}"/>
    <cellStyle name="Currency 21 2" xfId="9862" xr:uid="{00000000-0005-0000-0000-0000E41A0000}"/>
    <cellStyle name="Currency 21 2 2" xfId="9863" xr:uid="{00000000-0005-0000-0000-0000E51A0000}"/>
    <cellStyle name="Currency 21 2 2 2" xfId="9864" xr:uid="{00000000-0005-0000-0000-0000E61A0000}"/>
    <cellStyle name="Currency 21 2 2 3" xfId="9865" xr:uid="{00000000-0005-0000-0000-0000E71A0000}"/>
    <cellStyle name="Currency 21 2 2 4" xfId="9866" xr:uid="{00000000-0005-0000-0000-0000E81A0000}"/>
    <cellStyle name="Currency 21 2 2 4 2" xfId="25766" xr:uid="{670B0833-603E-47A9-85B0-058803C2DA1A}"/>
    <cellStyle name="Currency 21 2 2 4 2 2" xfId="40737" xr:uid="{07CF8B34-AF13-4442-A76C-BE339D798A41}"/>
    <cellStyle name="Currency 21 2 2 4 3" xfId="33136" xr:uid="{5DDADA71-604E-49E2-8218-CD94033952E0}"/>
    <cellStyle name="Currency 21 2 3" xfId="9867" xr:uid="{00000000-0005-0000-0000-0000E91A0000}"/>
    <cellStyle name="Currency 21 2 4" xfId="9868" xr:uid="{00000000-0005-0000-0000-0000EA1A0000}"/>
    <cellStyle name="Currency 21 2 4 2" xfId="9869" xr:uid="{00000000-0005-0000-0000-0000EB1A0000}"/>
    <cellStyle name="Currency 21 2 5" xfId="9870" xr:uid="{00000000-0005-0000-0000-0000EC1A0000}"/>
    <cellStyle name="Currency 21 2 5 2" xfId="9871" xr:uid="{00000000-0005-0000-0000-0000ED1A0000}"/>
    <cellStyle name="Currency 21 2 5 2 2" xfId="9872" xr:uid="{00000000-0005-0000-0000-0000EE1A0000}"/>
    <cellStyle name="Currency 21 2 5 3" xfId="9873" xr:uid="{00000000-0005-0000-0000-0000EF1A0000}"/>
    <cellStyle name="Currency 21 2 5 3 2" xfId="9874" xr:uid="{00000000-0005-0000-0000-0000F01A0000}"/>
    <cellStyle name="Currency 21 2 5 3 3" xfId="25767" xr:uid="{A49FB945-431B-4AE4-9CB8-6BEA29E69213}"/>
    <cellStyle name="Currency 21 2 5 3 3 2" xfId="40738" xr:uid="{4D822D02-E69C-4A76-8A4E-33B8CBA846ED}"/>
    <cellStyle name="Currency 21 2 5 3 4" xfId="33137" xr:uid="{1A8E42B0-1D2C-4001-B14B-01623C9A0592}"/>
    <cellStyle name="Currency 21 2 6" xfId="9875" xr:uid="{00000000-0005-0000-0000-0000F11A0000}"/>
    <cellStyle name="Currency 21 2 6 2" xfId="9876" xr:uid="{00000000-0005-0000-0000-0000F21A0000}"/>
    <cellStyle name="Currency 21 2 6 2 2" xfId="25768" xr:uid="{29BC2AC5-4623-4AA4-8751-B56FA8CB8D7B}"/>
    <cellStyle name="Currency 21 2 6 2 2 2" xfId="40739" xr:uid="{1F2F7EB5-7AA0-4636-888D-9A1C6D6F15D9}"/>
    <cellStyle name="Currency 21 2 6 2 3" xfId="33138" xr:uid="{AFC543CF-178D-44ED-A1B7-086B617B6859}"/>
    <cellStyle name="Currency 21 2 7" xfId="9877" xr:uid="{00000000-0005-0000-0000-0000F31A0000}"/>
    <cellStyle name="Currency 21 2 7 2" xfId="25769" xr:uid="{B8573AFB-AF5A-4BDE-A22A-5C72B11606F4}"/>
    <cellStyle name="Currency 21 2 7 2 2" xfId="40740" xr:uid="{97710C17-97F3-4830-9E16-BB299B6EC5C3}"/>
    <cellStyle name="Currency 21 2 7 3" xfId="33139" xr:uid="{47FBCE78-265F-438B-8E9A-C8546678FEC8}"/>
    <cellStyle name="Currency 21 3" xfId="9878" xr:uid="{00000000-0005-0000-0000-0000F41A0000}"/>
    <cellStyle name="Currency 21 3 2" xfId="9879" xr:uid="{00000000-0005-0000-0000-0000F51A0000}"/>
    <cellStyle name="Currency 21 4" xfId="9880" xr:uid="{00000000-0005-0000-0000-0000F61A0000}"/>
    <cellStyle name="Currency 21 4 2" xfId="9881" xr:uid="{00000000-0005-0000-0000-0000F71A0000}"/>
    <cellStyle name="Currency 21 5" xfId="9882" xr:uid="{00000000-0005-0000-0000-0000F81A0000}"/>
    <cellStyle name="Currency 21 6" xfId="9883" xr:uid="{00000000-0005-0000-0000-0000F91A0000}"/>
    <cellStyle name="Currency 21 6 2" xfId="9884" xr:uid="{00000000-0005-0000-0000-0000FA1A0000}"/>
    <cellStyle name="Currency 21 7" xfId="9885" xr:uid="{00000000-0005-0000-0000-0000FB1A0000}"/>
    <cellStyle name="Currency 21 7 2" xfId="9886" xr:uid="{00000000-0005-0000-0000-0000FC1A0000}"/>
    <cellStyle name="Currency 21 7 2 2" xfId="9887" xr:uid="{00000000-0005-0000-0000-0000FD1A0000}"/>
    <cellStyle name="Currency 21 7 3" xfId="9888" xr:uid="{00000000-0005-0000-0000-0000FE1A0000}"/>
    <cellStyle name="Currency 21 7 3 2" xfId="9889" xr:uid="{00000000-0005-0000-0000-0000FF1A0000}"/>
    <cellStyle name="Currency 21 7 3 3" xfId="25770" xr:uid="{00959414-BD74-4FEB-B5C6-856B9E32198D}"/>
    <cellStyle name="Currency 21 7 3 3 2" xfId="40741" xr:uid="{27E01F49-2893-4A80-8546-557210A24224}"/>
    <cellStyle name="Currency 21 7 3 4" xfId="33140" xr:uid="{9A4432C4-57A5-43D5-A95B-459C180AE0A9}"/>
    <cellStyle name="Currency 21 8" xfId="9890" xr:uid="{00000000-0005-0000-0000-0000001B0000}"/>
    <cellStyle name="Currency 21 8 2" xfId="9891" xr:uid="{00000000-0005-0000-0000-0000011B0000}"/>
    <cellStyle name="Currency 21 8 2 2" xfId="25771" xr:uid="{6A01158F-5833-49C9-A3B7-EF79B59DF818}"/>
    <cellStyle name="Currency 21 8 2 2 2" xfId="40742" xr:uid="{D026CE1A-B986-4500-9D6C-30400C7D4206}"/>
    <cellStyle name="Currency 21 8 2 3" xfId="33141" xr:uid="{E6071826-27C6-4938-AFFC-5C5AE6530B57}"/>
    <cellStyle name="Currency 21 9" xfId="9892" xr:uid="{00000000-0005-0000-0000-0000021B0000}"/>
    <cellStyle name="Currency 22" xfId="2981" xr:uid="{00000000-0005-0000-0000-000039010000}"/>
    <cellStyle name="Currency 22 10" xfId="9893" xr:uid="{00000000-0005-0000-0000-0000031B0000}"/>
    <cellStyle name="Currency 22 11" xfId="20937" xr:uid="{110EBC96-A374-4599-B4E1-CCE5DD6FAA88}"/>
    <cellStyle name="Currency 22 11 2" xfId="35913" xr:uid="{EB3B3204-EE1F-4B7A-BF40-0276C403599E}"/>
    <cellStyle name="Currency 22 12" xfId="28309" xr:uid="{85246B76-C902-408D-8349-6DE03039690B}"/>
    <cellStyle name="Currency 22 2" xfId="9894" xr:uid="{00000000-0005-0000-0000-0000041B0000}"/>
    <cellStyle name="Currency 22 2 2" xfId="9895" xr:uid="{00000000-0005-0000-0000-0000051B0000}"/>
    <cellStyle name="Currency 22 2 2 2" xfId="9896" xr:uid="{00000000-0005-0000-0000-0000061B0000}"/>
    <cellStyle name="Currency 22 2 2 3" xfId="9897" xr:uid="{00000000-0005-0000-0000-0000071B0000}"/>
    <cellStyle name="Currency 22 2 2 4" xfId="9898" xr:uid="{00000000-0005-0000-0000-0000081B0000}"/>
    <cellStyle name="Currency 22 2 2 4 2" xfId="25772" xr:uid="{8D6571B4-1B00-4FFF-95E8-87E50B9CBEC7}"/>
    <cellStyle name="Currency 22 2 2 4 2 2" xfId="40743" xr:uid="{81EC3FF8-BCD4-4CFB-B04A-A0505CDC002B}"/>
    <cellStyle name="Currency 22 2 2 4 3" xfId="33142" xr:uid="{DA295569-8EFE-4619-B8DC-7C52A39B299A}"/>
    <cellStyle name="Currency 22 2 3" xfId="9899" xr:uid="{00000000-0005-0000-0000-0000091B0000}"/>
    <cellStyle name="Currency 22 2 4" xfId="9900" xr:uid="{00000000-0005-0000-0000-00000A1B0000}"/>
    <cellStyle name="Currency 22 2 4 2" xfId="9901" xr:uid="{00000000-0005-0000-0000-00000B1B0000}"/>
    <cellStyle name="Currency 22 2 5" xfId="9902" xr:uid="{00000000-0005-0000-0000-00000C1B0000}"/>
    <cellStyle name="Currency 22 2 5 2" xfId="9903" xr:uid="{00000000-0005-0000-0000-00000D1B0000}"/>
    <cellStyle name="Currency 22 2 5 2 2" xfId="9904" xr:uid="{00000000-0005-0000-0000-00000E1B0000}"/>
    <cellStyle name="Currency 22 2 5 3" xfId="9905" xr:uid="{00000000-0005-0000-0000-00000F1B0000}"/>
    <cellStyle name="Currency 22 2 5 3 2" xfId="9906" xr:uid="{00000000-0005-0000-0000-0000101B0000}"/>
    <cellStyle name="Currency 22 2 5 3 3" xfId="25773" xr:uid="{7CEACE46-BDD8-4EDB-A19A-3A16A165EBAB}"/>
    <cellStyle name="Currency 22 2 5 3 3 2" xfId="40744" xr:uid="{21F96C65-888D-4BE7-9122-20423AF89A1C}"/>
    <cellStyle name="Currency 22 2 5 3 4" xfId="33143" xr:uid="{BF8B3DC0-8A96-44D8-B050-3267D818ECF0}"/>
    <cellStyle name="Currency 22 2 6" xfId="9907" xr:uid="{00000000-0005-0000-0000-0000111B0000}"/>
    <cellStyle name="Currency 22 2 7" xfId="9908" xr:uid="{00000000-0005-0000-0000-0000121B0000}"/>
    <cellStyle name="Currency 22 2 7 2" xfId="25774" xr:uid="{481DE04C-F9FC-4D2F-AC18-A0975EB31707}"/>
    <cellStyle name="Currency 22 2 7 2 2" xfId="40745" xr:uid="{3881DBCB-4905-4433-88C2-959D0E1C7083}"/>
    <cellStyle name="Currency 22 2 7 3" xfId="33144" xr:uid="{66FE0004-03C4-451D-B23B-C542613B32D6}"/>
    <cellStyle name="Currency 22 3" xfId="9909" xr:uid="{00000000-0005-0000-0000-0000131B0000}"/>
    <cellStyle name="Currency 22 3 2" xfId="9910" xr:uid="{00000000-0005-0000-0000-0000141B0000}"/>
    <cellStyle name="Currency 22 4" xfId="9911" xr:uid="{00000000-0005-0000-0000-0000151B0000}"/>
    <cellStyle name="Currency 22 4 2" xfId="9912" xr:uid="{00000000-0005-0000-0000-0000161B0000}"/>
    <cellStyle name="Currency 22 5" xfId="9913" xr:uid="{00000000-0005-0000-0000-0000171B0000}"/>
    <cellStyle name="Currency 22 6" xfId="9914" xr:uid="{00000000-0005-0000-0000-0000181B0000}"/>
    <cellStyle name="Currency 22 6 2" xfId="9915" xr:uid="{00000000-0005-0000-0000-0000191B0000}"/>
    <cellStyle name="Currency 22 7" xfId="9916" xr:uid="{00000000-0005-0000-0000-00001A1B0000}"/>
    <cellStyle name="Currency 22 7 2" xfId="9917" xr:uid="{00000000-0005-0000-0000-00001B1B0000}"/>
    <cellStyle name="Currency 22 7 2 2" xfId="9918" xr:uid="{00000000-0005-0000-0000-00001C1B0000}"/>
    <cellStyle name="Currency 22 7 3" xfId="9919" xr:uid="{00000000-0005-0000-0000-00001D1B0000}"/>
    <cellStyle name="Currency 22 7 3 2" xfId="9920" xr:uid="{00000000-0005-0000-0000-00001E1B0000}"/>
    <cellStyle name="Currency 22 7 3 3" xfId="25775" xr:uid="{D34E3453-B9BE-4371-8EC3-E1643ADF30C6}"/>
    <cellStyle name="Currency 22 7 3 3 2" xfId="40746" xr:uid="{001C0D98-A976-419E-963A-FB2DBE48B8C3}"/>
    <cellStyle name="Currency 22 7 3 4" xfId="33145" xr:uid="{B4383965-25AC-4171-80F0-92CDA71631A6}"/>
    <cellStyle name="Currency 22 8" xfId="9921" xr:uid="{00000000-0005-0000-0000-00001F1B0000}"/>
    <cellStyle name="Currency 22 9" xfId="9922" xr:uid="{00000000-0005-0000-0000-0000201B0000}"/>
    <cellStyle name="Currency 23" xfId="2978" xr:uid="{00000000-0005-0000-0000-00003A010000}"/>
    <cellStyle name="Currency 23 2" xfId="9924" xr:uid="{00000000-0005-0000-0000-0000221B0000}"/>
    <cellStyle name="Currency 23 3" xfId="9925" xr:uid="{00000000-0005-0000-0000-0000231B0000}"/>
    <cellStyle name="Currency 23 4" xfId="9923" xr:uid="{00000000-0005-0000-0000-0000211B0000}"/>
    <cellStyle name="Currency 23 5" xfId="20934" xr:uid="{7E4E42CA-1B24-491F-9C56-C4E931BAE9FC}"/>
    <cellStyle name="Currency 23 5 2" xfId="35910" xr:uid="{3FA6C7C0-0459-47FB-9B2C-CF2B8A4FCAF4}"/>
    <cellStyle name="Currency 23 6" xfId="28306" xr:uid="{E5B34156-0AB8-477F-A3A1-02D9B525CAE8}"/>
    <cellStyle name="Currency 24" xfId="2975" xr:uid="{00000000-0005-0000-0000-00003B010000}"/>
    <cellStyle name="Currency 24 2" xfId="9926" xr:uid="{00000000-0005-0000-0000-0000241B0000}"/>
    <cellStyle name="Currency 24 3" xfId="20931" xr:uid="{2FA701F3-0DDF-45F7-A888-5690F4D5A85D}"/>
    <cellStyle name="Currency 24 3 2" xfId="35907" xr:uid="{57FA6EEF-A3D3-46EC-B9D9-77BEF081C9C8}"/>
    <cellStyle name="Currency 24 4" xfId="28303" xr:uid="{F3D9C80A-5A47-4E6B-A564-1831032B8839}"/>
    <cellStyle name="Currency 25" xfId="2973" xr:uid="{00000000-0005-0000-0000-00003C010000}"/>
    <cellStyle name="Currency 25 2" xfId="9927" xr:uid="{00000000-0005-0000-0000-0000261B0000}"/>
    <cellStyle name="Currency 25 2 2" xfId="9928" xr:uid="{00000000-0005-0000-0000-0000271B0000}"/>
    <cellStyle name="Currency 25 2 2 2" xfId="25776" xr:uid="{2EFDAF47-0A6E-479D-A099-F8D1ABAFC3BB}"/>
    <cellStyle name="Currency 25 2 2 2 2" xfId="40747" xr:uid="{50E50118-BA01-469D-A28D-35ABE43E07C1}"/>
    <cellStyle name="Currency 25 2 2 3" xfId="33146" xr:uid="{71710F28-3675-4540-BC07-565317034AAC}"/>
    <cellStyle name="Currency 25 3" xfId="9929" xr:uid="{00000000-0005-0000-0000-0000281B0000}"/>
    <cellStyle name="Currency 25 3 2" xfId="25777" xr:uid="{70C7D708-3ED2-4878-A2A9-4F40E708C78B}"/>
    <cellStyle name="Currency 25 3 2 2" xfId="40748" xr:uid="{016CADE3-82F3-44ED-8D66-7667A49C65FC}"/>
    <cellStyle name="Currency 25 3 3" xfId="33147" xr:uid="{943F3804-7960-43CD-8D70-EB224BDEFEC6}"/>
    <cellStyle name="Currency 25 4" xfId="20929" xr:uid="{BDE54E31-6EEC-49CC-8883-40FDE64625A2}"/>
    <cellStyle name="Currency 25 4 2" xfId="35905" xr:uid="{1AA7A0DE-E742-4BB7-B3CC-22E86872252E}"/>
    <cellStyle name="Currency 25 5" xfId="28301" xr:uid="{928305EA-3C10-4795-A098-1AD5D8CB2C67}"/>
    <cellStyle name="Currency 26" xfId="2966" xr:uid="{00000000-0005-0000-0000-00003D010000}"/>
    <cellStyle name="Currency 26 2" xfId="9930" xr:uid="{00000000-0005-0000-0000-00002A1B0000}"/>
    <cellStyle name="Currency 26 2 2" xfId="25778" xr:uid="{C41B4B9F-17BF-4A0D-80C1-3918B5B7AD96}"/>
    <cellStyle name="Currency 26 2 2 2" xfId="40749" xr:uid="{D8D375C5-41F8-42BC-A67F-B0761518537E}"/>
    <cellStyle name="Currency 26 2 3" xfId="33148" xr:uid="{A8044741-2114-466D-B588-49089217D611}"/>
    <cellStyle name="Currency 26 3" xfId="20922" xr:uid="{D4CE2EBD-8022-4FF4-8B8A-59A6DA9C2D2D}"/>
    <cellStyle name="Currency 26 3 2" xfId="35898" xr:uid="{00B8853C-31AB-4DC1-8F7E-C52A05AFC441}"/>
    <cellStyle name="Currency 26 4" xfId="28294" xr:uid="{FF8FFF56-0038-47B9-BA43-E008D5035D8B}"/>
    <cellStyle name="Currency 27" xfId="2963" xr:uid="{00000000-0005-0000-0000-00003E010000}"/>
    <cellStyle name="Currency 27 2" xfId="9931" xr:uid="{00000000-0005-0000-0000-00002C1B0000}"/>
    <cellStyle name="Currency 27 3" xfId="5287" xr:uid="{00000000-0005-0000-0000-00002B1B0000}"/>
    <cellStyle name="Currency 27 4" xfId="20919" xr:uid="{FE7B3FB0-AF8A-4E18-83A4-C4C491C6C72D}"/>
    <cellStyle name="Currency 27 4 2" xfId="35895" xr:uid="{5B222043-4845-424A-99D4-7FCBEC97E25D}"/>
    <cellStyle name="Currency 27 5" xfId="28291" xr:uid="{E7D55CC6-09A2-44FD-9DE6-0683F68E63D9}"/>
    <cellStyle name="Currency 28" xfId="2960" xr:uid="{00000000-0005-0000-0000-00003F010000}"/>
    <cellStyle name="Currency 28 2" xfId="9932" xr:uid="{00000000-0005-0000-0000-00002D1B0000}"/>
    <cellStyle name="Currency 28 3" xfId="20916" xr:uid="{CBACA622-3CB9-420A-8032-2BE6A9CAED1C}"/>
    <cellStyle name="Currency 28 3 2" xfId="35892" xr:uid="{5F3442DB-2A16-4283-84B8-8D57A15698F5}"/>
    <cellStyle name="Currency 28 4" xfId="28288" xr:uid="{A5BB73FE-A685-4D07-9C7F-2FE459D9E776}"/>
    <cellStyle name="Currency 29" xfId="2957" xr:uid="{00000000-0005-0000-0000-000040010000}"/>
    <cellStyle name="Currency 29 2" xfId="9933" xr:uid="{00000000-0005-0000-0000-00002E1B0000}"/>
    <cellStyle name="Currency 29 3" xfId="20913" xr:uid="{69E71A80-9487-429D-8761-F061CA39E252}"/>
    <cellStyle name="Currency 29 3 2" xfId="35889" xr:uid="{0286D190-4729-4976-A05D-60F89D37F25C}"/>
    <cellStyle name="Currency 29 4" xfId="28285" xr:uid="{752B85F3-B7CD-44B4-A199-7B6E3E91AB96}"/>
    <cellStyle name="Currency 3" xfId="436" xr:uid="{00000000-0005-0000-0000-000041010000}"/>
    <cellStyle name="Currency 3 10" xfId="9934" xr:uid="{00000000-0005-0000-0000-0000301B0000}"/>
    <cellStyle name="Currency 3 11" xfId="9935" xr:uid="{00000000-0005-0000-0000-0000311B0000}"/>
    <cellStyle name="Currency 3 11 2" xfId="25779" xr:uid="{7B2CC859-97E8-4C70-8306-07EE2C630C92}"/>
    <cellStyle name="Currency 3 11 2 2" xfId="40750" xr:uid="{BE25CFF3-008A-46EF-97D6-25177160A4E3}"/>
    <cellStyle name="Currency 3 11 3" xfId="33149" xr:uid="{9649CCAB-9F3D-416B-A8CC-9BBD23431AB3}"/>
    <cellStyle name="Currency 3 12" xfId="5553" xr:uid="{00000000-0005-0000-0000-00002F1B0000}"/>
    <cellStyle name="Currency 3 12 2" xfId="23211" xr:uid="{D6E78852-54C9-45F9-BD1D-48A2065EAA4D}"/>
    <cellStyle name="Currency 3 12 2 2" xfId="38182" xr:uid="{F0AA45D5-EA66-47FE-960E-AB37A459048A}"/>
    <cellStyle name="Currency 3 12 3" xfId="30579" xr:uid="{7FB82604-625B-4D10-9494-63C21B5344B9}"/>
    <cellStyle name="Currency 3 13" xfId="20554" xr:uid="{EA1BEE82-E508-4754-A64B-7D235EB4180F}"/>
    <cellStyle name="Currency 3 2" xfId="437" xr:uid="{00000000-0005-0000-0000-000042010000}"/>
    <cellStyle name="Currency 3 2 2" xfId="438" xr:uid="{00000000-0005-0000-0000-000043010000}"/>
    <cellStyle name="Currency 3 2 2 2" xfId="9936" xr:uid="{00000000-0005-0000-0000-0000331B0000}"/>
    <cellStyle name="Currency 3 2 3" xfId="9937" xr:uid="{00000000-0005-0000-0000-0000341B0000}"/>
    <cellStyle name="Currency 3 2 4" xfId="9938" xr:uid="{00000000-0005-0000-0000-0000351B0000}"/>
    <cellStyle name="Currency 3 3" xfId="439" xr:uid="{00000000-0005-0000-0000-000044010000}"/>
    <cellStyle name="Currency 3 3 2" xfId="9939" xr:uid="{00000000-0005-0000-0000-0000371B0000}"/>
    <cellStyle name="Currency 3 3 2 2" xfId="9940" xr:uid="{00000000-0005-0000-0000-0000381B0000}"/>
    <cellStyle name="Currency 3 3 3" xfId="9941" xr:uid="{00000000-0005-0000-0000-0000391B0000}"/>
    <cellStyle name="Currency 3 3 3 2" xfId="9942" xr:uid="{00000000-0005-0000-0000-00003A1B0000}"/>
    <cellStyle name="Currency 3 3 3 3" xfId="9943" xr:uid="{00000000-0005-0000-0000-00003B1B0000}"/>
    <cellStyle name="Currency 3 3 4" xfId="9944" xr:uid="{00000000-0005-0000-0000-00003C1B0000}"/>
    <cellStyle name="Currency 3 3 5" xfId="9945" xr:uid="{00000000-0005-0000-0000-00003D1B0000}"/>
    <cellStyle name="Currency 3 3 6" xfId="9946" xr:uid="{00000000-0005-0000-0000-00003E1B0000}"/>
    <cellStyle name="Currency 3 4" xfId="440" xr:uid="{00000000-0005-0000-0000-000045010000}"/>
    <cellStyle name="Currency 3 4 2" xfId="9947" xr:uid="{00000000-0005-0000-0000-0000401B0000}"/>
    <cellStyle name="Currency 3 5" xfId="9948" xr:uid="{00000000-0005-0000-0000-0000411B0000}"/>
    <cellStyle name="Currency 3 5 2" xfId="9949" xr:uid="{00000000-0005-0000-0000-0000421B0000}"/>
    <cellStyle name="Currency 3 6" xfId="9950" xr:uid="{00000000-0005-0000-0000-0000431B0000}"/>
    <cellStyle name="Currency 3 7" xfId="9951" xr:uid="{00000000-0005-0000-0000-0000441B0000}"/>
    <cellStyle name="Currency 3 8" xfId="9952" xr:uid="{00000000-0005-0000-0000-0000451B0000}"/>
    <cellStyle name="Currency 3 8 2" xfId="9953" xr:uid="{00000000-0005-0000-0000-0000461B0000}"/>
    <cellStyle name="Currency 3 8 3" xfId="9954" xr:uid="{00000000-0005-0000-0000-0000471B0000}"/>
    <cellStyle name="Currency 3 9" xfId="9955" xr:uid="{00000000-0005-0000-0000-0000481B0000}"/>
    <cellStyle name="Currency 3 9 2" xfId="9956" xr:uid="{00000000-0005-0000-0000-0000491B0000}"/>
    <cellStyle name="Currency 3 9 3" xfId="9957" xr:uid="{00000000-0005-0000-0000-00004A1B0000}"/>
    <cellStyle name="Currency 3 9 3 2" xfId="25780" xr:uid="{CC904710-5081-475A-AF55-73B811B6DD93}"/>
    <cellStyle name="Currency 3 9 3 2 2" xfId="40751" xr:uid="{CFC13176-A624-48BD-8C30-FC1F90AC9325}"/>
    <cellStyle name="Currency 3 9 3 3" xfId="33150" xr:uid="{3E3C1F40-A78F-493A-AA47-3C6C2A55E091}"/>
    <cellStyle name="Currency 30" xfId="2954" xr:uid="{00000000-0005-0000-0000-000046010000}"/>
    <cellStyle name="Currency 30 2" xfId="9958" xr:uid="{00000000-0005-0000-0000-00004B1B0000}"/>
    <cellStyle name="Currency 30 3" xfId="20910" xr:uid="{D49B0A07-0F22-4730-B806-FBAB72E23DBE}"/>
    <cellStyle name="Currency 30 3 2" xfId="35886" xr:uid="{9910AF75-21A7-4183-B931-8BE3C9D7D05B}"/>
    <cellStyle name="Currency 30 4" xfId="28282" xr:uid="{DAF3CE75-22DF-4197-A8EF-20E8944913F6}"/>
    <cellStyle name="Currency 31" xfId="2951" xr:uid="{00000000-0005-0000-0000-000047010000}"/>
    <cellStyle name="Currency 31 2" xfId="9959" xr:uid="{00000000-0005-0000-0000-00004C1B0000}"/>
    <cellStyle name="Currency 31 3" xfId="20907" xr:uid="{9F4EF177-61CA-4495-B7C6-C6946B350439}"/>
    <cellStyle name="Currency 31 3 2" xfId="35883" xr:uid="{EC44B226-9635-46FC-B8A0-B7E566DFBD98}"/>
    <cellStyle name="Currency 31 4" xfId="28279" xr:uid="{F3852E52-CBB2-4EDF-AC3B-89B5BE44FAF4}"/>
    <cellStyle name="Currency 32" xfId="2946" xr:uid="{00000000-0005-0000-0000-000048010000}"/>
    <cellStyle name="Currency 32 2" xfId="9960" xr:uid="{00000000-0005-0000-0000-00004D1B0000}"/>
    <cellStyle name="Currency 32 3" xfId="20902" xr:uid="{15BBDFE0-49FE-4CBF-80F7-11ED675A91F0}"/>
    <cellStyle name="Currency 32 3 2" xfId="35878" xr:uid="{E4603DEB-FD04-4718-9504-7F918012FFD9}"/>
    <cellStyle name="Currency 32 4" xfId="28274" xr:uid="{15AF1307-0937-4C9A-B2A2-5A651D396223}"/>
    <cellStyle name="Currency 33" xfId="2944" xr:uid="{00000000-0005-0000-0000-000049010000}"/>
    <cellStyle name="Currency 33 2" xfId="9961" xr:uid="{00000000-0005-0000-0000-00004E1B0000}"/>
    <cellStyle name="Currency 33 3" xfId="20900" xr:uid="{8AAF9293-C09C-4C5B-BB2B-AFDF04BAD560}"/>
    <cellStyle name="Currency 33 3 2" xfId="35876" xr:uid="{1EEEFEC9-C171-40E4-9D0A-A503E89CA5E6}"/>
    <cellStyle name="Currency 33 4" xfId="28272" xr:uid="{E505DBC7-D5CC-4223-AB58-D9CC3B00C078}"/>
    <cellStyle name="Currency 34" xfId="9962" xr:uid="{00000000-0005-0000-0000-00004F1B0000}"/>
    <cellStyle name="Currency 35" xfId="9963" xr:uid="{00000000-0005-0000-0000-0000501B0000}"/>
    <cellStyle name="Currency 36" xfId="9964" xr:uid="{00000000-0005-0000-0000-0000511B0000}"/>
    <cellStyle name="Currency 37" xfId="9965" xr:uid="{00000000-0005-0000-0000-0000521B0000}"/>
    <cellStyle name="Currency 38" xfId="9966" xr:uid="{00000000-0005-0000-0000-0000531B0000}"/>
    <cellStyle name="Currency 39" xfId="9967" xr:uid="{00000000-0005-0000-0000-0000541B0000}"/>
    <cellStyle name="Currency 4" xfId="441" xr:uid="{00000000-0005-0000-0000-00004A010000}"/>
    <cellStyle name="Currency 4 10" xfId="5414" xr:uid="{00000000-0005-0000-0000-0000551B0000}"/>
    <cellStyle name="Currency 4 2" xfId="5413" xr:uid="{00000000-0005-0000-0000-0000561B0000}"/>
    <cellStyle name="Currency 4 2 2" xfId="9968" xr:uid="{00000000-0005-0000-0000-0000571B0000}"/>
    <cellStyle name="Currency 4 2 2 2" xfId="9969" xr:uid="{00000000-0005-0000-0000-0000581B0000}"/>
    <cellStyle name="Currency 4 3" xfId="5412" xr:uid="{00000000-0005-0000-0000-0000591B0000}"/>
    <cellStyle name="Currency 4 4" xfId="9970" xr:uid="{00000000-0005-0000-0000-00005A1B0000}"/>
    <cellStyle name="Currency 4 4 2" xfId="9971" xr:uid="{00000000-0005-0000-0000-00005B1B0000}"/>
    <cellStyle name="Currency 4 5" xfId="9972" xr:uid="{00000000-0005-0000-0000-00005C1B0000}"/>
    <cellStyle name="Currency 4 6" xfId="9973" xr:uid="{00000000-0005-0000-0000-00005D1B0000}"/>
    <cellStyle name="Currency 4 6 2" xfId="9974" xr:uid="{00000000-0005-0000-0000-00005E1B0000}"/>
    <cellStyle name="Currency 4 6 2 2" xfId="9975" xr:uid="{00000000-0005-0000-0000-00005F1B0000}"/>
    <cellStyle name="Currency 4 6 3" xfId="9976" xr:uid="{00000000-0005-0000-0000-0000601B0000}"/>
    <cellStyle name="Currency 4 6 3 2" xfId="9977" xr:uid="{00000000-0005-0000-0000-0000611B0000}"/>
    <cellStyle name="Currency 4 6 4" xfId="9978" xr:uid="{00000000-0005-0000-0000-0000621B0000}"/>
    <cellStyle name="Currency 4 6 4 2" xfId="9979" xr:uid="{00000000-0005-0000-0000-0000631B0000}"/>
    <cellStyle name="Currency 4 6 5" xfId="9980" xr:uid="{00000000-0005-0000-0000-0000641B0000}"/>
    <cellStyle name="Currency 4 6 5 2" xfId="9981" xr:uid="{00000000-0005-0000-0000-0000651B0000}"/>
    <cellStyle name="Currency 4 6 5 2 2" xfId="9982" xr:uid="{00000000-0005-0000-0000-0000661B0000}"/>
    <cellStyle name="Currency 4 6 5 3" xfId="9983" xr:uid="{00000000-0005-0000-0000-0000671B0000}"/>
    <cellStyle name="Currency 4 6 5 3 2" xfId="9984" xr:uid="{00000000-0005-0000-0000-0000681B0000}"/>
    <cellStyle name="Currency 4 6 5 3 3" xfId="25781" xr:uid="{B9536B7E-16FF-4B75-B9DB-40B3393D34CD}"/>
    <cellStyle name="Currency 4 6 5 3 3 2" xfId="40752" xr:uid="{D1BEF276-AB61-4420-B264-D014C70B1A38}"/>
    <cellStyle name="Currency 4 6 5 3 4" xfId="33151" xr:uid="{5270CACD-EF1E-45F6-B3BB-04CB071EDDE4}"/>
    <cellStyle name="Currency 4 7" xfId="9985" xr:uid="{00000000-0005-0000-0000-0000691B0000}"/>
    <cellStyle name="Currency 4 7 2" xfId="9986" xr:uid="{00000000-0005-0000-0000-00006A1B0000}"/>
    <cellStyle name="Currency 4 8" xfId="9987" xr:uid="{00000000-0005-0000-0000-00006B1B0000}"/>
    <cellStyle name="Currency 4 9" xfId="9988" xr:uid="{00000000-0005-0000-0000-00006C1B0000}"/>
    <cellStyle name="Currency 4 9 2" xfId="9989" xr:uid="{00000000-0005-0000-0000-00006D1B0000}"/>
    <cellStyle name="Currency 4 9 3" xfId="9990" xr:uid="{00000000-0005-0000-0000-00006E1B0000}"/>
    <cellStyle name="Currency 4 9 4" xfId="9991" xr:uid="{00000000-0005-0000-0000-00006F1B0000}"/>
    <cellStyle name="Currency 40" xfId="9992" xr:uid="{00000000-0005-0000-0000-0000701B0000}"/>
    <cellStyle name="Currency 41" xfId="9993" xr:uid="{00000000-0005-0000-0000-0000711B0000}"/>
    <cellStyle name="Currency 42" xfId="9994" xr:uid="{00000000-0005-0000-0000-0000721B0000}"/>
    <cellStyle name="Currency 43" xfId="9995" xr:uid="{00000000-0005-0000-0000-0000731B0000}"/>
    <cellStyle name="Currency 44" xfId="9996" xr:uid="{00000000-0005-0000-0000-0000741B0000}"/>
    <cellStyle name="Currency 45" xfId="9997" xr:uid="{00000000-0005-0000-0000-0000751B0000}"/>
    <cellStyle name="Currency 46" xfId="9998" xr:uid="{00000000-0005-0000-0000-0000761B0000}"/>
    <cellStyle name="Currency 47" xfId="9999" xr:uid="{00000000-0005-0000-0000-0000771B0000}"/>
    <cellStyle name="Currency 48" xfId="10000" xr:uid="{00000000-0005-0000-0000-0000781B0000}"/>
    <cellStyle name="Currency 49" xfId="10001" xr:uid="{00000000-0005-0000-0000-0000791B0000}"/>
    <cellStyle name="Currency 5" xfId="442" xr:uid="{00000000-0005-0000-0000-00004B010000}"/>
    <cellStyle name="Currency 5 2" xfId="443" xr:uid="{00000000-0005-0000-0000-00004C010000}"/>
    <cellStyle name="Currency 5 2 2" xfId="10002" xr:uid="{00000000-0005-0000-0000-00007C1B0000}"/>
    <cellStyle name="Currency 5 2 2 2" xfId="10003" xr:uid="{00000000-0005-0000-0000-00007D1B0000}"/>
    <cellStyle name="Currency 5 2 3" xfId="10004" xr:uid="{00000000-0005-0000-0000-00007E1B0000}"/>
    <cellStyle name="Currency 5 2 4" xfId="10005" xr:uid="{00000000-0005-0000-0000-00007F1B0000}"/>
    <cellStyle name="Currency 5 3" xfId="444" xr:uid="{00000000-0005-0000-0000-00004D010000}"/>
    <cellStyle name="Currency 5 3 2" xfId="10007" xr:uid="{00000000-0005-0000-0000-0000811B0000}"/>
    <cellStyle name="Currency 5 3 3" xfId="10008" xr:uid="{00000000-0005-0000-0000-0000821B0000}"/>
    <cellStyle name="Currency 5 3 4" xfId="10009" xr:uid="{00000000-0005-0000-0000-0000831B0000}"/>
    <cellStyle name="Currency 5 3 5" xfId="10010" xr:uid="{00000000-0005-0000-0000-0000841B0000}"/>
    <cellStyle name="Currency 5 3 6" xfId="10011" xr:uid="{00000000-0005-0000-0000-0000851B0000}"/>
    <cellStyle name="Currency 5 3 7" xfId="10006" xr:uid="{00000000-0005-0000-0000-0000801B0000}"/>
    <cellStyle name="Currency 5 4" xfId="10012" xr:uid="{00000000-0005-0000-0000-0000861B0000}"/>
    <cellStyle name="Currency 5 4 2" xfId="10013" xr:uid="{00000000-0005-0000-0000-0000871B0000}"/>
    <cellStyle name="Currency 5 4 3" xfId="10014" xr:uid="{00000000-0005-0000-0000-0000881B0000}"/>
    <cellStyle name="Currency 5 4 3 2" xfId="10015" xr:uid="{00000000-0005-0000-0000-0000891B0000}"/>
    <cellStyle name="Currency 5 4 4" xfId="10016" xr:uid="{00000000-0005-0000-0000-00008A1B0000}"/>
    <cellStyle name="Currency 5 5" xfId="10017" xr:uid="{00000000-0005-0000-0000-00008B1B0000}"/>
    <cellStyle name="Currency 5 6" xfId="10018" xr:uid="{00000000-0005-0000-0000-00008C1B0000}"/>
    <cellStyle name="Currency 50" xfId="10019" xr:uid="{00000000-0005-0000-0000-00008D1B0000}"/>
    <cellStyle name="Currency 51" xfId="10020" xr:uid="{00000000-0005-0000-0000-00008E1B0000}"/>
    <cellStyle name="Currency 52" xfId="10021" xr:uid="{00000000-0005-0000-0000-00008F1B0000}"/>
    <cellStyle name="Currency 53" xfId="5286" xr:uid="{00000000-0005-0000-0000-0000901B0000}"/>
    <cellStyle name="Currency 54" xfId="5285" xr:uid="{00000000-0005-0000-0000-0000911B0000}"/>
    <cellStyle name="Currency 55" xfId="10022" xr:uid="{00000000-0005-0000-0000-0000921B0000}"/>
    <cellStyle name="Currency 55 2" xfId="25782" xr:uid="{1BC59E29-C1A6-40B5-BC9C-B3AE0FB7381B}"/>
    <cellStyle name="Currency 55 2 2" xfId="40753" xr:uid="{52857806-AE36-47A3-91D8-AE66624B8DD1}"/>
    <cellStyle name="Currency 55 3" xfId="33152" xr:uid="{9C2487A7-1F2F-4D75-A5D6-E9532D42F16C}"/>
    <cellStyle name="Currency 56" xfId="10023" xr:uid="{00000000-0005-0000-0000-0000931B0000}"/>
    <cellStyle name="Currency 56 2" xfId="25783" xr:uid="{8DDA4259-A931-439E-8FC9-8E2FB3D51AA7}"/>
    <cellStyle name="Currency 56 2 2" xfId="40754" xr:uid="{D7EDF70B-D1E9-424B-A842-EF69987F8FC9}"/>
    <cellStyle name="Currency 56 3" xfId="33153" xr:uid="{C022A11E-F032-487D-9ACC-909E16322327}"/>
    <cellStyle name="Currency 57" xfId="10024" xr:uid="{00000000-0005-0000-0000-0000941B0000}"/>
    <cellStyle name="Currency 57 2" xfId="25784" xr:uid="{8518532F-9274-4EBE-B7D6-1DA4D3BB0C3B}"/>
    <cellStyle name="Currency 57 2 2" xfId="40755" xr:uid="{891E4936-713A-4B3C-B0F1-1775544B5A47}"/>
    <cellStyle name="Currency 57 3" xfId="33154" xr:uid="{5EF2203B-246E-4470-9B76-842FA69F358C}"/>
    <cellStyle name="Currency 58" xfId="5284" xr:uid="{00000000-0005-0000-0000-0000951B0000}"/>
    <cellStyle name="Currency 59" xfId="20123" xr:uid="{00000000-0005-0000-0000-000065240000}"/>
    <cellStyle name="Currency 6" xfId="445" xr:uid="{00000000-0005-0000-0000-00004E010000}"/>
    <cellStyle name="Currency 6 2" xfId="446" xr:uid="{00000000-0005-0000-0000-00004F010000}"/>
    <cellStyle name="Currency 6 2 2" xfId="10025" xr:uid="{00000000-0005-0000-0000-0000981B0000}"/>
    <cellStyle name="Currency 6 2 2 2" xfId="10026" xr:uid="{00000000-0005-0000-0000-0000991B0000}"/>
    <cellStyle name="Currency 6 2 3" xfId="5410" xr:uid="{00000000-0005-0000-0000-0000971B0000}"/>
    <cellStyle name="Currency 6 3" xfId="5538" xr:uid="{00000000-0005-0000-0000-00009A1B0000}"/>
    <cellStyle name="Currency 6 3 2" xfId="10027" xr:uid="{00000000-0005-0000-0000-00009B1B0000}"/>
    <cellStyle name="Currency 6 3 2 2" xfId="10028" xr:uid="{00000000-0005-0000-0000-00009C1B0000}"/>
    <cellStyle name="Currency 6 3 3" xfId="10029" xr:uid="{00000000-0005-0000-0000-00009D1B0000}"/>
    <cellStyle name="Currency 6 4" xfId="10030" xr:uid="{00000000-0005-0000-0000-00009E1B0000}"/>
    <cellStyle name="Currency 6 5" xfId="5411" xr:uid="{00000000-0005-0000-0000-0000961B0000}"/>
    <cellStyle name="Currency 60" xfId="20530" xr:uid="{00000000-0005-0000-0000-0000BB4E0000}"/>
    <cellStyle name="Currency 61" xfId="20539" xr:uid="{01E2F28A-D1F3-467A-AD30-E4095BD33D2C}"/>
    <cellStyle name="Currency 61 2" xfId="20552" xr:uid="{06761F91-B576-4E66-A4DD-757B6FD0EFD5}"/>
    <cellStyle name="Currency 61 2 2" xfId="20564" xr:uid="{5E756C9E-EAD9-4C6C-9AC3-9AB6DCFA9AB0}"/>
    <cellStyle name="Currency 61 2 2 2" xfId="27862" xr:uid="{E3F22DE0-71F6-4BEA-9446-91F3D5765BDD}"/>
    <cellStyle name="Currency 61 2 2 2 2" xfId="42799" xr:uid="{2BDFCB23-57A0-4842-B379-FFBB14499C3B}"/>
    <cellStyle name="Currency 61 2 2 3" xfId="35571" xr:uid="{75202C8D-3325-439B-AFA7-D0170C91C06E}"/>
    <cellStyle name="Currency 61 2 3" xfId="27856" xr:uid="{F0DCCC59-F7F6-4DA4-888C-530B4AD97328}"/>
    <cellStyle name="Currency 61 2 3 2" xfId="42793" xr:uid="{8B97124A-F8C7-442F-B226-E61790F4D99A}"/>
    <cellStyle name="Currency 61 2 4" xfId="35565" xr:uid="{A6A1147F-8A08-4D7C-A0BC-14CD20EC79B6}"/>
    <cellStyle name="Currency 61 3" xfId="27846" xr:uid="{709A9F18-0F9B-492D-A3DF-C8C4C773A58B}"/>
    <cellStyle name="Currency 61 3 2" xfId="42783" xr:uid="{47FF732D-98C4-4227-8C46-972996FB868E}"/>
    <cellStyle name="Currency 61 4" xfId="35555" xr:uid="{EAACE878-09F8-40F3-948C-6EE385207843}"/>
    <cellStyle name="Currency 62" xfId="20582" xr:uid="{F2EB2E86-FEA9-4608-870D-6B21E4F005B0}"/>
    <cellStyle name="Currency 62 2" xfId="27875" xr:uid="{E0C44AD3-3E6B-45AA-B4EB-DC635916AE3F}"/>
    <cellStyle name="Currency 62 2 2" xfId="42812" xr:uid="{D4CEC41D-CB0D-46F4-95E1-8DF27D88B270}"/>
    <cellStyle name="Currency 62 3" xfId="35584" xr:uid="{EBA77285-9856-40AF-A5ED-D6DBE5886D80}"/>
    <cellStyle name="Currency 63" xfId="20585" xr:uid="{2758AA68-74E1-4ECD-96AB-60CA89952A16}"/>
    <cellStyle name="Currency 63 2" xfId="27878" xr:uid="{CE2BA507-1435-4BEB-8145-81C1288B1FC5}"/>
    <cellStyle name="Currency 63 2 2" xfId="42815" xr:uid="{E710470C-FF7C-4EA0-B1F0-67A18DA68F99}"/>
    <cellStyle name="Currency 63 3" xfId="35587" xr:uid="{28BEB715-ED42-4A03-8F9C-91FA39523A4B}"/>
    <cellStyle name="Currency 7" xfId="447" xr:uid="{00000000-0005-0000-0000-000050010000}"/>
    <cellStyle name="Currency 7 2" xfId="448" xr:uid="{00000000-0005-0000-0000-000051010000}"/>
    <cellStyle name="Currency 7 2 2" xfId="10031" xr:uid="{00000000-0005-0000-0000-0000A11B0000}"/>
    <cellStyle name="Currency 7 2 2 2" xfId="10032" xr:uid="{00000000-0005-0000-0000-0000A21B0000}"/>
    <cellStyle name="Currency 7 2 3" xfId="5409" xr:uid="{00000000-0005-0000-0000-0000A01B0000}"/>
    <cellStyle name="Currency 7 3" xfId="10033" xr:uid="{00000000-0005-0000-0000-0000A31B0000}"/>
    <cellStyle name="Currency 7 4" xfId="10034" xr:uid="{00000000-0005-0000-0000-0000A41B0000}"/>
    <cellStyle name="Currency 7 4 2" xfId="10035" xr:uid="{00000000-0005-0000-0000-0000A51B0000}"/>
    <cellStyle name="Currency 7 4 3" xfId="10036" xr:uid="{00000000-0005-0000-0000-0000A61B0000}"/>
    <cellStyle name="Currency 7 4 3 2" xfId="25785" xr:uid="{E7B8A391-14D0-403A-BADC-E3E932BD26F9}"/>
    <cellStyle name="Currency 7 4 3 2 2" xfId="40756" xr:uid="{82E60761-C788-43DC-A693-618D25A8F1BE}"/>
    <cellStyle name="Currency 7 4 3 3" xfId="33155" xr:uid="{F070E74A-BD2B-4FF7-8D97-377B74844C3B}"/>
    <cellStyle name="Currency 7 4 4" xfId="10037" xr:uid="{00000000-0005-0000-0000-0000A71B0000}"/>
    <cellStyle name="Currency 7 4 4 2" xfId="25786" xr:uid="{E509A905-1FD0-4182-A0F5-985E14CBA05D}"/>
    <cellStyle name="Currency 7 4 4 2 2" xfId="40757" xr:uid="{59519558-33ED-458E-B0A3-94B85DC92807}"/>
    <cellStyle name="Currency 7 4 4 3" xfId="33156" xr:uid="{1F1D9A16-6184-4639-A9BE-9FB850D67E20}"/>
    <cellStyle name="Currency 7 5" xfId="10038" xr:uid="{00000000-0005-0000-0000-0000A81B0000}"/>
    <cellStyle name="Currency 7 6" xfId="10039" xr:uid="{00000000-0005-0000-0000-0000A91B0000}"/>
    <cellStyle name="Currency 7 7" xfId="10040" xr:uid="{00000000-0005-0000-0000-0000AA1B0000}"/>
    <cellStyle name="Currency 7 8" xfId="5539" xr:uid="{00000000-0005-0000-0000-00009F1B0000}"/>
    <cellStyle name="Currency 7_App b.3 Unspent_" xfId="449" xr:uid="{00000000-0005-0000-0000-000052010000}"/>
    <cellStyle name="Currency 8" xfId="450" xr:uid="{00000000-0005-0000-0000-000053010000}"/>
    <cellStyle name="Currency 8 2" xfId="10041" xr:uid="{00000000-0005-0000-0000-0000AC1B0000}"/>
    <cellStyle name="Currency 8 2 2" xfId="10042" xr:uid="{00000000-0005-0000-0000-0000AD1B0000}"/>
    <cellStyle name="Currency 8 3" xfId="10043" xr:uid="{00000000-0005-0000-0000-0000AE1B0000}"/>
    <cellStyle name="Currency 8 3 2" xfId="10044" xr:uid="{00000000-0005-0000-0000-0000AF1B0000}"/>
    <cellStyle name="Currency 8 3 2 2" xfId="25787" xr:uid="{962E26AD-0AB8-480B-A1DA-2EEC21826DE8}"/>
    <cellStyle name="Currency 8 3 2 2 2" xfId="40758" xr:uid="{E459166F-F9CF-4024-944C-8CC1170109A7}"/>
    <cellStyle name="Currency 8 3 2 3" xfId="33157" xr:uid="{2DCDDEE1-8997-4478-8240-C396FD60349B}"/>
    <cellStyle name="Currency 8 3 3" xfId="10045" xr:uid="{00000000-0005-0000-0000-0000B01B0000}"/>
    <cellStyle name="Currency 8 3 3 2" xfId="25788" xr:uid="{FCC9EB09-F7E3-460E-B90A-E8AAF4FC0DFA}"/>
    <cellStyle name="Currency 8 3 3 2 2" xfId="40759" xr:uid="{BC056010-EF2E-4CCF-BA91-247F4F95C614}"/>
    <cellStyle name="Currency 8 3 3 3" xfId="33158" xr:uid="{EC9C605A-5561-4BD1-9001-883A2C6E1811}"/>
    <cellStyle name="Currency 8 4" xfId="10046" xr:uid="{00000000-0005-0000-0000-0000B11B0000}"/>
    <cellStyle name="Currency 8 5" xfId="5408" xr:uid="{00000000-0005-0000-0000-0000AB1B0000}"/>
    <cellStyle name="Currency 9" xfId="451" xr:uid="{00000000-0005-0000-0000-000054010000}"/>
    <cellStyle name="Currency 9 2" xfId="10047" xr:uid="{00000000-0005-0000-0000-0000B31B0000}"/>
    <cellStyle name="Currency 9 2 2" xfId="10048" xr:uid="{00000000-0005-0000-0000-0000B41B0000}"/>
    <cellStyle name="Currency 9 3" xfId="10049" xr:uid="{00000000-0005-0000-0000-0000B51B0000}"/>
    <cellStyle name="Currency 9 3 2" xfId="10050" xr:uid="{00000000-0005-0000-0000-0000B61B0000}"/>
    <cellStyle name="Currency 9 3 2 2" xfId="10051" xr:uid="{00000000-0005-0000-0000-0000B71B0000}"/>
    <cellStyle name="Currency 9 3 3" xfId="10052" xr:uid="{00000000-0005-0000-0000-0000B81B0000}"/>
    <cellStyle name="Currency 9 4" xfId="5407" xr:uid="{00000000-0005-0000-0000-0000B21B0000}"/>
    <cellStyle name="Currency_SCE_01_CapsTargets_072910 (2)" xfId="20560" xr:uid="{12450458-C227-44A3-9682-11936A1F9A18}"/>
    <cellStyle name="Currency0" xfId="452" xr:uid="{00000000-0005-0000-0000-000055010000}"/>
    <cellStyle name="Currency0 2" xfId="453" xr:uid="{00000000-0005-0000-0000-000056010000}"/>
    <cellStyle name="Currency0 3" xfId="454" xr:uid="{00000000-0005-0000-0000-000057010000}"/>
    <cellStyle name="Currency0nospace" xfId="455" xr:uid="{00000000-0005-0000-0000-000058010000}"/>
    <cellStyle name="Currency2" xfId="456" xr:uid="{00000000-0005-0000-0000-000059010000}"/>
    <cellStyle name="Date" xfId="457" xr:uid="{00000000-0005-0000-0000-00005A010000}"/>
    <cellStyle name="Date 2" xfId="458" xr:uid="{00000000-0005-0000-0000-00005B010000}"/>
    <cellStyle name="Date 2 2" xfId="5537" xr:uid="{00000000-0005-0000-0000-0000BF1B0000}"/>
    <cellStyle name="Date 3" xfId="10053" xr:uid="{00000000-0005-0000-0000-0000C01B0000}"/>
    <cellStyle name="Date 4" xfId="10054" xr:uid="{00000000-0005-0000-0000-0000C11B0000}"/>
    <cellStyle name="Date_App b.3 Unspent_" xfId="459" xr:uid="{00000000-0005-0000-0000-00005C010000}"/>
    <cellStyle name="DateData" xfId="460" xr:uid="{00000000-0005-0000-0000-00005D010000}"/>
    <cellStyle name="DateData 2" xfId="5406" xr:uid="{00000000-0005-0000-0000-0000C31B0000}"/>
    <cellStyle name="Days_from_01/21/2006" xfId="461" xr:uid="{00000000-0005-0000-0000-00005E010000}"/>
    <cellStyle name="Dollars &amp; Cents" xfId="462" xr:uid="{00000000-0005-0000-0000-00005F010000}"/>
    <cellStyle name="Dollars &amp; Cents 2" xfId="5506" xr:uid="{00000000-0005-0000-0000-0000C51B0000}"/>
    <cellStyle name="Emphasis 1" xfId="10055" xr:uid="{00000000-0005-0000-0000-0000C61B0000}"/>
    <cellStyle name="Emphasis 1 2" xfId="10056" xr:uid="{00000000-0005-0000-0000-0000C71B0000}"/>
    <cellStyle name="Emphasis 1 2 2" xfId="10057" xr:uid="{00000000-0005-0000-0000-0000C81B0000}"/>
    <cellStyle name="Emphasis 2" xfId="10058" xr:uid="{00000000-0005-0000-0000-0000C91B0000}"/>
    <cellStyle name="Emphasis 2 2" xfId="10059" xr:uid="{00000000-0005-0000-0000-0000CA1B0000}"/>
    <cellStyle name="Emphasis 2 2 2" xfId="10060" xr:uid="{00000000-0005-0000-0000-0000CB1B0000}"/>
    <cellStyle name="Emphasis 3" xfId="10061" xr:uid="{00000000-0005-0000-0000-0000CC1B0000}"/>
    <cellStyle name="Emphasis 3 2" xfId="10062" xr:uid="{00000000-0005-0000-0000-0000CD1B0000}"/>
    <cellStyle name="Entered" xfId="463" xr:uid="{00000000-0005-0000-0000-000060010000}"/>
    <cellStyle name="Entered 2" xfId="5405" xr:uid="{00000000-0005-0000-0000-0000CF1B0000}"/>
    <cellStyle name="Euro" xfId="464" xr:uid="{00000000-0005-0000-0000-000061010000}"/>
    <cellStyle name="Euro billion" xfId="465" xr:uid="{00000000-0005-0000-0000-000062010000}"/>
    <cellStyle name="Euro million" xfId="466" xr:uid="{00000000-0005-0000-0000-000063010000}"/>
    <cellStyle name="Euro thousand" xfId="467" xr:uid="{00000000-0005-0000-0000-000064010000}"/>
    <cellStyle name="Euro_12889 GP Contracts v3" xfId="468" xr:uid="{00000000-0005-0000-0000-000065010000}"/>
    <cellStyle name="Explanatory Text" xfId="79" builtinId="53" customBuiltin="1"/>
    <cellStyle name="Explanatory Text 10" xfId="10063" xr:uid="{00000000-0005-0000-0000-0000D51B0000}"/>
    <cellStyle name="Explanatory Text 2" xfId="469" xr:uid="{00000000-0005-0000-0000-000066010000}"/>
    <cellStyle name="Explanatory Text 3" xfId="470" xr:uid="{00000000-0005-0000-0000-000067010000}"/>
    <cellStyle name="Explanatory Text 3 2" xfId="10064" xr:uid="{00000000-0005-0000-0000-0000D81B0000}"/>
    <cellStyle name="Explanatory Text 3 3" xfId="10065" xr:uid="{00000000-0005-0000-0000-0000D91B0000}"/>
    <cellStyle name="Explanatory Text 4" xfId="471" xr:uid="{00000000-0005-0000-0000-000068010000}"/>
    <cellStyle name="Explanatory Text 5" xfId="472" xr:uid="{00000000-0005-0000-0000-000069010000}"/>
    <cellStyle name="Explanatory Text 6" xfId="473" xr:uid="{00000000-0005-0000-0000-00006A010000}"/>
    <cellStyle name="Explanatory Text 7" xfId="474" xr:uid="{00000000-0005-0000-0000-00006B010000}"/>
    <cellStyle name="Explanatory Text 8" xfId="10066" xr:uid="{00000000-0005-0000-0000-0000DE1B0000}"/>
    <cellStyle name="Explanatory Text 9" xfId="10067" xr:uid="{00000000-0005-0000-0000-0000DF1B0000}"/>
    <cellStyle name="First_Name" xfId="475" xr:uid="{00000000-0005-0000-0000-00006C010000}"/>
    <cellStyle name="Fixed" xfId="476" xr:uid="{00000000-0005-0000-0000-00006D010000}"/>
    <cellStyle name="Fixed 2" xfId="477" xr:uid="{00000000-0005-0000-0000-00006E010000}"/>
    <cellStyle name="Fixed 2 2" xfId="10068" xr:uid="{00000000-0005-0000-0000-0000E31B0000}"/>
    <cellStyle name="Fixed 2 3" xfId="10069" xr:uid="{00000000-0005-0000-0000-0000E41B0000}"/>
    <cellStyle name="Fixed 2 4" xfId="5404" xr:uid="{00000000-0005-0000-0000-0000E21B0000}"/>
    <cellStyle name="Fixed 3" xfId="478" xr:uid="{00000000-0005-0000-0000-00006F010000}"/>
    <cellStyle name="Fixed 4" xfId="10070" xr:uid="{00000000-0005-0000-0000-0000E61B0000}"/>
    <cellStyle name="Fixed 5" xfId="10071" xr:uid="{00000000-0005-0000-0000-0000E71B0000}"/>
    <cellStyle name="Fixed_2010-2012 Program Workbook_Incent_FS" xfId="479" xr:uid="{00000000-0005-0000-0000-000070010000}"/>
    <cellStyle name="Forecast" xfId="480" xr:uid="{00000000-0005-0000-0000-000071010000}"/>
    <cellStyle name="fred" xfId="481" xr:uid="{00000000-0005-0000-0000-000072010000}"/>
    <cellStyle name="fred 2" xfId="5403" xr:uid="{00000000-0005-0000-0000-0000EB1B0000}"/>
    <cellStyle name="Fred%" xfId="482" xr:uid="{00000000-0005-0000-0000-000073010000}"/>
    <cellStyle name="Fred% 2" xfId="5402" xr:uid="{00000000-0005-0000-0000-0000ED1B0000}"/>
    <cellStyle name="GBP" xfId="483" xr:uid="{00000000-0005-0000-0000-000074010000}"/>
    <cellStyle name="GBP billion" xfId="484" xr:uid="{00000000-0005-0000-0000-000075010000}"/>
    <cellStyle name="GBP million" xfId="485" xr:uid="{00000000-0005-0000-0000-000076010000}"/>
    <cellStyle name="GBP thousand" xfId="486" xr:uid="{00000000-0005-0000-0000-000077010000}"/>
    <cellStyle name="General" xfId="487" xr:uid="{00000000-0005-0000-0000-000078010000}"/>
    <cellStyle name="Good" xfId="70" builtinId="26" customBuiltin="1"/>
    <cellStyle name="Good 10" xfId="10072" xr:uid="{00000000-0005-0000-0000-0000F31B0000}"/>
    <cellStyle name="Good 11" xfId="10073" xr:uid="{00000000-0005-0000-0000-0000F41B0000}"/>
    <cellStyle name="Good 2" xfId="488" xr:uid="{00000000-0005-0000-0000-000079010000}"/>
    <cellStyle name="Good 2 12" xfId="20571" xr:uid="{ECE6C88B-925A-4046-A0C6-443E34ACF52C}"/>
    <cellStyle name="Good 2 2" xfId="10075" xr:uid="{00000000-0005-0000-0000-0000F61B0000}"/>
    <cellStyle name="Good 2 2 2" xfId="10076" xr:uid="{00000000-0005-0000-0000-0000F71B0000}"/>
    <cellStyle name="Good 2 3" xfId="10077" xr:uid="{00000000-0005-0000-0000-0000F81B0000}"/>
    <cellStyle name="Good 2 4" xfId="10078" xr:uid="{00000000-0005-0000-0000-0000F91B0000}"/>
    <cellStyle name="Good 2 5" xfId="10074" xr:uid="{00000000-0005-0000-0000-0000F51B0000}"/>
    <cellStyle name="Good 3" xfId="489" xr:uid="{00000000-0005-0000-0000-00007A010000}"/>
    <cellStyle name="Good 3 2" xfId="10079" xr:uid="{00000000-0005-0000-0000-0000FB1B0000}"/>
    <cellStyle name="Good 3 3" xfId="10080" xr:uid="{00000000-0005-0000-0000-0000FC1B0000}"/>
    <cellStyle name="Good 4" xfId="490" xr:uid="{00000000-0005-0000-0000-00007B010000}"/>
    <cellStyle name="Good 5" xfId="491" xr:uid="{00000000-0005-0000-0000-00007C010000}"/>
    <cellStyle name="Good 6" xfId="492" xr:uid="{00000000-0005-0000-0000-00007D010000}"/>
    <cellStyle name="Good 7" xfId="493" xr:uid="{00000000-0005-0000-0000-00007E010000}"/>
    <cellStyle name="Good 8" xfId="10081" xr:uid="{00000000-0005-0000-0000-0000011C0000}"/>
    <cellStyle name="Good 9" xfId="10082" xr:uid="{00000000-0005-0000-0000-0000021C0000}"/>
    <cellStyle name="Grey" xfId="494" xr:uid="{00000000-0005-0000-0000-00007F010000}"/>
    <cellStyle name="Grey 2" xfId="495" xr:uid="{00000000-0005-0000-0000-000080010000}"/>
    <cellStyle name="Grey_2010-2012 Program Workbook Completed_Incent_V2" xfId="496" xr:uid="{00000000-0005-0000-0000-000081010000}"/>
    <cellStyle name="HEADER" xfId="497" xr:uid="{00000000-0005-0000-0000-000082010000}"/>
    <cellStyle name="Header1" xfId="498" xr:uid="{00000000-0005-0000-0000-000083010000}"/>
    <cellStyle name="Header1 2" xfId="5311" xr:uid="{00000000-0005-0000-0000-0000071C0000}"/>
    <cellStyle name="Header2" xfId="499" xr:uid="{00000000-0005-0000-0000-000084010000}"/>
    <cellStyle name="Header2 2" xfId="500" xr:uid="{00000000-0005-0000-0000-000085010000}"/>
    <cellStyle name="Header2 2 2" xfId="20723" xr:uid="{E14BC16E-8B95-4271-BFB2-4341FE535296}"/>
    <cellStyle name="Header2 3" xfId="5312" xr:uid="{00000000-0005-0000-0000-0000081C0000}"/>
    <cellStyle name="Header2 3 2" xfId="23176" xr:uid="{C45A5C0B-0EC0-4A84-BB55-2412B9B10AAF}"/>
    <cellStyle name="Header2 4" xfId="20722" xr:uid="{D16279D3-0A93-4738-9FCC-E00679B2A3B8}"/>
    <cellStyle name="Heading 1" xfId="66" builtinId="16" customBuiltin="1"/>
    <cellStyle name="Heading 1 10" xfId="10083" xr:uid="{00000000-0005-0000-0000-00000A1C0000}"/>
    <cellStyle name="Heading 1 11" xfId="10084" xr:uid="{00000000-0005-0000-0000-00000B1C0000}"/>
    <cellStyle name="Heading 1 2" xfId="501" xr:uid="{00000000-0005-0000-0000-000086010000}"/>
    <cellStyle name="Heading 1 2 2" xfId="502" xr:uid="{00000000-0005-0000-0000-000087010000}"/>
    <cellStyle name="Heading 1 2 2 2" xfId="10085" xr:uid="{00000000-0005-0000-0000-00000E1C0000}"/>
    <cellStyle name="Heading 1 2 2 2 2" xfId="10086" xr:uid="{00000000-0005-0000-0000-00000F1C0000}"/>
    <cellStyle name="Heading 1 2 2 3" xfId="5401" xr:uid="{00000000-0005-0000-0000-00000D1C0000}"/>
    <cellStyle name="Heading 1 2 3" xfId="10087" xr:uid="{00000000-0005-0000-0000-0000101C0000}"/>
    <cellStyle name="Heading 1 2 4" xfId="10088" xr:uid="{00000000-0005-0000-0000-0000111C0000}"/>
    <cellStyle name="Heading 1 2_App b.3 Unspent_" xfId="503" xr:uid="{00000000-0005-0000-0000-000088010000}"/>
    <cellStyle name="Heading 1 3" xfId="504" xr:uid="{00000000-0005-0000-0000-000089010000}"/>
    <cellStyle name="Heading 1 3 2" xfId="10089" xr:uid="{00000000-0005-0000-0000-0000131C0000}"/>
    <cellStyle name="Heading 1 3 3" xfId="10090" xr:uid="{00000000-0005-0000-0000-0000141C0000}"/>
    <cellStyle name="Heading 1 3 4" xfId="10091" xr:uid="{00000000-0005-0000-0000-0000151C0000}"/>
    <cellStyle name="Heading 1 3 5" xfId="5400" xr:uid="{00000000-0005-0000-0000-0000121C0000}"/>
    <cellStyle name="Heading 1 4" xfId="505" xr:uid="{00000000-0005-0000-0000-00008A010000}"/>
    <cellStyle name="Heading 1 5" xfId="506" xr:uid="{00000000-0005-0000-0000-00008B010000}"/>
    <cellStyle name="Heading 1 6" xfId="507" xr:uid="{00000000-0005-0000-0000-00008C010000}"/>
    <cellStyle name="Heading 1 7" xfId="508" xr:uid="{00000000-0005-0000-0000-00008D010000}"/>
    <cellStyle name="Heading 1 8" xfId="10092" xr:uid="{00000000-0005-0000-0000-00001A1C0000}"/>
    <cellStyle name="Heading 1 9" xfId="10093" xr:uid="{00000000-0005-0000-0000-00001B1C0000}"/>
    <cellStyle name="Heading 2" xfId="67" builtinId="17" customBuiltin="1"/>
    <cellStyle name="Heading 2 10" xfId="10094" xr:uid="{00000000-0005-0000-0000-00001D1C0000}"/>
    <cellStyle name="Heading 2 11" xfId="10095" xr:uid="{00000000-0005-0000-0000-00001E1C0000}"/>
    <cellStyle name="Heading 2 2" xfId="509" xr:uid="{00000000-0005-0000-0000-00008E010000}"/>
    <cellStyle name="Heading 2 2 2" xfId="510" xr:uid="{00000000-0005-0000-0000-00008F010000}"/>
    <cellStyle name="Heading 2 2 2 2" xfId="10096" xr:uid="{00000000-0005-0000-0000-0000211C0000}"/>
    <cellStyle name="Heading 2 2 2 2 2" xfId="10097" xr:uid="{00000000-0005-0000-0000-0000221C0000}"/>
    <cellStyle name="Heading 2 2 2 3" xfId="5399" xr:uid="{00000000-0005-0000-0000-0000201C0000}"/>
    <cellStyle name="Heading 2 2 3" xfId="10098" xr:uid="{00000000-0005-0000-0000-0000231C0000}"/>
    <cellStyle name="Heading 2 2 4" xfId="10099" xr:uid="{00000000-0005-0000-0000-0000241C0000}"/>
    <cellStyle name="Heading 2 2_App b.3 Unspent_" xfId="511" xr:uid="{00000000-0005-0000-0000-000090010000}"/>
    <cellStyle name="Heading 2 3" xfId="512" xr:uid="{00000000-0005-0000-0000-000091010000}"/>
    <cellStyle name="Heading 2 3 2" xfId="10100" xr:uid="{00000000-0005-0000-0000-0000261C0000}"/>
    <cellStyle name="Heading 2 3 3" xfId="10101" xr:uid="{00000000-0005-0000-0000-0000271C0000}"/>
    <cellStyle name="Heading 2 3 4" xfId="10102" xr:uid="{00000000-0005-0000-0000-0000281C0000}"/>
    <cellStyle name="Heading 2 3 5" xfId="5398" xr:uid="{00000000-0005-0000-0000-0000251C0000}"/>
    <cellStyle name="Heading 2 4" xfId="513" xr:uid="{00000000-0005-0000-0000-000092010000}"/>
    <cellStyle name="Heading 2 5" xfId="514" xr:uid="{00000000-0005-0000-0000-000093010000}"/>
    <cellStyle name="Heading 2 6" xfId="515" xr:uid="{00000000-0005-0000-0000-000094010000}"/>
    <cellStyle name="Heading 2 7" xfId="516" xr:uid="{00000000-0005-0000-0000-000095010000}"/>
    <cellStyle name="Heading 2 8" xfId="10103" xr:uid="{00000000-0005-0000-0000-00002D1C0000}"/>
    <cellStyle name="Heading 2 9" xfId="10104" xr:uid="{00000000-0005-0000-0000-00002E1C0000}"/>
    <cellStyle name="Heading 3" xfId="68" builtinId="18" customBuiltin="1"/>
    <cellStyle name="Heading 3 10" xfId="10105" xr:uid="{00000000-0005-0000-0000-00002F1C0000}"/>
    <cellStyle name="Heading 3 10 2" xfId="25789" xr:uid="{860312FB-C2D7-44A0-94DE-D4902512FA15}"/>
    <cellStyle name="Heading 3 11" xfId="10106" xr:uid="{00000000-0005-0000-0000-0000301C0000}"/>
    <cellStyle name="Heading 3 11 2" xfId="25790" xr:uid="{5E81589C-A4D4-4765-917D-0DEC380474E6}"/>
    <cellStyle name="Heading 3 2" xfId="517" xr:uid="{00000000-0005-0000-0000-000096010000}"/>
    <cellStyle name="Heading 3 2 2" xfId="10108" xr:uid="{00000000-0005-0000-0000-0000321C0000}"/>
    <cellStyle name="Heading 3 2 2 2" xfId="10109" xr:uid="{00000000-0005-0000-0000-0000331C0000}"/>
    <cellStyle name="Heading 3 2 2 2 2" xfId="25793" xr:uid="{34803822-45C0-4610-B435-0A00D9EE7166}"/>
    <cellStyle name="Heading 3 2 2 3" xfId="25792" xr:uid="{5125B96A-444B-4573-8894-82DD40F0AD64}"/>
    <cellStyle name="Heading 3 2 3" xfId="10110" xr:uid="{00000000-0005-0000-0000-0000341C0000}"/>
    <cellStyle name="Heading 3 2 3 2" xfId="25794" xr:uid="{2160B8BA-3155-471E-912C-F1267F5C5FC3}"/>
    <cellStyle name="Heading 3 2 4" xfId="10107" xr:uid="{00000000-0005-0000-0000-0000311C0000}"/>
    <cellStyle name="Heading 3 2 4 2" xfId="25791" xr:uid="{5BE9D4D4-F733-4380-AB29-9253D10E3C0A}"/>
    <cellStyle name="Heading 3 2 5" xfId="20724" xr:uid="{24C985F3-820F-4680-85A5-A688DCC8A173}"/>
    <cellStyle name="Heading 3 3" xfId="518" xr:uid="{00000000-0005-0000-0000-000097010000}"/>
    <cellStyle name="Heading 3 3 2" xfId="10111" xr:uid="{00000000-0005-0000-0000-0000361C0000}"/>
    <cellStyle name="Heading 3 3 2 2" xfId="25795" xr:uid="{3BF64246-6D84-4948-9FC8-63B65C833F77}"/>
    <cellStyle name="Heading 3 3 3" xfId="10112" xr:uid="{00000000-0005-0000-0000-0000371C0000}"/>
    <cellStyle name="Heading 3 3 4" xfId="20725" xr:uid="{53DD677B-FE71-4A30-BF7E-225758FF2AB4}"/>
    <cellStyle name="Heading 3 4" xfId="519" xr:uid="{00000000-0005-0000-0000-000098010000}"/>
    <cellStyle name="Heading 3 4 2" xfId="20726" xr:uid="{46EE865A-9423-4B00-84D6-B7C7504E6502}"/>
    <cellStyle name="Heading 3 5" xfId="520" xr:uid="{00000000-0005-0000-0000-000099010000}"/>
    <cellStyle name="Heading 3 5 2" xfId="20727" xr:uid="{83E780FC-0ADF-4B71-9C9F-75BBABCEB583}"/>
    <cellStyle name="Heading 3 6" xfId="521" xr:uid="{00000000-0005-0000-0000-00009A010000}"/>
    <cellStyle name="Heading 3 6 2" xfId="20728" xr:uid="{0BC38A34-488F-4E36-8063-E96FFB4FFA08}"/>
    <cellStyle name="Heading 3 7" xfId="522" xr:uid="{00000000-0005-0000-0000-00009B010000}"/>
    <cellStyle name="Heading 3 7 2" xfId="20729" xr:uid="{495EF081-C12B-4B2B-94B6-BC81F1FF2034}"/>
    <cellStyle name="Heading 3 8" xfId="10113" xr:uid="{00000000-0005-0000-0000-00003C1C0000}"/>
    <cellStyle name="Heading 3 8 2" xfId="25796" xr:uid="{472743D3-FB5B-443F-A480-C90AF24FF1AC}"/>
    <cellStyle name="Heading 3 9" xfId="10114" xr:uid="{00000000-0005-0000-0000-00003D1C0000}"/>
    <cellStyle name="Heading 4" xfId="69" builtinId="19" customBuiltin="1"/>
    <cellStyle name="Heading 4 10" xfId="10115" xr:uid="{00000000-0005-0000-0000-00003E1C0000}"/>
    <cellStyle name="Heading 4 2" xfId="523" xr:uid="{00000000-0005-0000-0000-00009C010000}"/>
    <cellStyle name="Heading 4 2 2" xfId="10117" xr:uid="{00000000-0005-0000-0000-0000401C0000}"/>
    <cellStyle name="Heading 4 2 2 2" xfId="10118" xr:uid="{00000000-0005-0000-0000-0000411C0000}"/>
    <cellStyle name="Heading 4 2 3" xfId="10119" xr:uid="{00000000-0005-0000-0000-0000421C0000}"/>
    <cellStyle name="Heading 4 2 4" xfId="10116" xr:uid="{00000000-0005-0000-0000-00003F1C0000}"/>
    <cellStyle name="Heading 4 3" xfId="524" xr:uid="{00000000-0005-0000-0000-00009D010000}"/>
    <cellStyle name="Heading 4 3 2" xfId="10120" xr:uid="{00000000-0005-0000-0000-0000441C0000}"/>
    <cellStyle name="Heading 4 3 3" xfId="10121" xr:uid="{00000000-0005-0000-0000-0000451C0000}"/>
    <cellStyle name="Heading 4 4" xfId="525" xr:uid="{00000000-0005-0000-0000-00009E010000}"/>
    <cellStyle name="Heading 4 5" xfId="526" xr:uid="{00000000-0005-0000-0000-00009F010000}"/>
    <cellStyle name="Heading 4 6" xfId="527" xr:uid="{00000000-0005-0000-0000-0000A0010000}"/>
    <cellStyle name="Heading 4 7" xfId="528" xr:uid="{00000000-0005-0000-0000-0000A1010000}"/>
    <cellStyle name="Heading 4 8" xfId="10122" xr:uid="{00000000-0005-0000-0000-00004A1C0000}"/>
    <cellStyle name="Heading 4 9" xfId="10123" xr:uid="{00000000-0005-0000-0000-00004B1C0000}"/>
    <cellStyle name="Heading1" xfId="529" xr:uid="{00000000-0005-0000-0000-0000A2010000}"/>
    <cellStyle name="Heading1 2" xfId="530" xr:uid="{00000000-0005-0000-0000-0000A3010000}"/>
    <cellStyle name="Heading1 3" xfId="531" xr:uid="{00000000-0005-0000-0000-0000A4010000}"/>
    <cellStyle name="Heading1_2010-2012 Program Workbook_Incent_FS" xfId="532" xr:uid="{00000000-0005-0000-0000-0000A5010000}"/>
    <cellStyle name="Heading2" xfId="533" xr:uid="{00000000-0005-0000-0000-0000A6010000}"/>
    <cellStyle name="Heading2 2" xfId="534" xr:uid="{00000000-0005-0000-0000-0000A7010000}"/>
    <cellStyle name="Heading2 3" xfId="535" xr:uid="{00000000-0005-0000-0000-0000A8010000}"/>
    <cellStyle name="Heading2_2010-2012 Program Workbook_Incent_FS" xfId="536" xr:uid="{00000000-0005-0000-0000-0000A9010000}"/>
    <cellStyle name="Hidden" xfId="537" xr:uid="{00000000-0005-0000-0000-0000AA010000}"/>
    <cellStyle name="Hidden 2" xfId="5397" xr:uid="{00000000-0005-0000-0000-0000551C0000}"/>
    <cellStyle name="HIGHLIGHT" xfId="538" xr:uid="{00000000-0005-0000-0000-0000AB010000}"/>
    <cellStyle name="HIGHLIGHT 2" xfId="5316" xr:uid="{00000000-0005-0000-0000-0000561C0000}"/>
    <cellStyle name="HIGHLIGHT 2 2" xfId="30546" xr:uid="{3E55C002-1517-4248-93BE-45DB8955F3CB}"/>
    <cellStyle name="HIGHLIGHT 3" xfId="28034" xr:uid="{5EC95AE2-0451-4E78-93B7-0836B4153EBC}"/>
    <cellStyle name="highlite" xfId="539" xr:uid="{00000000-0005-0000-0000-0000AC010000}"/>
    <cellStyle name="hilite" xfId="540" xr:uid="{00000000-0005-0000-0000-0000AD010000}"/>
    <cellStyle name="Hyperlink" xfId="20589" builtinId="8"/>
    <cellStyle name="Hyperlink 2" xfId="10124" xr:uid="{00000000-0005-0000-0000-0000591C0000}"/>
    <cellStyle name="Hyperlink 2 2" xfId="10125" xr:uid="{00000000-0005-0000-0000-00005A1C0000}"/>
    <cellStyle name="Hyperlink 2 2 2" xfId="10126" xr:uid="{00000000-0005-0000-0000-00005B1C0000}"/>
    <cellStyle name="Hyperlink 2 3" xfId="10127" xr:uid="{00000000-0005-0000-0000-00005C1C0000}"/>
    <cellStyle name="Hyperlink 2 4" xfId="10128" xr:uid="{00000000-0005-0000-0000-00005D1C0000}"/>
    <cellStyle name="Hyperlink 3" xfId="10129" xr:uid="{00000000-0005-0000-0000-00005E1C0000}"/>
    <cellStyle name="Hyperlink 4" xfId="10130" xr:uid="{00000000-0005-0000-0000-00005F1C0000}"/>
    <cellStyle name="Hyperlink 5" xfId="10131" xr:uid="{00000000-0005-0000-0000-0000601C0000}"/>
    <cellStyle name="Input" xfId="73" builtinId="20" customBuiltin="1"/>
    <cellStyle name="Input [yellow]" xfId="541" xr:uid="{00000000-0005-0000-0000-0000AE010000}"/>
    <cellStyle name="Input [yellow] 2" xfId="542" xr:uid="{00000000-0005-0000-0000-0000AF010000}"/>
    <cellStyle name="Input [yellow] 2 2" xfId="543" xr:uid="{00000000-0005-0000-0000-0000B0010000}"/>
    <cellStyle name="Input [yellow] 2 2 2" xfId="2878" xr:uid="{00000000-0005-0000-0000-0000B1010000}"/>
    <cellStyle name="Input [yellow] 2 2 2 2" xfId="20834" xr:uid="{B4D1D38E-A99A-4105-A4DB-286A24D005B9}"/>
    <cellStyle name="Input [yellow] 2 2 2 2 2" xfId="35810" xr:uid="{65370A3D-B428-4A72-B0D4-86042D0494C9}"/>
    <cellStyle name="Input [yellow] 2 2 2 3" xfId="28206" xr:uid="{EC89AB49-F2B1-4B33-BE11-B72C2A173696}"/>
    <cellStyle name="Input [yellow] 2 2 3" xfId="20732" xr:uid="{AB7FA4D6-9A28-4DEF-A57D-120781AE6EC0}"/>
    <cellStyle name="Input [yellow] 2 2 3 2" xfId="35725" xr:uid="{08210DDB-516B-419A-B41D-623DE355F3B1}"/>
    <cellStyle name="Input [yellow] 2 2 4" xfId="28037" xr:uid="{22DA2C90-3544-481F-85F2-6C9430529671}"/>
    <cellStyle name="Input [yellow] 2 3" xfId="2877" xr:uid="{00000000-0005-0000-0000-0000B2010000}"/>
    <cellStyle name="Input [yellow] 2 3 2" xfId="20833" xr:uid="{78C5C156-C72D-4CDF-9D32-1FF98BCF2B26}"/>
    <cellStyle name="Input [yellow] 2 3 2 2" xfId="35809" xr:uid="{2632D694-BDFD-4F95-852F-ACFB0D728F19}"/>
    <cellStyle name="Input [yellow] 2 3 3" xfId="28205" xr:uid="{76FC020A-D2DA-44DC-B9CC-E594CB062507}"/>
    <cellStyle name="Input [yellow] 2 4" xfId="20136" xr:uid="{00000000-0005-0000-0000-0000621C0000}"/>
    <cellStyle name="Input [yellow] 2 4 2" xfId="27578" xr:uid="{5D27E268-0DD9-474C-AB8F-54F5C7BDDBB7}"/>
    <cellStyle name="Input [yellow] 2 4 2 2" xfId="42515" xr:uid="{A46D8630-300C-41EE-8D09-59D7963EC0AA}"/>
    <cellStyle name="Input [yellow] 2 4 3" xfId="35154" xr:uid="{4A193EF6-1CEE-4CF4-B31E-5A911A3FB0BD}"/>
    <cellStyle name="Input [yellow] 2 5" xfId="20731" xr:uid="{5A424224-30E0-452B-BE48-11714330873A}"/>
    <cellStyle name="Input [yellow] 2 5 2" xfId="35724" xr:uid="{421795F6-D2C8-47D7-AEBC-00760B564BC2}"/>
    <cellStyle name="Input [yellow] 2 6" xfId="28036" xr:uid="{6714BE72-D7AE-4A30-BADE-B2256A9C49B4}"/>
    <cellStyle name="Input [yellow] 3" xfId="544" xr:uid="{00000000-0005-0000-0000-0000B3010000}"/>
    <cellStyle name="Input [yellow] 3 2" xfId="2879" xr:uid="{00000000-0005-0000-0000-0000B4010000}"/>
    <cellStyle name="Input [yellow] 3 2 2" xfId="20835" xr:uid="{5D61A0D2-010F-4E18-AB90-05F3BFC6D223}"/>
    <cellStyle name="Input [yellow] 3 2 2 2" xfId="35811" xr:uid="{DF75DB30-C1CC-4DC9-A374-55DED0E32CA2}"/>
    <cellStyle name="Input [yellow] 3 2 3" xfId="28207" xr:uid="{BD9181CC-28A4-4485-B50F-8669BC3028BF}"/>
    <cellStyle name="Input [yellow] 3 3" xfId="20733" xr:uid="{E1E1A6C4-952F-4088-BCB9-7CF7AB94A55A}"/>
    <cellStyle name="Input [yellow] 3 3 2" xfId="35726" xr:uid="{4D8D32C7-E71C-4EC7-9007-8F8B081583FC}"/>
    <cellStyle name="Input [yellow] 3 4" xfId="28038" xr:uid="{3D211D7A-D3A8-4075-BD36-5CAAB5A5B446}"/>
    <cellStyle name="Input [yellow] 4" xfId="2876" xr:uid="{00000000-0005-0000-0000-0000B5010000}"/>
    <cellStyle name="Input [yellow] 4 2" xfId="20832" xr:uid="{E2F4DFDD-8146-4A10-8ED4-95B43ECDEE80}"/>
    <cellStyle name="Input [yellow] 4 2 2" xfId="35808" xr:uid="{31BEE6F1-2DC1-4858-9B91-CB573931EB97}"/>
    <cellStyle name="Input [yellow] 4 3" xfId="28204" xr:uid="{9541C8E7-695E-406C-86EB-2EE8D0A09DD5}"/>
    <cellStyle name="Input [yellow] 5" xfId="5317" xr:uid="{00000000-0005-0000-0000-0000611C0000}"/>
    <cellStyle name="Input [yellow] 5 2" xfId="23177" xr:uid="{3C8A2A93-2015-41DA-A6F4-2BE18842F1D3}"/>
    <cellStyle name="Input [yellow] 5 2 2" xfId="38150" xr:uid="{55B6FD81-5E74-4C04-BEC4-E5CCCCCCC050}"/>
    <cellStyle name="Input [yellow] 5 3" xfId="30547" xr:uid="{B413B28A-F69F-4C7A-BE92-4AFEEEBB1FF4}"/>
    <cellStyle name="Input [yellow] 6" xfId="20730" xr:uid="{9518D37D-2DCF-4960-BDBF-064FE65EAA8E}"/>
    <cellStyle name="Input [yellow] 6 2" xfId="35723" xr:uid="{84E5BF3A-C32D-4BED-A212-318122E6B58A}"/>
    <cellStyle name="Input [yellow] 7" xfId="28035" xr:uid="{24D52341-F2BA-4FFE-A140-89902319F055}"/>
    <cellStyle name="Input [yellow]_2010-2012 Program Workbook Completed_Incent_V2" xfId="545" xr:uid="{00000000-0005-0000-0000-0000B6010000}"/>
    <cellStyle name="Input 10" xfId="10132" xr:uid="{00000000-0005-0000-0000-0000641C0000}"/>
    <cellStyle name="Input 10 2" xfId="10133" xr:uid="{00000000-0005-0000-0000-0000651C0000}"/>
    <cellStyle name="Input 10 3" xfId="20137" xr:uid="{00000000-0005-0000-0000-0000641C0000}"/>
    <cellStyle name="Input 10 3 2" xfId="27579" xr:uid="{CF9A7332-811E-48FB-886D-A8F73476C022}"/>
    <cellStyle name="Input 10 3 2 2" xfId="42516" xr:uid="{D421C235-E847-482D-85E3-59FF9BDAFC90}"/>
    <cellStyle name="Input 10 3 3" xfId="35155" xr:uid="{73EB6C24-4C4E-423A-B1FF-B13083AE0DCE}"/>
    <cellStyle name="Input 10 4" xfId="33159" xr:uid="{D001191D-3122-4C09-B20F-BECD053C23EA}"/>
    <cellStyle name="Input 11" xfId="10134" xr:uid="{00000000-0005-0000-0000-0000661C0000}"/>
    <cellStyle name="Input 12" xfId="10135" xr:uid="{00000000-0005-0000-0000-0000671C0000}"/>
    <cellStyle name="Input 13" xfId="10136" xr:uid="{00000000-0005-0000-0000-0000681C0000}"/>
    <cellStyle name="Input 14" xfId="10137" xr:uid="{00000000-0005-0000-0000-0000691C0000}"/>
    <cellStyle name="Input 15" xfId="10138" xr:uid="{00000000-0005-0000-0000-00006A1C0000}"/>
    <cellStyle name="Input 16" xfId="10139" xr:uid="{00000000-0005-0000-0000-00006B1C0000}"/>
    <cellStyle name="Input 17" xfId="10140" xr:uid="{00000000-0005-0000-0000-00006C1C0000}"/>
    <cellStyle name="Input 18" xfId="10141" xr:uid="{00000000-0005-0000-0000-00006D1C0000}"/>
    <cellStyle name="Input 19" xfId="10142" xr:uid="{00000000-0005-0000-0000-00006E1C0000}"/>
    <cellStyle name="Input 2" xfId="546" xr:uid="{00000000-0005-0000-0000-0000B7010000}"/>
    <cellStyle name="Input 2 2" xfId="547" xr:uid="{00000000-0005-0000-0000-0000B8010000}"/>
    <cellStyle name="Input 2 2 2" xfId="10144" xr:uid="{00000000-0005-0000-0000-0000711C0000}"/>
    <cellStyle name="Input 2 2 2 2" xfId="20140" xr:uid="{00000000-0005-0000-0000-0000711C0000}"/>
    <cellStyle name="Input 2 2 2 2 2" xfId="27582" xr:uid="{E3B27F82-90F6-47DB-8509-24488ECB91C4}"/>
    <cellStyle name="Input 2 2 2 2 2 2" xfId="42519" xr:uid="{23D04760-129A-442D-98AA-C7DAAC97990E}"/>
    <cellStyle name="Input 2 2 2 2 3" xfId="35158" xr:uid="{BB9BEF5D-03E9-43DF-8DB2-B25AE9919169}"/>
    <cellStyle name="Input 2 2 2 3" xfId="25798" xr:uid="{0476B7ED-4B21-48EE-AA3B-4DFA097515FB}"/>
    <cellStyle name="Input 2 2 2 3 2" xfId="40761" xr:uid="{FE94A980-C258-4EF6-9D74-DB97F247232B}"/>
    <cellStyle name="Input 2 2 2 4" xfId="33161" xr:uid="{53EDB9DC-D691-40FA-8439-1A0BE74E4AB4}"/>
    <cellStyle name="Input 2 2 3" xfId="20139" xr:uid="{00000000-0005-0000-0000-0000701C0000}"/>
    <cellStyle name="Input 2 2 3 2" xfId="27581" xr:uid="{57620FAD-8877-477D-B86A-1EFA10486E27}"/>
    <cellStyle name="Input 2 2 3 2 2" xfId="42518" xr:uid="{74CC3A93-8938-4192-AE77-AC7FFE9A8B25}"/>
    <cellStyle name="Input 2 2 3 3" xfId="35157" xr:uid="{151FE610-B634-4AD8-B54E-F5D8171F82AA}"/>
    <cellStyle name="Input 2 2 4" xfId="28040" xr:uid="{40B3C381-EE82-4B26-853C-5BB6C8DFA371}"/>
    <cellStyle name="Input 2 3" xfId="10145" xr:uid="{00000000-0005-0000-0000-0000721C0000}"/>
    <cellStyle name="Input 2 3 2" xfId="20141" xr:uid="{00000000-0005-0000-0000-0000721C0000}"/>
    <cellStyle name="Input 2 3 2 2" xfId="27583" xr:uid="{53F3DE37-5D0B-435D-A734-365C3B5777A3}"/>
    <cellStyle name="Input 2 3 2 2 2" xfId="42520" xr:uid="{1507121E-58A4-4D7F-A244-A9A7149CF36D}"/>
    <cellStyle name="Input 2 3 2 3" xfId="35159" xr:uid="{478F6848-1DB8-49E6-8B26-2A17E929C5E6}"/>
    <cellStyle name="Input 2 3 3" xfId="25799" xr:uid="{6586E4C8-E4CD-452E-BEA2-AB2EA10A970F}"/>
    <cellStyle name="Input 2 3 3 2" xfId="40762" xr:uid="{DBEEBD3D-1631-4A83-835B-E322AFA50E54}"/>
    <cellStyle name="Input 2 3 4" xfId="33162" xr:uid="{8A551817-FF44-4D6C-881F-661294662EF3}"/>
    <cellStyle name="Input 2 4" xfId="10143" xr:uid="{00000000-0005-0000-0000-00006F1C0000}"/>
    <cellStyle name="Input 2 4 2" xfId="25797" xr:uid="{C9FF5E29-4F33-4597-8E2A-FC425E6D5E39}"/>
    <cellStyle name="Input 2 4 2 2" xfId="40760" xr:uid="{F293D748-F013-4F2F-86C5-D9C912732765}"/>
    <cellStyle name="Input 2 4 3" xfId="33160" xr:uid="{D38A1907-2359-4453-AB69-207BF253BB74}"/>
    <cellStyle name="Input 2 5" xfId="20138" xr:uid="{00000000-0005-0000-0000-00006F1C0000}"/>
    <cellStyle name="Input 2 5 2" xfId="27580" xr:uid="{02514562-B431-4DF1-ABC5-9749BE3B397D}"/>
    <cellStyle name="Input 2 5 2 2" xfId="42517" xr:uid="{B8168580-2A5E-4C6C-A516-6FEFEB78EF1C}"/>
    <cellStyle name="Input 2 5 3" xfId="35156" xr:uid="{E73EB55D-048F-42AC-B280-0456807E70FA}"/>
    <cellStyle name="Input 2 6" xfId="28039" xr:uid="{FE2FC924-F455-47D4-8A54-785FBE58927F}"/>
    <cellStyle name="Input 20" xfId="10146" xr:uid="{00000000-0005-0000-0000-0000731C0000}"/>
    <cellStyle name="Input 21" xfId="10147" xr:uid="{00000000-0005-0000-0000-0000741C0000}"/>
    <cellStyle name="Input 22" xfId="10148" xr:uid="{00000000-0005-0000-0000-0000751C0000}"/>
    <cellStyle name="Input 23" xfId="10149" xr:uid="{00000000-0005-0000-0000-0000761C0000}"/>
    <cellStyle name="Input 24" xfId="10150" xr:uid="{00000000-0005-0000-0000-0000771C0000}"/>
    <cellStyle name="Input 25" xfId="10151" xr:uid="{00000000-0005-0000-0000-0000781C0000}"/>
    <cellStyle name="Input 26" xfId="10152" xr:uid="{00000000-0005-0000-0000-0000791C0000}"/>
    <cellStyle name="Input 27" xfId="10153" xr:uid="{00000000-0005-0000-0000-00007A1C0000}"/>
    <cellStyle name="Input 28" xfId="10154" xr:uid="{00000000-0005-0000-0000-00007B1C0000}"/>
    <cellStyle name="Input 29" xfId="10155" xr:uid="{00000000-0005-0000-0000-00007C1C0000}"/>
    <cellStyle name="Input 3" xfId="548" xr:uid="{00000000-0005-0000-0000-0000B9010000}"/>
    <cellStyle name="Input 3 2" xfId="549" xr:uid="{00000000-0005-0000-0000-0000BA010000}"/>
    <cellStyle name="Input 3 2 2" xfId="20143" xr:uid="{00000000-0005-0000-0000-00007E1C0000}"/>
    <cellStyle name="Input 3 2 2 2" xfId="27585" xr:uid="{2BCFC38E-8E2E-4E5A-BAA0-FEC14AFF81BF}"/>
    <cellStyle name="Input 3 2 2 2 2" xfId="42522" xr:uid="{462E8FDE-385C-4524-974A-C08B0F557BF2}"/>
    <cellStyle name="Input 3 2 2 3" xfId="35161" xr:uid="{BC887EC6-FE9E-45BD-BBFE-4DAF9E8C574D}"/>
    <cellStyle name="Input 3 2 3" xfId="28042" xr:uid="{69F67A7A-FACB-42DE-A38E-830CD760BE5E}"/>
    <cellStyle name="Input 3 3" xfId="10156" xr:uid="{00000000-0005-0000-0000-00007F1C0000}"/>
    <cellStyle name="Input 3 4" xfId="20142" xr:uid="{00000000-0005-0000-0000-00007D1C0000}"/>
    <cellStyle name="Input 3 4 2" xfId="27584" xr:uid="{F7034DBC-998C-47E8-ACB8-81B6C5664FEB}"/>
    <cellStyle name="Input 3 4 2 2" xfId="42521" xr:uid="{11B5E81E-00FC-4915-9C17-3531820E4016}"/>
    <cellStyle name="Input 3 4 3" xfId="35160" xr:uid="{28D20EB0-E2E2-42CE-8808-BE74A4A6B2C2}"/>
    <cellStyle name="Input 3 5" xfId="28041" xr:uid="{6D963BB5-87F7-40FB-B41A-A304B587670D}"/>
    <cellStyle name="Input 30" xfId="10157" xr:uid="{00000000-0005-0000-0000-0000801C0000}"/>
    <cellStyle name="Input 31" xfId="10158" xr:uid="{00000000-0005-0000-0000-0000811C0000}"/>
    <cellStyle name="Input 32" xfId="10159" xr:uid="{00000000-0005-0000-0000-0000821C0000}"/>
    <cellStyle name="Input 33" xfId="10160" xr:uid="{00000000-0005-0000-0000-0000831C0000}"/>
    <cellStyle name="Input 33 2" xfId="20144" xr:uid="{00000000-0005-0000-0000-0000831C0000}"/>
    <cellStyle name="Input 33 2 2" xfId="27586" xr:uid="{09E00068-AAC3-4B04-BB4F-E897EB6643A2}"/>
    <cellStyle name="Input 33 2 2 2" xfId="42523" xr:uid="{34556315-D7F1-4479-9429-D2F92F2F814C}"/>
    <cellStyle name="Input 33 2 3" xfId="35162" xr:uid="{5F1594CA-09D5-4B10-92DA-488B38723E55}"/>
    <cellStyle name="Input 33 3" xfId="33163" xr:uid="{9CEACBB4-7D15-4F08-9D6D-569D3EE8CDA5}"/>
    <cellStyle name="Input 34" xfId="10161" xr:uid="{00000000-0005-0000-0000-0000841C0000}"/>
    <cellStyle name="Input 34 2" xfId="20145" xr:uid="{00000000-0005-0000-0000-0000841C0000}"/>
    <cellStyle name="Input 34 2 2" xfId="27587" xr:uid="{5C130E84-51A6-4D4A-886E-D2C4C2DC6983}"/>
    <cellStyle name="Input 34 2 2 2" xfId="42524" xr:uid="{CCF5D063-3436-4DD8-AE24-912CB85E5EF2}"/>
    <cellStyle name="Input 34 2 3" xfId="35163" xr:uid="{FEE8B42A-37BB-4B6C-B38A-BF71C98DA524}"/>
    <cellStyle name="Input 34 3" xfId="33164" xr:uid="{3A7E5B2A-620F-497E-9F34-68F46CE1EEDB}"/>
    <cellStyle name="Input 35" xfId="10162" xr:uid="{00000000-0005-0000-0000-0000851C0000}"/>
    <cellStyle name="Input 36" xfId="10163" xr:uid="{00000000-0005-0000-0000-0000861C0000}"/>
    <cellStyle name="Input 37" xfId="10164" xr:uid="{00000000-0005-0000-0000-0000871C0000}"/>
    <cellStyle name="Input 37 2" xfId="20146" xr:uid="{00000000-0005-0000-0000-0000871C0000}"/>
    <cellStyle name="Input 37 2 2" xfId="27588" xr:uid="{11F57C85-04F6-4FCD-A383-033D72EE9CEC}"/>
    <cellStyle name="Input 37 2 2 2" xfId="42525" xr:uid="{9FC00512-808D-4D95-AFE5-6C8FC39163F3}"/>
    <cellStyle name="Input 37 2 3" xfId="35164" xr:uid="{6D0E9748-4677-41C6-83F1-109B492F5FE9}"/>
    <cellStyle name="Input 37 3" xfId="33165" xr:uid="{7B6D2B26-1CFA-459D-B745-1D58591CAD0A}"/>
    <cellStyle name="Input 38" xfId="10165" xr:uid="{00000000-0005-0000-0000-0000881C0000}"/>
    <cellStyle name="Input 38 2" xfId="20147" xr:uid="{00000000-0005-0000-0000-0000881C0000}"/>
    <cellStyle name="Input 38 2 2" xfId="27589" xr:uid="{C1AECBC8-78F8-4D3B-8B9E-91E773426BE9}"/>
    <cellStyle name="Input 38 2 2 2" xfId="42526" xr:uid="{B340BC8F-AC56-456F-8379-7984B7648EA7}"/>
    <cellStyle name="Input 38 2 3" xfId="35165" xr:uid="{7CC060E6-36EF-4E7A-9FC3-25AC5ECB5C43}"/>
    <cellStyle name="Input 38 3" xfId="33166" xr:uid="{0367E292-38E1-4C24-B664-BA26990ED582}"/>
    <cellStyle name="Input 39" xfId="10166" xr:uid="{00000000-0005-0000-0000-0000891C0000}"/>
    <cellStyle name="Input 39 2" xfId="20148" xr:uid="{00000000-0005-0000-0000-0000891C0000}"/>
    <cellStyle name="Input 39 2 2" xfId="27590" xr:uid="{08A999E7-7B65-46A6-AABA-927EA1C36601}"/>
    <cellStyle name="Input 39 2 2 2" xfId="42527" xr:uid="{31ECFFFF-0D2A-44F6-91F1-61A2F38AF35C}"/>
    <cellStyle name="Input 39 2 3" xfId="35166" xr:uid="{ADAF7558-1037-4753-9F1C-28310C9A75B3}"/>
    <cellStyle name="Input 39 3" xfId="33167" xr:uid="{327B7FCF-70DD-4039-A0EB-0D98C2E422C3}"/>
    <cellStyle name="Input 4" xfId="550" xr:uid="{00000000-0005-0000-0000-0000BB010000}"/>
    <cellStyle name="Input 4 2" xfId="551" xr:uid="{00000000-0005-0000-0000-0000BC010000}"/>
    <cellStyle name="Input 4 2 2" xfId="20150" xr:uid="{00000000-0005-0000-0000-00008B1C0000}"/>
    <cellStyle name="Input 4 2 2 2" xfId="27592" xr:uid="{D80E150A-E63B-444A-A370-9B9805EDC378}"/>
    <cellStyle name="Input 4 2 2 2 2" xfId="42529" xr:uid="{DA146B2F-A346-4BF4-8153-F1476A32DEFF}"/>
    <cellStyle name="Input 4 2 2 3" xfId="35168" xr:uid="{8ACBE0A6-72DF-4687-9A32-801884010555}"/>
    <cellStyle name="Input 4 2 3" xfId="28044" xr:uid="{33E6D5A0-2E48-4555-8CF5-082404E31417}"/>
    <cellStyle name="Input 4 3" xfId="10167" xr:uid="{00000000-0005-0000-0000-00008C1C0000}"/>
    <cellStyle name="Input 4 4" xfId="20149" xr:uid="{00000000-0005-0000-0000-00008A1C0000}"/>
    <cellStyle name="Input 4 4 2" xfId="27591" xr:uid="{AA55A384-396C-4358-B2B6-74CEA4BBBA84}"/>
    <cellStyle name="Input 4 4 2 2" xfId="42528" xr:uid="{A4AB9929-B2F2-491F-B0AD-B0EA272FFD43}"/>
    <cellStyle name="Input 4 4 3" xfId="35167" xr:uid="{C1B41FC4-F51B-431E-95A2-53340984606D}"/>
    <cellStyle name="Input 4 5" xfId="28043" xr:uid="{79FF8B9E-9A0C-41F1-AC4C-143E3E034C66}"/>
    <cellStyle name="Input 5" xfId="552" xr:uid="{00000000-0005-0000-0000-0000BD010000}"/>
    <cellStyle name="Input 5 2" xfId="553" xr:uid="{00000000-0005-0000-0000-0000BE010000}"/>
    <cellStyle name="Input 5 2 2" xfId="20152" xr:uid="{00000000-0005-0000-0000-00008E1C0000}"/>
    <cellStyle name="Input 5 2 2 2" xfId="27594" xr:uid="{33A1995F-14E7-4E3A-9896-F470E45333F9}"/>
    <cellStyle name="Input 5 2 2 2 2" xfId="42531" xr:uid="{4E6371C6-7B6B-4EDC-8F47-DD4405EE73CD}"/>
    <cellStyle name="Input 5 2 2 3" xfId="35170" xr:uid="{073F46EA-8A4F-4EB3-A77C-EFF3EB4ED0EA}"/>
    <cellStyle name="Input 5 2 3" xfId="28046" xr:uid="{781FFBA4-3502-4D18-B152-0A267F99825F}"/>
    <cellStyle name="Input 5 3" xfId="10168" xr:uid="{00000000-0005-0000-0000-00008F1C0000}"/>
    <cellStyle name="Input 5 4" xfId="20151" xr:uid="{00000000-0005-0000-0000-00008D1C0000}"/>
    <cellStyle name="Input 5 4 2" xfId="27593" xr:uid="{57DA2FFB-435F-4CB2-880C-EEE877283F3E}"/>
    <cellStyle name="Input 5 4 2 2" xfId="42530" xr:uid="{14299E55-D91B-422B-950E-15835081739D}"/>
    <cellStyle name="Input 5 4 3" xfId="35169" xr:uid="{7EE462C0-66F9-4F5F-80CB-3D68610FE5CC}"/>
    <cellStyle name="Input 5 5" xfId="28045" xr:uid="{249374E8-B2DA-4FEC-AFF5-0DA9D1806976}"/>
    <cellStyle name="Input 6" xfId="554" xr:uid="{00000000-0005-0000-0000-0000BF010000}"/>
    <cellStyle name="Input 6 2" xfId="555" xr:uid="{00000000-0005-0000-0000-0000C0010000}"/>
    <cellStyle name="Input 6 2 2" xfId="20154" xr:uid="{00000000-0005-0000-0000-0000911C0000}"/>
    <cellStyle name="Input 6 2 2 2" xfId="27596" xr:uid="{4E584F67-433A-4638-993A-F407FA512C41}"/>
    <cellStyle name="Input 6 2 2 2 2" xfId="42533" xr:uid="{2BB90BA6-844C-4A40-83B7-B44A6270AD43}"/>
    <cellStyle name="Input 6 2 2 3" xfId="35172" xr:uid="{7F029419-DB19-43EB-912A-A3B492867779}"/>
    <cellStyle name="Input 6 2 3" xfId="28048" xr:uid="{58DE11B4-DD3F-48C3-B8A3-D9FBDD3AFB28}"/>
    <cellStyle name="Input 6 3" xfId="10169" xr:uid="{00000000-0005-0000-0000-0000921C0000}"/>
    <cellStyle name="Input 6 4" xfId="20153" xr:uid="{00000000-0005-0000-0000-0000901C0000}"/>
    <cellStyle name="Input 6 4 2" xfId="27595" xr:uid="{491899E2-20E0-4C3B-BBDA-4229A10571BF}"/>
    <cellStyle name="Input 6 4 2 2" xfId="42532" xr:uid="{DC84D1E3-1E50-418A-B43B-8DA6C1706F03}"/>
    <cellStyle name="Input 6 4 3" xfId="35171" xr:uid="{F0F561E1-DE35-446B-8FA8-5FDFD3D541C5}"/>
    <cellStyle name="Input 6 5" xfId="28047" xr:uid="{94979095-7701-489D-A8F1-1A8054011AAE}"/>
    <cellStyle name="Input 7" xfId="556" xr:uid="{00000000-0005-0000-0000-0000C1010000}"/>
    <cellStyle name="Input 7 2" xfId="557" xr:uid="{00000000-0005-0000-0000-0000C2010000}"/>
    <cellStyle name="Input 7 2 2" xfId="20156" xr:uid="{00000000-0005-0000-0000-0000941C0000}"/>
    <cellStyle name="Input 7 2 2 2" xfId="27598" xr:uid="{ECB3B4CC-ED2E-416F-A662-6EA0BC7DEC2F}"/>
    <cellStyle name="Input 7 2 2 2 2" xfId="42535" xr:uid="{165AC934-EE46-4236-93C4-6F61404F38C3}"/>
    <cellStyle name="Input 7 2 2 3" xfId="35174" xr:uid="{DA79B098-FE18-46E2-8BC5-65B3CD4A134A}"/>
    <cellStyle name="Input 7 2 3" xfId="28050" xr:uid="{0F2081DF-13DD-41DC-8026-D4121705DE66}"/>
    <cellStyle name="Input 7 3" xfId="10170" xr:uid="{00000000-0005-0000-0000-0000951C0000}"/>
    <cellStyle name="Input 7 4" xfId="20155" xr:uid="{00000000-0005-0000-0000-0000931C0000}"/>
    <cellStyle name="Input 7 4 2" xfId="27597" xr:uid="{CFCB2459-CA0D-4F98-B90E-6DAAAA4B3279}"/>
    <cellStyle name="Input 7 4 2 2" xfId="42534" xr:uid="{3CA0C64E-728F-429A-BC7B-156132EB6E28}"/>
    <cellStyle name="Input 7 4 3" xfId="35173" xr:uid="{89440E8F-7BD0-4F9B-8D08-8BFEF20160FA}"/>
    <cellStyle name="Input 7 5" xfId="28049" xr:uid="{5F97D77A-8F2F-4435-B52F-8F5AAA7B36ED}"/>
    <cellStyle name="Input 8" xfId="10171" xr:uid="{00000000-0005-0000-0000-0000961C0000}"/>
    <cellStyle name="Input 8 2" xfId="10172" xr:uid="{00000000-0005-0000-0000-0000971C0000}"/>
    <cellStyle name="Input 8 3" xfId="10173" xr:uid="{00000000-0005-0000-0000-0000981C0000}"/>
    <cellStyle name="Input 9" xfId="10174" xr:uid="{00000000-0005-0000-0000-0000991C0000}"/>
    <cellStyle name="LabelWithTotals" xfId="558" xr:uid="{00000000-0005-0000-0000-0000C3010000}"/>
    <cellStyle name="Last,_First" xfId="560" xr:uid="{00000000-0005-0000-0000-0000C4010000}"/>
    <cellStyle name="Last_Name" xfId="559" xr:uid="{00000000-0005-0000-0000-0000C5010000}"/>
    <cellStyle name="Linked Cell" xfId="76" builtinId="24" customBuiltin="1"/>
    <cellStyle name="Linked Cell 10" xfId="10175" xr:uid="{00000000-0005-0000-0000-00009D1C0000}"/>
    <cellStyle name="Linked Cell 2" xfId="561" xr:uid="{00000000-0005-0000-0000-0000C6010000}"/>
    <cellStyle name="Linked Cell 2 2" xfId="10177" xr:uid="{00000000-0005-0000-0000-00009F1C0000}"/>
    <cellStyle name="Linked Cell 2 2 2" xfId="10178" xr:uid="{00000000-0005-0000-0000-0000A01C0000}"/>
    <cellStyle name="Linked Cell 2 3" xfId="10179" xr:uid="{00000000-0005-0000-0000-0000A11C0000}"/>
    <cellStyle name="Linked Cell 2 4" xfId="10176" xr:uid="{00000000-0005-0000-0000-00009E1C0000}"/>
    <cellStyle name="Linked Cell 3" xfId="562" xr:uid="{00000000-0005-0000-0000-0000C7010000}"/>
    <cellStyle name="Linked Cell 3 2" xfId="10180" xr:uid="{00000000-0005-0000-0000-0000A31C0000}"/>
    <cellStyle name="Linked Cell 3 3" xfId="10181" xr:uid="{00000000-0005-0000-0000-0000A41C0000}"/>
    <cellStyle name="Linked Cell 4" xfId="563" xr:uid="{00000000-0005-0000-0000-0000C8010000}"/>
    <cellStyle name="Linked Cell 5" xfId="564" xr:uid="{00000000-0005-0000-0000-0000C9010000}"/>
    <cellStyle name="Linked Cell 6" xfId="565" xr:uid="{00000000-0005-0000-0000-0000CA010000}"/>
    <cellStyle name="Linked Cell 7" xfId="566" xr:uid="{00000000-0005-0000-0000-0000CB010000}"/>
    <cellStyle name="Linked Cell 8" xfId="10182" xr:uid="{00000000-0005-0000-0000-0000A91C0000}"/>
    <cellStyle name="Linked Cell 9" xfId="10183" xr:uid="{00000000-0005-0000-0000-0000AA1C0000}"/>
    <cellStyle name="Millares [0]_2AV_M_M " xfId="567" xr:uid="{00000000-0005-0000-0000-0000CC010000}"/>
    <cellStyle name="Millares_2AV_M_M " xfId="568" xr:uid="{00000000-0005-0000-0000-0000CD010000}"/>
    <cellStyle name="million" xfId="569" xr:uid="{00000000-0005-0000-0000-0000CE010000}"/>
    <cellStyle name="Moneda [0]_2AV_M_M " xfId="570" xr:uid="{00000000-0005-0000-0000-0000CF010000}"/>
    <cellStyle name="Moneda_2AV_M_M " xfId="571" xr:uid="{00000000-0005-0000-0000-0000D0010000}"/>
    <cellStyle name="MyHeading1" xfId="572" xr:uid="{00000000-0005-0000-0000-0000D1010000}"/>
    <cellStyle name="Name" xfId="573" xr:uid="{00000000-0005-0000-0000-0000D2010000}"/>
    <cellStyle name="Name 2" xfId="5396" xr:uid="{00000000-0005-0000-0000-0000B21C0000}"/>
    <cellStyle name="Name 2 2" xfId="13884" xr:uid="{00000000-0005-0000-0000-0000B21C0000}"/>
    <cellStyle name="Name 2 2 2" xfId="33840" xr:uid="{923E3628-1B31-4FDE-9030-3B5653F73FC4}"/>
    <cellStyle name="Name 3" xfId="5505" xr:uid="{00000000-0005-0000-0000-0000B11C0000}"/>
    <cellStyle name="Neutral" xfId="72" builtinId="28" customBuiltin="1"/>
    <cellStyle name="Neutral 10" xfId="10184" xr:uid="{00000000-0005-0000-0000-0000B31C0000}"/>
    <cellStyle name="Neutral 2" xfId="574" xr:uid="{00000000-0005-0000-0000-0000D3010000}"/>
    <cellStyle name="Neutral 2 12" xfId="20570" xr:uid="{03921355-7B55-4BD7-8180-02E2CF420EAD}"/>
    <cellStyle name="Neutral 2 2" xfId="10186" xr:uid="{00000000-0005-0000-0000-0000B51C0000}"/>
    <cellStyle name="Neutral 2 2 2" xfId="10187" xr:uid="{00000000-0005-0000-0000-0000B61C0000}"/>
    <cellStyle name="Neutral 2 2 2 2" xfId="10188" xr:uid="{00000000-0005-0000-0000-0000B71C0000}"/>
    <cellStyle name="Neutral 2 2 3" xfId="10189" xr:uid="{00000000-0005-0000-0000-0000B81C0000}"/>
    <cellStyle name="Neutral 2 3" xfId="10190" xr:uid="{00000000-0005-0000-0000-0000B91C0000}"/>
    <cellStyle name="Neutral 2 3 2" xfId="10191" xr:uid="{00000000-0005-0000-0000-0000BA1C0000}"/>
    <cellStyle name="Neutral 2 3 3" xfId="10192" xr:uid="{00000000-0005-0000-0000-0000BB1C0000}"/>
    <cellStyle name="Neutral 2 4" xfId="10193" xr:uid="{00000000-0005-0000-0000-0000BC1C0000}"/>
    <cellStyle name="Neutral 2 5" xfId="10185" xr:uid="{00000000-0005-0000-0000-0000B41C0000}"/>
    <cellStyle name="Neutral 3" xfId="575" xr:uid="{00000000-0005-0000-0000-0000D4010000}"/>
    <cellStyle name="Neutral 4" xfId="576" xr:uid="{00000000-0005-0000-0000-0000D5010000}"/>
    <cellStyle name="Neutral 4 2" xfId="10194" xr:uid="{00000000-0005-0000-0000-0000BF1C0000}"/>
    <cellStyle name="Neutral 4 3" xfId="10195" xr:uid="{00000000-0005-0000-0000-0000C01C0000}"/>
    <cellStyle name="Neutral 5" xfId="577" xr:uid="{00000000-0005-0000-0000-0000D6010000}"/>
    <cellStyle name="Neutral 6" xfId="578" xr:uid="{00000000-0005-0000-0000-0000D7010000}"/>
    <cellStyle name="Neutral 7" xfId="579" xr:uid="{00000000-0005-0000-0000-0000D8010000}"/>
    <cellStyle name="Neutral 8" xfId="10196" xr:uid="{00000000-0005-0000-0000-0000C41C0000}"/>
    <cellStyle name="Neutral 9" xfId="10197" xr:uid="{00000000-0005-0000-0000-0000C51C0000}"/>
    <cellStyle name="no dec" xfId="580" xr:uid="{00000000-0005-0000-0000-0000D9010000}"/>
    <cellStyle name="no dec 2" xfId="5395" xr:uid="{00000000-0005-0000-0000-0000C71C0000}"/>
    <cellStyle name="Normal" xfId="0" builtinId="0"/>
    <cellStyle name="Normal - Style1" xfId="581" xr:uid="{00000000-0005-0000-0000-0000DB010000}"/>
    <cellStyle name="Normal - Style1 2" xfId="582" xr:uid="{00000000-0005-0000-0000-0000DC010000}"/>
    <cellStyle name="Normal - Style1 2 2" xfId="10198" xr:uid="{00000000-0005-0000-0000-0000CB1C0000}"/>
    <cellStyle name="Normal - Style1 2 3" xfId="10199" xr:uid="{00000000-0005-0000-0000-0000CC1C0000}"/>
    <cellStyle name="Normal - Style1 2 4" xfId="5394" xr:uid="{00000000-0005-0000-0000-0000CA1C0000}"/>
    <cellStyle name="Normal - Style1 3" xfId="583" xr:uid="{00000000-0005-0000-0000-0000DD010000}"/>
    <cellStyle name="Normal - Style1 4" xfId="10200" xr:uid="{00000000-0005-0000-0000-0000CE1C0000}"/>
    <cellStyle name="Normal - Style1 5" xfId="10201" xr:uid="{00000000-0005-0000-0000-0000CF1C0000}"/>
    <cellStyle name="Normal - Style1_2010-2012 Program Workbook_Incent_FS" xfId="584" xr:uid="{00000000-0005-0000-0000-0000DE010000}"/>
    <cellStyle name="Normal - Style2" xfId="585" xr:uid="{00000000-0005-0000-0000-0000DF010000}"/>
    <cellStyle name="Normal - Style3" xfId="586" xr:uid="{00000000-0005-0000-0000-0000E0010000}"/>
    <cellStyle name="Normal - Style4" xfId="587" xr:uid="{00000000-0005-0000-0000-0000E1010000}"/>
    <cellStyle name="Normal - Style5" xfId="588" xr:uid="{00000000-0005-0000-0000-0000E2010000}"/>
    <cellStyle name="Normal - Style6" xfId="589" xr:uid="{00000000-0005-0000-0000-0000E3010000}"/>
    <cellStyle name="Normal - Style7" xfId="590" xr:uid="{00000000-0005-0000-0000-0000E4010000}"/>
    <cellStyle name="Normal - Style8" xfId="591" xr:uid="{00000000-0005-0000-0000-0000E5010000}"/>
    <cellStyle name="Normal 10" xfId="12" xr:uid="{00000000-0005-0000-0000-000009000000}"/>
    <cellStyle name="Normal 10 10" xfId="10202" xr:uid="{00000000-0005-0000-0000-0000D91C0000}"/>
    <cellStyle name="Normal 10 10 2" xfId="10203" xr:uid="{00000000-0005-0000-0000-0000DA1C0000}"/>
    <cellStyle name="Normal 10 10 2 2" xfId="10204" xr:uid="{00000000-0005-0000-0000-0000DB1C0000}"/>
    <cellStyle name="Normal 10 10 2 2 2" xfId="25801" xr:uid="{271FC56F-AFFA-4DD1-8B47-03A56A9AED0A}"/>
    <cellStyle name="Normal 10 10 2 2 2 2" xfId="40764" xr:uid="{3CFE1B55-E03A-4525-BB05-A5CA793ED763}"/>
    <cellStyle name="Normal 10 10 2 2 3" xfId="33169" xr:uid="{0B578211-0627-4BD4-9C98-34D930C2BF91}"/>
    <cellStyle name="Normal 10 10 3" xfId="10205" xr:uid="{00000000-0005-0000-0000-0000DC1C0000}"/>
    <cellStyle name="Normal 10 10 3 2" xfId="25802" xr:uid="{3B606CA3-1AD3-4483-90C3-C3FEC95A6C54}"/>
    <cellStyle name="Normal 10 10 3 2 2" xfId="40765" xr:uid="{85E56E8B-A3DA-44C4-AA18-86B028A4A862}"/>
    <cellStyle name="Normal 10 10 3 3" xfId="33170" xr:uid="{BCDA8AF3-D46C-4CC3-983B-B8F7A00C5054}"/>
    <cellStyle name="Normal 10 10 4" xfId="25800" xr:uid="{9211DA37-9A47-4EFC-97F4-D5B8C00E0B67}"/>
    <cellStyle name="Normal 10 10 4 2" xfId="40763" xr:uid="{21BAC357-6F68-4AAE-8556-999C268B1DE2}"/>
    <cellStyle name="Normal 10 10 5" xfId="33168" xr:uid="{B9ED2877-D09A-4D94-9BC9-24B0F78E8B5A}"/>
    <cellStyle name="Normal 10 11" xfId="10206" xr:uid="{00000000-0005-0000-0000-0000DD1C0000}"/>
    <cellStyle name="Normal 10 11 2" xfId="10207" xr:uid="{00000000-0005-0000-0000-0000DE1C0000}"/>
    <cellStyle name="Normal 10 11 2 2" xfId="25803" xr:uid="{6AC9A4CD-7562-40CC-A53B-033673F683A4}"/>
    <cellStyle name="Normal 10 11 2 2 2" xfId="40766" xr:uid="{38A28DF3-C8D2-49B5-9E7C-C2C324D45521}"/>
    <cellStyle name="Normal 10 11 2 3" xfId="33171" xr:uid="{8B573B5A-C99E-413C-A732-D9846492E648}"/>
    <cellStyle name="Normal 10 12" xfId="10208" xr:uid="{00000000-0005-0000-0000-0000DF1C0000}"/>
    <cellStyle name="Normal 10 12 2" xfId="25804" xr:uid="{2F3C82BC-8159-4654-A4B6-0E3D9C5D0D03}"/>
    <cellStyle name="Normal 10 12 2 2" xfId="40767" xr:uid="{D9AEE4C4-2319-4A0E-9A0B-C015A7FC06CA}"/>
    <cellStyle name="Normal 10 12 3" xfId="33172" xr:uid="{C589F321-0DB8-4615-9EE2-C2D294D58815}"/>
    <cellStyle name="Normal 10 13" xfId="10209" xr:uid="{00000000-0005-0000-0000-0000E01C0000}"/>
    <cellStyle name="Normal 10 2" xfId="13" xr:uid="{00000000-0005-0000-0000-00000A000000}"/>
    <cellStyle name="Normal 10 3" xfId="592" xr:uid="{00000000-0005-0000-0000-0000E6010000}"/>
    <cellStyle name="Normal 10 3 2" xfId="10211" xr:uid="{00000000-0005-0000-0000-0000E31C0000}"/>
    <cellStyle name="Normal 10 3 3" xfId="10212" xr:uid="{00000000-0005-0000-0000-0000E41C0000}"/>
    <cellStyle name="Normal 10 3 4" xfId="10213" xr:uid="{00000000-0005-0000-0000-0000E51C0000}"/>
    <cellStyle name="Normal 10 3 4 2" xfId="25805" xr:uid="{6F066341-3994-4C8E-9727-CD76B7DAD0BA}"/>
    <cellStyle name="Normal 10 3 4 2 2" xfId="40768" xr:uid="{B0647CC3-2DDE-4285-BF34-86C8B1A2A886}"/>
    <cellStyle name="Normal 10 3 4 3" xfId="33173" xr:uid="{627779A1-F954-470B-A8F2-5DA6432155AC}"/>
    <cellStyle name="Normal 10 3 5" xfId="10214" xr:uid="{00000000-0005-0000-0000-0000E61C0000}"/>
    <cellStyle name="Normal 10 3 5 2" xfId="25806" xr:uid="{3EC933EB-3A62-4F97-9805-D0B3EA781ADA}"/>
    <cellStyle name="Normal 10 3 5 2 2" xfId="40769" xr:uid="{A06A36F4-FEEE-4E17-A64A-7E10B7C9ED73}"/>
    <cellStyle name="Normal 10 3 5 3" xfId="33174" xr:uid="{AAFD1109-9569-4711-8DE3-508875530D97}"/>
    <cellStyle name="Normal 10 3 6" xfId="10210" xr:uid="{00000000-0005-0000-0000-0000E21C0000}"/>
    <cellStyle name="Normal 10 4" xfId="10215" xr:uid="{00000000-0005-0000-0000-0000E71C0000}"/>
    <cellStyle name="Normal 10 4 2" xfId="10216" xr:uid="{00000000-0005-0000-0000-0000E81C0000}"/>
    <cellStyle name="Normal 10 4 2 2" xfId="10217" xr:uid="{00000000-0005-0000-0000-0000E91C0000}"/>
    <cellStyle name="Normal 10 4 2 2 2" xfId="10218" xr:uid="{00000000-0005-0000-0000-0000EA1C0000}"/>
    <cellStyle name="Normal 10 4 2 2 2 2" xfId="25810" xr:uid="{4535A6D8-4125-4198-98F1-29D87C98A566}"/>
    <cellStyle name="Normal 10 4 2 2 2 2 2" xfId="40773" xr:uid="{6A9D5D48-40FE-47DB-80FF-FB44D467B52B}"/>
    <cellStyle name="Normal 10 4 2 2 2 3" xfId="33178" xr:uid="{D495BEA5-25F5-4D15-ADD3-8C24EE95F67B}"/>
    <cellStyle name="Normal 10 4 2 2 3" xfId="10219" xr:uid="{00000000-0005-0000-0000-0000EB1C0000}"/>
    <cellStyle name="Normal 10 4 2 2 3 2" xfId="25811" xr:uid="{4A44A9F4-AE37-4792-AC0E-581D5274999A}"/>
    <cellStyle name="Normal 10 4 2 2 3 2 2" xfId="40774" xr:uid="{13DB6CE9-EF8D-4BEE-95AC-7B05884F4708}"/>
    <cellStyle name="Normal 10 4 2 2 3 3" xfId="33179" xr:uid="{F83ED78A-328B-41D0-9761-1089B177DAEA}"/>
    <cellStyle name="Normal 10 4 2 2 4" xfId="25809" xr:uid="{FD6024BB-6AA1-4936-992A-8470305120E2}"/>
    <cellStyle name="Normal 10 4 2 2 4 2" xfId="40772" xr:uid="{9D98D394-1AAA-4E4E-95ED-6E53F1DCE929}"/>
    <cellStyle name="Normal 10 4 2 2 5" xfId="33177" xr:uid="{D167B3D3-3F9E-411A-B8BB-5439DCA822FD}"/>
    <cellStyle name="Normal 10 4 2 3" xfId="10220" xr:uid="{00000000-0005-0000-0000-0000EC1C0000}"/>
    <cellStyle name="Normal 10 4 2 3 2" xfId="25812" xr:uid="{AA084996-E52A-4BF9-A8D2-CB91F295C723}"/>
    <cellStyle name="Normal 10 4 2 3 2 2" xfId="40775" xr:uid="{771BD35B-04F7-46ED-A059-AF9CEC105241}"/>
    <cellStyle name="Normal 10 4 2 3 3" xfId="33180" xr:uid="{9E233436-B0BE-47A8-9C0E-CE24E330A71E}"/>
    <cellStyle name="Normal 10 4 2 4" xfId="10221" xr:uid="{00000000-0005-0000-0000-0000ED1C0000}"/>
    <cellStyle name="Normal 10 4 2 4 2" xfId="25813" xr:uid="{1C01428B-4BC8-4C77-8030-A24F88C56F9D}"/>
    <cellStyle name="Normal 10 4 2 4 2 2" xfId="40776" xr:uid="{0C1AB6C7-F64C-4E25-904B-166F236A2ACE}"/>
    <cellStyle name="Normal 10 4 2 4 3" xfId="33181" xr:uid="{CD218BB7-FBFD-4D24-AC6A-60DDDE01D37C}"/>
    <cellStyle name="Normal 10 4 2 5" xfId="25808" xr:uid="{9DC95DD8-4CB8-4432-ABE7-EF868302EA08}"/>
    <cellStyle name="Normal 10 4 2 5 2" xfId="40771" xr:uid="{75053276-D619-4FD8-B826-B4D98B7AC0FB}"/>
    <cellStyle name="Normal 10 4 2 6" xfId="33176" xr:uid="{2AE47524-068F-46D8-A520-00F27BE38C77}"/>
    <cellStyle name="Normal 10 4 3" xfId="10222" xr:uid="{00000000-0005-0000-0000-0000EE1C0000}"/>
    <cellStyle name="Normal 10 4 3 2" xfId="10223" xr:uid="{00000000-0005-0000-0000-0000EF1C0000}"/>
    <cellStyle name="Normal 10 4 3 2 2" xfId="10224" xr:uid="{00000000-0005-0000-0000-0000F01C0000}"/>
    <cellStyle name="Normal 10 4 3 2 2 2" xfId="25816" xr:uid="{D6B974FA-B801-4A45-9B0E-37911A2178CE}"/>
    <cellStyle name="Normal 10 4 3 2 2 2 2" xfId="40779" xr:uid="{CFC6AC67-B7AC-47D8-A03D-31932DE1FB4E}"/>
    <cellStyle name="Normal 10 4 3 2 2 3" xfId="33184" xr:uid="{F8D38B08-F15A-4BAB-97FF-708392156A5B}"/>
    <cellStyle name="Normal 10 4 3 2 3" xfId="10225" xr:uid="{00000000-0005-0000-0000-0000F11C0000}"/>
    <cellStyle name="Normal 10 4 3 2 3 2" xfId="25817" xr:uid="{072E8792-1261-4798-A202-F45450050F3A}"/>
    <cellStyle name="Normal 10 4 3 2 3 2 2" xfId="40780" xr:uid="{15BB8071-B182-4C01-B7BD-653B324C0448}"/>
    <cellStyle name="Normal 10 4 3 2 3 3" xfId="33185" xr:uid="{B8224125-4781-4C30-8136-5CB59FA4EB1D}"/>
    <cellStyle name="Normal 10 4 3 2 4" xfId="25815" xr:uid="{09C0D652-2006-4AD2-9B5D-89F2AEAA92DB}"/>
    <cellStyle name="Normal 10 4 3 2 4 2" xfId="40778" xr:uid="{EBA15C7C-54D0-42E5-85DA-FA19685E99A1}"/>
    <cellStyle name="Normal 10 4 3 2 5" xfId="33183" xr:uid="{1CC045D9-12E5-48E2-A380-3CAA439285DB}"/>
    <cellStyle name="Normal 10 4 3 3" xfId="10226" xr:uid="{00000000-0005-0000-0000-0000F21C0000}"/>
    <cellStyle name="Normal 10 4 3 3 2" xfId="25818" xr:uid="{3420CE37-5918-4CD9-A6DF-F63CA576B66A}"/>
    <cellStyle name="Normal 10 4 3 3 2 2" xfId="40781" xr:uid="{1649FB9A-4C05-4D82-93CE-690A69CDA2AA}"/>
    <cellStyle name="Normal 10 4 3 3 3" xfId="33186" xr:uid="{FD98F9F9-1BA4-41E6-84B3-CD3BF5F3CA02}"/>
    <cellStyle name="Normal 10 4 3 4" xfId="10227" xr:uid="{00000000-0005-0000-0000-0000F31C0000}"/>
    <cellStyle name="Normal 10 4 3 4 2" xfId="25819" xr:uid="{7BAF429D-70E9-41E8-B68C-F2FA05D41E0C}"/>
    <cellStyle name="Normal 10 4 3 4 2 2" xfId="40782" xr:uid="{1D41CECD-8868-4B9F-BD13-2E14E5E55448}"/>
    <cellStyle name="Normal 10 4 3 4 3" xfId="33187" xr:uid="{65E601F1-E866-4756-87FD-C15910F416C3}"/>
    <cellStyle name="Normal 10 4 3 5" xfId="25814" xr:uid="{1657C17B-525D-4619-ABCC-A06F3A1D217D}"/>
    <cellStyle name="Normal 10 4 3 5 2" xfId="40777" xr:uid="{EFB89B75-174B-4024-9AD1-5B5607200145}"/>
    <cellStyle name="Normal 10 4 3 6" xfId="33182" xr:uid="{5AB08EB4-D54E-4A0C-94B5-EC2869403C83}"/>
    <cellStyle name="Normal 10 4 4" xfId="10228" xr:uid="{00000000-0005-0000-0000-0000F41C0000}"/>
    <cellStyle name="Normal 10 4 4 2" xfId="10229" xr:uid="{00000000-0005-0000-0000-0000F51C0000}"/>
    <cellStyle name="Normal 10 4 4 2 2" xfId="25821" xr:uid="{61EFFECB-3986-47A2-9FDD-FEE038FB687F}"/>
    <cellStyle name="Normal 10 4 4 2 2 2" xfId="40784" xr:uid="{63F73F9A-D6E8-40B7-ADE7-C0318110F92B}"/>
    <cellStyle name="Normal 10 4 4 2 3" xfId="33189" xr:uid="{91EA6865-3873-4EDD-8928-0F80D99970C4}"/>
    <cellStyle name="Normal 10 4 4 3" xfId="10230" xr:uid="{00000000-0005-0000-0000-0000F61C0000}"/>
    <cellStyle name="Normal 10 4 4 3 2" xfId="25822" xr:uid="{04E6E356-8C68-4B42-A7CD-D510ABC5FD22}"/>
    <cellStyle name="Normal 10 4 4 3 2 2" xfId="40785" xr:uid="{A2CE5C04-025C-4145-B678-512E00EBB574}"/>
    <cellStyle name="Normal 10 4 4 3 3" xfId="33190" xr:uid="{3BE22687-23D1-43FA-BBA0-02789F277A9E}"/>
    <cellStyle name="Normal 10 4 4 4" xfId="25820" xr:uid="{180EE6BD-9568-4C1C-99E7-819E2DB5A709}"/>
    <cellStyle name="Normal 10 4 4 4 2" xfId="40783" xr:uid="{9DCB0B8F-CB43-4882-97E5-571ADC07FADF}"/>
    <cellStyle name="Normal 10 4 4 5" xfId="33188" xr:uid="{AF5035A5-1F03-4667-95B8-C278351D07F6}"/>
    <cellStyle name="Normal 10 4 5" xfId="10231" xr:uid="{00000000-0005-0000-0000-0000F71C0000}"/>
    <cellStyle name="Normal 10 4 5 2" xfId="25823" xr:uid="{A930B779-9E08-4226-99A4-0D3738F7A34E}"/>
    <cellStyle name="Normal 10 4 5 2 2" xfId="40786" xr:uid="{92536353-3D81-49F2-AAB4-C70B38FEF3B3}"/>
    <cellStyle name="Normal 10 4 5 3" xfId="33191" xr:uid="{0FB313F1-06D8-4CEA-9C74-D9EC10F3CA86}"/>
    <cellStyle name="Normal 10 4 6" xfId="10232" xr:uid="{00000000-0005-0000-0000-0000F81C0000}"/>
    <cellStyle name="Normal 10 4 6 2" xfId="25824" xr:uid="{CF9E7713-F5DB-41F0-8687-0F6E48B42EC8}"/>
    <cellStyle name="Normal 10 4 6 2 2" xfId="40787" xr:uid="{E0BCCDE8-6320-4240-B59C-1A31CC7B29D2}"/>
    <cellStyle name="Normal 10 4 6 3" xfId="33192" xr:uid="{D8C07D52-704C-45FD-BE7A-EE9F98C5F314}"/>
    <cellStyle name="Normal 10 4 7" xfId="25807" xr:uid="{463D3DA6-08E2-4259-A1D1-0669E97E619F}"/>
    <cellStyle name="Normal 10 4 7 2" xfId="40770" xr:uid="{23117D6F-7A6A-43F2-B700-822F9E01E29F}"/>
    <cellStyle name="Normal 10 4 8" xfId="33175" xr:uid="{5B5F8427-28ED-4755-A8BB-546EA179B483}"/>
    <cellStyle name="Normal 10 5" xfId="10233" xr:uid="{00000000-0005-0000-0000-0000F91C0000}"/>
    <cellStyle name="Normal 10 5 2" xfId="10234" xr:uid="{00000000-0005-0000-0000-0000FA1C0000}"/>
    <cellStyle name="Normal 10 5 2 2" xfId="10235" xr:uid="{00000000-0005-0000-0000-0000FB1C0000}"/>
    <cellStyle name="Normal 10 5 2 2 2" xfId="25827" xr:uid="{2F82A392-1987-48D8-85FA-CC0536C722EE}"/>
    <cellStyle name="Normal 10 5 2 2 2 2" xfId="40790" xr:uid="{06056F60-2313-492E-BB88-C887F17DC5CB}"/>
    <cellStyle name="Normal 10 5 2 2 3" xfId="33195" xr:uid="{0E2711B4-AFB3-4ABA-9CB8-1E95196D0A62}"/>
    <cellStyle name="Normal 10 5 2 3" xfId="10236" xr:uid="{00000000-0005-0000-0000-0000FC1C0000}"/>
    <cellStyle name="Normal 10 5 2 3 2" xfId="25828" xr:uid="{A62BA442-F262-4B80-A913-D5A2B4EE727F}"/>
    <cellStyle name="Normal 10 5 2 3 2 2" xfId="40791" xr:uid="{29AC1C98-7396-4719-8E74-928D7F3DB5B3}"/>
    <cellStyle name="Normal 10 5 2 3 3" xfId="33196" xr:uid="{EDD12FE4-4BC8-4F34-8D71-90014FAE083B}"/>
    <cellStyle name="Normal 10 5 2 4" xfId="25826" xr:uid="{96D648E5-9AEE-4884-A6E3-1A59FEAB9066}"/>
    <cellStyle name="Normal 10 5 2 4 2" xfId="40789" xr:uid="{74CB10CD-AB44-4671-994C-A5A10892A9D3}"/>
    <cellStyle name="Normal 10 5 2 5" xfId="33194" xr:uid="{274E8279-5997-4E82-9669-E5371F488600}"/>
    <cellStyle name="Normal 10 5 3" xfId="10237" xr:uid="{00000000-0005-0000-0000-0000FD1C0000}"/>
    <cellStyle name="Normal 10 5 3 2" xfId="25829" xr:uid="{1FBD6F26-DADA-47E4-8AC9-A840D59208D6}"/>
    <cellStyle name="Normal 10 5 3 2 2" xfId="40792" xr:uid="{16463054-40D6-425F-8CF6-B819A946E501}"/>
    <cellStyle name="Normal 10 5 3 3" xfId="33197" xr:uid="{973F8B05-CB78-45C8-BD80-BFF1CAA3B7C4}"/>
    <cellStyle name="Normal 10 5 4" xfId="10238" xr:uid="{00000000-0005-0000-0000-0000FE1C0000}"/>
    <cellStyle name="Normal 10 5 4 2" xfId="25830" xr:uid="{A7879145-003D-4184-ACF5-71241BA51CBA}"/>
    <cellStyle name="Normal 10 5 4 2 2" xfId="40793" xr:uid="{36083040-8C92-48F1-9BB8-C84B3E149508}"/>
    <cellStyle name="Normal 10 5 4 3" xfId="33198" xr:uid="{E90EC5AA-8B70-40AE-9553-C8FEA712BAD3}"/>
    <cellStyle name="Normal 10 5 5" xfId="25825" xr:uid="{FEC2F643-3879-4864-B71D-0674B5DCDC52}"/>
    <cellStyle name="Normal 10 5 5 2" xfId="40788" xr:uid="{A90E942A-657F-44D6-80A5-7D0F4F76B81C}"/>
    <cellStyle name="Normal 10 5 6" xfId="33193" xr:uid="{BC6D6CBE-43A6-49FB-B5DA-09D5C3F62FE9}"/>
    <cellStyle name="Normal 10 6" xfId="10239" xr:uid="{00000000-0005-0000-0000-0000FF1C0000}"/>
    <cellStyle name="Normal 10 6 2" xfId="10240" xr:uid="{00000000-0005-0000-0000-0000001D0000}"/>
    <cellStyle name="Normal 10 6 2 2" xfId="10241" xr:uid="{00000000-0005-0000-0000-0000011D0000}"/>
    <cellStyle name="Normal 10 6 2 2 2" xfId="25833" xr:uid="{B6835E91-81F7-47EE-B0C1-E8D77DBD4B24}"/>
    <cellStyle name="Normal 10 6 2 2 2 2" xfId="40796" xr:uid="{2EAC07EE-A8D0-43C8-AB0E-C219755EE79C}"/>
    <cellStyle name="Normal 10 6 2 2 3" xfId="33201" xr:uid="{D0DED249-8FF7-4706-B1D1-2D151BB021D9}"/>
    <cellStyle name="Normal 10 6 2 3" xfId="10242" xr:uid="{00000000-0005-0000-0000-0000021D0000}"/>
    <cellStyle name="Normal 10 6 2 3 2" xfId="25834" xr:uid="{BE814132-8B5E-45B5-8AD7-150164DCD973}"/>
    <cellStyle name="Normal 10 6 2 3 2 2" xfId="40797" xr:uid="{9CD1D59C-EC2F-46AB-907F-8679DD917E65}"/>
    <cellStyle name="Normal 10 6 2 3 3" xfId="33202" xr:uid="{F65B1280-2F54-4C2F-BD3E-AB82EB26EC61}"/>
    <cellStyle name="Normal 10 6 2 4" xfId="25832" xr:uid="{28FB7D15-F1CD-4656-B209-D87DF69628F6}"/>
    <cellStyle name="Normal 10 6 2 4 2" xfId="40795" xr:uid="{F8347FB3-12F1-4FC7-AFE7-BD52C1D03B23}"/>
    <cellStyle name="Normal 10 6 2 5" xfId="33200" xr:uid="{83AF9106-9774-4751-8FFC-C536A1BE9E79}"/>
    <cellStyle name="Normal 10 6 3" xfId="10243" xr:uid="{00000000-0005-0000-0000-0000031D0000}"/>
    <cellStyle name="Normal 10 6 3 2" xfId="25835" xr:uid="{9AE97104-055A-446C-8F33-BF611977767D}"/>
    <cellStyle name="Normal 10 6 3 2 2" xfId="40798" xr:uid="{C7AB8745-BE77-4737-995F-3D15B1626001}"/>
    <cellStyle name="Normal 10 6 3 3" xfId="33203" xr:uid="{6B304237-A172-4CFE-8168-B912DBACBE36}"/>
    <cellStyle name="Normal 10 6 4" xfId="10244" xr:uid="{00000000-0005-0000-0000-0000041D0000}"/>
    <cellStyle name="Normal 10 6 4 2" xfId="25836" xr:uid="{4268B720-D538-4B74-A9C2-8693D2A074C7}"/>
    <cellStyle name="Normal 10 6 4 2 2" xfId="40799" xr:uid="{8799A9AF-90E8-4D8E-8C6A-46E720CA04E4}"/>
    <cellStyle name="Normal 10 6 4 3" xfId="33204" xr:uid="{D5EBA340-AD34-48A1-B892-E1B3524E5B46}"/>
    <cellStyle name="Normal 10 6 5" xfId="10245" xr:uid="{00000000-0005-0000-0000-0000051D0000}"/>
    <cellStyle name="Normal 10 6 6" xfId="25831" xr:uid="{DC5934F5-55C5-47FA-8B96-09BC826735B5}"/>
    <cellStyle name="Normal 10 6 6 2" xfId="40794" xr:uid="{79729877-0783-4DF1-A453-16B08B1984DC}"/>
    <cellStyle name="Normal 10 6 7" xfId="33199" xr:uid="{756E5A5E-F5B6-4EF0-AF14-E3362FE4FE09}"/>
    <cellStyle name="Normal 10 7" xfId="10246" xr:uid="{00000000-0005-0000-0000-0000061D0000}"/>
    <cellStyle name="Normal 10 7 2" xfId="10247" xr:uid="{00000000-0005-0000-0000-0000071D0000}"/>
    <cellStyle name="Normal 10 7 2 2" xfId="10248" xr:uid="{00000000-0005-0000-0000-0000081D0000}"/>
    <cellStyle name="Normal 10 7 2 2 2" xfId="25839" xr:uid="{4F7B9CB6-8120-40C7-8798-91E2563061E7}"/>
    <cellStyle name="Normal 10 7 2 2 2 2" xfId="40802" xr:uid="{464667DB-862A-4CFE-9E93-303F5B4FCCF9}"/>
    <cellStyle name="Normal 10 7 2 2 3" xfId="33207" xr:uid="{08AA842D-B152-4FC9-9490-858DB230EA4F}"/>
    <cellStyle name="Normal 10 7 2 3" xfId="10249" xr:uid="{00000000-0005-0000-0000-0000091D0000}"/>
    <cellStyle name="Normal 10 7 2 3 2" xfId="25840" xr:uid="{8A51958C-9499-4A53-8348-F45CE05E570D}"/>
    <cellStyle name="Normal 10 7 2 3 2 2" xfId="40803" xr:uid="{EC0B8694-FC92-4BDA-8C0A-517E372BC28A}"/>
    <cellStyle name="Normal 10 7 2 3 3" xfId="33208" xr:uid="{74612310-E63D-4529-BCEB-4770A5625AFD}"/>
    <cellStyle name="Normal 10 7 2 4" xfId="25838" xr:uid="{B57CA35C-C2C8-49E9-9086-3FC8DFF71FFA}"/>
    <cellStyle name="Normal 10 7 2 4 2" xfId="40801" xr:uid="{5EA3202E-69F8-42BC-BA58-48AFF4AD3CB2}"/>
    <cellStyle name="Normal 10 7 2 5" xfId="33206" xr:uid="{976DE2DF-A745-4F31-AE37-E2568F622242}"/>
    <cellStyle name="Normal 10 7 3" xfId="10250" xr:uid="{00000000-0005-0000-0000-00000A1D0000}"/>
    <cellStyle name="Normal 10 7 3 2" xfId="25841" xr:uid="{3E56EECB-F6A2-4DA3-BD6F-40F41EFFCDAE}"/>
    <cellStyle name="Normal 10 7 3 2 2" xfId="40804" xr:uid="{BEF75E97-93EE-45CF-9DA9-82B851435F83}"/>
    <cellStyle name="Normal 10 7 3 3" xfId="33209" xr:uid="{C7E8CEC3-F238-405D-A967-8D0803A61601}"/>
    <cellStyle name="Normal 10 7 4" xfId="10251" xr:uid="{00000000-0005-0000-0000-00000B1D0000}"/>
    <cellStyle name="Normal 10 7 4 2" xfId="25842" xr:uid="{2832E00C-C572-46A9-A128-FB867895E6D8}"/>
    <cellStyle name="Normal 10 7 4 2 2" xfId="40805" xr:uid="{18CBFE7F-0CBC-4414-82B0-3EEEC175114F}"/>
    <cellStyle name="Normal 10 7 4 3" xfId="33210" xr:uid="{D53D6C49-4613-4035-82A3-553AD3C72A19}"/>
    <cellStyle name="Normal 10 7 5" xfId="25837" xr:uid="{1BCC1E81-C6C2-4AFE-BE80-8C853E8CC9F5}"/>
    <cellStyle name="Normal 10 7 5 2" xfId="40800" xr:uid="{7D718B6E-715D-4FA4-A699-2B9357E31FF4}"/>
    <cellStyle name="Normal 10 7 6" xfId="33205" xr:uid="{12EB12CE-125B-49A5-8B59-0CC8C809CB37}"/>
    <cellStyle name="Normal 10 8" xfId="10252" xr:uid="{00000000-0005-0000-0000-00000C1D0000}"/>
    <cellStyle name="Normal 10 8 2" xfId="10253" xr:uid="{00000000-0005-0000-0000-00000D1D0000}"/>
    <cellStyle name="Normal 10 8 2 2" xfId="25844" xr:uid="{0F1442E8-CFC3-438C-8E55-0823BC702F94}"/>
    <cellStyle name="Normal 10 8 2 2 2" xfId="40807" xr:uid="{5D945C49-2FC1-43C3-98B2-E7073B8EEDCE}"/>
    <cellStyle name="Normal 10 8 2 3" xfId="33212" xr:uid="{8AAEE13F-EA77-4D19-8451-DD3179DD0688}"/>
    <cellStyle name="Normal 10 8 3" xfId="10254" xr:uid="{00000000-0005-0000-0000-00000E1D0000}"/>
    <cellStyle name="Normal 10 8 3 2" xfId="25845" xr:uid="{B8223285-0FF6-4A41-8CBC-BA32FA35125A}"/>
    <cellStyle name="Normal 10 8 3 2 2" xfId="40808" xr:uid="{7C26DE3B-A48C-4F07-82BC-D4FD1C52E6C1}"/>
    <cellStyle name="Normal 10 8 3 3" xfId="33213" xr:uid="{82B575CA-8CA0-4C71-9922-59A44F153708}"/>
    <cellStyle name="Normal 10 8 4" xfId="25843" xr:uid="{6022E0C3-B07D-400B-AC18-181E034DED74}"/>
    <cellStyle name="Normal 10 8 4 2" xfId="40806" xr:uid="{2E3F8B7B-C937-4F84-8391-5A8235E1C513}"/>
    <cellStyle name="Normal 10 8 5" xfId="33211" xr:uid="{025B5836-1DC0-42B5-B770-A15CAE174446}"/>
    <cellStyle name="Normal 10 9" xfId="10255" xr:uid="{00000000-0005-0000-0000-00000F1D0000}"/>
    <cellStyle name="Normal 10 9 2" xfId="10256" xr:uid="{00000000-0005-0000-0000-0000101D0000}"/>
    <cellStyle name="Normal 10 9 2 2" xfId="25847" xr:uid="{9BE6A691-4503-4B68-A650-B71E079BAA18}"/>
    <cellStyle name="Normal 10 9 2 2 2" xfId="40810" xr:uid="{D10F669C-F3A2-48C7-9EA9-1E2EDC436E50}"/>
    <cellStyle name="Normal 10 9 2 3" xfId="33215" xr:uid="{D4E460E7-F3CD-490F-90EC-99655E33A883}"/>
    <cellStyle name="Normal 10 9 3" xfId="10257" xr:uid="{00000000-0005-0000-0000-0000111D0000}"/>
    <cellStyle name="Normal 10 9 3 2" xfId="25848" xr:uid="{D6F9A841-41DB-46F9-98EB-C3220586FE3D}"/>
    <cellStyle name="Normal 10 9 3 2 2" xfId="40811" xr:uid="{20703606-AE0C-418C-883E-2AE1622432E4}"/>
    <cellStyle name="Normal 10 9 3 3" xfId="33216" xr:uid="{974141B9-6D06-4370-B100-EA337EE0A872}"/>
    <cellStyle name="Normal 10 9 4" xfId="25846" xr:uid="{5143763A-7606-49C7-909B-9100DC8B142B}"/>
    <cellStyle name="Normal 10 9 4 2" xfId="40809" xr:uid="{C103AA2A-BB64-4D5C-AA51-27199D4013FA}"/>
    <cellStyle name="Normal 10 9 5" xfId="33214" xr:uid="{0CB5082F-2ED7-4B78-BF41-8D03F26BE433}"/>
    <cellStyle name="Normal 10_App b.3 Unspent_" xfId="594" xr:uid="{00000000-0005-0000-0000-0000E8010000}"/>
    <cellStyle name="Normal 100" xfId="10258" xr:uid="{00000000-0005-0000-0000-0000121D0000}"/>
    <cellStyle name="Normal 100 2" xfId="10259" xr:uid="{00000000-0005-0000-0000-0000131D0000}"/>
    <cellStyle name="Normal 100 2 2" xfId="25850" xr:uid="{FBA720C6-1A47-47A3-A71D-7BA4B2891640}"/>
    <cellStyle name="Normal 100 2 2 2" xfId="40813" xr:uid="{4FC2A77E-DE18-403A-B008-3E5A3761E642}"/>
    <cellStyle name="Normal 100 2 3" xfId="33218" xr:uid="{67F9D1AC-23E5-490D-ACAC-9D0F75D6E7B3}"/>
    <cellStyle name="Normal 100 3" xfId="10260" xr:uid="{00000000-0005-0000-0000-0000141D0000}"/>
    <cellStyle name="Normal 100 3 2" xfId="25851" xr:uid="{A7E597D5-8EEB-473B-A515-B7472A512A76}"/>
    <cellStyle name="Normal 100 3 2 2" xfId="40814" xr:uid="{21CD8854-6505-446A-984B-B63EBB161CCC}"/>
    <cellStyle name="Normal 100 3 3" xfId="33219" xr:uid="{ECEA8216-02D7-458F-9B83-D6EE780B28FB}"/>
    <cellStyle name="Normal 100 4" xfId="25849" xr:uid="{0A224E80-9249-4595-9F04-244D31B2F3ED}"/>
    <cellStyle name="Normal 100 4 2" xfId="40812" xr:uid="{B5AF842E-1006-457D-B17E-4B8A7083E3C9}"/>
    <cellStyle name="Normal 100 5" xfId="33217" xr:uid="{97922D1B-E43C-4382-94C9-9E36B6FD98FE}"/>
    <cellStyle name="Normal 101" xfId="10261" xr:uid="{00000000-0005-0000-0000-0000151D0000}"/>
    <cellStyle name="Normal 101 2" xfId="10262" xr:uid="{00000000-0005-0000-0000-0000161D0000}"/>
    <cellStyle name="Normal 101 2 2" xfId="25853" xr:uid="{B33DD038-62FE-48CA-9E88-470BE7F54BE5}"/>
    <cellStyle name="Normal 101 2 2 2" xfId="40816" xr:uid="{7129AA40-E159-4081-B8CD-0E2C5A590118}"/>
    <cellStyle name="Normal 101 2 3" xfId="33221" xr:uid="{4EEC7E68-268C-4514-9E7C-670CB7A57C2F}"/>
    <cellStyle name="Normal 101 3" xfId="10263" xr:uid="{00000000-0005-0000-0000-0000171D0000}"/>
    <cellStyle name="Normal 101 3 2" xfId="25854" xr:uid="{AAFBF464-E0AF-4FAB-891C-3E835D7A5E00}"/>
    <cellStyle name="Normal 101 3 2 2" xfId="40817" xr:uid="{F511FEEE-26C8-44D3-AE9C-D6BDD1F09989}"/>
    <cellStyle name="Normal 101 3 3" xfId="33222" xr:uid="{2506498E-76A8-4DCC-95AA-E855E5E45ED5}"/>
    <cellStyle name="Normal 101 4" xfId="25852" xr:uid="{3F4D42FF-C464-43A2-B18C-20B7B190A1A3}"/>
    <cellStyle name="Normal 101 4 2" xfId="40815" xr:uid="{E85CC4A8-8E43-4B32-9FEA-1170D9F3994E}"/>
    <cellStyle name="Normal 101 5" xfId="33220" xr:uid="{FE4526DF-9455-4BBE-997B-8EF2E4491D9E}"/>
    <cellStyle name="Normal 102" xfId="10264" xr:uid="{00000000-0005-0000-0000-0000181D0000}"/>
    <cellStyle name="Normal 102 2" xfId="10265" xr:uid="{00000000-0005-0000-0000-0000191D0000}"/>
    <cellStyle name="Normal 102 2 2" xfId="25856" xr:uid="{45600835-C74D-4EB9-AE9E-58DCDECFC5AB}"/>
    <cellStyle name="Normal 102 2 2 2" xfId="40819" xr:uid="{84363C27-4F7B-4A2D-B61A-E090E3DF7003}"/>
    <cellStyle name="Normal 102 2 3" xfId="33224" xr:uid="{CE908F3C-478C-4E24-8588-42DF7403B799}"/>
    <cellStyle name="Normal 102 3" xfId="10266" xr:uid="{00000000-0005-0000-0000-00001A1D0000}"/>
    <cellStyle name="Normal 102 3 2" xfId="25857" xr:uid="{FC9BCAED-008A-462F-A485-FAE6A8BDF80C}"/>
    <cellStyle name="Normal 102 3 2 2" xfId="40820" xr:uid="{600CE333-99E8-4553-906D-84E881BE8DF9}"/>
    <cellStyle name="Normal 102 3 3" xfId="33225" xr:uid="{0D888C1D-BF4E-45B6-8278-D38553CF9995}"/>
    <cellStyle name="Normal 102 4" xfId="25855" xr:uid="{BC2DAFD3-C179-474C-9CE2-02E4E7E68197}"/>
    <cellStyle name="Normal 102 4 2" xfId="40818" xr:uid="{2FCC5C8D-1AA7-4D84-980F-45109C29CCC1}"/>
    <cellStyle name="Normal 102 5" xfId="33223" xr:uid="{D41131A9-9C8A-4BA6-83F2-F0B6AE1BDB4F}"/>
    <cellStyle name="Normal 103" xfId="10267" xr:uid="{00000000-0005-0000-0000-00001B1D0000}"/>
    <cellStyle name="Normal 103 2" xfId="10268" xr:uid="{00000000-0005-0000-0000-00001C1D0000}"/>
    <cellStyle name="Normal 103 2 2" xfId="25859" xr:uid="{3917C7E4-55D7-4278-955B-202007D0756A}"/>
    <cellStyle name="Normal 103 2 2 2" xfId="40822" xr:uid="{91AA7273-4298-451B-9DC0-7605AE28D263}"/>
    <cellStyle name="Normal 103 2 3" xfId="33227" xr:uid="{E72E7807-BE8E-405A-AF10-E647A48F3EE8}"/>
    <cellStyle name="Normal 103 3" xfId="10269" xr:uid="{00000000-0005-0000-0000-00001D1D0000}"/>
    <cellStyle name="Normal 103 3 2" xfId="25860" xr:uid="{7D562216-2880-4F5B-906F-E9C0B9669AB8}"/>
    <cellStyle name="Normal 103 3 2 2" xfId="40823" xr:uid="{82843909-B384-45F5-8E81-93F02AE028C8}"/>
    <cellStyle name="Normal 103 3 3" xfId="33228" xr:uid="{3D020A4B-068B-4049-A60D-0EF9ABB8497C}"/>
    <cellStyle name="Normal 103 4" xfId="25858" xr:uid="{87672E3B-5318-43F1-B2C4-52DAB8AE1142}"/>
    <cellStyle name="Normal 103 4 2" xfId="40821" xr:uid="{8C1EF205-6231-4D48-98D5-E790D1E1094B}"/>
    <cellStyle name="Normal 103 5" xfId="33226" xr:uid="{CDC9E212-5E75-48E8-AADA-0529EC797DF0}"/>
    <cellStyle name="Normal 104" xfId="10270" xr:uid="{00000000-0005-0000-0000-00001E1D0000}"/>
    <cellStyle name="Normal 104 2" xfId="10271" xr:uid="{00000000-0005-0000-0000-00001F1D0000}"/>
    <cellStyle name="Normal 104 2 2" xfId="25862" xr:uid="{E9FF44BC-E61A-4EDF-A466-BF3F1A9CD9F3}"/>
    <cellStyle name="Normal 104 2 2 2" xfId="40825" xr:uid="{19660673-4C5A-4B67-91A9-C63BFFE72DF5}"/>
    <cellStyle name="Normal 104 2 3" xfId="33230" xr:uid="{2590E2ED-95EA-4BF5-830B-4ECD34B93BA2}"/>
    <cellStyle name="Normal 104 3" xfId="10272" xr:uid="{00000000-0005-0000-0000-0000201D0000}"/>
    <cellStyle name="Normal 104 3 2" xfId="25863" xr:uid="{CB962EBB-3B25-4DDE-99A3-FA617EF5FFEB}"/>
    <cellStyle name="Normal 104 3 2 2" xfId="40826" xr:uid="{E54161DC-BCDC-4B08-AF68-46775D576F56}"/>
    <cellStyle name="Normal 104 3 3" xfId="33231" xr:uid="{5B41E60E-4858-4E62-A4C5-AEB69E0FD7E8}"/>
    <cellStyle name="Normal 104 4" xfId="25861" xr:uid="{523CFF7C-DFE1-448B-B27B-A274B7FA9D4F}"/>
    <cellStyle name="Normal 104 4 2" xfId="40824" xr:uid="{CAD21343-3045-4E25-806C-B4910920FBA7}"/>
    <cellStyle name="Normal 104 5" xfId="33229" xr:uid="{142AEB7D-1852-4967-ABF7-D36D9BE7FCDC}"/>
    <cellStyle name="Normal 105" xfId="10273" xr:uid="{00000000-0005-0000-0000-0000211D0000}"/>
    <cellStyle name="Normal 105 2" xfId="10274" xr:uid="{00000000-0005-0000-0000-0000221D0000}"/>
    <cellStyle name="Normal 105 2 2" xfId="25865" xr:uid="{EE59553F-82C9-4490-8639-A0560C783C79}"/>
    <cellStyle name="Normal 105 2 2 2" xfId="40828" xr:uid="{8992C488-C917-489D-8CB3-04C3B330A004}"/>
    <cellStyle name="Normal 105 2 3" xfId="33233" xr:uid="{F2C9FA14-77AB-4C6E-B226-A02313E72D43}"/>
    <cellStyle name="Normal 105 3" xfId="10275" xr:uid="{00000000-0005-0000-0000-0000231D0000}"/>
    <cellStyle name="Normal 105 3 2" xfId="25866" xr:uid="{CDCFC732-8537-459A-97F0-E437248AC801}"/>
    <cellStyle name="Normal 105 3 2 2" xfId="40829" xr:uid="{6D731572-2146-4540-A0EF-B9C914F902AD}"/>
    <cellStyle name="Normal 105 3 3" xfId="33234" xr:uid="{373560E8-A3D2-41D4-9CF3-E38C8D8A25A6}"/>
    <cellStyle name="Normal 105 4" xfId="25864" xr:uid="{A89113F8-E67D-423E-AD10-A28209CDE477}"/>
    <cellStyle name="Normal 105 4 2" xfId="40827" xr:uid="{029A0FC1-61B7-4926-8F4D-591D79EB1DA6}"/>
    <cellStyle name="Normal 105 5" xfId="33232" xr:uid="{918E9CC6-116D-411E-979A-F07F433D8597}"/>
    <cellStyle name="Normal 106" xfId="10276" xr:uid="{00000000-0005-0000-0000-0000241D0000}"/>
    <cellStyle name="Normal 106 2" xfId="10277" xr:uid="{00000000-0005-0000-0000-0000251D0000}"/>
    <cellStyle name="Normal 106 2 2" xfId="25868" xr:uid="{7845275C-EA94-46B8-B2E1-A8757C1C6C45}"/>
    <cellStyle name="Normal 106 2 2 2" xfId="40831" xr:uid="{63FC65AF-5558-4433-9C8C-7A38346ACA37}"/>
    <cellStyle name="Normal 106 2 3" xfId="33236" xr:uid="{0359986B-8585-4268-A666-022A8168548A}"/>
    <cellStyle name="Normal 106 3" xfId="10278" xr:uid="{00000000-0005-0000-0000-0000261D0000}"/>
    <cellStyle name="Normal 106 3 2" xfId="25869" xr:uid="{CDEE6818-0B51-4A66-A75D-0EA21AB69EFE}"/>
    <cellStyle name="Normal 106 3 2 2" xfId="40832" xr:uid="{CA311CD7-B5AD-4289-B25E-C5658A2CD48C}"/>
    <cellStyle name="Normal 106 3 3" xfId="33237" xr:uid="{1061AC24-B5ED-4594-BE12-EB28F6728EC1}"/>
    <cellStyle name="Normal 106 4" xfId="25867" xr:uid="{0D8F44AF-B993-48C5-B032-D3D6696EA630}"/>
    <cellStyle name="Normal 106 4 2" xfId="40830" xr:uid="{56835699-B962-4552-8FA0-AB60D45095B3}"/>
    <cellStyle name="Normal 106 5" xfId="33235" xr:uid="{2E6150CD-F312-4617-B443-BD8DC6992CF8}"/>
    <cellStyle name="Normal 107" xfId="10279" xr:uid="{00000000-0005-0000-0000-0000271D0000}"/>
    <cellStyle name="Normal 107 2" xfId="10280" xr:uid="{00000000-0005-0000-0000-0000281D0000}"/>
    <cellStyle name="Normal 107 2 2" xfId="25871" xr:uid="{A6EED922-E60F-4A82-B6FB-BC3EDA6ECBA3}"/>
    <cellStyle name="Normal 107 2 2 2" xfId="40834" xr:uid="{BE1620EE-AA36-418F-A680-D41BD3079D11}"/>
    <cellStyle name="Normal 107 2 3" xfId="33239" xr:uid="{9F863BDB-02EF-40ED-97C1-CB404D7305B4}"/>
    <cellStyle name="Normal 107 3" xfId="10281" xr:uid="{00000000-0005-0000-0000-0000291D0000}"/>
    <cellStyle name="Normal 107 3 2" xfId="25872" xr:uid="{0C78B3BD-DA46-48F6-87FF-5035A7CA3D63}"/>
    <cellStyle name="Normal 107 3 2 2" xfId="40835" xr:uid="{8292B9D2-954C-496D-B692-F14E4E9F75EF}"/>
    <cellStyle name="Normal 107 3 3" xfId="33240" xr:uid="{8A67F7EB-E659-46DF-BF85-9C25E3AF5DA6}"/>
    <cellStyle name="Normal 107 4" xfId="25870" xr:uid="{F8E9B1D4-9C36-456B-B6ED-BB0A37E54B2F}"/>
    <cellStyle name="Normal 107 4 2" xfId="40833" xr:uid="{A1BF2177-2142-483C-9FB3-6E04B7B9DC3C}"/>
    <cellStyle name="Normal 107 5" xfId="33238" xr:uid="{C7DF42FC-5BF4-46F3-9159-F4074525D5DE}"/>
    <cellStyle name="Normal 108" xfId="10282" xr:uid="{00000000-0005-0000-0000-00002A1D0000}"/>
    <cellStyle name="Normal 108 2" xfId="10283" xr:uid="{00000000-0005-0000-0000-00002B1D0000}"/>
    <cellStyle name="Normal 108 2 2" xfId="25874" xr:uid="{9F752BAC-5817-4BC1-81FB-48FFAD0AFB2D}"/>
    <cellStyle name="Normal 108 2 2 2" xfId="40837" xr:uid="{FD25416B-4EDC-4636-A9CB-C835AA48929F}"/>
    <cellStyle name="Normal 108 2 3" xfId="33242" xr:uid="{E2781E78-A806-4DCC-8302-71F81E4FDDD3}"/>
    <cellStyle name="Normal 108 3" xfId="10284" xr:uid="{00000000-0005-0000-0000-00002C1D0000}"/>
    <cellStyle name="Normal 108 3 2" xfId="25875" xr:uid="{501532B7-B21B-47CD-8676-986DC23964FF}"/>
    <cellStyle name="Normal 108 3 2 2" xfId="40838" xr:uid="{FA8B3C42-B107-49B0-817C-D55E04B02108}"/>
    <cellStyle name="Normal 108 3 3" xfId="33243" xr:uid="{826E8F5D-42C8-4892-8222-0F745195600F}"/>
    <cellStyle name="Normal 108 4" xfId="25873" xr:uid="{AD68D730-4230-4D3E-B360-DFE547B15C90}"/>
    <cellStyle name="Normal 108 4 2" xfId="40836" xr:uid="{36051C77-8848-434F-A15E-7882809CF433}"/>
    <cellStyle name="Normal 108 5" xfId="33241" xr:uid="{A16BC478-BE48-4644-A72B-D723A49E6B48}"/>
    <cellStyle name="Normal 109" xfId="10285" xr:uid="{00000000-0005-0000-0000-00002D1D0000}"/>
    <cellStyle name="Normal 109 2" xfId="10286" xr:uid="{00000000-0005-0000-0000-00002E1D0000}"/>
    <cellStyle name="Normal 109 2 2" xfId="25877" xr:uid="{062620C5-42DC-4052-A06F-7689260F2475}"/>
    <cellStyle name="Normal 109 2 2 2" xfId="40840" xr:uid="{E01C18DA-BA72-4A63-929E-395B669A0EFF}"/>
    <cellStyle name="Normal 109 2 3" xfId="33245" xr:uid="{BA8EF834-88A1-4EC3-8DD6-9C6D721AB63F}"/>
    <cellStyle name="Normal 109 3" xfId="10287" xr:uid="{00000000-0005-0000-0000-00002F1D0000}"/>
    <cellStyle name="Normal 109 3 2" xfId="25878" xr:uid="{663F8CC9-9B1E-4888-B5B3-E2B2D7B6120C}"/>
    <cellStyle name="Normal 109 3 2 2" xfId="40841" xr:uid="{4983FCA0-5F88-40F5-BBAD-D39D8781A1BE}"/>
    <cellStyle name="Normal 109 3 3" xfId="33246" xr:uid="{46D19B9A-0C3A-43AC-9107-ACEF63FAB1AC}"/>
    <cellStyle name="Normal 109 4" xfId="25876" xr:uid="{71112C43-ABB0-44A9-B93E-345C169D4E68}"/>
    <cellStyle name="Normal 109 4 2" xfId="40839" xr:uid="{1E5B38FC-D160-4C99-A7A2-DDF31C1A9B69}"/>
    <cellStyle name="Normal 109 5" xfId="33244" xr:uid="{1F18ECEB-6852-4C9E-B843-390B1FAC2AE6}"/>
    <cellStyle name="Normal 11" xfId="595" xr:uid="{00000000-0005-0000-0000-0000E9010000}"/>
    <cellStyle name="Normal 11 10" xfId="10288" xr:uid="{00000000-0005-0000-0000-0000311D0000}"/>
    <cellStyle name="Normal 11 10 2" xfId="10289" xr:uid="{00000000-0005-0000-0000-0000321D0000}"/>
    <cellStyle name="Normal 11 10 2 2" xfId="25879" xr:uid="{DBE26881-E4DF-4E6B-A62D-78383F2390C3}"/>
    <cellStyle name="Normal 11 10 2 2 2" xfId="40842" xr:uid="{C698C807-F1F7-403E-913C-B9754B22F288}"/>
    <cellStyle name="Normal 11 10 2 3" xfId="33247" xr:uid="{578C6A28-8B7D-46F3-B797-F4735E797510}"/>
    <cellStyle name="Normal 11 11" xfId="5393" xr:uid="{00000000-0005-0000-0000-0000301D0000}"/>
    <cellStyle name="Normal 11 2" xfId="596" xr:uid="{00000000-0005-0000-0000-0000EA010000}"/>
    <cellStyle name="Normal 11 2 2" xfId="10290" xr:uid="{00000000-0005-0000-0000-0000341D0000}"/>
    <cellStyle name="Normal 11 2 2 2" xfId="10291" xr:uid="{00000000-0005-0000-0000-0000351D0000}"/>
    <cellStyle name="Normal 11 2 2 3" xfId="10292" xr:uid="{00000000-0005-0000-0000-0000361D0000}"/>
    <cellStyle name="Normal 11 2 3" xfId="10293" xr:uid="{00000000-0005-0000-0000-0000371D0000}"/>
    <cellStyle name="Normal 11 2 3 2" xfId="10294" xr:uid="{00000000-0005-0000-0000-0000381D0000}"/>
    <cellStyle name="Normal 11 2 3 2 2" xfId="10295" xr:uid="{00000000-0005-0000-0000-0000391D0000}"/>
    <cellStyle name="Normal 11 2 3 2 2 2" xfId="10296" xr:uid="{00000000-0005-0000-0000-00003A1D0000}"/>
    <cellStyle name="Normal 11 2 3 2 2 2 2" xfId="25883" xr:uid="{4FA9B69B-6748-4334-95FD-7C9C6AAEFE91}"/>
    <cellStyle name="Normal 11 2 3 2 2 2 2 2" xfId="40846" xr:uid="{D6E9785A-5DAE-472B-AEBA-54F1E9CDBF55}"/>
    <cellStyle name="Normal 11 2 3 2 2 2 3" xfId="33251" xr:uid="{407DB43F-3338-43CF-8D08-ADE9A18FF5D4}"/>
    <cellStyle name="Normal 11 2 3 2 2 3" xfId="10297" xr:uid="{00000000-0005-0000-0000-00003B1D0000}"/>
    <cellStyle name="Normal 11 2 3 2 2 3 2" xfId="25884" xr:uid="{B9B3680D-83B4-4204-BCA6-2A9065DDC75D}"/>
    <cellStyle name="Normal 11 2 3 2 2 3 2 2" xfId="40847" xr:uid="{AA8B5649-0695-463E-8A34-652B6BD8BC2E}"/>
    <cellStyle name="Normal 11 2 3 2 2 3 3" xfId="33252" xr:uid="{892974B9-54BF-44B2-9F8D-5A7EB8C43FA6}"/>
    <cellStyle name="Normal 11 2 3 2 2 4" xfId="25882" xr:uid="{02FDBDFB-5DB9-44FD-9B0A-18033C63B7F9}"/>
    <cellStyle name="Normal 11 2 3 2 2 4 2" xfId="40845" xr:uid="{B5769C9C-D03D-433F-B0D7-5CE38A696133}"/>
    <cellStyle name="Normal 11 2 3 2 2 5" xfId="33250" xr:uid="{D7943A4F-AB00-4353-851C-B0A32A0C4432}"/>
    <cellStyle name="Normal 11 2 3 2 3" xfId="10298" xr:uid="{00000000-0005-0000-0000-00003C1D0000}"/>
    <cellStyle name="Normal 11 2 3 2 3 2" xfId="25885" xr:uid="{B6D56A37-197B-483F-BF15-E201D9B0D4BF}"/>
    <cellStyle name="Normal 11 2 3 2 3 2 2" xfId="40848" xr:uid="{B367921F-9F8B-460F-9429-4B869C1FFD7B}"/>
    <cellStyle name="Normal 11 2 3 2 3 3" xfId="33253" xr:uid="{1C47809F-FF90-40AF-A2D9-02EB8846F693}"/>
    <cellStyle name="Normal 11 2 3 2 4" xfId="10299" xr:uid="{00000000-0005-0000-0000-00003D1D0000}"/>
    <cellStyle name="Normal 11 2 3 2 4 2" xfId="25886" xr:uid="{173A64D4-AE06-4E8E-AC62-24022A57BE34}"/>
    <cellStyle name="Normal 11 2 3 2 4 2 2" xfId="40849" xr:uid="{BB4393C9-B8CF-464F-97F6-9F80A356E5E9}"/>
    <cellStyle name="Normal 11 2 3 2 4 3" xfId="33254" xr:uid="{42BDB88B-D12C-4006-BE22-DD02A65B4AE2}"/>
    <cellStyle name="Normal 11 2 3 2 5" xfId="25881" xr:uid="{F03F2BC7-BC61-4739-A68D-00D6069FB9FE}"/>
    <cellStyle name="Normal 11 2 3 2 5 2" xfId="40844" xr:uid="{A464A75D-F362-4C7F-9B0A-897B9D86CD8F}"/>
    <cellStyle name="Normal 11 2 3 2 6" xfId="33249" xr:uid="{51EA8C56-008A-4C20-A322-29A006C17CAD}"/>
    <cellStyle name="Normal 11 2 3 3" xfId="10300" xr:uid="{00000000-0005-0000-0000-00003E1D0000}"/>
    <cellStyle name="Normal 11 2 3 3 2" xfId="10301" xr:uid="{00000000-0005-0000-0000-00003F1D0000}"/>
    <cellStyle name="Normal 11 2 3 3 2 2" xfId="25888" xr:uid="{0E6272DC-21CE-46B5-BF32-5CFDDCF77B93}"/>
    <cellStyle name="Normal 11 2 3 3 2 2 2" xfId="40851" xr:uid="{B689AC99-9FFA-43DA-8FD9-6286A7E8A584}"/>
    <cellStyle name="Normal 11 2 3 3 2 3" xfId="33256" xr:uid="{6E6A5A17-5D23-4327-927C-D765DA4EAD1A}"/>
    <cellStyle name="Normal 11 2 3 3 3" xfId="10302" xr:uid="{00000000-0005-0000-0000-0000401D0000}"/>
    <cellStyle name="Normal 11 2 3 3 3 2" xfId="25889" xr:uid="{2CB2F0CD-8B46-4EE7-B9EC-2E9791996AF5}"/>
    <cellStyle name="Normal 11 2 3 3 3 2 2" xfId="40852" xr:uid="{93AAAEE4-4F88-437C-92A5-C4F8A566B95A}"/>
    <cellStyle name="Normal 11 2 3 3 3 3" xfId="33257" xr:uid="{19371C52-D90C-4374-9BBB-FF9FF75FC67A}"/>
    <cellStyle name="Normal 11 2 3 3 4" xfId="25887" xr:uid="{F220438F-245F-4E25-844B-6EDBCEEDE8F8}"/>
    <cellStyle name="Normal 11 2 3 3 4 2" xfId="40850" xr:uid="{41990122-B014-46DE-A929-7705B07FCC0D}"/>
    <cellStyle name="Normal 11 2 3 3 5" xfId="33255" xr:uid="{717B9F50-73AB-49F2-9361-A5828783BA68}"/>
    <cellStyle name="Normal 11 2 3 4" xfId="10303" xr:uid="{00000000-0005-0000-0000-0000411D0000}"/>
    <cellStyle name="Normal 11 2 3 4 2" xfId="25890" xr:uid="{4154E62E-4738-4371-A2A8-DEF0BC7987FA}"/>
    <cellStyle name="Normal 11 2 3 4 2 2" xfId="40853" xr:uid="{28D96BFB-0072-46E4-98D9-7712AE83DEF7}"/>
    <cellStyle name="Normal 11 2 3 4 3" xfId="33258" xr:uid="{862E8F9D-0EAF-4EB7-B102-52E090FAAADD}"/>
    <cellStyle name="Normal 11 2 3 5" xfId="10304" xr:uid="{00000000-0005-0000-0000-0000421D0000}"/>
    <cellStyle name="Normal 11 2 3 5 2" xfId="25891" xr:uid="{40BB4196-9B93-40FF-B737-6A870FEFFF74}"/>
    <cellStyle name="Normal 11 2 3 5 2 2" xfId="40854" xr:uid="{BDE60EB9-2871-4E95-ABF3-F1D13CC0D8B9}"/>
    <cellStyle name="Normal 11 2 3 5 3" xfId="33259" xr:uid="{9090C984-443C-4818-8B77-2C314CC0AA8F}"/>
    <cellStyle name="Normal 11 2 3 6" xfId="25880" xr:uid="{DC3E1FD2-62B3-46DA-BC44-624530D3B7EA}"/>
    <cellStyle name="Normal 11 2 3 6 2" xfId="40843" xr:uid="{9F5CE0F5-8714-4D7C-9DC3-62F42F0696B7}"/>
    <cellStyle name="Normal 11 2 3 7" xfId="33248" xr:uid="{6C1DEBA1-06EA-43A4-813E-4BF32735D9EB}"/>
    <cellStyle name="Normal 11 2 4" xfId="10305" xr:uid="{00000000-0005-0000-0000-0000431D0000}"/>
    <cellStyle name="Normal 11 2 4 2" xfId="10306" xr:uid="{00000000-0005-0000-0000-0000441D0000}"/>
    <cellStyle name="Normal 11 2 4 2 2" xfId="10307" xr:uid="{00000000-0005-0000-0000-0000451D0000}"/>
    <cellStyle name="Normal 11 2 4 2 2 2" xfId="25894" xr:uid="{78268EAD-2831-436D-935E-19402A3EDC72}"/>
    <cellStyle name="Normal 11 2 4 2 2 2 2" xfId="40857" xr:uid="{D757A142-45DE-4D5D-9644-19E5DF68D582}"/>
    <cellStyle name="Normal 11 2 4 2 2 3" xfId="33262" xr:uid="{B9AE4989-48BE-4F2E-937B-BD6F4532746A}"/>
    <cellStyle name="Normal 11 2 4 2 3" xfId="10308" xr:uid="{00000000-0005-0000-0000-0000461D0000}"/>
    <cellStyle name="Normal 11 2 4 2 3 2" xfId="25895" xr:uid="{51C974A4-C837-4E0D-917F-CAD1A25683B4}"/>
    <cellStyle name="Normal 11 2 4 2 3 2 2" xfId="40858" xr:uid="{598D7CF9-BE6A-4892-8966-891F8842AFE7}"/>
    <cellStyle name="Normal 11 2 4 2 3 3" xfId="33263" xr:uid="{03CFFBA9-F013-4F19-BAA1-69F3EC3DBE61}"/>
    <cellStyle name="Normal 11 2 4 2 4" xfId="25893" xr:uid="{5E33015E-3328-48A4-A815-00AF40CE26F9}"/>
    <cellStyle name="Normal 11 2 4 2 4 2" xfId="40856" xr:uid="{9FAF2B14-9318-4287-9CC9-1BB8024F28A0}"/>
    <cellStyle name="Normal 11 2 4 2 5" xfId="33261" xr:uid="{D6192829-B1EF-4CB9-B71C-F1C81F60547B}"/>
    <cellStyle name="Normal 11 2 4 3" xfId="10309" xr:uid="{00000000-0005-0000-0000-0000471D0000}"/>
    <cellStyle name="Normal 11 2 4 3 2" xfId="25896" xr:uid="{C9C4FDB1-7ACB-43F4-A775-B77237675ABA}"/>
    <cellStyle name="Normal 11 2 4 3 2 2" xfId="40859" xr:uid="{BE896B2D-A8F1-49FE-9ADC-9F2D525BD4CF}"/>
    <cellStyle name="Normal 11 2 4 3 3" xfId="33264" xr:uid="{C076CBD0-0CB1-43E6-94E3-0B6B730B2B77}"/>
    <cellStyle name="Normal 11 2 4 4" xfId="10310" xr:uid="{00000000-0005-0000-0000-0000481D0000}"/>
    <cellStyle name="Normal 11 2 4 4 2" xfId="25897" xr:uid="{E18E1575-71A3-46E3-A863-5C8A8D2A9D1D}"/>
    <cellStyle name="Normal 11 2 4 4 2 2" xfId="40860" xr:uid="{D30CE5F3-D620-473D-84BB-C0027C196CBB}"/>
    <cellStyle name="Normal 11 2 4 4 3" xfId="33265" xr:uid="{B7D4DB8A-6146-4498-8FB9-CA8453F8B19E}"/>
    <cellStyle name="Normal 11 2 4 5" xfId="10311" xr:uid="{00000000-0005-0000-0000-0000491D0000}"/>
    <cellStyle name="Normal 11 2 4 6" xfId="25892" xr:uid="{55838DDB-086E-4447-9AB2-F5F08C7BA4E6}"/>
    <cellStyle name="Normal 11 2 4 6 2" xfId="40855" xr:uid="{1D206969-3A7E-42B1-AF28-E70DABF31530}"/>
    <cellStyle name="Normal 11 2 4 7" xfId="33260" xr:uid="{0A720FB3-EB57-4E46-ADC7-F7CE9F017073}"/>
    <cellStyle name="Normal 11 2 5" xfId="10312" xr:uid="{00000000-0005-0000-0000-00004A1D0000}"/>
    <cellStyle name="Normal 11 2 6" xfId="10313" xr:uid="{00000000-0005-0000-0000-00004B1D0000}"/>
    <cellStyle name="Normal 11 2 6 2" xfId="25898" xr:uid="{0DFC2B3C-87FE-4C95-8819-8883CB4600CE}"/>
    <cellStyle name="Normal 11 2 6 2 2" xfId="40861" xr:uid="{2AAB26FF-7361-4389-9BDE-C543F73FFDE4}"/>
    <cellStyle name="Normal 11 2 6 3" xfId="33266" xr:uid="{5F959D9A-47F0-4A66-A07F-03F84CEFF0E0}"/>
    <cellStyle name="Normal 11 2 7" xfId="10314" xr:uid="{00000000-0005-0000-0000-00004C1D0000}"/>
    <cellStyle name="Normal 11 2 7 2" xfId="25899" xr:uid="{ED0AD86D-3572-4A71-A449-B5FCB4B5102B}"/>
    <cellStyle name="Normal 11 2 7 2 2" xfId="40862" xr:uid="{560BB412-5334-4FC2-8C00-2ABA71C67B7C}"/>
    <cellStyle name="Normal 11 2 7 3" xfId="33267" xr:uid="{44735FBB-92F5-4DE8-A0B6-A9B8CCC564F6}"/>
    <cellStyle name="Normal 11 3" xfId="597" xr:uid="{00000000-0005-0000-0000-0000EB010000}"/>
    <cellStyle name="Normal 11 3 2" xfId="10316" xr:uid="{00000000-0005-0000-0000-00004E1D0000}"/>
    <cellStyle name="Normal 11 3 3" xfId="10317" xr:uid="{00000000-0005-0000-0000-00004F1D0000}"/>
    <cellStyle name="Normal 11 3 3 2" xfId="25900" xr:uid="{39430886-530C-47E8-BF86-0F29469B745A}"/>
    <cellStyle name="Normal 11 3 3 2 2" xfId="40863" xr:uid="{F3B2DC1E-4208-419B-A7F4-8E9560B90C83}"/>
    <cellStyle name="Normal 11 3 3 3" xfId="33268" xr:uid="{CC15E859-459F-4AEC-B73A-CC40BA6DD54F}"/>
    <cellStyle name="Normal 11 3 4" xfId="10318" xr:uid="{00000000-0005-0000-0000-0000501D0000}"/>
    <cellStyle name="Normal 11 3 4 2" xfId="25901" xr:uid="{AA1693FD-6C2D-4533-9FD0-1F1ADE60B9DC}"/>
    <cellStyle name="Normal 11 3 4 2 2" xfId="40864" xr:uid="{562C2A6A-45A6-438C-9068-F540837AB3D4}"/>
    <cellStyle name="Normal 11 3 4 3" xfId="33269" xr:uid="{87561918-4FCF-48AA-8500-4F0012F3308D}"/>
    <cellStyle name="Normal 11 3 5" xfId="10315" xr:uid="{00000000-0005-0000-0000-00004D1D0000}"/>
    <cellStyle name="Normal 11 4" xfId="10319" xr:uid="{00000000-0005-0000-0000-0000511D0000}"/>
    <cellStyle name="Normal 11 4 2" xfId="10320" xr:uid="{00000000-0005-0000-0000-0000521D0000}"/>
    <cellStyle name="Normal 11 4 2 2" xfId="10321" xr:uid="{00000000-0005-0000-0000-0000531D0000}"/>
    <cellStyle name="Normal 11 4 2 2 2" xfId="10322" xr:uid="{00000000-0005-0000-0000-0000541D0000}"/>
    <cellStyle name="Normal 11 4 2 2 2 2" xfId="25905" xr:uid="{E9C4C4F6-2ACB-45EC-A087-302D000F81CF}"/>
    <cellStyle name="Normal 11 4 2 2 2 2 2" xfId="40868" xr:uid="{928F7610-4790-4490-8361-90E68D92042D}"/>
    <cellStyle name="Normal 11 4 2 2 2 3" xfId="33273" xr:uid="{B1ED1E31-9586-4E3A-A3FE-5DA32EADD7BD}"/>
    <cellStyle name="Normal 11 4 2 2 3" xfId="10323" xr:uid="{00000000-0005-0000-0000-0000551D0000}"/>
    <cellStyle name="Normal 11 4 2 2 3 2" xfId="25906" xr:uid="{AD5F8A4D-018D-485B-81B0-71A71149C1A0}"/>
    <cellStyle name="Normal 11 4 2 2 3 2 2" xfId="40869" xr:uid="{08608F11-41DD-49D9-98CC-8C70E6C0089A}"/>
    <cellStyle name="Normal 11 4 2 2 3 3" xfId="33274" xr:uid="{086714BA-85E6-402D-9D49-04892E6E2D5E}"/>
    <cellStyle name="Normal 11 4 2 2 4" xfId="25904" xr:uid="{3D72ED0E-C588-4A6E-9722-75EF386B81D8}"/>
    <cellStyle name="Normal 11 4 2 2 4 2" xfId="40867" xr:uid="{7ED14A38-671D-46EA-8306-DE58B5942AC3}"/>
    <cellStyle name="Normal 11 4 2 2 5" xfId="33272" xr:uid="{16A33B2B-B9B2-4219-841B-628B3639874F}"/>
    <cellStyle name="Normal 11 4 2 3" xfId="10324" xr:uid="{00000000-0005-0000-0000-0000561D0000}"/>
    <cellStyle name="Normal 11 4 2 3 2" xfId="25907" xr:uid="{A6E46729-9EEA-463F-A03B-C48FEA828215}"/>
    <cellStyle name="Normal 11 4 2 3 2 2" xfId="40870" xr:uid="{3A1DC8E3-BF9F-4BEE-BBF9-2E55486D641D}"/>
    <cellStyle name="Normal 11 4 2 3 3" xfId="33275" xr:uid="{FC845D5F-21F6-4CF7-9C73-8D42466CEDCD}"/>
    <cellStyle name="Normal 11 4 2 4" xfId="10325" xr:uid="{00000000-0005-0000-0000-0000571D0000}"/>
    <cellStyle name="Normal 11 4 2 4 2" xfId="25908" xr:uid="{A974AE71-26AB-4E5A-BB3C-16FB65250E8B}"/>
    <cellStyle name="Normal 11 4 2 4 2 2" xfId="40871" xr:uid="{59E35D2D-D5ED-48D7-8ECC-140DBB333244}"/>
    <cellStyle name="Normal 11 4 2 4 3" xfId="33276" xr:uid="{DE0DED3A-C016-459E-BC48-C0799ED2C921}"/>
    <cellStyle name="Normal 11 4 2 5" xfId="25903" xr:uid="{A08D8799-0C56-4E5F-A8AF-EAC92568F651}"/>
    <cellStyle name="Normal 11 4 2 5 2" xfId="40866" xr:uid="{93AC1926-9D28-4059-A21B-AAF9CEDC18AC}"/>
    <cellStyle name="Normal 11 4 2 6" xfId="33271" xr:uid="{19C9222B-8363-4E9A-ACF4-A08650E7269D}"/>
    <cellStyle name="Normal 11 4 3" xfId="10326" xr:uid="{00000000-0005-0000-0000-0000581D0000}"/>
    <cellStyle name="Normal 11 4 3 2" xfId="10327" xr:uid="{00000000-0005-0000-0000-0000591D0000}"/>
    <cellStyle name="Normal 11 4 3 2 2" xfId="25910" xr:uid="{87DA554F-53AB-4EE4-85F7-1F8C273F885A}"/>
    <cellStyle name="Normal 11 4 3 2 2 2" xfId="40873" xr:uid="{20FA85F5-80F2-4020-BF35-6E628ECD8F6E}"/>
    <cellStyle name="Normal 11 4 3 2 3" xfId="33278" xr:uid="{C34A135B-7199-4162-B680-AD74D80DBE08}"/>
    <cellStyle name="Normal 11 4 3 3" xfId="10328" xr:uid="{00000000-0005-0000-0000-00005A1D0000}"/>
    <cellStyle name="Normal 11 4 3 3 2" xfId="25911" xr:uid="{DA09F64B-B4CB-4E82-8E93-45A0823EE18D}"/>
    <cellStyle name="Normal 11 4 3 3 2 2" xfId="40874" xr:uid="{38289836-22EC-454D-B048-281B4FE29364}"/>
    <cellStyle name="Normal 11 4 3 3 3" xfId="33279" xr:uid="{ED94519E-455F-4EAB-B5AF-4F7CFC556D8B}"/>
    <cellStyle name="Normal 11 4 3 4" xfId="25909" xr:uid="{B09DEF2B-EE1E-455F-B57F-D69CBA1B792F}"/>
    <cellStyle name="Normal 11 4 3 4 2" xfId="40872" xr:uid="{532CD1E6-F9E9-48F1-A8CD-72277AB8F391}"/>
    <cellStyle name="Normal 11 4 3 5" xfId="33277" xr:uid="{044C5052-C711-459A-A6F3-7C8512BF4FF5}"/>
    <cellStyle name="Normal 11 4 4" xfId="10329" xr:uid="{00000000-0005-0000-0000-00005B1D0000}"/>
    <cellStyle name="Normal 11 4 4 2" xfId="25912" xr:uid="{CDEAC0DE-6971-4030-BADD-79D3F47ADDB1}"/>
    <cellStyle name="Normal 11 4 4 2 2" xfId="40875" xr:uid="{30EF1843-517C-4FF9-85F3-381CD31782F3}"/>
    <cellStyle name="Normal 11 4 4 3" xfId="33280" xr:uid="{D49EB885-9698-47A5-9058-3F97E46F4C70}"/>
    <cellStyle name="Normal 11 4 5" xfId="10330" xr:uid="{00000000-0005-0000-0000-00005C1D0000}"/>
    <cellStyle name="Normal 11 4 5 2" xfId="25913" xr:uid="{537D68FC-662C-4D20-B7A7-14FAF89632AC}"/>
    <cellStyle name="Normal 11 4 5 2 2" xfId="40876" xr:uid="{741A2002-A51B-4BC2-AB41-50339A0431E1}"/>
    <cellStyle name="Normal 11 4 5 3" xfId="33281" xr:uid="{4CB46246-4579-4B77-AD2A-F1BB92194C68}"/>
    <cellStyle name="Normal 11 4 6" xfId="10331" xr:uid="{00000000-0005-0000-0000-00005D1D0000}"/>
    <cellStyle name="Normal 11 4 7" xfId="25902" xr:uid="{B94BE9B1-62D3-4153-BF53-3FC59B780526}"/>
    <cellStyle name="Normal 11 4 7 2" xfId="40865" xr:uid="{0DBE069B-62F7-46F0-B4AE-B64A60B8C4A4}"/>
    <cellStyle name="Normal 11 4 8" xfId="33270" xr:uid="{B29BB3EF-B632-4970-932B-217AF76A4889}"/>
    <cellStyle name="Normal 11 5" xfId="10332" xr:uid="{00000000-0005-0000-0000-00005E1D0000}"/>
    <cellStyle name="Normal 11 5 2" xfId="10333" xr:uid="{00000000-0005-0000-0000-00005F1D0000}"/>
    <cellStyle name="Normal 11 5 2 2" xfId="25914" xr:uid="{C7D2CB51-9FAB-42F7-BC49-326EF0BFCEDF}"/>
    <cellStyle name="Normal 11 5 2 2 2" xfId="40877" xr:uid="{4735DDEC-75BE-450E-992A-4B08DEEEDE29}"/>
    <cellStyle name="Normal 11 5 2 3" xfId="33282" xr:uid="{C66A74F0-107E-4A60-8F73-8F8F3873FA1A}"/>
    <cellStyle name="Normal 11 5 3" xfId="10334" xr:uid="{00000000-0005-0000-0000-0000601D0000}"/>
    <cellStyle name="Normal 11 5 4" xfId="10335" xr:uid="{00000000-0005-0000-0000-0000611D0000}"/>
    <cellStyle name="Normal 11 5 4 2" xfId="25915" xr:uid="{A620EDD3-B687-4397-94DC-F8AAD7ECA895}"/>
    <cellStyle name="Normal 11 5 4 2 2" xfId="40878" xr:uid="{4BFFF857-0EE9-44D5-8A7D-CA92065F6515}"/>
    <cellStyle name="Normal 11 5 4 3" xfId="33283" xr:uid="{4787A7D5-BBA5-4CFE-A223-64B9230426A6}"/>
    <cellStyle name="Normal 11 6" xfId="10336" xr:uid="{00000000-0005-0000-0000-0000621D0000}"/>
    <cellStyle name="Normal 11 6 2" xfId="10337" xr:uid="{00000000-0005-0000-0000-0000631D0000}"/>
    <cellStyle name="Normal 11 6 2 2" xfId="10338" xr:uid="{00000000-0005-0000-0000-0000641D0000}"/>
    <cellStyle name="Normal 11 6 2 2 2" xfId="25918" xr:uid="{0AFF6E04-77A8-4A4B-B433-DFB6B9EC5AEB}"/>
    <cellStyle name="Normal 11 6 2 2 2 2" xfId="40881" xr:uid="{71E892EC-9FFE-4AD5-A772-CBD34EB3B978}"/>
    <cellStyle name="Normal 11 6 2 2 3" xfId="33286" xr:uid="{A61994A4-2C39-4A5B-A889-290712571CF3}"/>
    <cellStyle name="Normal 11 6 2 3" xfId="10339" xr:uid="{00000000-0005-0000-0000-0000651D0000}"/>
    <cellStyle name="Normal 11 6 2 3 2" xfId="25919" xr:uid="{52877E45-AB01-4C20-BEDC-3F15BDDBF67A}"/>
    <cellStyle name="Normal 11 6 2 3 2 2" xfId="40882" xr:uid="{EE70C9C8-1911-4448-B16E-18CB4BE4F6C9}"/>
    <cellStyle name="Normal 11 6 2 3 3" xfId="33287" xr:uid="{5826CA59-8BB3-429D-8A5F-1A5136EE632F}"/>
    <cellStyle name="Normal 11 6 2 4" xfId="25917" xr:uid="{40FCE565-7E67-439A-8C87-8A6D77812A61}"/>
    <cellStyle name="Normal 11 6 2 4 2" xfId="40880" xr:uid="{83B49C8C-F6EF-4661-BAFA-6B2A624E640C}"/>
    <cellStyle name="Normal 11 6 2 5" xfId="33285" xr:uid="{3DC3D6B1-48D4-4979-9BED-BA4815B0FB92}"/>
    <cellStyle name="Normal 11 6 3" xfId="10340" xr:uid="{00000000-0005-0000-0000-0000661D0000}"/>
    <cellStyle name="Normal 11 6 3 2" xfId="25920" xr:uid="{6AFA8498-B30F-4B35-A54F-DBD3DED70F5D}"/>
    <cellStyle name="Normal 11 6 3 2 2" xfId="40883" xr:uid="{299CD64C-1BC0-4B9F-A16A-8E2CC800CF74}"/>
    <cellStyle name="Normal 11 6 3 3" xfId="33288" xr:uid="{7D10505A-7500-4DC1-9F16-9558721CEB62}"/>
    <cellStyle name="Normal 11 6 4" xfId="10341" xr:uid="{00000000-0005-0000-0000-0000671D0000}"/>
    <cellStyle name="Normal 11 6 4 2" xfId="25921" xr:uid="{A632BC23-B270-4D1B-816C-DF752BB8B334}"/>
    <cellStyle name="Normal 11 6 4 2 2" xfId="40884" xr:uid="{0866B29A-815E-4138-8607-0EC26362ACA2}"/>
    <cellStyle name="Normal 11 6 4 3" xfId="33289" xr:uid="{9DF97B60-32EE-436A-B934-B1502E7C1194}"/>
    <cellStyle name="Normal 11 6 5" xfId="25916" xr:uid="{C614600F-48A7-4071-8D15-E8ECD197CAA1}"/>
    <cellStyle name="Normal 11 6 5 2" xfId="40879" xr:uid="{BB88E8C9-D164-45B2-B0A0-953A8660F958}"/>
    <cellStyle name="Normal 11 6 6" xfId="33284" xr:uid="{AB78064D-C896-4031-8E23-042EDB4A8041}"/>
    <cellStyle name="Normal 11 7" xfId="10342" xr:uid="{00000000-0005-0000-0000-0000681D0000}"/>
    <cellStyle name="Normal 11 7 2" xfId="10343" xr:uid="{00000000-0005-0000-0000-0000691D0000}"/>
    <cellStyle name="Normal 11 7 2 2" xfId="10344" xr:uid="{00000000-0005-0000-0000-00006A1D0000}"/>
    <cellStyle name="Normal 11 7 2 2 2" xfId="25924" xr:uid="{871824BA-960C-46C9-95D8-EDD4D31F04F8}"/>
    <cellStyle name="Normal 11 7 2 2 2 2" xfId="40887" xr:uid="{A1690BFD-B2F9-4B3A-BF59-34557E10B345}"/>
    <cellStyle name="Normal 11 7 2 2 3" xfId="33292" xr:uid="{547E555B-16E3-41EC-B5B4-CC2743A96BC5}"/>
    <cellStyle name="Normal 11 7 2 3" xfId="10345" xr:uid="{00000000-0005-0000-0000-00006B1D0000}"/>
    <cellStyle name="Normal 11 7 2 3 2" xfId="25925" xr:uid="{56656AEB-D33C-45B3-AB0E-4C565165F925}"/>
    <cellStyle name="Normal 11 7 2 3 2 2" xfId="40888" xr:uid="{9CE57F25-B728-4ACE-A18D-A452944C7A27}"/>
    <cellStyle name="Normal 11 7 2 3 3" xfId="33293" xr:uid="{771DEA03-8EF4-4E73-B09F-E328C2C62106}"/>
    <cellStyle name="Normal 11 7 2 4" xfId="25923" xr:uid="{756BB50C-542E-4D0B-8FCE-C807E45CB715}"/>
    <cellStyle name="Normal 11 7 2 4 2" xfId="40886" xr:uid="{3D068FD8-FEF4-4AC6-9569-C1D2727B9CCF}"/>
    <cellStyle name="Normal 11 7 2 5" xfId="33291" xr:uid="{F91D3910-B321-455E-BDEB-7C70FA6AD2B0}"/>
    <cellStyle name="Normal 11 7 3" xfId="10346" xr:uid="{00000000-0005-0000-0000-00006C1D0000}"/>
    <cellStyle name="Normal 11 7 3 2" xfId="25926" xr:uid="{BA32A15C-34F4-4B75-8573-9534786C3047}"/>
    <cellStyle name="Normal 11 7 3 2 2" xfId="40889" xr:uid="{40936A03-4E50-4C2A-8048-7D94ADF6AD44}"/>
    <cellStyle name="Normal 11 7 3 3" xfId="33294" xr:uid="{157056C6-B12F-43F0-B3C5-E3BBFF769D2E}"/>
    <cellStyle name="Normal 11 7 4" xfId="10347" xr:uid="{00000000-0005-0000-0000-00006D1D0000}"/>
    <cellStyle name="Normal 11 7 4 2" xfId="25927" xr:uid="{ED00B8BA-B5BA-41E4-A576-CF542EC2EB13}"/>
    <cellStyle name="Normal 11 7 4 2 2" xfId="40890" xr:uid="{E84380C2-F66A-454B-BEF3-B4BA8B5455B5}"/>
    <cellStyle name="Normal 11 7 4 3" xfId="33295" xr:uid="{F92AE15F-71DE-4711-B381-A9B9570F3E29}"/>
    <cellStyle name="Normal 11 7 5" xfId="10348" xr:uid="{00000000-0005-0000-0000-00006E1D0000}"/>
    <cellStyle name="Normal 11 7 6" xfId="25922" xr:uid="{4B9DBC65-29CB-43B8-9406-FB0BAC052EB5}"/>
    <cellStyle name="Normal 11 7 6 2" xfId="40885" xr:uid="{5FB85C26-5B95-495A-8FC2-BF7C442D0383}"/>
    <cellStyle name="Normal 11 7 7" xfId="33290" xr:uid="{F64E8BC7-F8FF-46F8-8EBB-A1B8C9A31417}"/>
    <cellStyle name="Normal 11 8" xfId="10349" xr:uid="{00000000-0005-0000-0000-00006F1D0000}"/>
    <cellStyle name="Normal 11 9" xfId="10350" xr:uid="{00000000-0005-0000-0000-0000701D0000}"/>
    <cellStyle name="Normal 11 9 2" xfId="10351" xr:uid="{00000000-0005-0000-0000-0000711D0000}"/>
    <cellStyle name="Normal 11 9 2 2" xfId="10352" xr:uid="{00000000-0005-0000-0000-0000721D0000}"/>
    <cellStyle name="Normal 11 9 2 2 2" xfId="25929" xr:uid="{80674443-6030-4297-800B-08D08B2E8E8C}"/>
    <cellStyle name="Normal 11 9 2 2 2 2" xfId="40892" xr:uid="{697B97E4-8D9B-4E86-A766-FAC9056FA5B5}"/>
    <cellStyle name="Normal 11 9 2 2 3" xfId="33297" xr:uid="{0CEB0495-50AB-49AF-891E-B511632D301B}"/>
    <cellStyle name="Normal 11 9 3" xfId="10353" xr:uid="{00000000-0005-0000-0000-0000731D0000}"/>
    <cellStyle name="Normal 11 9 3 2" xfId="25930" xr:uid="{2575F653-5B18-4A44-9E77-F182B77A24E9}"/>
    <cellStyle name="Normal 11 9 3 2 2" xfId="40893" xr:uid="{82ADA300-56A0-4369-8439-C3FB142C1057}"/>
    <cellStyle name="Normal 11 9 3 3" xfId="33298" xr:uid="{75A40373-32F3-41BA-9E14-30A9135B0E22}"/>
    <cellStyle name="Normal 11 9 4" xfId="25928" xr:uid="{648FC715-190F-463E-A195-C88FFDB3FB1D}"/>
    <cellStyle name="Normal 11 9 4 2" xfId="40891" xr:uid="{BC519C82-BA8D-465A-9750-3E76FFEB5684}"/>
    <cellStyle name="Normal 11 9 5" xfId="33296" xr:uid="{42E8C572-A79D-46B2-8831-37F2F24E17BF}"/>
    <cellStyle name="Normal 11_App b.3 Unspent_" xfId="598" xr:uid="{00000000-0005-0000-0000-0000EC010000}"/>
    <cellStyle name="Normal 110" xfId="10354" xr:uid="{00000000-0005-0000-0000-0000741D0000}"/>
    <cellStyle name="Normal 110 2" xfId="10355" xr:uid="{00000000-0005-0000-0000-0000751D0000}"/>
    <cellStyle name="Normal 110 2 2" xfId="25932" xr:uid="{8B5F1A11-8CA9-41D8-9C34-571B82A75098}"/>
    <cellStyle name="Normal 110 2 2 2" xfId="40895" xr:uid="{BAC4D344-F228-4F74-ADF9-82D699BB79DB}"/>
    <cellStyle name="Normal 110 2 3" xfId="33300" xr:uid="{E1C4B4DC-3B0B-479F-9FDA-D6704C2AB3D8}"/>
    <cellStyle name="Normal 110 3" xfId="10356" xr:uid="{00000000-0005-0000-0000-0000761D0000}"/>
    <cellStyle name="Normal 110 3 2" xfId="25933" xr:uid="{BA721300-D74A-4B3E-BAA6-70729E3CAEED}"/>
    <cellStyle name="Normal 110 3 2 2" xfId="40896" xr:uid="{0EFC2896-1F50-443A-82F9-C17F4CDB24EB}"/>
    <cellStyle name="Normal 110 3 3" xfId="33301" xr:uid="{8E7EC8C8-F593-4FDB-93E5-11940EB6A262}"/>
    <cellStyle name="Normal 110 4" xfId="25931" xr:uid="{5E473E41-1671-4FFA-9020-3D439D10F381}"/>
    <cellStyle name="Normal 110 4 2" xfId="40894" xr:uid="{FA9169B9-273A-49FE-BD15-1081C370458B}"/>
    <cellStyle name="Normal 110 5" xfId="33299" xr:uid="{342C5278-636A-4DEF-AD6F-C091A6690E65}"/>
    <cellStyle name="Normal 111" xfId="10357" xr:uid="{00000000-0005-0000-0000-0000771D0000}"/>
    <cellStyle name="Normal 111 2" xfId="10358" xr:uid="{00000000-0005-0000-0000-0000781D0000}"/>
    <cellStyle name="Normal 111 2 2" xfId="25934" xr:uid="{59D78E17-1EF0-4902-84DC-30C977D9446E}"/>
    <cellStyle name="Normal 111 2 2 2" xfId="40897" xr:uid="{9B90672A-2768-4188-A898-EEFDB9BB7196}"/>
    <cellStyle name="Normal 111 2 3" xfId="33302" xr:uid="{63EFDBB3-3413-49E5-8AA4-080CB9AB2799}"/>
    <cellStyle name="Normal 112" xfId="599" xr:uid="{00000000-0005-0000-0000-0000ED010000}"/>
    <cellStyle name="Normal 112 2" xfId="10360" xr:uid="{00000000-0005-0000-0000-00007A1D0000}"/>
    <cellStyle name="Normal 112 2 2" xfId="25935" xr:uid="{C440848B-F8B1-4A73-8F8C-CA6213564033}"/>
    <cellStyle name="Normal 112 2 2 2" xfId="40898" xr:uid="{321E8B58-26A8-4ED9-AD5B-A0200D64A8A1}"/>
    <cellStyle name="Normal 112 2 3" xfId="33303" xr:uid="{52DE175F-D7D9-4499-A2D4-9624E49CBC3E}"/>
    <cellStyle name="Normal 112 3" xfId="10359" xr:uid="{00000000-0005-0000-0000-0000791D0000}"/>
    <cellStyle name="Normal 113" xfId="600" xr:uid="{00000000-0005-0000-0000-0000EE010000}"/>
    <cellStyle name="Normal 113 2" xfId="10361" xr:uid="{00000000-0005-0000-0000-00007C1D0000}"/>
    <cellStyle name="Normal 113 2 2" xfId="25936" xr:uid="{8DFC4EA7-FD5D-4A66-AFF8-52B4E746D827}"/>
    <cellStyle name="Normal 113 2 2 2" xfId="40899" xr:uid="{64F5BB4A-F74A-4990-8748-98D3D845F735}"/>
    <cellStyle name="Normal 113 2 3" xfId="33304" xr:uid="{198C17B8-52AB-4E95-9258-5FE10E6A2039}"/>
    <cellStyle name="Normal 114" xfId="601" xr:uid="{00000000-0005-0000-0000-0000EF010000}"/>
    <cellStyle name="Normal 114 2" xfId="10362" xr:uid="{00000000-0005-0000-0000-00007E1D0000}"/>
    <cellStyle name="Normal 114 2 2" xfId="25937" xr:uid="{3BC227DF-B8E2-4889-A645-C2A8C41C9A24}"/>
    <cellStyle name="Normal 114 2 2 2" xfId="40900" xr:uid="{ADF42470-7A5E-406F-B241-0CF1C3C6DBE1}"/>
    <cellStyle name="Normal 114 2 3" xfId="33305" xr:uid="{3B5B52B0-6615-41AD-9A81-4E83FFA5B51F}"/>
    <cellStyle name="Normal 114 3" xfId="10363" xr:uid="{00000000-0005-0000-0000-00007F1D0000}"/>
    <cellStyle name="Normal 114 4" xfId="10364" xr:uid="{00000000-0005-0000-0000-0000801D0000}"/>
    <cellStyle name="Normal 114 4 2" xfId="25938" xr:uid="{67C7D8E2-5320-4D08-AF2C-6E35BE6BBD9A}"/>
    <cellStyle name="Normal 114 4 2 2" xfId="40901" xr:uid="{EDD7D176-E9DD-45BA-911C-0C5646A71311}"/>
    <cellStyle name="Normal 114 4 3" xfId="33306" xr:uid="{3708C607-DB2D-41D3-B6D0-484C7482B998}"/>
    <cellStyle name="Normal 115" xfId="10365" xr:uid="{00000000-0005-0000-0000-0000811D0000}"/>
    <cellStyle name="Normal 115 2" xfId="10366" xr:uid="{00000000-0005-0000-0000-0000821D0000}"/>
    <cellStyle name="Normal 115 2 2" xfId="25939" xr:uid="{D7026E35-AB49-4B25-8F8D-F87A8195E72B}"/>
    <cellStyle name="Normal 115 2 2 2" xfId="40902" xr:uid="{DD7E9F82-C9DD-4D66-9B91-5359F8CA4BFB}"/>
    <cellStyle name="Normal 115 2 3" xfId="33307" xr:uid="{8AF456EF-FA99-40E8-98AD-B5331ED6FC61}"/>
    <cellStyle name="Normal 116" xfId="10367" xr:uid="{00000000-0005-0000-0000-0000831D0000}"/>
    <cellStyle name="Normal 116 2" xfId="10368" xr:uid="{00000000-0005-0000-0000-0000841D0000}"/>
    <cellStyle name="Normal 116 2 2" xfId="25940" xr:uid="{4AD4AE59-A0D2-4140-ABFD-D7911E7DF277}"/>
    <cellStyle name="Normal 116 2 2 2" xfId="40903" xr:uid="{17F42955-A3FF-436A-8A1A-8CDA7F1EC86F}"/>
    <cellStyle name="Normal 116 2 3" xfId="33308" xr:uid="{79AC8BF8-8501-4530-B778-4CB39CE568B9}"/>
    <cellStyle name="Normal 117" xfId="10369" xr:uid="{00000000-0005-0000-0000-0000851D0000}"/>
    <cellStyle name="Normal 117 2" xfId="10370" xr:uid="{00000000-0005-0000-0000-0000861D0000}"/>
    <cellStyle name="Normal 117 2 2" xfId="25941" xr:uid="{987F7EF4-DDF2-4E53-9926-8F50CDB9D6EA}"/>
    <cellStyle name="Normal 117 2 2 2" xfId="40904" xr:uid="{15AE7DC0-E446-47C1-BF14-DC05B171802C}"/>
    <cellStyle name="Normal 117 2 3" xfId="33309" xr:uid="{A08E810D-B20D-48DB-BF97-AC76633D4DAD}"/>
    <cellStyle name="Normal 118" xfId="10371" xr:uid="{00000000-0005-0000-0000-0000871D0000}"/>
    <cellStyle name="Normal 118 2" xfId="10372" xr:uid="{00000000-0005-0000-0000-0000881D0000}"/>
    <cellStyle name="Normal 118 2 2" xfId="25942" xr:uid="{370DE87F-D89E-4AB5-B8DB-B90A07B00025}"/>
    <cellStyle name="Normal 118 2 2 2" xfId="40905" xr:uid="{E7467235-6BCA-4203-8118-7BD3FB22EB89}"/>
    <cellStyle name="Normal 118 2 3" xfId="33310" xr:uid="{3237C84C-3EB0-47F2-B733-66B438E6617D}"/>
    <cellStyle name="Normal 119" xfId="10373" xr:uid="{00000000-0005-0000-0000-0000891D0000}"/>
    <cellStyle name="Normal 119 2" xfId="10374" xr:uid="{00000000-0005-0000-0000-00008A1D0000}"/>
    <cellStyle name="Normal 119 2 2" xfId="25943" xr:uid="{66A96455-806C-4170-8828-6191FB85B5BE}"/>
    <cellStyle name="Normal 119 2 2 2" xfId="40906" xr:uid="{B39F7B99-F7CB-4D5B-9C04-0AE03224FF2C}"/>
    <cellStyle name="Normal 119 2 3" xfId="33311" xr:uid="{61013796-4C75-4C09-8EFB-8EBD7EB34FA5}"/>
    <cellStyle name="Normal 12" xfId="602" xr:uid="{00000000-0005-0000-0000-0000F0010000}"/>
    <cellStyle name="Normal 12 10" xfId="10375" xr:uid="{00000000-0005-0000-0000-00008C1D0000}"/>
    <cellStyle name="Normal 12 10 2" xfId="25944" xr:uid="{E3EF182F-DED4-4EBA-B735-051080E298CF}"/>
    <cellStyle name="Normal 12 10 2 2" xfId="40907" xr:uid="{6CC0FB83-A2A4-4400-AFE1-92E5F8D6BD63}"/>
    <cellStyle name="Normal 12 10 3" xfId="33312" xr:uid="{29A45462-B36A-41C6-BFDB-53119FCF601F}"/>
    <cellStyle name="Normal 12 11" xfId="5392" xr:uid="{00000000-0005-0000-0000-00008B1D0000}"/>
    <cellStyle name="Normal 12 2" xfId="603" xr:uid="{00000000-0005-0000-0000-0000F1010000}"/>
    <cellStyle name="Normal 12 2 2" xfId="10376" xr:uid="{00000000-0005-0000-0000-00008E1D0000}"/>
    <cellStyle name="Normal 12 2 2 2" xfId="10377" xr:uid="{00000000-0005-0000-0000-00008F1D0000}"/>
    <cellStyle name="Normal 12 2 2 3" xfId="10378" xr:uid="{00000000-0005-0000-0000-0000901D0000}"/>
    <cellStyle name="Normal 12 2 3" xfId="10379" xr:uid="{00000000-0005-0000-0000-0000911D0000}"/>
    <cellStyle name="Normal 12 2 4" xfId="10380" xr:uid="{00000000-0005-0000-0000-0000921D0000}"/>
    <cellStyle name="Normal 12 2 5" xfId="10381" xr:uid="{00000000-0005-0000-0000-0000931D0000}"/>
    <cellStyle name="Normal 12 2 5 2" xfId="10382" xr:uid="{00000000-0005-0000-0000-0000941D0000}"/>
    <cellStyle name="Normal 12 2 5 3" xfId="25945" xr:uid="{96E00136-8D40-49A8-84C2-66427D486A98}"/>
    <cellStyle name="Normal 12 2 5 3 2" xfId="40908" xr:uid="{061947D3-DD5B-48AF-A359-A806DF03D4F6}"/>
    <cellStyle name="Normal 12 2 5 4" xfId="33313" xr:uid="{09B2690F-A683-4270-B602-D49A7F810283}"/>
    <cellStyle name="Normal 12 2 6" xfId="10383" xr:uid="{00000000-0005-0000-0000-0000951D0000}"/>
    <cellStyle name="Normal 12 2 6 2" xfId="25946" xr:uid="{2FC5C7F9-14C5-4618-BF48-8B28AA89C50F}"/>
    <cellStyle name="Normal 12 2 6 2 2" xfId="40909" xr:uid="{C8054A6F-B3F1-40C3-8F00-1CAE5F580138}"/>
    <cellStyle name="Normal 12 2 6 3" xfId="33314" xr:uid="{655811B7-0183-49CA-9DF1-EB4F65A4103F}"/>
    <cellStyle name="Normal 12 2 7" xfId="5391" xr:uid="{00000000-0005-0000-0000-00008D1D0000}"/>
    <cellStyle name="Normal 12 3" xfId="604" xr:uid="{00000000-0005-0000-0000-0000F2010000}"/>
    <cellStyle name="Normal 12 3 2" xfId="10385" xr:uid="{00000000-0005-0000-0000-0000971D0000}"/>
    <cellStyle name="Normal 12 3 3" xfId="10386" xr:uid="{00000000-0005-0000-0000-0000981D0000}"/>
    <cellStyle name="Normal 12 3 4" xfId="10384" xr:uid="{00000000-0005-0000-0000-0000961D0000}"/>
    <cellStyle name="Normal 12 4" xfId="10387" xr:uid="{00000000-0005-0000-0000-0000991D0000}"/>
    <cellStyle name="Normal 12 5" xfId="10388" xr:uid="{00000000-0005-0000-0000-00009A1D0000}"/>
    <cellStyle name="Normal 12 5 2" xfId="10389" xr:uid="{00000000-0005-0000-0000-00009B1D0000}"/>
    <cellStyle name="Normal 12 5 3" xfId="10390" xr:uid="{00000000-0005-0000-0000-00009C1D0000}"/>
    <cellStyle name="Normal 12 6" xfId="10391" xr:uid="{00000000-0005-0000-0000-00009D1D0000}"/>
    <cellStyle name="Normal 12 6 2" xfId="10392" xr:uid="{00000000-0005-0000-0000-00009E1D0000}"/>
    <cellStyle name="Normal 12 6 2 2" xfId="10393" xr:uid="{00000000-0005-0000-0000-00009F1D0000}"/>
    <cellStyle name="Normal 12 6 2 2 2" xfId="25949" xr:uid="{BE425FC3-4E52-4366-A265-C1BAA20A1720}"/>
    <cellStyle name="Normal 12 6 2 2 2 2" xfId="40912" xr:uid="{8D70D39A-01C4-46EA-8CA0-3BA76EEFFBC3}"/>
    <cellStyle name="Normal 12 6 2 2 3" xfId="33317" xr:uid="{215EE004-F8DA-44A5-A33F-53C66782B725}"/>
    <cellStyle name="Normal 12 6 2 3" xfId="10394" xr:uid="{00000000-0005-0000-0000-0000A01D0000}"/>
    <cellStyle name="Normal 12 6 2 3 2" xfId="25950" xr:uid="{A1F1F3E9-6E9C-4C6D-A2D0-6FA5EE36F3A9}"/>
    <cellStyle name="Normal 12 6 2 3 2 2" xfId="40913" xr:uid="{3E798BE2-2BCE-4908-9080-3BDBE8A4D2B1}"/>
    <cellStyle name="Normal 12 6 2 3 3" xfId="33318" xr:uid="{E03BC133-1602-4B7A-8D2C-B4B6B8BC0E95}"/>
    <cellStyle name="Normal 12 6 2 4" xfId="25948" xr:uid="{C092BA3B-5F91-40BD-BF7B-F20529DC4D6E}"/>
    <cellStyle name="Normal 12 6 2 4 2" xfId="40911" xr:uid="{BABC5774-81A7-4DF3-93E2-C208BC11792A}"/>
    <cellStyle name="Normal 12 6 2 5" xfId="33316" xr:uid="{6A34CCF2-EC30-433D-9095-719A3439EFE7}"/>
    <cellStyle name="Normal 12 6 3" xfId="10395" xr:uid="{00000000-0005-0000-0000-0000A11D0000}"/>
    <cellStyle name="Normal 12 6 3 2" xfId="25951" xr:uid="{795D1F4B-ABAC-46F2-8885-1595848951AE}"/>
    <cellStyle name="Normal 12 6 3 2 2" xfId="40914" xr:uid="{026D5930-AF03-475A-8D00-C92019DB5647}"/>
    <cellStyle name="Normal 12 6 3 3" xfId="33319" xr:uid="{D61E4917-E6FD-4CEF-9BD4-566559EB1666}"/>
    <cellStyle name="Normal 12 6 4" xfId="10396" xr:uid="{00000000-0005-0000-0000-0000A21D0000}"/>
    <cellStyle name="Normal 12 6 4 2" xfId="25952" xr:uid="{E2810A61-2922-4643-8559-8FD1AC0ECA66}"/>
    <cellStyle name="Normal 12 6 4 2 2" xfId="40915" xr:uid="{98C99855-2C9D-401B-8BF3-CE68ADC0131A}"/>
    <cellStyle name="Normal 12 6 4 3" xfId="33320" xr:uid="{39761B6C-582A-4754-AD3E-6FE3F7403793}"/>
    <cellStyle name="Normal 12 6 5" xfId="25947" xr:uid="{5BC01BFF-6579-410B-B065-DC6B49DC7FF1}"/>
    <cellStyle name="Normal 12 6 5 2" xfId="40910" xr:uid="{661B18F5-D1A8-4AB0-B807-48D4B7F1A624}"/>
    <cellStyle name="Normal 12 6 6" xfId="33315" xr:uid="{880CB63F-1D9C-47B6-B322-1DA5FEE42F00}"/>
    <cellStyle name="Normal 12 7" xfId="10397" xr:uid="{00000000-0005-0000-0000-0000A31D0000}"/>
    <cellStyle name="Normal 12 7 2" xfId="10398" xr:uid="{00000000-0005-0000-0000-0000A41D0000}"/>
    <cellStyle name="Normal 12 7 3" xfId="10399" xr:uid="{00000000-0005-0000-0000-0000A51D0000}"/>
    <cellStyle name="Normal 12 7 3 2" xfId="25953" xr:uid="{B041DB1A-B6CF-4A0F-B12F-9DA5A7795426}"/>
    <cellStyle name="Normal 12 7 3 2 2" xfId="40916" xr:uid="{100F6ED7-BF24-47A3-87BE-ED15126DDCD0}"/>
    <cellStyle name="Normal 12 7 3 3" xfId="33321" xr:uid="{F0A91C97-C2D8-46CC-B18C-110044BF926C}"/>
    <cellStyle name="Normal 12 8" xfId="10400" xr:uid="{00000000-0005-0000-0000-0000A61D0000}"/>
    <cellStyle name="Normal 12 8 2" xfId="10401" xr:uid="{00000000-0005-0000-0000-0000A71D0000}"/>
    <cellStyle name="Normal 12 8 2 2" xfId="10402" xr:uid="{00000000-0005-0000-0000-0000A81D0000}"/>
    <cellStyle name="Normal 12 8 2 2 2" xfId="25955" xr:uid="{DC244AC0-AB5B-40EA-8E16-132762A084A4}"/>
    <cellStyle name="Normal 12 8 2 2 2 2" xfId="40918" xr:uid="{1E820054-69BA-4F7F-A168-F1FEFA50EFCF}"/>
    <cellStyle name="Normal 12 8 2 2 3" xfId="33323" xr:uid="{BA061B16-592B-49DF-8403-D502149C1987}"/>
    <cellStyle name="Normal 12 8 3" xfId="10403" xr:uid="{00000000-0005-0000-0000-0000A91D0000}"/>
    <cellStyle name="Normal 12 8 3 2" xfId="25956" xr:uid="{CB9E32FC-9DEF-400E-AC9B-056423E4F196}"/>
    <cellStyle name="Normal 12 8 3 2 2" xfId="40919" xr:uid="{E6B78F72-2127-44B5-A66D-94B1B2411616}"/>
    <cellStyle name="Normal 12 8 3 3" xfId="33324" xr:uid="{E7B8517B-0D07-4BB1-93AC-C6F2B1662F91}"/>
    <cellStyle name="Normal 12 8 4" xfId="25954" xr:uid="{CD8606BB-71C6-460F-9933-543FED819CAA}"/>
    <cellStyle name="Normal 12 8 4 2" xfId="40917" xr:uid="{6B36E45B-950D-4E67-ACA8-F68E70C35849}"/>
    <cellStyle name="Normal 12 8 5" xfId="33322" xr:uid="{B55DA3BD-9720-44AD-B68E-93A74860D47F}"/>
    <cellStyle name="Normal 12 9" xfId="10404" xr:uid="{00000000-0005-0000-0000-0000AA1D0000}"/>
    <cellStyle name="Normal 12_2010 - 2012 CEE Analysis - 2012 Budget DRAFT 11.1.11" xfId="605" xr:uid="{00000000-0005-0000-0000-0000F3010000}"/>
    <cellStyle name="Normal 120" xfId="10405" xr:uid="{00000000-0005-0000-0000-0000AC1D0000}"/>
    <cellStyle name="Normal 120 2" xfId="10406" xr:uid="{00000000-0005-0000-0000-0000AD1D0000}"/>
    <cellStyle name="Normal 120 2 2" xfId="25957" xr:uid="{A506CC25-D5FA-40E3-A392-5600A80DD501}"/>
    <cellStyle name="Normal 120 2 2 2" xfId="40920" xr:uid="{54ED1FFE-577F-478F-B0CF-00CE885C3685}"/>
    <cellStyle name="Normal 120 2 3" xfId="33325" xr:uid="{522EBEAE-F8DB-4C0E-A9C2-3D5BE73BE0C9}"/>
    <cellStyle name="Normal 121" xfId="10407" xr:uid="{00000000-0005-0000-0000-0000AE1D0000}"/>
    <cellStyle name="Normal 121 2" xfId="10408" xr:uid="{00000000-0005-0000-0000-0000AF1D0000}"/>
    <cellStyle name="Normal 121 2 2" xfId="25958" xr:uid="{E9690F59-58AD-4727-8530-D6784C6DA096}"/>
    <cellStyle name="Normal 121 2 2 2" xfId="40921" xr:uid="{948CB165-1564-4AF9-9826-E279156CE3CB}"/>
    <cellStyle name="Normal 121 2 3" xfId="33326" xr:uid="{5992C816-9FBF-4694-95E8-D7FBF71543E4}"/>
    <cellStyle name="Normal 122" xfId="10409" xr:uid="{00000000-0005-0000-0000-0000B01D0000}"/>
    <cellStyle name="Normal 122 2" xfId="10410" xr:uid="{00000000-0005-0000-0000-0000B11D0000}"/>
    <cellStyle name="Normal 122 2 2" xfId="25959" xr:uid="{F1A2D6A9-FF4F-49CB-BFFC-E7B21AA4611B}"/>
    <cellStyle name="Normal 122 2 2 2" xfId="40922" xr:uid="{74709F7A-BDA1-4A24-9FE9-F04246578307}"/>
    <cellStyle name="Normal 122 2 3" xfId="33327" xr:uid="{2FD921D6-07B8-4071-BE91-50F81F033180}"/>
    <cellStyle name="Normal 123" xfId="10411" xr:uid="{00000000-0005-0000-0000-0000B21D0000}"/>
    <cellStyle name="Normal 123 2" xfId="10412" xr:uid="{00000000-0005-0000-0000-0000B31D0000}"/>
    <cellStyle name="Normal 123 2 2" xfId="25960" xr:uid="{FC5BFDAD-B0EC-49EE-8E9C-1FD40D89D743}"/>
    <cellStyle name="Normal 123 2 2 2" xfId="40923" xr:uid="{4DCCC2A4-60BE-4B25-A058-C2F262AFE0E5}"/>
    <cellStyle name="Normal 123 2 3" xfId="33328" xr:uid="{D7FC0F13-BFE3-43AA-946E-B945587110F5}"/>
    <cellStyle name="Normal 124" xfId="10413" xr:uid="{00000000-0005-0000-0000-0000B41D0000}"/>
    <cellStyle name="Normal 124 2" xfId="10414" xr:uid="{00000000-0005-0000-0000-0000B51D0000}"/>
    <cellStyle name="Normal 124 2 2" xfId="25961" xr:uid="{DBBBA336-19E9-420A-AE62-ABD39C9CFEF0}"/>
    <cellStyle name="Normal 124 2 2 2" xfId="40924" xr:uid="{70219C99-78CC-4E40-889B-914A42F1A3AB}"/>
    <cellStyle name="Normal 124 2 3" xfId="33329" xr:uid="{A27BCD76-9FD8-4623-A243-E892ECD07D67}"/>
    <cellStyle name="Normal 125" xfId="10415" xr:uid="{00000000-0005-0000-0000-0000B61D0000}"/>
    <cellStyle name="Normal 125 2" xfId="10416" xr:uid="{00000000-0005-0000-0000-0000B71D0000}"/>
    <cellStyle name="Normal 125 2 2" xfId="25962" xr:uid="{2BC987DB-38DC-41E3-BDAA-0AD496E345B6}"/>
    <cellStyle name="Normal 125 2 2 2" xfId="40925" xr:uid="{2D048A5E-967D-4166-ABE7-AF6500A6676A}"/>
    <cellStyle name="Normal 125 2 3" xfId="33330" xr:uid="{66414A11-108D-476C-9FE1-760ECDFDB1FF}"/>
    <cellStyle name="Normal 126" xfId="10417" xr:uid="{00000000-0005-0000-0000-0000B81D0000}"/>
    <cellStyle name="Normal 126 2" xfId="10418" xr:uid="{00000000-0005-0000-0000-0000B91D0000}"/>
    <cellStyle name="Normal 126 2 2" xfId="25963" xr:uid="{59742C1F-631F-446E-A2C2-559D3D3AC5E7}"/>
    <cellStyle name="Normal 126 2 2 2" xfId="40926" xr:uid="{ECF8AFB5-33C5-42F1-BF89-DB2CA9256E6E}"/>
    <cellStyle name="Normal 126 2 3" xfId="33331" xr:uid="{90181274-81C7-4681-A635-963E29ACD37B}"/>
    <cellStyle name="Normal 127" xfId="10419" xr:uid="{00000000-0005-0000-0000-0000BA1D0000}"/>
    <cellStyle name="Normal 127 2" xfId="10420" xr:uid="{00000000-0005-0000-0000-0000BB1D0000}"/>
    <cellStyle name="Normal 127 2 2" xfId="25964" xr:uid="{1DB1D109-ACA2-489E-996A-E53E0D0F7FAE}"/>
    <cellStyle name="Normal 127 2 2 2" xfId="40927" xr:uid="{38F38C0E-4CC0-4904-B632-04722940A30A}"/>
    <cellStyle name="Normal 127 2 3" xfId="33332" xr:uid="{8A37C61F-F2FE-4D48-9077-CBEE8A09F441}"/>
    <cellStyle name="Normal 128" xfId="10421" xr:uid="{00000000-0005-0000-0000-0000BC1D0000}"/>
    <cellStyle name="Normal 128 2" xfId="10422" xr:uid="{00000000-0005-0000-0000-0000BD1D0000}"/>
    <cellStyle name="Normal 128 2 2" xfId="25965" xr:uid="{BE6AA30B-D940-4783-A529-5FEFF4798CF4}"/>
    <cellStyle name="Normal 128 2 2 2" xfId="40928" xr:uid="{14781406-8B2E-400B-85B8-844E5655FE8E}"/>
    <cellStyle name="Normal 128 2 3" xfId="33333" xr:uid="{867A6DB1-A21F-438A-8803-99A84D913AFE}"/>
    <cellStyle name="Normal 129" xfId="10423" xr:uid="{00000000-0005-0000-0000-0000BE1D0000}"/>
    <cellStyle name="Normal 129 2" xfId="10424" xr:uid="{00000000-0005-0000-0000-0000BF1D0000}"/>
    <cellStyle name="Normal 129 2 2" xfId="25966" xr:uid="{CDF8ABBC-CE20-4CD6-86A2-2E2153293F72}"/>
    <cellStyle name="Normal 129 2 2 2" xfId="40929" xr:uid="{739F4FF8-7947-49CD-B082-855AD5FEF00C}"/>
    <cellStyle name="Normal 129 2 3" xfId="33334" xr:uid="{D1AF80EF-5F09-4CF0-8B04-A0B6A1C503E2}"/>
    <cellStyle name="Normal 13" xfId="606" xr:uid="{00000000-0005-0000-0000-0000F4010000}"/>
    <cellStyle name="Normal 13 10" xfId="10425" xr:uid="{00000000-0005-0000-0000-0000C11D0000}"/>
    <cellStyle name="Normal 13 11" xfId="10426" xr:uid="{00000000-0005-0000-0000-0000C21D0000}"/>
    <cellStyle name="Normal 13 12" xfId="5390" xr:uid="{00000000-0005-0000-0000-0000C01D0000}"/>
    <cellStyle name="Normal 13 2" xfId="5607" xr:uid="{00000000-0005-0000-0000-0000C31D0000}"/>
    <cellStyle name="Normal 13 2 2" xfId="10427" xr:uid="{00000000-0005-0000-0000-0000C41D0000}"/>
    <cellStyle name="Normal 13 2 2 2" xfId="10428" xr:uid="{00000000-0005-0000-0000-0000C51D0000}"/>
    <cellStyle name="Normal 13 2 2 2 2" xfId="10429" xr:uid="{00000000-0005-0000-0000-0000C61D0000}"/>
    <cellStyle name="Normal 13 2 2 2 2 2" xfId="10430" xr:uid="{00000000-0005-0000-0000-0000C71D0000}"/>
    <cellStyle name="Normal 13 2 2 2 2 2 2" xfId="25970" xr:uid="{F83FF931-FED0-4A56-A22A-70A2CC55316F}"/>
    <cellStyle name="Normal 13 2 2 2 2 2 2 2" xfId="40933" xr:uid="{E847970A-D7CD-4D69-9BBE-E93496B52FAF}"/>
    <cellStyle name="Normal 13 2 2 2 2 2 3" xfId="33338" xr:uid="{A527E8DB-5D58-455B-8EE3-53C3E980ED6C}"/>
    <cellStyle name="Normal 13 2 2 2 2 3" xfId="10431" xr:uid="{00000000-0005-0000-0000-0000C81D0000}"/>
    <cellStyle name="Normal 13 2 2 2 2 3 2" xfId="25971" xr:uid="{89C7808A-0693-4905-8E62-5A527D34F4AB}"/>
    <cellStyle name="Normal 13 2 2 2 2 3 2 2" xfId="40934" xr:uid="{E7382BDC-93D2-43DD-AB19-8575A1039780}"/>
    <cellStyle name="Normal 13 2 2 2 2 3 3" xfId="33339" xr:uid="{C6F90578-CF03-4F9A-AB80-2F3CEA78F3B6}"/>
    <cellStyle name="Normal 13 2 2 2 2 4" xfId="25969" xr:uid="{A1901ACA-12C4-487E-B55F-5E7DD6BCD91C}"/>
    <cellStyle name="Normal 13 2 2 2 2 4 2" xfId="40932" xr:uid="{F2FD3884-741D-432D-967C-4FB41FDB4D5A}"/>
    <cellStyle name="Normal 13 2 2 2 2 5" xfId="33337" xr:uid="{1434B249-D744-4FCF-AE7A-407B73C89993}"/>
    <cellStyle name="Normal 13 2 2 2 3" xfId="10432" xr:uid="{00000000-0005-0000-0000-0000C91D0000}"/>
    <cellStyle name="Normal 13 2 2 2 3 2" xfId="25972" xr:uid="{D77EAB2E-5121-450B-BB31-673DCF017F2F}"/>
    <cellStyle name="Normal 13 2 2 2 3 2 2" xfId="40935" xr:uid="{444D999E-1A25-4B4C-A631-EC0CE7EA1EA5}"/>
    <cellStyle name="Normal 13 2 2 2 3 3" xfId="33340" xr:uid="{5EBE4EFC-C1D8-4ECE-8CDC-6B0044853C24}"/>
    <cellStyle name="Normal 13 2 2 2 4" xfId="10433" xr:uid="{00000000-0005-0000-0000-0000CA1D0000}"/>
    <cellStyle name="Normal 13 2 2 2 4 2" xfId="25973" xr:uid="{42A858D6-3996-4C57-A32C-F26FBCCE1C10}"/>
    <cellStyle name="Normal 13 2 2 2 4 2 2" xfId="40936" xr:uid="{3D723DBF-5083-45CB-9350-585C338D2407}"/>
    <cellStyle name="Normal 13 2 2 2 4 3" xfId="33341" xr:uid="{5CCA5526-651D-4CDC-BB3D-C7F96D510DB7}"/>
    <cellStyle name="Normal 13 2 2 2 5" xfId="25968" xr:uid="{3A64522B-63FE-4425-9757-3209D8595D22}"/>
    <cellStyle name="Normal 13 2 2 2 5 2" xfId="40931" xr:uid="{CFEFE9B3-513A-47FD-9B56-701C1D19A9E0}"/>
    <cellStyle name="Normal 13 2 2 2 6" xfId="33336" xr:uid="{8516EA3C-C3EE-4E27-950F-6BF15060D231}"/>
    <cellStyle name="Normal 13 2 2 3" xfId="10434" xr:uid="{00000000-0005-0000-0000-0000CB1D0000}"/>
    <cellStyle name="Normal 13 2 2 3 2" xfId="10435" xr:uid="{00000000-0005-0000-0000-0000CC1D0000}"/>
    <cellStyle name="Normal 13 2 2 3 2 2" xfId="25975" xr:uid="{E9D268D2-C28D-4451-B2ED-E84E18E68F20}"/>
    <cellStyle name="Normal 13 2 2 3 2 2 2" xfId="40938" xr:uid="{C494CBAE-48C0-4EBD-8666-DD517FDE8E50}"/>
    <cellStyle name="Normal 13 2 2 3 2 3" xfId="33343" xr:uid="{D519BF1D-0361-4A6B-B19E-60A3A134EF07}"/>
    <cellStyle name="Normal 13 2 2 3 3" xfId="10436" xr:uid="{00000000-0005-0000-0000-0000CD1D0000}"/>
    <cellStyle name="Normal 13 2 2 3 3 2" xfId="25976" xr:uid="{9A37FA46-C538-4AAA-BCAF-217BEF57F334}"/>
    <cellStyle name="Normal 13 2 2 3 3 2 2" xfId="40939" xr:uid="{36DC0406-01D5-4E48-8D64-57E205857059}"/>
    <cellStyle name="Normal 13 2 2 3 3 3" xfId="33344" xr:uid="{5A2A8B4F-D0E4-443F-8277-FA571C41AF7B}"/>
    <cellStyle name="Normal 13 2 2 3 4" xfId="25974" xr:uid="{D0E1948D-B3BA-42FF-8788-5A2235F9704A}"/>
    <cellStyle name="Normal 13 2 2 3 4 2" xfId="40937" xr:uid="{B6FBB4EF-B2E9-4C95-B2B6-74C1B000D5F8}"/>
    <cellStyle name="Normal 13 2 2 3 5" xfId="33342" xr:uid="{0980486A-0651-4372-9FC0-A56FE12D9B97}"/>
    <cellStyle name="Normal 13 2 2 4" xfId="10437" xr:uid="{00000000-0005-0000-0000-0000CE1D0000}"/>
    <cellStyle name="Normal 13 2 2 4 2" xfId="25977" xr:uid="{6EC25D0A-BC36-43EF-B598-E452427F1D21}"/>
    <cellStyle name="Normal 13 2 2 4 2 2" xfId="40940" xr:uid="{2406DF90-D445-4E11-BDBD-C785D7AB2717}"/>
    <cellStyle name="Normal 13 2 2 4 3" xfId="33345" xr:uid="{81EADD08-FBCD-4289-9781-A8A56F09F32A}"/>
    <cellStyle name="Normal 13 2 2 5" xfId="10438" xr:uid="{00000000-0005-0000-0000-0000CF1D0000}"/>
    <cellStyle name="Normal 13 2 2 5 2" xfId="25978" xr:uid="{00587684-B4D0-437A-BA7B-18F801093B12}"/>
    <cellStyle name="Normal 13 2 2 5 2 2" xfId="40941" xr:uid="{4764665C-8C8D-45EC-B4F0-847A29D435E0}"/>
    <cellStyle name="Normal 13 2 2 5 3" xfId="33346" xr:uid="{ED8A2436-6D8B-4BE0-93F7-991A4215AA7E}"/>
    <cellStyle name="Normal 13 2 2 6" xfId="10439" xr:uid="{00000000-0005-0000-0000-0000D01D0000}"/>
    <cellStyle name="Normal 13 2 2 7" xfId="25967" xr:uid="{F1F85C92-5934-4CD7-A82B-5FCBBFC4348D}"/>
    <cellStyle name="Normal 13 2 2 7 2" xfId="40930" xr:uid="{4CF92434-8E76-4EE0-957B-02D8BEDE49CA}"/>
    <cellStyle name="Normal 13 2 2 8" xfId="33335" xr:uid="{554D2B4E-89E7-4D14-A91A-F9B8434B6C77}"/>
    <cellStyle name="Normal 13 2 3" xfId="10440" xr:uid="{00000000-0005-0000-0000-0000D11D0000}"/>
    <cellStyle name="Normal 13 2 3 2" xfId="10441" xr:uid="{00000000-0005-0000-0000-0000D21D0000}"/>
    <cellStyle name="Normal 13 2 3 2 2" xfId="10442" xr:uid="{00000000-0005-0000-0000-0000D31D0000}"/>
    <cellStyle name="Normal 13 2 3 2 2 2" xfId="25981" xr:uid="{7E31861A-0D2B-4370-9463-886836C3CF7A}"/>
    <cellStyle name="Normal 13 2 3 2 2 2 2" xfId="40944" xr:uid="{AC5D20E5-E308-4B62-A66A-6D758ABA0BD6}"/>
    <cellStyle name="Normal 13 2 3 2 2 3" xfId="33349" xr:uid="{85968D31-80FE-4B02-A5EF-9B2E06C7506D}"/>
    <cellStyle name="Normal 13 2 3 2 3" xfId="10443" xr:uid="{00000000-0005-0000-0000-0000D41D0000}"/>
    <cellStyle name="Normal 13 2 3 2 3 2" xfId="25982" xr:uid="{48A2B7BE-43FB-4535-A424-766B74651BCB}"/>
    <cellStyle name="Normal 13 2 3 2 3 2 2" xfId="40945" xr:uid="{4ACDE945-BF53-45F9-9A8C-FFD6C36FD8BC}"/>
    <cellStyle name="Normal 13 2 3 2 3 3" xfId="33350" xr:uid="{315C6099-6BEC-4345-B468-3323535A162D}"/>
    <cellStyle name="Normal 13 2 3 2 4" xfId="25980" xr:uid="{1716EB53-8882-4A79-B001-9CC8CD335547}"/>
    <cellStyle name="Normal 13 2 3 2 4 2" xfId="40943" xr:uid="{614C1270-C1A8-4F81-BB06-4B55D9A76D8F}"/>
    <cellStyle name="Normal 13 2 3 2 5" xfId="33348" xr:uid="{16B1156F-7AF3-4059-A470-3FD6386EA48D}"/>
    <cellStyle name="Normal 13 2 3 3" xfId="10444" xr:uid="{00000000-0005-0000-0000-0000D51D0000}"/>
    <cellStyle name="Normal 13 2 3 3 2" xfId="25983" xr:uid="{D2EAF6E6-5698-4BF5-965F-E8783019D6C4}"/>
    <cellStyle name="Normal 13 2 3 3 2 2" xfId="40946" xr:uid="{70D808F0-B3B3-44A5-9CD0-23BBFD57E282}"/>
    <cellStyle name="Normal 13 2 3 3 3" xfId="33351" xr:uid="{3BA749AB-AD3D-4F81-8644-6A048CE95EFC}"/>
    <cellStyle name="Normal 13 2 3 4" xfId="10445" xr:uid="{00000000-0005-0000-0000-0000D61D0000}"/>
    <cellStyle name="Normal 13 2 3 4 2" xfId="25984" xr:uid="{361DDFFC-66CA-4F8D-B94B-B37159957B8F}"/>
    <cellStyle name="Normal 13 2 3 4 2 2" xfId="40947" xr:uid="{D2D82478-F228-43DA-B077-BEACEC635E7A}"/>
    <cellStyle name="Normal 13 2 3 4 3" xfId="33352" xr:uid="{75BA1703-4B65-4CAB-A6B7-07638D87929C}"/>
    <cellStyle name="Normal 13 2 3 5" xfId="25979" xr:uid="{947AF140-AFF2-4967-9978-8A58FD16480D}"/>
    <cellStyle name="Normal 13 2 3 5 2" xfId="40942" xr:uid="{81A4A093-D86C-4B3D-86A1-A924523E4C3B}"/>
    <cellStyle name="Normal 13 2 3 6" xfId="33347" xr:uid="{DCEEBBAB-9D23-4D99-9B40-F7CEFBE8B8D9}"/>
    <cellStyle name="Normal 13 2 4" xfId="10446" xr:uid="{00000000-0005-0000-0000-0000D71D0000}"/>
    <cellStyle name="Normal 13 2 5" xfId="10447" xr:uid="{00000000-0005-0000-0000-0000D81D0000}"/>
    <cellStyle name="Normal 13 2 5 2" xfId="10448" xr:uid="{00000000-0005-0000-0000-0000D91D0000}"/>
    <cellStyle name="Normal 13 2 5 3" xfId="25985" xr:uid="{FDAB56C2-9AEC-4A72-968D-19CBAF217538}"/>
    <cellStyle name="Normal 13 2 5 3 2" xfId="40948" xr:uid="{4D3902D2-F084-459F-BB58-B0312B778280}"/>
    <cellStyle name="Normal 13 2 5 4" xfId="33353" xr:uid="{5EAC106F-E5D0-420F-ACDA-67D1BFADF19B}"/>
    <cellStyle name="Normal 13 2 6" xfId="10449" xr:uid="{00000000-0005-0000-0000-0000DA1D0000}"/>
    <cellStyle name="Normal 13 2 6 2" xfId="25986" xr:uid="{007C027E-E752-422B-9137-E8E44D921678}"/>
    <cellStyle name="Normal 13 2 6 2 2" xfId="40949" xr:uid="{9A1788D0-34CB-4FCD-AD87-A4E7DE64EB23}"/>
    <cellStyle name="Normal 13 2 6 3" xfId="33354" xr:uid="{D8C25AAA-85A6-4D60-BD13-3D9033C8DB2A}"/>
    <cellStyle name="Normal 13 3" xfId="10450" xr:uid="{00000000-0005-0000-0000-0000DB1D0000}"/>
    <cellStyle name="Normal 13 3 2" xfId="10451" xr:uid="{00000000-0005-0000-0000-0000DC1D0000}"/>
    <cellStyle name="Normal 13 3 3" xfId="10452" xr:uid="{00000000-0005-0000-0000-0000DD1D0000}"/>
    <cellStyle name="Normal 13 4" xfId="10453" xr:uid="{00000000-0005-0000-0000-0000DE1D0000}"/>
    <cellStyle name="Normal 13 4 2" xfId="10454" xr:uid="{00000000-0005-0000-0000-0000DF1D0000}"/>
    <cellStyle name="Normal 13 4 2 2" xfId="10455" xr:uid="{00000000-0005-0000-0000-0000E01D0000}"/>
    <cellStyle name="Normal 13 4 2 2 2" xfId="10456" xr:uid="{00000000-0005-0000-0000-0000E11D0000}"/>
    <cellStyle name="Normal 13 4 2 2 2 2" xfId="25990" xr:uid="{473C4E63-FA2C-4ACD-A4FC-24935980414B}"/>
    <cellStyle name="Normal 13 4 2 2 2 2 2" xfId="40953" xr:uid="{502B8627-2ABD-4353-A665-56E7F29E88DB}"/>
    <cellStyle name="Normal 13 4 2 2 2 3" xfId="33358" xr:uid="{8ED0FF48-F3A9-48B0-A876-60A968AF32A4}"/>
    <cellStyle name="Normal 13 4 2 2 3" xfId="10457" xr:uid="{00000000-0005-0000-0000-0000E21D0000}"/>
    <cellStyle name="Normal 13 4 2 2 3 2" xfId="25991" xr:uid="{799FF848-032A-425F-A718-4C74033B2B52}"/>
    <cellStyle name="Normal 13 4 2 2 3 2 2" xfId="40954" xr:uid="{00DF96D2-D11C-4BD2-96F6-60BF35A04387}"/>
    <cellStyle name="Normal 13 4 2 2 3 3" xfId="33359" xr:uid="{B892F3FA-5B9B-4974-B2BF-10B10087D8DA}"/>
    <cellStyle name="Normal 13 4 2 2 4" xfId="25989" xr:uid="{BE7588A7-DAA9-4149-BAC2-1A07A87C7D0A}"/>
    <cellStyle name="Normal 13 4 2 2 4 2" xfId="40952" xr:uid="{3B9AC930-A894-41C0-8F1E-3CAAAA0623A4}"/>
    <cellStyle name="Normal 13 4 2 2 5" xfId="33357" xr:uid="{185779A2-89E7-4665-A2A2-ECE35BC98EEE}"/>
    <cellStyle name="Normal 13 4 2 3" xfId="10458" xr:uid="{00000000-0005-0000-0000-0000E31D0000}"/>
    <cellStyle name="Normal 13 4 2 3 2" xfId="25992" xr:uid="{B3AEDA49-536A-43CE-A12F-8A5587E33AE2}"/>
    <cellStyle name="Normal 13 4 2 3 2 2" xfId="40955" xr:uid="{C4579684-608F-4B8D-9FEB-51EBD6F9D9DB}"/>
    <cellStyle name="Normal 13 4 2 3 3" xfId="33360" xr:uid="{3462DFB0-F6F0-420E-9EE5-8F6B4F18C4AD}"/>
    <cellStyle name="Normal 13 4 2 4" xfId="10459" xr:uid="{00000000-0005-0000-0000-0000E41D0000}"/>
    <cellStyle name="Normal 13 4 2 4 2" xfId="25993" xr:uid="{D96376AD-64CE-480B-8306-9A543C24F279}"/>
    <cellStyle name="Normal 13 4 2 4 2 2" xfId="40956" xr:uid="{6A28E32B-E89F-4006-829D-898D10F48881}"/>
    <cellStyle name="Normal 13 4 2 4 3" xfId="33361" xr:uid="{7143D5B1-2C25-4080-B5EC-9F99384CAAEE}"/>
    <cellStyle name="Normal 13 4 2 5" xfId="25988" xr:uid="{DCCF75BA-4AF3-47D3-8F36-E86CDE68ACC7}"/>
    <cellStyle name="Normal 13 4 2 5 2" xfId="40951" xr:uid="{1A623FFC-CF8B-4479-A19C-BFC28F7A9CD3}"/>
    <cellStyle name="Normal 13 4 2 6" xfId="33356" xr:uid="{62BD7793-95A5-4618-9A8F-FD9AC106A3C8}"/>
    <cellStyle name="Normal 13 4 3" xfId="10460" xr:uid="{00000000-0005-0000-0000-0000E51D0000}"/>
    <cellStyle name="Normal 13 4 3 2" xfId="10461" xr:uid="{00000000-0005-0000-0000-0000E61D0000}"/>
    <cellStyle name="Normal 13 4 3 2 2" xfId="25995" xr:uid="{D20DB48A-0785-4FE5-82D1-5A45054717AC}"/>
    <cellStyle name="Normal 13 4 3 2 2 2" xfId="40958" xr:uid="{81B31975-2BB3-4A05-B118-DF733EE1E3F2}"/>
    <cellStyle name="Normal 13 4 3 2 3" xfId="33363" xr:uid="{D9B142E0-1359-4DF6-B580-DABC2E1C7676}"/>
    <cellStyle name="Normal 13 4 3 3" xfId="10462" xr:uid="{00000000-0005-0000-0000-0000E71D0000}"/>
    <cellStyle name="Normal 13 4 3 3 2" xfId="25996" xr:uid="{41EFF79A-3805-46FD-BB26-3F9450B38E9D}"/>
    <cellStyle name="Normal 13 4 3 3 2 2" xfId="40959" xr:uid="{9FB4A531-F844-45C4-96A1-6E6F81164D1D}"/>
    <cellStyle name="Normal 13 4 3 3 3" xfId="33364" xr:uid="{DC48137F-CCB5-45AF-9912-C88887584E5B}"/>
    <cellStyle name="Normal 13 4 3 4" xfId="25994" xr:uid="{E2449D46-A718-44F7-8BAB-59330823E2F8}"/>
    <cellStyle name="Normal 13 4 3 4 2" xfId="40957" xr:uid="{1F4FD111-DE08-4C8C-AFC7-2D61C0F30F05}"/>
    <cellStyle name="Normal 13 4 3 5" xfId="33362" xr:uid="{121B5415-059C-425F-AB42-6F3677E1EE33}"/>
    <cellStyle name="Normal 13 4 4" xfId="10463" xr:uid="{00000000-0005-0000-0000-0000E81D0000}"/>
    <cellStyle name="Normal 13 4 4 2" xfId="25997" xr:uid="{5761EB47-5CED-46E3-8156-AB3670A7421B}"/>
    <cellStyle name="Normal 13 4 4 2 2" xfId="40960" xr:uid="{F8565211-3E61-4A55-BCEF-0D58CA6D444D}"/>
    <cellStyle name="Normal 13 4 4 3" xfId="33365" xr:uid="{69240EBB-FE9B-4A6C-9506-F2B6E2B9D35B}"/>
    <cellStyle name="Normal 13 4 5" xfId="10464" xr:uid="{00000000-0005-0000-0000-0000E91D0000}"/>
    <cellStyle name="Normal 13 4 5 2" xfId="25998" xr:uid="{78113917-5965-4051-9974-ABE7680579B8}"/>
    <cellStyle name="Normal 13 4 5 2 2" xfId="40961" xr:uid="{6CAED715-923C-479A-AF16-200AA291D21B}"/>
    <cellStyle name="Normal 13 4 5 3" xfId="33366" xr:uid="{5BA8A34D-D63A-4E90-B387-E5344E5C94EB}"/>
    <cellStyle name="Normal 13 4 6" xfId="25987" xr:uid="{23D345C0-3915-4D84-B039-111AF425F47B}"/>
    <cellStyle name="Normal 13 4 6 2" xfId="40950" xr:uid="{8D4B27A3-44AD-4640-B283-EC2B0625ACA3}"/>
    <cellStyle name="Normal 13 4 7" xfId="33355" xr:uid="{379D06E3-15AD-4833-B653-C644ACE2549D}"/>
    <cellStyle name="Normal 13 5" xfId="10465" xr:uid="{00000000-0005-0000-0000-0000EA1D0000}"/>
    <cellStyle name="Normal 13 5 2" xfId="10466" xr:uid="{00000000-0005-0000-0000-0000EB1D0000}"/>
    <cellStyle name="Normal 13 5 3" xfId="10467" xr:uid="{00000000-0005-0000-0000-0000EC1D0000}"/>
    <cellStyle name="Normal 13 6" xfId="10468" xr:uid="{00000000-0005-0000-0000-0000ED1D0000}"/>
    <cellStyle name="Normal 13 6 2" xfId="10469" xr:uid="{00000000-0005-0000-0000-0000EE1D0000}"/>
    <cellStyle name="Normal 13 6 2 2" xfId="10470" xr:uid="{00000000-0005-0000-0000-0000EF1D0000}"/>
    <cellStyle name="Normal 13 6 2 2 2" xfId="26001" xr:uid="{81E55064-88BB-44E4-89CD-14DA5A9F0677}"/>
    <cellStyle name="Normal 13 6 2 2 2 2" xfId="40964" xr:uid="{F48892D3-0E02-44E5-A0C0-709EC40B1DEB}"/>
    <cellStyle name="Normal 13 6 2 2 3" xfId="33369" xr:uid="{5AE3B99D-7334-44BA-A154-A5C0E7E05E65}"/>
    <cellStyle name="Normal 13 6 2 3" xfId="10471" xr:uid="{00000000-0005-0000-0000-0000F01D0000}"/>
    <cellStyle name="Normal 13 6 2 3 2" xfId="26002" xr:uid="{3ACAA154-6471-458B-B93F-9CBD9C335110}"/>
    <cellStyle name="Normal 13 6 2 3 2 2" xfId="40965" xr:uid="{56E72525-8565-437F-AB90-C8CACB490DA7}"/>
    <cellStyle name="Normal 13 6 2 3 3" xfId="33370" xr:uid="{446A46A8-0EF5-4C72-A0B9-6CF6C7EA4C35}"/>
    <cellStyle name="Normal 13 6 2 4" xfId="26000" xr:uid="{2A0B7269-6FF3-4BD6-8473-215D7C08BB41}"/>
    <cellStyle name="Normal 13 6 2 4 2" xfId="40963" xr:uid="{4D4EDB3A-90E7-43B3-ACA2-A3B59BA5BB03}"/>
    <cellStyle name="Normal 13 6 2 5" xfId="33368" xr:uid="{507BE313-449E-4924-B4CC-E6088751AC8B}"/>
    <cellStyle name="Normal 13 6 3" xfId="10472" xr:uid="{00000000-0005-0000-0000-0000F11D0000}"/>
    <cellStyle name="Normal 13 6 3 2" xfId="26003" xr:uid="{0D9D7C8E-110A-4A82-9026-B4A9C75DD812}"/>
    <cellStyle name="Normal 13 6 3 2 2" xfId="40966" xr:uid="{9FC94B93-C4BD-459A-B3DD-B734B93D8370}"/>
    <cellStyle name="Normal 13 6 3 3" xfId="33371" xr:uid="{E96BA0E5-3197-4CDE-A708-2BE5E0A09252}"/>
    <cellStyle name="Normal 13 6 4" xfId="10473" xr:uid="{00000000-0005-0000-0000-0000F21D0000}"/>
    <cellStyle name="Normal 13 6 4 2" xfId="26004" xr:uid="{082355F8-68E1-4792-98F2-33B61C6D94C7}"/>
    <cellStyle name="Normal 13 6 4 2 2" xfId="40967" xr:uid="{3BECA221-D65B-4E82-B9D0-02484E3E56E3}"/>
    <cellStyle name="Normal 13 6 4 3" xfId="33372" xr:uid="{7202BC10-EB9C-43D1-B184-544EDFFCF7F6}"/>
    <cellStyle name="Normal 13 6 5" xfId="25999" xr:uid="{1C04F7C8-56F7-49A2-8D06-0190707DD46E}"/>
    <cellStyle name="Normal 13 6 5 2" xfId="40962" xr:uid="{D96C1F3A-B345-4544-A4D0-787701698ACA}"/>
    <cellStyle name="Normal 13 6 6" xfId="33367" xr:uid="{BA8C3819-12C6-479F-9861-88292303458B}"/>
    <cellStyle name="Normal 13 7" xfId="10474" xr:uid="{00000000-0005-0000-0000-0000F31D0000}"/>
    <cellStyle name="Normal 13 7 2" xfId="10475" xr:uid="{00000000-0005-0000-0000-0000F41D0000}"/>
    <cellStyle name="Normal 13 7 2 2" xfId="10476" xr:uid="{00000000-0005-0000-0000-0000F51D0000}"/>
    <cellStyle name="Normal 13 7 2 2 2" xfId="26007" xr:uid="{FF58F20B-B1B2-43FF-A383-C454AA80FE7D}"/>
    <cellStyle name="Normal 13 7 2 2 2 2" xfId="40970" xr:uid="{4CBE2805-DD77-437A-9B84-F7B53367FE1C}"/>
    <cellStyle name="Normal 13 7 2 2 3" xfId="33375" xr:uid="{BBC84980-CE4A-4636-84E5-45E25A88F6CC}"/>
    <cellStyle name="Normal 13 7 2 3" xfId="10477" xr:uid="{00000000-0005-0000-0000-0000F61D0000}"/>
    <cellStyle name="Normal 13 7 2 3 2" xfId="26008" xr:uid="{4F6BF44B-8C94-44AD-B974-1CBCD4300679}"/>
    <cellStyle name="Normal 13 7 2 3 2 2" xfId="40971" xr:uid="{5EA45E6E-56F4-40F5-A6DB-DBB3F54EAF7D}"/>
    <cellStyle name="Normal 13 7 2 3 3" xfId="33376" xr:uid="{8681627C-4078-48F0-80E7-5FD482E99C96}"/>
    <cellStyle name="Normal 13 7 2 4" xfId="26006" xr:uid="{90E3AB94-42F6-400C-9C1F-B4BF52FE0B29}"/>
    <cellStyle name="Normal 13 7 2 4 2" xfId="40969" xr:uid="{F9E947CF-42CE-4116-9FF8-4BF2577CE510}"/>
    <cellStyle name="Normal 13 7 2 5" xfId="33374" xr:uid="{8CECF35E-2DF9-4A97-8CEE-B5D17FB479A6}"/>
    <cellStyle name="Normal 13 7 3" xfId="10478" xr:uid="{00000000-0005-0000-0000-0000F71D0000}"/>
    <cellStyle name="Normal 13 7 3 2" xfId="26009" xr:uid="{41A9C291-5CBE-4A77-A560-F72429531959}"/>
    <cellStyle name="Normal 13 7 3 2 2" xfId="40972" xr:uid="{243497F5-D89F-42F7-AA76-D96C0B3D6B23}"/>
    <cellStyle name="Normal 13 7 3 3" xfId="33377" xr:uid="{C90EE21A-CCE8-43AE-AB24-1C226C60EA6A}"/>
    <cellStyle name="Normal 13 7 4" xfId="10479" xr:uid="{00000000-0005-0000-0000-0000F81D0000}"/>
    <cellStyle name="Normal 13 7 4 2" xfId="26010" xr:uid="{96CB3783-4BD7-435A-AA04-E0154F61DDE8}"/>
    <cellStyle name="Normal 13 7 4 2 2" xfId="40973" xr:uid="{D3847519-759D-42C1-9284-60C3ABB9E00E}"/>
    <cellStyle name="Normal 13 7 4 3" xfId="33378" xr:uid="{31E6554D-8CB3-4527-838B-36036FFF7486}"/>
    <cellStyle name="Normal 13 7 5" xfId="26005" xr:uid="{03358FE0-09F6-40A8-8912-2A136BB62EB5}"/>
    <cellStyle name="Normal 13 7 5 2" xfId="40968" xr:uid="{8A293C34-04ED-4A5F-AF14-F7C7486B250A}"/>
    <cellStyle name="Normal 13 7 6" xfId="33373" xr:uid="{A3C3F3DB-FFEB-4938-8714-5A523D6F5F63}"/>
    <cellStyle name="Normal 13 8" xfId="10480" xr:uid="{00000000-0005-0000-0000-0000F91D0000}"/>
    <cellStyle name="Normal 13 8 2" xfId="10481" xr:uid="{00000000-0005-0000-0000-0000FA1D0000}"/>
    <cellStyle name="Normal 13 8 3" xfId="10482" xr:uid="{00000000-0005-0000-0000-0000FB1D0000}"/>
    <cellStyle name="Normal 13 9" xfId="10483" xr:uid="{00000000-0005-0000-0000-0000FC1D0000}"/>
    <cellStyle name="Normal 13 9 2" xfId="10484" xr:uid="{00000000-0005-0000-0000-0000FD1D0000}"/>
    <cellStyle name="Normal 13 9 2 2" xfId="26012" xr:uid="{14660781-9276-4BCD-84E3-95068AF66255}"/>
    <cellStyle name="Normal 13 9 2 2 2" xfId="40975" xr:uid="{7F367EC2-9F3B-4D00-BFD0-762AD644556F}"/>
    <cellStyle name="Normal 13 9 2 3" xfId="33380" xr:uid="{2922767B-6C08-4D21-B4DA-DE6301F06F86}"/>
    <cellStyle name="Normal 13 9 3" xfId="10485" xr:uid="{00000000-0005-0000-0000-0000FE1D0000}"/>
    <cellStyle name="Normal 13 9 3 2" xfId="26013" xr:uid="{5ABE06F9-9942-4DA6-94D0-335A9D26E822}"/>
    <cellStyle name="Normal 13 9 3 2 2" xfId="40976" xr:uid="{3441CED2-6C8B-48A9-B6D0-D4840B9F8ED5}"/>
    <cellStyle name="Normal 13 9 3 3" xfId="33381" xr:uid="{AF8A5B86-EF1B-40BA-AB41-E48B519AD74C}"/>
    <cellStyle name="Normal 13 9 4" xfId="26011" xr:uid="{14A83438-0597-4A42-A85B-53C5E3D1644E}"/>
    <cellStyle name="Normal 13 9 4 2" xfId="40974" xr:uid="{EE2B0105-270C-4C05-875E-1B8EC5408826}"/>
    <cellStyle name="Normal 13 9 5" xfId="33379" xr:uid="{EF102E2E-00AB-4A43-BF28-D6882E3A695D}"/>
    <cellStyle name="Normal 130" xfId="10486" xr:uid="{00000000-0005-0000-0000-0000FF1D0000}"/>
    <cellStyle name="Normal 130 2" xfId="10487" xr:uid="{00000000-0005-0000-0000-0000001E0000}"/>
    <cellStyle name="Normal 130 2 2" xfId="26014" xr:uid="{640C6B7F-720F-4F12-B949-2F6BE23FE8CF}"/>
    <cellStyle name="Normal 130 2 2 2" xfId="40977" xr:uid="{7BFE9FC5-4DF6-4CF3-9E83-3012C3F0EAD6}"/>
    <cellStyle name="Normal 130 2 3" xfId="33382" xr:uid="{2F539F6E-DB8D-4434-ABB1-AF79D471F195}"/>
    <cellStyle name="Normal 131" xfId="5283" xr:uid="{00000000-0005-0000-0000-0000011E0000}"/>
    <cellStyle name="Normal 131 2" xfId="10488" xr:uid="{00000000-0005-0000-0000-0000021E0000}"/>
    <cellStyle name="Normal 131 2 2" xfId="26015" xr:uid="{A90AD96B-755D-4ACD-BD8E-A972D411CDAE}"/>
    <cellStyle name="Normal 131 2 2 2" xfId="40978" xr:uid="{3EA6030D-5CC5-4FD7-9950-EE1AA2FEDB79}"/>
    <cellStyle name="Normal 131 2 3" xfId="33383" xr:uid="{FF17F9DD-6F63-4317-AD91-1B173137039E}"/>
    <cellStyle name="Normal 132" xfId="10489" xr:uid="{00000000-0005-0000-0000-0000031E0000}"/>
    <cellStyle name="Normal 132 2" xfId="10490" xr:uid="{00000000-0005-0000-0000-0000041E0000}"/>
    <cellStyle name="Normal 132 2 2" xfId="26016" xr:uid="{4FF1224F-6BEE-4010-9DE6-B07360D07BB1}"/>
    <cellStyle name="Normal 132 2 2 2" xfId="40979" xr:uid="{0068CD18-A036-4751-84E9-62B35E3A6865}"/>
    <cellStyle name="Normal 132 2 3" xfId="33384" xr:uid="{917565F8-FE1C-4459-8D7F-02991DBB01E0}"/>
    <cellStyle name="Normal 133" xfId="5282" xr:uid="{00000000-0005-0000-0000-0000051E0000}"/>
    <cellStyle name="Normal 133 2" xfId="10491" xr:uid="{00000000-0005-0000-0000-0000061E0000}"/>
    <cellStyle name="Normal 133 2 2" xfId="26017" xr:uid="{684EE4ED-EC7D-4F99-B574-F20DEAFE1DEC}"/>
    <cellStyle name="Normal 133 2 2 2" xfId="40980" xr:uid="{40F3A4F6-98B7-43AF-98A1-08A5A7961D3C}"/>
    <cellStyle name="Normal 133 2 3" xfId="33385" xr:uid="{E3E28085-4113-4862-AEA1-0295E388A6BB}"/>
    <cellStyle name="Normal 134" xfId="10492" xr:uid="{00000000-0005-0000-0000-0000071E0000}"/>
    <cellStyle name="Normal 134 2" xfId="10493" xr:uid="{00000000-0005-0000-0000-0000081E0000}"/>
    <cellStyle name="Normal 134 2 2" xfId="26018" xr:uid="{087CC667-9A2F-4948-888B-348E2F66839E}"/>
    <cellStyle name="Normal 134 2 2 2" xfId="40981" xr:uid="{91C44E70-16B3-4F42-8743-69363F8F494A}"/>
    <cellStyle name="Normal 134 2 3" xfId="33386" xr:uid="{49B2A87A-7C05-4FA8-9250-2304F989EC44}"/>
    <cellStyle name="Normal 135" xfId="10494" xr:uid="{00000000-0005-0000-0000-0000091E0000}"/>
    <cellStyle name="Normal 135 2" xfId="10495" xr:uid="{00000000-0005-0000-0000-00000A1E0000}"/>
    <cellStyle name="Normal 135 2 2" xfId="26019" xr:uid="{B1321870-19F4-4FFF-87C8-81F38627D1AF}"/>
    <cellStyle name="Normal 135 2 2 2" xfId="40982" xr:uid="{283F0D9F-913F-4F12-8866-9729558FA641}"/>
    <cellStyle name="Normal 135 2 3" xfId="33387" xr:uid="{0EED3125-EADA-4FC7-BDCF-0220F38DC631}"/>
    <cellStyle name="Normal 136" xfId="5281" xr:uid="{00000000-0005-0000-0000-00000B1E0000}"/>
    <cellStyle name="Normal 136 2" xfId="10496" xr:uid="{00000000-0005-0000-0000-00000C1E0000}"/>
    <cellStyle name="Normal 136 2 2" xfId="26020" xr:uid="{A353D48D-09C9-4CAF-8584-43E3FCD9C23D}"/>
    <cellStyle name="Normal 136 2 2 2" xfId="40983" xr:uid="{253E8140-069E-409D-9C4A-258485BA7E3D}"/>
    <cellStyle name="Normal 136 2 3" xfId="33388" xr:uid="{0864D328-D57E-4ADD-97D2-227654A625F9}"/>
    <cellStyle name="Normal 137" xfId="10497" xr:uid="{00000000-0005-0000-0000-00000D1E0000}"/>
    <cellStyle name="Normal 137 2" xfId="10498" xr:uid="{00000000-0005-0000-0000-00000E1E0000}"/>
    <cellStyle name="Normal 137 2 2" xfId="26021" xr:uid="{C62337BC-544B-43E0-9F7D-69758A0BC0A7}"/>
    <cellStyle name="Normal 137 2 2 2" xfId="40984" xr:uid="{26B07EB3-4827-4F89-95D4-5AADD195EDEC}"/>
    <cellStyle name="Normal 137 2 3" xfId="33389" xr:uid="{78E47487-4230-414B-AEA8-09A15478F417}"/>
    <cellStyle name="Normal 138" xfId="5280" xr:uid="{00000000-0005-0000-0000-00000F1E0000}"/>
    <cellStyle name="Normal 138 2" xfId="10499" xr:uid="{00000000-0005-0000-0000-0000101E0000}"/>
    <cellStyle name="Normal 138 2 2" xfId="26022" xr:uid="{7C7C1271-6B4D-4334-BCF4-A9E5721B8B9B}"/>
    <cellStyle name="Normal 138 2 2 2" xfId="40985" xr:uid="{DEBAF06E-D25D-4D6E-8E02-6BEBAFCE79AA}"/>
    <cellStyle name="Normal 138 2 3" xfId="33390" xr:uid="{4511DB34-5CED-4AC4-9D80-EAA75813C359}"/>
    <cellStyle name="Normal 139" xfId="5279" xr:uid="{00000000-0005-0000-0000-0000111E0000}"/>
    <cellStyle name="Normal 139 2" xfId="10500" xr:uid="{00000000-0005-0000-0000-0000121E0000}"/>
    <cellStyle name="Normal 139 2 2" xfId="26023" xr:uid="{CBBA44DA-4BF8-471F-8684-D75A860323BE}"/>
    <cellStyle name="Normal 139 2 2 2" xfId="40986" xr:uid="{54EE629B-6DA1-453F-9FA6-7C567303E538}"/>
    <cellStyle name="Normal 139 2 3" xfId="33391" xr:uid="{BBD3155E-34E7-43A4-B4EE-3AEA408B169E}"/>
    <cellStyle name="Normal 14" xfId="607" xr:uid="{00000000-0005-0000-0000-0000F5010000}"/>
    <cellStyle name="Normal 14 2" xfId="608" xr:uid="{00000000-0005-0000-0000-0000F6010000}"/>
    <cellStyle name="Normal 14 2 2" xfId="10501" xr:uid="{00000000-0005-0000-0000-0000151E0000}"/>
    <cellStyle name="Normal 14 2 2 2" xfId="10502" xr:uid="{00000000-0005-0000-0000-0000161E0000}"/>
    <cellStyle name="Normal 14 2 2 3" xfId="26024" xr:uid="{F1517571-F3BF-4F5E-B899-BF97CEB334CB}"/>
    <cellStyle name="Normal 14 2 2 3 2" xfId="40987" xr:uid="{389EEE95-F054-46EE-A294-34CC98A637B9}"/>
    <cellStyle name="Normal 14 2 2 4" xfId="33392" xr:uid="{6BC1A0A9-77A8-440F-A1ED-CCA161CB5D3A}"/>
    <cellStyle name="Normal 14 2 3" xfId="10503" xr:uid="{00000000-0005-0000-0000-0000171E0000}"/>
    <cellStyle name="Normal 14 2 4" xfId="10504" xr:uid="{00000000-0005-0000-0000-0000181E0000}"/>
    <cellStyle name="Normal 14 2 5" xfId="10505" xr:uid="{00000000-0005-0000-0000-0000191E0000}"/>
    <cellStyle name="Normal 14 2 5 2" xfId="26025" xr:uid="{E3AAD0E2-C6D9-4D42-8CDD-4C71EF435C0B}"/>
    <cellStyle name="Normal 14 2 5 2 2" xfId="40988" xr:uid="{C7D48E09-EFF0-4C48-A46A-4B9FE976007F}"/>
    <cellStyle name="Normal 14 2 5 3" xfId="33393" xr:uid="{0896016B-495F-4CBA-A5F5-8AB5D9668441}"/>
    <cellStyle name="Normal 14 2 6" xfId="5389" xr:uid="{00000000-0005-0000-0000-0000141E0000}"/>
    <cellStyle name="Normal 14 3" xfId="10506" xr:uid="{00000000-0005-0000-0000-00001A1E0000}"/>
    <cellStyle name="Normal 14 3 2" xfId="10507" xr:uid="{00000000-0005-0000-0000-00001B1E0000}"/>
    <cellStyle name="Normal 14 3 2 2" xfId="10508" xr:uid="{00000000-0005-0000-0000-00001C1E0000}"/>
    <cellStyle name="Normal 14 3 3" xfId="10509" xr:uid="{00000000-0005-0000-0000-00001D1E0000}"/>
    <cellStyle name="Normal 14 3 3 2" xfId="26026" xr:uid="{3E4418C7-7A93-4A98-B937-32913CE7FD82}"/>
    <cellStyle name="Normal 14 3 3 2 2" xfId="40989" xr:uid="{31D027B6-3C22-4AA1-9E2E-4D956A8C3816}"/>
    <cellStyle name="Normal 14 3 3 3" xfId="33394" xr:uid="{A728933B-8C69-4502-96F2-FDC3BB090F6D}"/>
    <cellStyle name="Normal 14 4" xfId="10510" xr:uid="{00000000-0005-0000-0000-00001E1E0000}"/>
    <cellStyle name="Normal 14 5" xfId="10511" xr:uid="{00000000-0005-0000-0000-00001F1E0000}"/>
    <cellStyle name="Normal 14 5 2" xfId="10512" xr:uid="{00000000-0005-0000-0000-0000201E0000}"/>
    <cellStyle name="Normal 14 5 2 2" xfId="26028" xr:uid="{61B1770F-9DEB-47D1-86A4-2DB95E92A5F2}"/>
    <cellStyle name="Normal 14 5 2 2 2" xfId="40991" xr:uid="{B0F5A9D8-1ADE-4267-936C-F41CDF58D1B2}"/>
    <cellStyle name="Normal 14 5 2 3" xfId="33396" xr:uid="{2467E917-30CC-479C-8A77-71B5FB9BE3C7}"/>
    <cellStyle name="Normal 14 5 3" xfId="10513" xr:uid="{00000000-0005-0000-0000-0000211E0000}"/>
    <cellStyle name="Normal 14 5 3 2" xfId="26029" xr:uid="{8BFD6500-AC83-42ED-8EEE-1E39CE3F6528}"/>
    <cellStyle name="Normal 14 5 3 2 2" xfId="40992" xr:uid="{58E3C45E-6657-465E-99CE-D8F94D8DFBD9}"/>
    <cellStyle name="Normal 14 5 3 3" xfId="33397" xr:uid="{86210696-6857-48F9-9DBB-FA4A88F23C64}"/>
    <cellStyle name="Normal 14 5 4" xfId="26027" xr:uid="{82C617AE-43B3-406D-9CF1-52F04430908E}"/>
    <cellStyle name="Normal 14 5 4 2" xfId="40990" xr:uid="{866DB776-9D63-4DFD-A319-50467C02E4FC}"/>
    <cellStyle name="Normal 14 5 5" xfId="33395" xr:uid="{8E812B15-62AA-4665-AE65-4958AAC02C30}"/>
    <cellStyle name="Normal 14 6" xfId="10514" xr:uid="{00000000-0005-0000-0000-0000221E0000}"/>
    <cellStyle name="Normal 14 6 2" xfId="26030" xr:uid="{B90BB740-09B7-4C96-90AC-B4ECE20F1152}"/>
    <cellStyle name="Normal 14 6 2 2" xfId="40993" xr:uid="{FC7F91BC-A3D3-4670-89FE-B403650E5EC4}"/>
    <cellStyle name="Normal 14 6 3" xfId="33398" xr:uid="{E78B2AB0-FD89-46D1-8C97-0558EAD466F6}"/>
    <cellStyle name="Normal 14 7" xfId="10515" xr:uid="{00000000-0005-0000-0000-0000231E0000}"/>
    <cellStyle name="Normal 14 7 2" xfId="26031" xr:uid="{669DDA32-40B9-4BC3-B382-64721C8DB952}"/>
    <cellStyle name="Normal 14 7 2 2" xfId="40994" xr:uid="{A07508B8-9E8C-4570-9B76-CB3CF771DD16}"/>
    <cellStyle name="Normal 14 7 3" xfId="33399" xr:uid="{219937A8-9822-4865-9F1C-075CD74EBAFB}"/>
    <cellStyle name="Normal 14_App b.3 Unspent_" xfId="609" xr:uid="{00000000-0005-0000-0000-0000F7010000}"/>
    <cellStyle name="Normal 140" xfId="5278" xr:uid="{00000000-0005-0000-0000-0000241E0000}"/>
    <cellStyle name="Normal 140 2" xfId="10516" xr:uid="{00000000-0005-0000-0000-0000251E0000}"/>
    <cellStyle name="Normal 140 2 2" xfId="26032" xr:uid="{ECF49C31-70E7-4B33-BB28-8DD7BEDE7D80}"/>
    <cellStyle name="Normal 140 2 2 2" xfId="40995" xr:uid="{36CD3E31-DB9B-41A4-9EE8-7B320F91DF30}"/>
    <cellStyle name="Normal 140 2 3" xfId="33400" xr:uid="{113F7F0B-EFC8-4750-A93B-C866E47587B2}"/>
    <cellStyle name="Normal 141" xfId="5277" xr:uid="{00000000-0005-0000-0000-0000261E0000}"/>
    <cellStyle name="Normal 141 2" xfId="10517" xr:uid="{00000000-0005-0000-0000-0000271E0000}"/>
    <cellStyle name="Normal 141 2 2" xfId="26033" xr:uid="{36DA777B-FC27-4082-AFC5-6EF13687630A}"/>
    <cellStyle name="Normal 141 2 2 2" xfId="40996" xr:uid="{6BB24FD1-098B-4CFC-829E-CE5E09433DCE}"/>
    <cellStyle name="Normal 141 2 3" xfId="33401" xr:uid="{B735F818-EB7E-4A86-8C67-FFA2123F93E6}"/>
    <cellStyle name="Normal 142" xfId="10518" xr:uid="{00000000-0005-0000-0000-0000281E0000}"/>
    <cellStyle name="Normal 142 2" xfId="10519" xr:uid="{00000000-0005-0000-0000-0000291E0000}"/>
    <cellStyle name="Normal 142 2 2" xfId="26034" xr:uid="{A2DB9C69-7FCC-471A-9B41-C54160DC0030}"/>
    <cellStyle name="Normal 142 2 2 2" xfId="40997" xr:uid="{78DD5582-84F1-4DD6-B06D-958A9A283A43}"/>
    <cellStyle name="Normal 142 2 3" xfId="33402" xr:uid="{FDE9C455-52E9-46B3-91BA-F2AAA2291A25}"/>
    <cellStyle name="Normal 143" xfId="10520" xr:uid="{00000000-0005-0000-0000-00002A1E0000}"/>
    <cellStyle name="Normal 143 2" xfId="10521" xr:uid="{00000000-0005-0000-0000-00002B1E0000}"/>
    <cellStyle name="Normal 143 2 2" xfId="26036" xr:uid="{B39E339D-6601-4B40-867B-BEDFEE3C1BD1}"/>
    <cellStyle name="Normal 143 2 2 2" xfId="40999" xr:uid="{A52438A5-3224-4D7A-A9E7-321BD00AC29B}"/>
    <cellStyle name="Normal 143 2 3" xfId="33404" xr:uid="{647B74B3-2B4F-4AA9-86A7-0CCAF487E989}"/>
    <cellStyle name="Normal 143 3" xfId="26035" xr:uid="{55A8689D-09F7-45AE-9C9F-5BED2245C32C}"/>
    <cellStyle name="Normal 143 3 2" xfId="40998" xr:uid="{03299E7C-C4BA-4600-AA84-88555A174528}"/>
    <cellStyle name="Normal 143 4" xfId="33403" xr:uid="{23B7BDDF-BCEF-4848-A9E5-42FE6B41F281}"/>
    <cellStyle name="Normal 144" xfId="10522" xr:uid="{00000000-0005-0000-0000-00002C1E0000}"/>
    <cellStyle name="Normal 144 2" xfId="10523" xr:uid="{00000000-0005-0000-0000-00002D1E0000}"/>
    <cellStyle name="Normal 144 2 2" xfId="26038" xr:uid="{8F8F6D96-FC30-43A5-8AA7-0CEF93D24066}"/>
    <cellStyle name="Normal 144 2 2 2" xfId="41001" xr:uid="{5F89D984-DEDE-40C8-BCAD-03D20560BB75}"/>
    <cellStyle name="Normal 144 2 3" xfId="33406" xr:uid="{6C48140B-4A06-4E76-8152-02286112D567}"/>
    <cellStyle name="Normal 144 3" xfId="26037" xr:uid="{A1B65B29-F7AD-464A-9A5E-CD2AC0C0E1A0}"/>
    <cellStyle name="Normal 144 3 2" xfId="41000" xr:uid="{CC7472E9-455B-4526-ADB1-D0BEB6443D4C}"/>
    <cellStyle name="Normal 144 4" xfId="33405" xr:uid="{DBEC6F92-CE77-4B68-9BA6-B21BF3F1DCD2}"/>
    <cellStyle name="Normal 145" xfId="10524" xr:uid="{00000000-0005-0000-0000-00002E1E0000}"/>
    <cellStyle name="Normal 145 2" xfId="10525" xr:uid="{00000000-0005-0000-0000-00002F1E0000}"/>
    <cellStyle name="Normal 145 2 2" xfId="26039" xr:uid="{2EA792ED-2021-4924-9C67-69FCB18E5A75}"/>
    <cellStyle name="Normal 145 2 2 2" xfId="41002" xr:uid="{50062AB8-9495-46FC-8C52-97373454114E}"/>
    <cellStyle name="Normal 145 2 3" xfId="33407" xr:uid="{4E200B06-C092-459F-976F-5EF707EFB29E}"/>
    <cellStyle name="Normal 146" xfId="5276" xr:uid="{00000000-0005-0000-0000-0000301E0000}"/>
    <cellStyle name="Normal 146 2" xfId="10526" xr:uid="{00000000-0005-0000-0000-0000311E0000}"/>
    <cellStyle name="Normal 146 2 2" xfId="26040" xr:uid="{DD2E26D8-DA78-499C-9078-ABB9E3D15068}"/>
    <cellStyle name="Normal 146 2 2 2" xfId="41003" xr:uid="{1880F416-E2C3-44D9-831C-EC9CBD62A3BE}"/>
    <cellStyle name="Normal 146 2 3" xfId="33408" xr:uid="{F55171D7-1DC9-4DC4-BF5E-7BDAAF141B96}"/>
    <cellStyle name="Normal 147" xfId="10527" xr:uid="{00000000-0005-0000-0000-0000321E0000}"/>
    <cellStyle name="Normal 147 2" xfId="10528" xr:uid="{00000000-0005-0000-0000-0000331E0000}"/>
    <cellStyle name="Normal 147 2 2" xfId="26041" xr:uid="{9547AEB0-56D3-4E35-A44E-E0B80B57B97F}"/>
    <cellStyle name="Normal 147 2 2 2" xfId="41004" xr:uid="{48321DB8-BAD5-4022-B7BF-1A3D136B466B}"/>
    <cellStyle name="Normal 147 2 3" xfId="33409" xr:uid="{8AC84A2B-A55C-4F09-9016-50E3196C5401}"/>
    <cellStyle name="Normal 148" xfId="10529" xr:uid="{00000000-0005-0000-0000-0000341E0000}"/>
    <cellStyle name="Normal 148 2" xfId="10530" xr:uid="{00000000-0005-0000-0000-0000351E0000}"/>
    <cellStyle name="Normal 148 2 2" xfId="26043" xr:uid="{3F234445-FE41-4AE3-A4DA-5A5C956E91C5}"/>
    <cellStyle name="Normal 148 2 2 2" xfId="41006" xr:uid="{8106F0BD-D8EF-418D-9695-F671372C5670}"/>
    <cellStyle name="Normal 148 2 3" xfId="33411" xr:uid="{164EC643-8943-470E-8B97-F268BD080B58}"/>
    <cellStyle name="Normal 148 3" xfId="26042" xr:uid="{343E3F8B-60BC-4A5C-81D5-8D187053AFD8}"/>
    <cellStyle name="Normal 148 3 2" xfId="41005" xr:uid="{B47851FF-167E-4661-8180-22B77DA3D661}"/>
    <cellStyle name="Normal 148 4" xfId="33410" xr:uid="{54DBE53E-136E-449A-AE24-47A55CB41E1E}"/>
    <cellStyle name="Normal 149" xfId="10531" xr:uid="{00000000-0005-0000-0000-0000361E0000}"/>
    <cellStyle name="Normal 149 2" xfId="26044" xr:uid="{276979F7-D3C9-425C-A5B3-F5B1E749D8C1}"/>
    <cellStyle name="Normal 149 2 2" xfId="41007" xr:uid="{DE208B9A-788D-4603-8FC9-4E46772392ED}"/>
    <cellStyle name="Normal 149 3" xfId="33412" xr:uid="{723AAA40-849B-4E16-A660-4AFEC860DC49}"/>
    <cellStyle name="Normal 15" xfId="610" xr:uid="{00000000-0005-0000-0000-0000F8010000}"/>
    <cellStyle name="Normal 15 10" xfId="5388" xr:uid="{00000000-0005-0000-0000-0000371E0000}"/>
    <cellStyle name="Normal 15 2" xfId="611" xr:uid="{00000000-0005-0000-0000-0000F9010000}"/>
    <cellStyle name="Normal 15 2 2" xfId="10532" xr:uid="{00000000-0005-0000-0000-0000391E0000}"/>
    <cellStyle name="Normal 15 2 2 2" xfId="10533" xr:uid="{00000000-0005-0000-0000-00003A1E0000}"/>
    <cellStyle name="Normal 15 2 2 3" xfId="10534" xr:uid="{00000000-0005-0000-0000-00003B1E0000}"/>
    <cellStyle name="Normal 15 2 3" xfId="5387" xr:uid="{00000000-0005-0000-0000-0000381E0000}"/>
    <cellStyle name="Normal 15 3" xfId="5386" xr:uid="{00000000-0005-0000-0000-00003C1E0000}"/>
    <cellStyle name="Normal 15 4" xfId="10535" xr:uid="{00000000-0005-0000-0000-00003D1E0000}"/>
    <cellStyle name="Normal 15 4 2" xfId="10536" xr:uid="{00000000-0005-0000-0000-00003E1E0000}"/>
    <cellStyle name="Normal 15 4 2 2" xfId="10537" xr:uid="{00000000-0005-0000-0000-00003F1E0000}"/>
    <cellStyle name="Normal 15 4 2 3" xfId="26045" xr:uid="{F441A938-6C96-47AD-A6DE-34BA927D6F70}"/>
    <cellStyle name="Normal 15 4 2 3 2" xfId="41008" xr:uid="{F356BC18-2351-4D7F-8A5C-EE889B2212C0}"/>
    <cellStyle name="Normal 15 4 2 4" xfId="33413" xr:uid="{5EAF84C8-E5C7-4B97-A52F-FDFAD45799A7}"/>
    <cellStyle name="Normal 15 4 3" xfId="10538" xr:uid="{00000000-0005-0000-0000-0000401E0000}"/>
    <cellStyle name="Normal 15 4 4" xfId="10539" xr:uid="{00000000-0005-0000-0000-0000411E0000}"/>
    <cellStyle name="Normal 15 4 4 2" xfId="26046" xr:uid="{1CD3E52A-38F2-441A-B629-C63AAAB3FDF0}"/>
    <cellStyle name="Normal 15 4 4 2 2" xfId="41009" xr:uid="{0656A38C-4882-4E71-B9A9-BCA8955A284E}"/>
    <cellStyle name="Normal 15 4 4 3" xfId="33414" xr:uid="{7184FF6A-C558-49BF-88EB-710C96E06A5D}"/>
    <cellStyle name="Normal 15 5" xfId="10540" xr:uid="{00000000-0005-0000-0000-0000421E0000}"/>
    <cellStyle name="Normal 15 5 2" xfId="10541" xr:uid="{00000000-0005-0000-0000-0000431E0000}"/>
    <cellStyle name="Normal 15 5 2 2" xfId="10542" xr:uid="{00000000-0005-0000-0000-0000441E0000}"/>
    <cellStyle name="Normal 15 5 2 2 2" xfId="26049" xr:uid="{5398265A-2BF7-4012-BDC4-A3D71C2D8B9B}"/>
    <cellStyle name="Normal 15 5 2 2 2 2" xfId="41012" xr:uid="{FB93CAEA-3B65-4E47-9C58-AFF90127DFFC}"/>
    <cellStyle name="Normal 15 5 2 2 3" xfId="33417" xr:uid="{42DA293D-602F-4CD8-8C82-1F282A54570E}"/>
    <cellStyle name="Normal 15 5 2 3" xfId="10543" xr:uid="{00000000-0005-0000-0000-0000451E0000}"/>
    <cellStyle name="Normal 15 5 2 3 2" xfId="26050" xr:uid="{67DD4424-5628-49FF-9DB7-C4391E854A58}"/>
    <cellStyle name="Normal 15 5 2 3 2 2" xfId="41013" xr:uid="{A93E3F4F-6A52-4E9A-824B-4192CAFA3D50}"/>
    <cellStyle name="Normal 15 5 2 3 3" xfId="33418" xr:uid="{4E554C14-8E4F-46D5-9F04-34374B6DD995}"/>
    <cellStyle name="Normal 15 5 2 4" xfId="26048" xr:uid="{8948F315-6304-4E11-9869-AF447A13FBC5}"/>
    <cellStyle name="Normal 15 5 2 4 2" xfId="41011" xr:uid="{BD77C0FF-E036-4870-B8F5-83DA7FD55995}"/>
    <cellStyle name="Normal 15 5 2 5" xfId="33416" xr:uid="{8C1B7591-03DC-45F7-BA8A-06AE9C79554C}"/>
    <cellStyle name="Normal 15 5 3" xfId="10544" xr:uid="{00000000-0005-0000-0000-0000461E0000}"/>
    <cellStyle name="Normal 15 5 3 2" xfId="26051" xr:uid="{E8A091B3-F6A1-4E80-8148-9E8B1C5031DF}"/>
    <cellStyle name="Normal 15 5 3 2 2" xfId="41014" xr:uid="{0164124D-15CD-4ADD-92ED-4CF5CF64373F}"/>
    <cellStyle name="Normal 15 5 3 3" xfId="33419" xr:uid="{984D2E79-E41B-4F36-8675-C0F920D7045F}"/>
    <cellStyle name="Normal 15 5 4" xfId="10545" xr:uid="{00000000-0005-0000-0000-0000471E0000}"/>
    <cellStyle name="Normal 15 5 4 2" xfId="26052" xr:uid="{9590601D-13D7-4026-AD55-52A9A839D947}"/>
    <cellStyle name="Normal 15 5 4 2 2" xfId="41015" xr:uid="{41D1CF2A-4308-4076-99B8-22E8126E7ABE}"/>
    <cellStyle name="Normal 15 5 4 3" xfId="33420" xr:uid="{8DBC9187-508B-458B-BDFA-050855F5EE24}"/>
    <cellStyle name="Normal 15 5 5" xfId="26047" xr:uid="{6AC4941F-B31E-4634-BCAA-8BD43E8B0318}"/>
    <cellStyle name="Normal 15 5 5 2" xfId="41010" xr:uid="{224EDDDE-B390-4604-9704-C72BBC7ECDB3}"/>
    <cellStyle name="Normal 15 5 6" xfId="33415" xr:uid="{18C83BE9-274A-4BBF-A7EE-834DEABF006D}"/>
    <cellStyle name="Normal 15 6" xfId="10546" xr:uid="{00000000-0005-0000-0000-0000481E0000}"/>
    <cellStyle name="Normal 15 6 2" xfId="10547" xr:uid="{00000000-0005-0000-0000-0000491E0000}"/>
    <cellStyle name="Normal 15 6 3" xfId="10548" xr:uid="{00000000-0005-0000-0000-00004A1E0000}"/>
    <cellStyle name="Normal 15 7" xfId="10549" xr:uid="{00000000-0005-0000-0000-00004B1E0000}"/>
    <cellStyle name="Normal 15 7 2" xfId="10550" xr:uid="{00000000-0005-0000-0000-00004C1E0000}"/>
    <cellStyle name="Normal 15 7 2 2" xfId="26054" xr:uid="{8E2B4AC0-A858-4AF9-A3FC-0DC2E1BC5228}"/>
    <cellStyle name="Normal 15 7 2 2 2" xfId="41017" xr:uid="{C36452D6-E86C-47F3-BECC-3CFB42A09126}"/>
    <cellStyle name="Normal 15 7 2 3" xfId="33422" xr:uid="{5C365295-65C6-4DEF-9D05-F68D137B2567}"/>
    <cellStyle name="Normal 15 7 3" xfId="10551" xr:uid="{00000000-0005-0000-0000-00004D1E0000}"/>
    <cellStyle name="Normal 15 7 3 2" xfId="26055" xr:uid="{1F09FB1C-DA27-42B6-9E48-E207CF616C8E}"/>
    <cellStyle name="Normal 15 7 3 2 2" xfId="41018" xr:uid="{7E9737D5-FB79-4D9E-ADE4-BCBEF749E128}"/>
    <cellStyle name="Normal 15 7 3 3" xfId="33423" xr:uid="{5B8B11F1-9FAA-4BAD-931C-0DF185C5EF12}"/>
    <cellStyle name="Normal 15 7 4" xfId="26053" xr:uid="{E59DFA03-C616-48AD-AE9D-65F1829B501B}"/>
    <cellStyle name="Normal 15 7 4 2" xfId="41016" xr:uid="{5AD87BDA-E289-47C1-A9B2-9656238EFF2F}"/>
    <cellStyle name="Normal 15 7 5" xfId="33421" xr:uid="{20C6B35B-6141-46B4-8349-9A542F90CBED}"/>
    <cellStyle name="Normal 15 8" xfId="10552" xr:uid="{00000000-0005-0000-0000-00004E1E0000}"/>
    <cellStyle name="Normal 15 8 2" xfId="26056" xr:uid="{D44A5478-EFD6-425A-B41B-E245E696A35C}"/>
    <cellStyle name="Normal 15 8 2 2" xfId="41019" xr:uid="{62A7B7AA-2F91-486F-B278-9E11C205280A}"/>
    <cellStyle name="Normal 15 8 3" xfId="33424" xr:uid="{7BFC874D-80AA-4F9F-A0B8-3206586C60B4}"/>
    <cellStyle name="Normal 15 9" xfId="10553" xr:uid="{00000000-0005-0000-0000-00004F1E0000}"/>
    <cellStyle name="Normal 15 9 2" xfId="26057" xr:uid="{384194D0-7EA8-4330-B3C7-E4EA51F44AA7}"/>
    <cellStyle name="Normal 15 9 2 2" xfId="41020" xr:uid="{C09AD3BA-B0ED-4A75-AD11-02F84BD64419}"/>
    <cellStyle name="Normal 15 9 3" xfId="33425" xr:uid="{0344C0F5-0E1C-4416-B545-A6935EE0E625}"/>
    <cellStyle name="Normal 15_App b.3 Unspent_" xfId="612" xr:uid="{00000000-0005-0000-0000-0000FA010000}"/>
    <cellStyle name="Normal 150" xfId="10554" xr:uid="{00000000-0005-0000-0000-0000501E0000}"/>
    <cellStyle name="Normal 150 2" xfId="26058" xr:uid="{45A39738-615A-43BD-A82A-7105D4AB0D04}"/>
    <cellStyle name="Normal 150 2 2" xfId="41021" xr:uid="{12C8C0F4-21F9-416D-A97E-D0F2FCE9E43A}"/>
    <cellStyle name="Normal 150 3" xfId="33426" xr:uid="{A2AD23EB-AA46-4493-B799-BFD4F8C22EF2}"/>
    <cellStyle name="Normal 151" xfId="10555" xr:uid="{00000000-0005-0000-0000-0000511E0000}"/>
    <cellStyle name="Normal 151 2" xfId="26059" xr:uid="{95D2FD1C-4809-4A23-8468-E6ED1B14F4A4}"/>
    <cellStyle name="Normal 151 2 2" xfId="41022" xr:uid="{62C0AA2C-A444-4FBF-A512-55D3394BB5D5}"/>
    <cellStyle name="Normal 151 3" xfId="33427" xr:uid="{5FB467A2-74A7-49C1-9ACB-DEA519FCD97A}"/>
    <cellStyle name="Normal 152" xfId="10556" xr:uid="{00000000-0005-0000-0000-0000521E0000}"/>
    <cellStyle name="Normal 152 2" xfId="26060" xr:uid="{5F4DB416-7ACB-4458-A887-22FC008049F8}"/>
    <cellStyle name="Normal 152 2 2" xfId="41023" xr:uid="{F43CC235-3C51-48C7-B9B1-9F9FE7D02138}"/>
    <cellStyle name="Normal 152 3" xfId="33428" xr:uid="{39244EA0-0F97-4385-AA24-C38F5F773E83}"/>
    <cellStyle name="Normal 153" xfId="2871" xr:uid="{00000000-0005-0000-0000-0000FB010000}"/>
    <cellStyle name="Normal 153 2" xfId="10557" xr:uid="{00000000-0005-0000-0000-0000531E0000}"/>
    <cellStyle name="Normal 153 2 2" xfId="26061" xr:uid="{CCA435B9-ADCA-48D9-813C-A50307CA360E}"/>
    <cellStyle name="Normal 153 2 2 2" xfId="41024" xr:uid="{E8F7648B-9440-4302-97FC-880CA4F2BEF7}"/>
    <cellStyle name="Normal 153 2 3" xfId="33429" xr:uid="{531D6713-38EE-4CC8-91CC-AE68690A9D07}"/>
    <cellStyle name="Normal 154" xfId="10558" xr:uid="{00000000-0005-0000-0000-0000541E0000}"/>
    <cellStyle name="Normal 154 2" xfId="26062" xr:uid="{8FB98884-1564-4C0B-8CA9-AB22082D1551}"/>
    <cellStyle name="Normal 154 2 2" xfId="41025" xr:uid="{36DCC7CC-5380-4F8A-BB2F-28CF1D658755}"/>
    <cellStyle name="Normal 154 3" xfId="33430" xr:uid="{92A2F996-F338-4137-ADBD-C4F32EFF1180}"/>
    <cellStyle name="Normal 155" xfId="10559" xr:uid="{00000000-0005-0000-0000-0000551E0000}"/>
    <cellStyle name="Normal 155 2" xfId="26063" xr:uid="{F88F28E9-9D93-4CBE-96BA-BA7F472EF748}"/>
    <cellStyle name="Normal 155 2 2" xfId="41026" xr:uid="{30A35778-FC00-49AE-98EE-D03255809205}"/>
    <cellStyle name="Normal 155 3" xfId="33431" xr:uid="{CC8B5C67-7360-4358-B787-2551B706C2BC}"/>
    <cellStyle name="Normal 156" xfId="10560" xr:uid="{00000000-0005-0000-0000-0000561E0000}"/>
    <cellStyle name="Normal 156 2" xfId="26064" xr:uid="{E712D8A1-C1EB-411B-BD28-10D2B4C79FE0}"/>
    <cellStyle name="Normal 156 2 2" xfId="41027" xr:uid="{7CF7D8AD-CFB5-48E2-AF1D-29DF90DF093C}"/>
    <cellStyle name="Normal 156 3" xfId="33432" xr:uid="{E7823123-9BF3-40C4-9E6F-BF4724098AD6}"/>
    <cellStyle name="Normal 157" xfId="10561" xr:uid="{00000000-0005-0000-0000-0000571E0000}"/>
    <cellStyle name="Normal 157 2" xfId="26065" xr:uid="{9F700135-E455-4EC4-87DF-BDE2D6267B8B}"/>
    <cellStyle name="Normal 157 2 2" xfId="41028" xr:uid="{6AF922EB-0AEB-4E6B-AD23-74AB24E816D8}"/>
    <cellStyle name="Normal 157 3" xfId="33433" xr:uid="{29AF254A-3C9D-4030-9599-4EE539E5EC7F}"/>
    <cellStyle name="Normal 158" xfId="10562" xr:uid="{00000000-0005-0000-0000-0000581E0000}"/>
    <cellStyle name="Normal 158 2" xfId="26066" xr:uid="{4A0C0B36-AE8E-46B0-8E39-C1C3FD9D86FE}"/>
    <cellStyle name="Normal 158 2 2" xfId="41029" xr:uid="{1635E563-163C-4B9C-B9E3-6D1FE1A8D538}"/>
    <cellStyle name="Normal 158 3" xfId="33434" xr:uid="{0918F5A3-3C2C-4C50-BA52-0BDD5504ECAE}"/>
    <cellStyle name="Normal 159" xfId="10563" xr:uid="{00000000-0005-0000-0000-0000591E0000}"/>
    <cellStyle name="Normal 159 2" xfId="26067" xr:uid="{3E17A0F8-189E-4B44-8D06-87B3FC8B5EF7}"/>
    <cellStyle name="Normal 159 2 2" xfId="41030" xr:uid="{53FA4568-9381-4428-BE07-7358F5EB1AC5}"/>
    <cellStyle name="Normal 159 3" xfId="33435" xr:uid="{C431575B-BF36-4A2D-B304-C159549FBEA7}"/>
    <cellStyle name="Normal 16" xfId="613" xr:uid="{00000000-0005-0000-0000-0000FC010000}"/>
    <cellStyle name="Normal 16 10" xfId="10564" xr:uid="{00000000-0005-0000-0000-00005B1E0000}"/>
    <cellStyle name="Normal 16 10 2" xfId="26068" xr:uid="{1E2AD326-C2D3-48AB-ACB1-20405D01750F}"/>
    <cellStyle name="Normal 16 10 2 2" xfId="41031" xr:uid="{E9AE345D-4F96-49B8-A958-F5D65A7E2496}"/>
    <cellStyle name="Normal 16 10 3" xfId="33436" xr:uid="{E572949D-0103-4B7D-B098-521CA568FA36}"/>
    <cellStyle name="Normal 16 2" xfId="614" xr:uid="{00000000-0005-0000-0000-0000FD010000}"/>
    <cellStyle name="Normal 16 2 2" xfId="10565" xr:uid="{00000000-0005-0000-0000-00005D1E0000}"/>
    <cellStyle name="Normal 16 2 2 2" xfId="10566" xr:uid="{00000000-0005-0000-0000-00005E1E0000}"/>
    <cellStyle name="Normal 16 2 3" xfId="10567" xr:uid="{00000000-0005-0000-0000-00005F1E0000}"/>
    <cellStyle name="Normal 16 2 4" xfId="10568" xr:uid="{00000000-0005-0000-0000-0000601E0000}"/>
    <cellStyle name="Normal 16 2 5" xfId="5385" xr:uid="{00000000-0005-0000-0000-00005C1E0000}"/>
    <cellStyle name="Normal 16 3" xfId="10569" xr:uid="{00000000-0005-0000-0000-0000611E0000}"/>
    <cellStyle name="Normal 16 3 2" xfId="10570" xr:uid="{00000000-0005-0000-0000-0000621E0000}"/>
    <cellStyle name="Normal 16 4" xfId="10571" xr:uid="{00000000-0005-0000-0000-0000631E0000}"/>
    <cellStyle name="Normal 16 4 2" xfId="10572" xr:uid="{00000000-0005-0000-0000-0000641E0000}"/>
    <cellStyle name="Normal 16 5" xfId="10573" xr:uid="{00000000-0005-0000-0000-0000651E0000}"/>
    <cellStyle name="Normal 16 5 2" xfId="10574" xr:uid="{00000000-0005-0000-0000-0000661E0000}"/>
    <cellStyle name="Normal 16 5 2 2" xfId="10575" xr:uid="{00000000-0005-0000-0000-0000671E0000}"/>
    <cellStyle name="Normal 16 5 2 2 2" xfId="10576" xr:uid="{00000000-0005-0000-0000-0000681E0000}"/>
    <cellStyle name="Normal 16 5 2 2 2 2" xfId="26072" xr:uid="{0F0C951F-6297-485E-A6F3-B2A2C6FB025F}"/>
    <cellStyle name="Normal 16 5 2 2 2 2 2" xfId="41035" xr:uid="{CEC9261A-B627-4C7C-9B6C-DBABE80D72CC}"/>
    <cellStyle name="Normal 16 5 2 2 2 3" xfId="33440" xr:uid="{5E6DAB7C-7440-4880-8AF9-C46AA9B93397}"/>
    <cellStyle name="Normal 16 5 2 2 3" xfId="10577" xr:uid="{00000000-0005-0000-0000-0000691E0000}"/>
    <cellStyle name="Normal 16 5 2 2 3 2" xfId="26073" xr:uid="{6BC407DA-84EB-4313-9031-580FB256BE91}"/>
    <cellStyle name="Normal 16 5 2 2 3 2 2" xfId="41036" xr:uid="{437D9688-A85E-468E-8008-250D7CA73467}"/>
    <cellStyle name="Normal 16 5 2 2 3 3" xfId="33441" xr:uid="{CFF61246-F919-4DF4-95DB-A73DED68B9BB}"/>
    <cellStyle name="Normal 16 5 2 2 4" xfId="26071" xr:uid="{1791913E-8704-43F0-BB94-9AA470F42C2C}"/>
    <cellStyle name="Normal 16 5 2 2 4 2" xfId="41034" xr:uid="{D9FEE46B-A9B2-487B-99FD-F548D07A87A2}"/>
    <cellStyle name="Normal 16 5 2 2 5" xfId="33439" xr:uid="{A9525727-5F9A-4E0C-9801-37779729AE8A}"/>
    <cellStyle name="Normal 16 5 2 3" xfId="10578" xr:uid="{00000000-0005-0000-0000-00006A1E0000}"/>
    <cellStyle name="Normal 16 5 2 3 2" xfId="26074" xr:uid="{BBCE6B11-CE5B-4924-97A2-170D8F834669}"/>
    <cellStyle name="Normal 16 5 2 3 2 2" xfId="41037" xr:uid="{675CBF29-A223-4514-8031-5A09A695969F}"/>
    <cellStyle name="Normal 16 5 2 3 3" xfId="33442" xr:uid="{48279439-C3BB-4580-A853-00154EABD2E1}"/>
    <cellStyle name="Normal 16 5 2 4" xfId="10579" xr:uid="{00000000-0005-0000-0000-00006B1E0000}"/>
    <cellStyle name="Normal 16 5 2 4 2" xfId="26075" xr:uid="{C932E528-823D-4AF8-B7C1-64816EA4D2AC}"/>
    <cellStyle name="Normal 16 5 2 4 2 2" xfId="41038" xr:uid="{98114114-BB93-47DA-9E40-545A7819C40C}"/>
    <cellStyle name="Normal 16 5 2 4 3" xfId="33443" xr:uid="{4C615AB9-EA73-4A6C-8BF7-482E18260829}"/>
    <cellStyle name="Normal 16 5 2 5" xfId="26070" xr:uid="{1E2CCFA2-431F-4FDC-B344-D25FABA70FB3}"/>
    <cellStyle name="Normal 16 5 2 5 2" xfId="41033" xr:uid="{BEFB6AE0-BC3C-4799-AF52-C3C99EB6C14D}"/>
    <cellStyle name="Normal 16 5 2 6" xfId="33438" xr:uid="{A697008D-6D28-46FE-9EAF-23C7E3F51E2F}"/>
    <cellStyle name="Normal 16 5 3" xfId="10580" xr:uid="{00000000-0005-0000-0000-00006C1E0000}"/>
    <cellStyle name="Normal 16 5 3 2" xfId="10581" xr:uid="{00000000-0005-0000-0000-00006D1E0000}"/>
    <cellStyle name="Normal 16 5 3 2 2" xfId="26077" xr:uid="{6D6C84A2-8951-40F2-B80D-FFCABC05A07C}"/>
    <cellStyle name="Normal 16 5 3 2 2 2" xfId="41040" xr:uid="{BA46A965-C580-448F-868C-89286E516C16}"/>
    <cellStyle name="Normal 16 5 3 2 3" xfId="33445" xr:uid="{AEAD6D47-7FBF-42A7-9A61-ED6C83DBCAD5}"/>
    <cellStyle name="Normal 16 5 3 3" xfId="10582" xr:uid="{00000000-0005-0000-0000-00006E1E0000}"/>
    <cellStyle name="Normal 16 5 3 3 2" xfId="26078" xr:uid="{0FAADF8A-D32F-44BC-8FDA-79511F0B4BB6}"/>
    <cellStyle name="Normal 16 5 3 3 2 2" xfId="41041" xr:uid="{17AA7DA0-F563-4EF6-BE59-9DE1BF0EFB9B}"/>
    <cellStyle name="Normal 16 5 3 3 3" xfId="33446" xr:uid="{1FB0C590-D38B-418C-84AB-5F48DD26B5CD}"/>
    <cellStyle name="Normal 16 5 3 4" xfId="26076" xr:uid="{D130F723-5E2B-4339-BD90-47C808AF64B9}"/>
    <cellStyle name="Normal 16 5 3 4 2" xfId="41039" xr:uid="{DB2F1CCB-747B-480F-B0B6-CF897AEFB826}"/>
    <cellStyle name="Normal 16 5 3 5" xfId="33444" xr:uid="{0D347AB0-8E7B-42A2-9A52-38840C1710C2}"/>
    <cellStyle name="Normal 16 5 4" xfId="10583" xr:uid="{00000000-0005-0000-0000-00006F1E0000}"/>
    <cellStyle name="Normal 16 5 4 2" xfId="26079" xr:uid="{9DBD06FE-C97E-4027-8898-D767700C72B1}"/>
    <cellStyle name="Normal 16 5 4 2 2" xfId="41042" xr:uid="{F56B10CA-1118-41C9-8F35-49D884874BF8}"/>
    <cellStyle name="Normal 16 5 4 3" xfId="33447" xr:uid="{F661481C-032D-4D9D-8DE6-7DC0FEBA490C}"/>
    <cellStyle name="Normal 16 5 5" xfId="10584" xr:uid="{00000000-0005-0000-0000-0000701E0000}"/>
    <cellStyle name="Normal 16 5 5 2" xfId="26080" xr:uid="{84EBF53B-5DFE-48CC-943B-85539DFDF0C2}"/>
    <cellStyle name="Normal 16 5 5 2 2" xfId="41043" xr:uid="{38682595-EA2E-48DC-88CC-92BB5C345959}"/>
    <cellStyle name="Normal 16 5 5 3" xfId="33448" xr:uid="{92CAD1BF-FC77-40AC-B491-BB6533B48D61}"/>
    <cellStyle name="Normal 16 5 6" xfId="26069" xr:uid="{5B57252A-B317-4F96-BBB4-BFD07AAC4A06}"/>
    <cellStyle name="Normal 16 5 6 2" xfId="41032" xr:uid="{E63AA88F-FF39-4EAD-9763-F9B638621C2F}"/>
    <cellStyle name="Normal 16 5 7" xfId="33437" xr:uid="{7BD582EF-7C84-4034-9690-DEC7FE652C93}"/>
    <cellStyle name="Normal 16 6" xfId="10585" xr:uid="{00000000-0005-0000-0000-0000711E0000}"/>
    <cellStyle name="Normal 16 6 2" xfId="10586" xr:uid="{00000000-0005-0000-0000-0000721E0000}"/>
    <cellStyle name="Normal 16 6 2 2" xfId="10587" xr:uid="{00000000-0005-0000-0000-0000731E0000}"/>
    <cellStyle name="Normal 16 6 2 2 2" xfId="26083" xr:uid="{E9C14A6E-F3D7-4C29-AD3C-9DBF96963172}"/>
    <cellStyle name="Normal 16 6 2 2 2 2" xfId="41046" xr:uid="{59C99342-A995-4F6B-8C5D-C77B2BFF8C1E}"/>
    <cellStyle name="Normal 16 6 2 2 3" xfId="33451" xr:uid="{34830BA6-2074-456B-9083-DC54E64E625F}"/>
    <cellStyle name="Normal 16 6 2 3" xfId="10588" xr:uid="{00000000-0005-0000-0000-0000741E0000}"/>
    <cellStyle name="Normal 16 6 2 3 2" xfId="26084" xr:uid="{98F0293C-CC0D-45B3-9AD2-646EAB090236}"/>
    <cellStyle name="Normal 16 6 2 3 2 2" xfId="41047" xr:uid="{49E56BA8-9258-416C-BE66-4AF75B2A45FA}"/>
    <cellStyle name="Normal 16 6 2 3 3" xfId="33452" xr:uid="{2D907613-91EF-4755-91AB-FC17B45FCC90}"/>
    <cellStyle name="Normal 16 6 2 4" xfId="26082" xr:uid="{84F4ED3A-0DB6-4FC2-9776-994D3E85355F}"/>
    <cellStyle name="Normal 16 6 2 4 2" xfId="41045" xr:uid="{391D3141-45DF-4A49-9A1C-51212F75D0BD}"/>
    <cellStyle name="Normal 16 6 2 5" xfId="33450" xr:uid="{3D85CD1D-EBE7-4B51-A252-421C10CEE614}"/>
    <cellStyle name="Normal 16 6 3" xfId="10589" xr:uid="{00000000-0005-0000-0000-0000751E0000}"/>
    <cellStyle name="Normal 16 6 3 2" xfId="26085" xr:uid="{47FFDA45-2E79-422B-B1E5-A867EF7DE520}"/>
    <cellStyle name="Normal 16 6 3 2 2" xfId="41048" xr:uid="{92D72BB4-C54F-490D-A7F4-4A23B62CEC14}"/>
    <cellStyle name="Normal 16 6 3 3" xfId="33453" xr:uid="{6100C25D-7931-4443-90A6-F591B9ED9667}"/>
    <cellStyle name="Normal 16 6 4" xfId="10590" xr:uid="{00000000-0005-0000-0000-0000761E0000}"/>
    <cellStyle name="Normal 16 6 4 2" xfId="26086" xr:uid="{B2D2BA1E-7593-45D9-89BD-841659F54997}"/>
    <cellStyle name="Normal 16 6 4 2 2" xfId="41049" xr:uid="{E119D6F1-0AA4-4705-882E-B327A9B4E3DE}"/>
    <cellStyle name="Normal 16 6 4 3" xfId="33454" xr:uid="{C57A8007-CEED-43DE-8903-4DFF0515911B}"/>
    <cellStyle name="Normal 16 6 5" xfId="26081" xr:uid="{FB525905-C0FF-4784-AE0C-C840E4B6E16D}"/>
    <cellStyle name="Normal 16 6 5 2" xfId="41044" xr:uid="{9BC79B8F-41B1-4C36-A389-FA89C71757CB}"/>
    <cellStyle name="Normal 16 6 6" xfId="33449" xr:uid="{AEDDFACD-F35D-4AD2-A35D-5B093B8F3CD4}"/>
    <cellStyle name="Normal 16 7" xfId="10591" xr:uid="{00000000-0005-0000-0000-0000771E0000}"/>
    <cellStyle name="Normal 16 8" xfId="10592" xr:uid="{00000000-0005-0000-0000-0000781E0000}"/>
    <cellStyle name="Normal 16 8 2" xfId="10593" xr:uid="{00000000-0005-0000-0000-0000791E0000}"/>
    <cellStyle name="Normal 16 8 2 2" xfId="26087" xr:uid="{1411BC9C-18F5-4D93-8686-02EAB76B7BCB}"/>
    <cellStyle name="Normal 16 8 2 2 2" xfId="41050" xr:uid="{AF6A6AA8-AC8A-4867-9D92-28D1E416CE45}"/>
    <cellStyle name="Normal 16 8 2 3" xfId="33455" xr:uid="{26140FB2-B994-4027-95E9-D9A17655457A}"/>
    <cellStyle name="Normal 16 9" xfId="10594" xr:uid="{00000000-0005-0000-0000-00007A1E0000}"/>
    <cellStyle name="Normal 16 9 2" xfId="26088" xr:uid="{D1017EBA-D52D-4425-A39F-0E41716A08FC}"/>
    <cellStyle name="Normal 16 9 2 2" xfId="41051" xr:uid="{6967354A-4A9F-4FEA-BADC-00721D0A9F89}"/>
    <cellStyle name="Normal 16 9 3" xfId="33456" xr:uid="{1C0F2313-3541-4D41-8B64-E6C31DA46BA7}"/>
    <cellStyle name="Normal 16_App b.3 Unspent_" xfId="615" xr:uid="{00000000-0005-0000-0000-0000FE010000}"/>
    <cellStyle name="Normal 160" xfId="10595" xr:uid="{00000000-0005-0000-0000-00007B1E0000}"/>
    <cellStyle name="Normal 160 2" xfId="26089" xr:uid="{F43E9F61-A814-4741-8A08-AD3BCFD547B1}"/>
    <cellStyle name="Normal 160 2 2" xfId="41052" xr:uid="{880D618F-2366-4FE8-B2DE-CE85409DCA01}"/>
    <cellStyle name="Normal 160 3" xfId="33457" xr:uid="{5EF53327-A7D1-4777-8FF7-8E1E7DAA8A85}"/>
    <cellStyle name="Normal 161" xfId="10596" xr:uid="{00000000-0005-0000-0000-00007C1E0000}"/>
    <cellStyle name="Normal 161 2" xfId="26090" xr:uid="{2F920DC7-8C51-4DE8-8E7C-95AAD4FB67EE}"/>
    <cellStyle name="Normal 161 2 2" xfId="41053" xr:uid="{966A9FF4-1DD0-4DB8-A484-A748613F2922}"/>
    <cellStyle name="Normal 161 3" xfId="33458" xr:uid="{3E4164F7-BAE9-4926-A873-5E29D55EED2E}"/>
    <cellStyle name="Normal 162" xfId="10597" xr:uid="{00000000-0005-0000-0000-00007D1E0000}"/>
    <cellStyle name="Normal 162 2" xfId="26091" xr:uid="{0FA07043-C840-451E-9412-06E8E042C859}"/>
    <cellStyle name="Normal 162 2 2" xfId="41054" xr:uid="{4F0B3F56-AF29-4051-B733-E2C492B21DF0}"/>
    <cellStyle name="Normal 162 3" xfId="33459" xr:uid="{317DFF4F-8C86-4115-BA81-5FF8E4140CFA}"/>
    <cellStyle name="Normal 163" xfId="10598" xr:uid="{00000000-0005-0000-0000-00007E1E0000}"/>
    <cellStyle name="Normal 163 2" xfId="26092" xr:uid="{FB56CA0E-427A-42B7-96A8-A2C61A79084C}"/>
    <cellStyle name="Normal 163 2 2" xfId="41055" xr:uid="{8E5F151E-93F3-454D-850C-06E2AA2B1755}"/>
    <cellStyle name="Normal 163 3" xfId="33460" xr:uid="{43F64F27-6632-4919-8F6C-395308DDAD2F}"/>
    <cellStyle name="Normal 164" xfId="10599" xr:uid="{00000000-0005-0000-0000-00007F1E0000}"/>
    <cellStyle name="Normal 164 2" xfId="26093" xr:uid="{47DDE7A0-21F9-4E54-9E62-8663CBA741FA}"/>
    <cellStyle name="Normal 164 2 2" xfId="41056" xr:uid="{3ED5E56A-12BF-4CE3-AC44-4515A1396B88}"/>
    <cellStyle name="Normal 164 3" xfId="33461" xr:uid="{DDF4FE85-3F8B-43C0-88C1-F065E91E935C}"/>
    <cellStyle name="Normal 165" xfId="5275" xr:uid="{00000000-0005-0000-0000-0000801E0000}"/>
    <cellStyle name="Normal 165 2" xfId="23166" xr:uid="{0C73F427-94E2-4E6A-8BF3-A54FF349C9B9}"/>
    <cellStyle name="Normal 165 2 2" xfId="38142" xr:uid="{F8C102AA-1BF3-4C50-AE27-EE34C0DD6DD0}"/>
    <cellStyle name="Normal 165 3" xfId="30538" xr:uid="{47C64C8F-ADE4-4145-9793-ACDE7AA94B90}"/>
    <cellStyle name="Normal 165 3 4" xfId="10600" xr:uid="{00000000-0005-0000-0000-0000811E0000}"/>
    <cellStyle name="Normal 165 3 4 2" xfId="26094" xr:uid="{D44DBA33-0DD0-4591-B658-501C46F2BC7C}"/>
    <cellStyle name="Normal 165 3 4 2 2" xfId="41057" xr:uid="{A7C566EA-5480-4663-8236-2032682CB7CF}"/>
    <cellStyle name="Normal 165 3 4 3" xfId="33462" xr:uid="{530BCE48-2F31-4DE3-8052-2BBAF4709A9D}"/>
    <cellStyle name="Normal 166" xfId="10601" xr:uid="{00000000-0005-0000-0000-0000821E0000}"/>
    <cellStyle name="Normal 166 2" xfId="26095" xr:uid="{BADB56F2-0055-4648-B916-76F9E2A87AF4}"/>
    <cellStyle name="Normal 166 2 2" xfId="41058" xr:uid="{FE14A982-4221-4503-ACD5-40C52A46DE94}"/>
    <cellStyle name="Normal 166 3" xfId="33463" xr:uid="{4680D6A9-02CF-4538-BAC2-1B10F1E984F1}"/>
    <cellStyle name="Normal 167" xfId="10602" xr:uid="{00000000-0005-0000-0000-0000831E0000}"/>
    <cellStyle name="Normal 167 2" xfId="26096" xr:uid="{9D4AB435-185C-4621-83C5-524205AB29C4}"/>
    <cellStyle name="Normal 167 2 2" xfId="41059" xr:uid="{6C009605-A78C-4556-8929-D9C26BB0E655}"/>
    <cellStyle name="Normal 167 3" xfId="33464" xr:uid="{77C7ED92-74A9-4848-87B8-24853AEB56A1}"/>
    <cellStyle name="Normal 168" xfId="5274" xr:uid="{00000000-0005-0000-0000-0000841E0000}"/>
    <cellStyle name="Normal 168 2" xfId="23165" xr:uid="{5A8D888A-E64E-47C9-92CF-9DA772F794D7}"/>
    <cellStyle name="Normal 168 2 2" xfId="38141" xr:uid="{83D71470-2A13-4D2F-A62E-EFAFCB228F64}"/>
    <cellStyle name="Normal 168 3" xfId="30537" xr:uid="{508BB6F5-9096-44A4-879C-0D34D7933481}"/>
    <cellStyle name="Normal 169" xfId="10603" xr:uid="{00000000-0005-0000-0000-0000851E0000}"/>
    <cellStyle name="Normal 169 2" xfId="26097" xr:uid="{8BAB90DC-B07E-4D37-9891-FD67ED09A2A6}"/>
    <cellStyle name="Normal 169 2 2" xfId="41060" xr:uid="{1176FB8D-C786-4326-BA17-B31532D57E54}"/>
    <cellStyle name="Normal 169 3" xfId="33465" xr:uid="{63ED4047-8384-4307-AE86-C0F2E96FCEA8}"/>
    <cellStyle name="Normal 17" xfId="616" xr:uid="{00000000-0005-0000-0000-0000FF010000}"/>
    <cellStyle name="Normal 17 2" xfId="617" xr:uid="{00000000-0005-0000-0000-000000020000}"/>
    <cellStyle name="Normal 17 2 2" xfId="10604" xr:uid="{00000000-0005-0000-0000-0000881E0000}"/>
    <cellStyle name="Normal 17 2 2 2" xfId="10605" xr:uid="{00000000-0005-0000-0000-0000891E0000}"/>
    <cellStyle name="Normal 17 2 2 2 2" xfId="26098" xr:uid="{E74BC877-1AD9-48FF-9E49-CBF7BE891E0F}"/>
    <cellStyle name="Normal 17 2 2 2 2 2" xfId="41061" xr:uid="{1CD5FCB1-58E1-452B-B6CC-7F3E88898AAF}"/>
    <cellStyle name="Normal 17 2 2 2 3" xfId="33466" xr:uid="{1536AC58-C9C5-495E-B92A-F6E022836614}"/>
    <cellStyle name="Normal 17 2 3" xfId="10606" xr:uid="{00000000-0005-0000-0000-00008A1E0000}"/>
    <cellStyle name="Normal 17 2 4" xfId="5383" xr:uid="{00000000-0005-0000-0000-0000871E0000}"/>
    <cellStyle name="Normal 17 3" xfId="5382" xr:uid="{00000000-0005-0000-0000-00008B1E0000}"/>
    <cellStyle name="Normal 17 3 2" xfId="10607" xr:uid="{00000000-0005-0000-0000-00008C1E0000}"/>
    <cellStyle name="Normal 17 3 2 2" xfId="10608" xr:uid="{00000000-0005-0000-0000-00008D1E0000}"/>
    <cellStyle name="Normal 17 3 2 2 2" xfId="10609" xr:uid="{00000000-0005-0000-0000-00008E1E0000}"/>
    <cellStyle name="Normal 17 3 2 2 2 2" xfId="26101" xr:uid="{A3DCE535-2BED-441B-8D67-EB75F59F84D3}"/>
    <cellStyle name="Normal 17 3 2 2 2 2 2" xfId="41064" xr:uid="{15758848-D765-447A-A2D6-EF477768E6EB}"/>
    <cellStyle name="Normal 17 3 2 2 2 3" xfId="33469" xr:uid="{A276A9FA-E6D3-4346-A881-E87165B0BCC2}"/>
    <cellStyle name="Normal 17 3 2 2 3" xfId="10610" xr:uid="{00000000-0005-0000-0000-00008F1E0000}"/>
    <cellStyle name="Normal 17 3 2 2 3 2" xfId="26102" xr:uid="{80DE5B5A-6087-48E8-B8CF-3AFB35858435}"/>
    <cellStyle name="Normal 17 3 2 2 3 2 2" xfId="41065" xr:uid="{4220EA95-0A7A-458F-BBDB-DD381160CF63}"/>
    <cellStyle name="Normal 17 3 2 2 3 3" xfId="33470" xr:uid="{1A847066-975C-4D3F-B58F-EA6D94B581BF}"/>
    <cellStyle name="Normal 17 3 2 2 4" xfId="26100" xr:uid="{A706B607-E96B-462A-BB75-B297F30321FB}"/>
    <cellStyle name="Normal 17 3 2 2 4 2" xfId="41063" xr:uid="{18368761-C4F1-4CB5-B91B-3D1C013634F3}"/>
    <cellStyle name="Normal 17 3 2 2 5" xfId="33468" xr:uid="{8260F63D-F930-44CB-9501-FFBB200E2053}"/>
    <cellStyle name="Normal 17 3 2 3" xfId="10611" xr:uid="{00000000-0005-0000-0000-0000901E0000}"/>
    <cellStyle name="Normal 17 3 2 3 2" xfId="26103" xr:uid="{521BBACE-81A0-431D-A58F-7B5773AE9D05}"/>
    <cellStyle name="Normal 17 3 2 3 2 2" xfId="41066" xr:uid="{BB91E765-F192-4E4C-AB18-B9418C97E538}"/>
    <cellStyle name="Normal 17 3 2 3 3" xfId="33471" xr:uid="{CB3813E6-6FF9-4F1F-AD96-9E1E1110A061}"/>
    <cellStyle name="Normal 17 3 2 4" xfId="10612" xr:uid="{00000000-0005-0000-0000-0000911E0000}"/>
    <cellStyle name="Normal 17 3 2 4 2" xfId="26104" xr:uid="{6AACC126-B7EF-4E3E-A72B-71DC9279F39A}"/>
    <cellStyle name="Normal 17 3 2 4 2 2" xfId="41067" xr:uid="{29D6AE3F-0AD4-453D-8F24-F8DC523B7CA0}"/>
    <cellStyle name="Normal 17 3 2 4 3" xfId="33472" xr:uid="{B736BD41-45B8-4AF2-86F2-20F339B2D995}"/>
    <cellStyle name="Normal 17 3 2 5" xfId="26099" xr:uid="{CBE20EF3-CDAC-4B1E-8610-DCE1BFD8E0EA}"/>
    <cellStyle name="Normal 17 3 2 5 2" xfId="41062" xr:uid="{0C3332F0-44CB-42DE-BD21-2390CEEE71FF}"/>
    <cellStyle name="Normal 17 3 2 6" xfId="33467" xr:uid="{57CA41D5-E64B-43E7-8480-7A438B8E83B9}"/>
    <cellStyle name="Normal 17 3 3" xfId="10613" xr:uid="{00000000-0005-0000-0000-0000921E0000}"/>
    <cellStyle name="Normal 17 3 3 2" xfId="10614" xr:uid="{00000000-0005-0000-0000-0000931E0000}"/>
    <cellStyle name="Normal 17 3 3 2 2" xfId="26106" xr:uid="{9F764040-B249-4BBA-AE1C-9A2C19100684}"/>
    <cellStyle name="Normal 17 3 3 2 2 2" xfId="41069" xr:uid="{0D8E41D9-3251-490D-B52A-2003A6401330}"/>
    <cellStyle name="Normal 17 3 3 2 3" xfId="33474" xr:uid="{4CCDF289-6B22-4EE5-8872-7D307620672E}"/>
    <cellStyle name="Normal 17 3 3 3" xfId="10615" xr:uid="{00000000-0005-0000-0000-0000941E0000}"/>
    <cellStyle name="Normal 17 3 3 3 2" xfId="26107" xr:uid="{A2FC8871-5D99-4D76-9F6A-D62839B07A69}"/>
    <cellStyle name="Normal 17 3 3 3 2 2" xfId="41070" xr:uid="{4195FA8E-C76B-45F3-B268-EBD841918C41}"/>
    <cellStyle name="Normal 17 3 3 3 3" xfId="33475" xr:uid="{0093C0D2-A803-4F40-9ABA-1661A9B96BC4}"/>
    <cellStyle name="Normal 17 3 3 4" xfId="26105" xr:uid="{EAD945AD-714F-4407-B7E7-1E3E4F0F6C8E}"/>
    <cellStyle name="Normal 17 3 3 4 2" xfId="41068" xr:uid="{E4A53775-EA13-4E9F-A936-263904FB7371}"/>
    <cellStyle name="Normal 17 3 3 5" xfId="33473" xr:uid="{1322821F-EEFF-4DCB-A617-C48AF140F3B3}"/>
    <cellStyle name="Normal 17 3 4" xfId="10616" xr:uid="{00000000-0005-0000-0000-0000951E0000}"/>
    <cellStyle name="Normal 17 3 4 2" xfId="26108" xr:uid="{E446BB2B-F75B-4DEA-AD22-5FFE869ABABC}"/>
    <cellStyle name="Normal 17 3 4 2 2" xfId="41071" xr:uid="{CC830CD3-31FF-4BBB-8A0D-570BD7D9D00A}"/>
    <cellStyle name="Normal 17 3 4 3" xfId="33476" xr:uid="{9EEF030F-EFFF-4131-843A-A6E994F0AE69}"/>
    <cellStyle name="Normal 17 3 5" xfId="10617" xr:uid="{00000000-0005-0000-0000-0000961E0000}"/>
    <cellStyle name="Normal 17 3 5 2" xfId="26109" xr:uid="{EA971A82-C126-420B-A2E7-5D38E60EC3EE}"/>
    <cellStyle name="Normal 17 3 5 2 2" xfId="41072" xr:uid="{417E90B5-9C16-41A0-B04A-C94643F42679}"/>
    <cellStyle name="Normal 17 3 5 3" xfId="33477" xr:uid="{0195C8DB-B9D3-45C6-92AD-72616E8877D2}"/>
    <cellStyle name="Normal 17 3 6" xfId="10618" xr:uid="{00000000-0005-0000-0000-0000971E0000}"/>
    <cellStyle name="Normal 17 4" xfId="5381" xr:uid="{00000000-0005-0000-0000-0000981E0000}"/>
    <cellStyle name="Normal 17 4 2" xfId="10619" xr:uid="{00000000-0005-0000-0000-0000991E0000}"/>
    <cellStyle name="Normal 17 4 3" xfId="10620" xr:uid="{00000000-0005-0000-0000-00009A1E0000}"/>
    <cellStyle name="Normal 17 5" xfId="10621" xr:uid="{00000000-0005-0000-0000-00009B1E0000}"/>
    <cellStyle name="Normal 17 5 2" xfId="10622" xr:uid="{00000000-0005-0000-0000-00009C1E0000}"/>
    <cellStyle name="Normal 17 5 2 2" xfId="10623" xr:uid="{00000000-0005-0000-0000-00009D1E0000}"/>
    <cellStyle name="Normal 17 5 2 2 2" xfId="26112" xr:uid="{B6EDFDB7-F027-4BFC-81F6-D997E8F16C42}"/>
    <cellStyle name="Normal 17 5 2 2 2 2" xfId="41075" xr:uid="{C228B3C8-F981-473B-849F-20260ADEA692}"/>
    <cellStyle name="Normal 17 5 2 2 3" xfId="33480" xr:uid="{AB947437-2CF2-4D89-BE4A-B5693AA7815D}"/>
    <cellStyle name="Normal 17 5 2 3" xfId="10624" xr:uid="{00000000-0005-0000-0000-00009E1E0000}"/>
    <cellStyle name="Normal 17 5 2 3 2" xfId="26113" xr:uid="{AF258C08-2517-4952-9857-D95AE20B2025}"/>
    <cellStyle name="Normal 17 5 2 3 2 2" xfId="41076" xr:uid="{9C1AC6EB-DE76-42F0-BB9D-18B4CD2AE91E}"/>
    <cellStyle name="Normal 17 5 2 3 3" xfId="33481" xr:uid="{E83C7FD9-9BBB-4E0B-9A4F-7EC4BA8C773C}"/>
    <cellStyle name="Normal 17 5 2 4" xfId="26111" xr:uid="{55A2A29B-18EB-49DC-B42E-0FE35CC2F4F2}"/>
    <cellStyle name="Normal 17 5 2 4 2" xfId="41074" xr:uid="{3BB43ADE-BF30-4A93-8161-1ED54DE83B08}"/>
    <cellStyle name="Normal 17 5 2 5" xfId="33479" xr:uid="{671EEFAC-D15A-41C7-B590-84CB8B735B32}"/>
    <cellStyle name="Normal 17 5 3" xfId="10625" xr:uid="{00000000-0005-0000-0000-00009F1E0000}"/>
    <cellStyle name="Normal 17 5 3 2" xfId="26114" xr:uid="{CA26BE88-763E-4A47-9C91-222B405C4BE5}"/>
    <cellStyle name="Normal 17 5 3 2 2" xfId="41077" xr:uid="{76835B0E-B7A7-4DDB-A39F-136740F0D4B7}"/>
    <cellStyle name="Normal 17 5 3 3" xfId="33482" xr:uid="{903F790A-E303-4632-AFB2-6741442319AE}"/>
    <cellStyle name="Normal 17 5 4" xfId="10626" xr:uid="{00000000-0005-0000-0000-0000A01E0000}"/>
    <cellStyle name="Normal 17 5 4 2" xfId="26115" xr:uid="{DEF2B48B-09E6-48B4-842F-43E96509F273}"/>
    <cellStyle name="Normal 17 5 4 2 2" xfId="41078" xr:uid="{6AB09197-27E7-4B54-864F-DA27C3144607}"/>
    <cellStyle name="Normal 17 5 4 3" xfId="33483" xr:uid="{240DB7FE-C16B-4FCA-A7CF-8244968813BC}"/>
    <cellStyle name="Normal 17 5 5" xfId="10627" xr:uid="{00000000-0005-0000-0000-0000A11E0000}"/>
    <cellStyle name="Normal 17 5 6" xfId="26110" xr:uid="{92A07796-13CA-4BD4-A129-CBDF4EC06E4B}"/>
    <cellStyle name="Normal 17 5 6 2" xfId="41073" xr:uid="{76D826DF-1B54-4A90-AB41-41E87C6AA1E5}"/>
    <cellStyle name="Normal 17 5 7" xfId="33478" xr:uid="{CEC70A67-3EFB-4325-BD7F-E9F73269F0D0}"/>
    <cellStyle name="Normal 17 6" xfId="10628" xr:uid="{00000000-0005-0000-0000-0000A21E0000}"/>
    <cellStyle name="Normal 17 7" xfId="10629" xr:uid="{00000000-0005-0000-0000-0000A31E0000}"/>
    <cellStyle name="Normal 17 7 2" xfId="26116" xr:uid="{B52BC20D-90DA-4FF9-95C7-DC139063BC66}"/>
    <cellStyle name="Normal 17 7 2 2" xfId="41079" xr:uid="{F99B0E09-CE33-4C63-A291-E4FAFD5605B3}"/>
    <cellStyle name="Normal 17 7 3" xfId="33484" xr:uid="{97B47E31-A118-4F96-9091-1685F59ADBBA}"/>
    <cellStyle name="Normal 17 8" xfId="10630" xr:uid="{00000000-0005-0000-0000-0000A41E0000}"/>
    <cellStyle name="Normal 17 8 2" xfId="10631" xr:uid="{00000000-0005-0000-0000-0000A51E0000}"/>
    <cellStyle name="Normal 17 8 2 2" xfId="26117" xr:uid="{1B4D9E0D-A6C2-4E8F-BF60-561528443EDB}"/>
    <cellStyle name="Normal 17 8 2 2 2" xfId="41080" xr:uid="{1925AFD0-E378-4436-ABD6-1FA660852CDE}"/>
    <cellStyle name="Normal 17 8 2 3" xfId="33485" xr:uid="{9DB785BD-AE56-4C45-A32C-F4794FBA3BFA}"/>
    <cellStyle name="Normal 17 9" xfId="5384" xr:uid="{00000000-0005-0000-0000-0000861E0000}"/>
    <cellStyle name="Normal 17_App b.3 Unspent_" xfId="618" xr:uid="{00000000-0005-0000-0000-000001020000}"/>
    <cellStyle name="Normal 170" xfId="10632" xr:uid="{00000000-0005-0000-0000-0000A61E0000}"/>
    <cellStyle name="Normal 170 2" xfId="26118" xr:uid="{DEB3276C-1CF3-449A-B581-AB919EB8726A}"/>
    <cellStyle name="Normal 170 2 2" xfId="41081" xr:uid="{53F30E26-7F14-4ECD-A991-39368D2DD42B}"/>
    <cellStyle name="Normal 170 3" xfId="33486" xr:uid="{F21958B8-BC35-4A24-9D7E-601B0F01D5F5}"/>
    <cellStyle name="Normal 171" xfId="10633" xr:uid="{00000000-0005-0000-0000-0000A71E0000}"/>
    <cellStyle name="Normal 171 2" xfId="26119" xr:uid="{344E6B5A-01DA-4467-B677-16AF0639D39D}"/>
    <cellStyle name="Normal 171 2 2" xfId="41082" xr:uid="{65B34784-0BCB-46F1-8B85-A1B2FEBA510B}"/>
    <cellStyle name="Normal 171 3" xfId="33487" xr:uid="{A48FD9B3-359A-46AD-869A-CEEDA5BFC21B}"/>
    <cellStyle name="Normal 172" xfId="10634" xr:uid="{00000000-0005-0000-0000-0000A81E0000}"/>
    <cellStyle name="Normal 172 2" xfId="26120" xr:uid="{BED3DA72-B549-4835-A4F5-7803EAC0F578}"/>
    <cellStyle name="Normal 172 2 2" xfId="41083" xr:uid="{E9C39BE3-0853-4796-98FF-62A8833EC92D}"/>
    <cellStyle name="Normal 172 3" xfId="33488" xr:uid="{74D576AD-734C-4EA4-B305-F2F447F4B54B}"/>
    <cellStyle name="Normal 173" xfId="10635" xr:uid="{00000000-0005-0000-0000-0000A91E0000}"/>
    <cellStyle name="Normal 173 2" xfId="26121" xr:uid="{C0B90395-5E75-41EC-913B-33D6BEE283EA}"/>
    <cellStyle name="Normal 173 2 2" xfId="41084" xr:uid="{FEABEB73-AC71-4BF0-9DFD-8CF16A220A89}"/>
    <cellStyle name="Normal 173 3" xfId="33489" xr:uid="{39D5A80B-D150-4E1C-8AF6-89563562543D}"/>
    <cellStyle name="Normal 174" xfId="10636" xr:uid="{00000000-0005-0000-0000-0000AA1E0000}"/>
    <cellStyle name="Normal 174 2" xfId="26122" xr:uid="{A0281735-E289-4158-881C-5DBA56D696E3}"/>
    <cellStyle name="Normal 174 2 2" xfId="41085" xr:uid="{9D03796E-1D75-451F-B5E8-3BC488988D1F}"/>
    <cellStyle name="Normal 174 3" xfId="33490" xr:uid="{0E222D14-00AF-4811-8371-42024D10C931}"/>
    <cellStyle name="Normal 175" xfId="10637" xr:uid="{00000000-0005-0000-0000-0000AB1E0000}"/>
    <cellStyle name="Normal 175 2" xfId="26123" xr:uid="{4D13F3D6-E6F7-4609-923F-330368350ED7}"/>
    <cellStyle name="Normal 175 2 2" xfId="41086" xr:uid="{2F95BEB4-619D-45E3-AEFA-C28F57375F32}"/>
    <cellStyle name="Normal 175 3" xfId="33491" xr:uid="{CB8B91E3-05F0-4BFF-8AC0-8815DFF7685D}"/>
    <cellStyle name="Normal 176" xfId="10638" xr:uid="{00000000-0005-0000-0000-0000AC1E0000}"/>
    <cellStyle name="Normal 176 2" xfId="26124" xr:uid="{9DEB34E7-D959-4E32-864A-9F86A8D73A6C}"/>
    <cellStyle name="Normal 176 2 2" xfId="41087" xr:uid="{BA833A57-AACA-49F5-9844-CCB3851D87D8}"/>
    <cellStyle name="Normal 176 3" xfId="33492" xr:uid="{08B58824-A04A-487C-B9E4-D013D23A7560}"/>
    <cellStyle name="Normal 177" xfId="10639" xr:uid="{00000000-0005-0000-0000-0000AD1E0000}"/>
    <cellStyle name="Normal 177 2" xfId="26125" xr:uid="{8484E4B5-7827-4069-ACD9-9151CF7C8936}"/>
    <cellStyle name="Normal 177 2 2" xfId="41088" xr:uid="{625263C0-DE5F-4846-860C-B497CAA0C063}"/>
    <cellStyle name="Normal 177 3" xfId="33493" xr:uid="{29BBCEE2-C2F1-4C2F-B04D-152F94EBC88F}"/>
    <cellStyle name="Normal 178" xfId="10640" xr:uid="{00000000-0005-0000-0000-0000AE1E0000}"/>
    <cellStyle name="Normal 178 2" xfId="26126" xr:uid="{128B509E-122F-4BB4-BC4E-4F5126EC9CC4}"/>
    <cellStyle name="Normal 178 2 2" xfId="41089" xr:uid="{C5B4B4AD-E62A-4A72-AFE8-13E80E3B52EB}"/>
    <cellStyle name="Normal 178 3" xfId="33494" xr:uid="{D463942B-D93D-4174-9E34-AA3F9123BEDA}"/>
    <cellStyle name="Normal 179" xfId="10641" xr:uid="{00000000-0005-0000-0000-0000AF1E0000}"/>
    <cellStyle name="Normal 179 2" xfId="26127" xr:uid="{669BB869-413F-43DB-9211-B4962BF1DF35}"/>
    <cellStyle name="Normal 179 2 2" xfId="41090" xr:uid="{C1326C54-3E28-4782-AD95-1E55EFE230A0}"/>
    <cellStyle name="Normal 179 3" xfId="33495" xr:uid="{C6880E25-1B31-4A8C-87BC-025DF7A71DBD}"/>
    <cellStyle name="Normal 18" xfId="619" xr:uid="{00000000-0005-0000-0000-000002020000}"/>
    <cellStyle name="Normal 18 2" xfId="5606" xr:uid="{00000000-0005-0000-0000-0000B11E0000}"/>
    <cellStyle name="Normal 18 2 2" xfId="10642" xr:uid="{00000000-0005-0000-0000-0000B21E0000}"/>
    <cellStyle name="Normal 18 2 2 2" xfId="26128" xr:uid="{BC02D55E-1811-4DDF-9BEC-AE3306285EF4}"/>
    <cellStyle name="Normal 18 2 2 2 2" xfId="41091" xr:uid="{DFCBF212-A722-4791-BEA7-9A1597818AB5}"/>
    <cellStyle name="Normal 18 2 2 3" xfId="33496" xr:uid="{C18C2292-05DC-4041-83DE-4CA50099F376}"/>
    <cellStyle name="Normal 18 3" xfId="16" xr:uid="{00000000-0005-0000-0000-00000B000000}"/>
    <cellStyle name="Normal 18 3 2" xfId="118" xr:uid="{00000000-0005-0000-0000-00000B000000}"/>
    <cellStyle name="Normal 18 3 2 2" xfId="10644" xr:uid="{00000000-0005-0000-0000-0000B41E0000}"/>
    <cellStyle name="Normal 18 3 2 3" xfId="20665" xr:uid="{513D916A-3E6F-4724-8DFB-C3A6F911D0FC}"/>
    <cellStyle name="Normal 18 3 2 3 2" xfId="35666" xr:uid="{1DB0BC9C-F3F8-4B82-A347-8110A57E1F34}"/>
    <cellStyle name="Normal 18 3 2 4" xfId="27969" xr:uid="{A991B6CD-F9B2-4725-B9D5-8E98DB80CFD1}"/>
    <cellStyle name="Normal 18 3 3" xfId="17" xr:uid="{00000000-0005-0000-0000-00000C000000}"/>
    <cellStyle name="Normal 18 3 3 2" xfId="119" xr:uid="{00000000-0005-0000-0000-00000C000000}"/>
    <cellStyle name="Normal 18 3 3 2 2" xfId="20666" xr:uid="{CDD00B0E-0537-48B1-BFAB-6FF13ACD2964}"/>
    <cellStyle name="Normal 18 3 3 2 2 2" xfId="35667" xr:uid="{76CA478C-ECBF-4828-808C-7D9281310A9F}"/>
    <cellStyle name="Normal 18 3 3 2 3" xfId="27970" xr:uid="{9BB51709-D76C-4139-8175-9A6730CB9188}"/>
    <cellStyle name="Normal 18 3 3 3" xfId="10645" xr:uid="{00000000-0005-0000-0000-0000B51E0000}"/>
    <cellStyle name="Normal 18 3 3 4" xfId="20596" xr:uid="{6A602872-9B98-4C24-9594-6128ECF18D11}"/>
    <cellStyle name="Normal 18 3 3 4 2" xfId="35597" xr:uid="{0C3ECFD1-1224-4EBA-B921-13D7BCE67FD7}"/>
    <cellStyle name="Normal 18 3 3 5" xfId="27900" xr:uid="{1C671565-7286-476F-B0F8-3DEF25D3AD06}"/>
    <cellStyle name="Normal 18 3 4" xfId="10643" xr:uid="{00000000-0005-0000-0000-0000B31E0000}"/>
    <cellStyle name="Normal 18 3 5" xfId="20595" xr:uid="{3A559E72-7859-4859-9E29-26F7D7F6644D}"/>
    <cellStyle name="Normal 18 3 5 2" xfId="35596" xr:uid="{992E786D-C461-46B8-A323-5841127BE22C}"/>
    <cellStyle name="Normal 18 3 6" xfId="27899" xr:uid="{A4F9237C-A4E6-4895-B288-260F8D5EC9DD}"/>
    <cellStyle name="Normal 18 4" xfId="10646" xr:uid="{00000000-0005-0000-0000-0000B61E0000}"/>
    <cellStyle name="Normal 18 4 2" xfId="10647" xr:uid="{00000000-0005-0000-0000-0000B71E0000}"/>
    <cellStyle name="Normal 18 4 2 2" xfId="10648" xr:uid="{00000000-0005-0000-0000-0000B81E0000}"/>
    <cellStyle name="Normal 18 4 2 2 2" xfId="10649" xr:uid="{00000000-0005-0000-0000-0000B91E0000}"/>
    <cellStyle name="Normal 18 4 2 2 2 2" xfId="26132" xr:uid="{270911FB-138B-4ADF-A9A3-886A4D62248F}"/>
    <cellStyle name="Normal 18 4 2 2 2 2 2" xfId="41095" xr:uid="{B405955E-18D1-4BD8-B7F6-955E501744E6}"/>
    <cellStyle name="Normal 18 4 2 2 2 3" xfId="33500" xr:uid="{AC7C2C5E-7B99-4F75-990B-8BB0796C932C}"/>
    <cellStyle name="Normal 18 4 2 2 3" xfId="10650" xr:uid="{00000000-0005-0000-0000-0000BA1E0000}"/>
    <cellStyle name="Normal 18 4 2 2 3 2" xfId="26133" xr:uid="{35F508BC-2633-4C8E-BE8A-66258594FD28}"/>
    <cellStyle name="Normal 18 4 2 2 3 2 2" xfId="41096" xr:uid="{2B2BC513-5FF7-4A61-8CF1-9079A6C28026}"/>
    <cellStyle name="Normal 18 4 2 2 3 3" xfId="33501" xr:uid="{73C99B3A-0CB5-4114-8CCD-8320E09DA4E6}"/>
    <cellStyle name="Normal 18 4 2 2 4" xfId="26131" xr:uid="{78D44A43-FCC2-4980-AE5A-0085E07727A9}"/>
    <cellStyle name="Normal 18 4 2 2 4 2" xfId="41094" xr:uid="{927E54AA-297D-44C1-893D-8E709AFF6D31}"/>
    <cellStyle name="Normal 18 4 2 2 5" xfId="33499" xr:uid="{595E6D57-CC35-49E7-BB1D-BD26A25A85A3}"/>
    <cellStyle name="Normal 18 4 2 3" xfId="10651" xr:uid="{00000000-0005-0000-0000-0000BB1E0000}"/>
    <cellStyle name="Normal 18 4 2 3 2" xfId="26134" xr:uid="{F5105C27-78D0-4DCF-9ED8-87725CAA1B26}"/>
    <cellStyle name="Normal 18 4 2 3 2 2" xfId="41097" xr:uid="{5083DC92-2F79-42BA-A12B-F67352197865}"/>
    <cellStyle name="Normal 18 4 2 3 3" xfId="33502" xr:uid="{9F9F1A86-036E-48DA-84D8-DD58866E694A}"/>
    <cellStyle name="Normal 18 4 2 4" xfId="10652" xr:uid="{00000000-0005-0000-0000-0000BC1E0000}"/>
    <cellStyle name="Normal 18 4 2 4 2" xfId="26135" xr:uid="{4B9C3EBB-A5D7-4BF1-ADD4-E68044417F14}"/>
    <cellStyle name="Normal 18 4 2 4 2 2" xfId="41098" xr:uid="{5DE2718D-AF8F-41A2-A18E-A9F4D54487A4}"/>
    <cellStyle name="Normal 18 4 2 4 3" xfId="33503" xr:uid="{C3DEDF76-43AF-4AA3-A416-2D17BEC18C1B}"/>
    <cellStyle name="Normal 18 4 2 5" xfId="26130" xr:uid="{C957C5AA-6E8E-43AE-A713-2F77626EB7A1}"/>
    <cellStyle name="Normal 18 4 2 5 2" xfId="41093" xr:uid="{F45C4ECD-0F04-46AE-9A17-8215FA7C5702}"/>
    <cellStyle name="Normal 18 4 2 6" xfId="33498" xr:uid="{225D8A10-BCBE-4D73-85E0-90FB5C779122}"/>
    <cellStyle name="Normal 18 4 3" xfId="10653" xr:uid="{00000000-0005-0000-0000-0000BD1E0000}"/>
    <cellStyle name="Normal 18 4 3 2" xfId="10654" xr:uid="{00000000-0005-0000-0000-0000BE1E0000}"/>
    <cellStyle name="Normal 18 4 3 2 2" xfId="26137" xr:uid="{DFA1CBD6-1AE9-4D90-B749-563B4FC1B65E}"/>
    <cellStyle name="Normal 18 4 3 2 2 2" xfId="41100" xr:uid="{8749EE73-7CDD-4EDD-85DD-3354218F324F}"/>
    <cellStyle name="Normal 18 4 3 2 3" xfId="33505" xr:uid="{4BEFCE1B-3092-4ADA-B08B-ECBC2A07E80A}"/>
    <cellStyle name="Normal 18 4 3 3" xfId="10655" xr:uid="{00000000-0005-0000-0000-0000BF1E0000}"/>
    <cellStyle name="Normal 18 4 3 3 2" xfId="26138" xr:uid="{5405D344-D07D-436F-8093-E564D293C529}"/>
    <cellStyle name="Normal 18 4 3 3 2 2" xfId="41101" xr:uid="{B87439A4-0403-44FF-BC37-960EB6EEC0A2}"/>
    <cellStyle name="Normal 18 4 3 3 3" xfId="33506" xr:uid="{BD8D6BA2-068C-4FC9-942A-27B957CFB987}"/>
    <cellStyle name="Normal 18 4 3 4" xfId="26136" xr:uid="{F9D0843A-9B78-463D-BC70-BDE9C62EFF45}"/>
    <cellStyle name="Normal 18 4 3 4 2" xfId="41099" xr:uid="{341C73D1-0A86-4BCD-873D-DF06836D35BB}"/>
    <cellStyle name="Normal 18 4 3 5" xfId="33504" xr:uid="{9DCFFFF5-4B0F-4597-8357-1B6375905357}"/>
    <cellStyle name="Normal 18 4 4" xfId="10656" xr:uid="{00000000-0005-0000-0000-0000C01E0000}"/>
    <cellStyle name="Normal 18 4 4 2" xfId="26139" xr:uid="{37D925A7-CC8F-4837-84A4-EA3999F245E6}"/>
    <cellStyle name="Normal 18 4 4 2 2" xfId="41102" xr:uid="{B99A2F49-B149-428E-9DAF-FA9838F04916}"/>
    <cellStyle name="Normal 18 4 4 3" xfId="33507" xr:uid="{01BFBC3C-BECE-4912-BF14-9861557DBACC}"/>
    <cellStyle name="Normal 18 4 5" xfId="10657" xr:uid="{00000000-0005-0000-0000-0000C11E0000}"/>
    <cellStyle name="Normal 18 4 5 2" xfId="26140" xr:uid="{F45ECB52-B106-4483-AF0F-1D884FE161F2}"/>
    <cellStyle name="Normal 18 4 5 2 2" xfId="41103" xr:uid="{46AC4343-94B7-4FEE-9CFC-952E0254F675}"/>
    <cellStyle name="Normal 18 4 5 3" xfId="33508" xr:uid="{F72D2559-41D4-4CCE-B161-280512983D89}"/>
    <cellStyle name="Normal 18 4 6" xfId="26129" xr:uid="{F33CDF02-35F2-46B1-8D92-08B6C825F174}"/>
    <cellStyle name="Normal 18 4 6 2" xfId="41092" xr:uid="{9BD49C4D-CCD5-470C-8A8F-6B20682814B7}"/>
    <cellStyle name="Normal 18 4 7" xfId="33497" xr:uid="{44544C32-8281-47F6-B08D-8D6E9CCF7D52}"/>
    <cellStyle name="Normal 18 5" xfId="10658" xr:uid="{00000000-0005-0000-0000-0000C21E0000}"/>
    <cellStyle name="Normal 18 6" xfId="10659" xr:uid="{00000000-0005-0000-0000-0000C31E0000}"/>
    <cellStyle name="Normal 18 6 2" xfId="26141" xr:uid="{A45F4E99-43BC-4AD2-9CB4-48E3D6FFA6D4}"/>
    <cellStyle name="Normal 18 6 2 2" xfId="41104" xr:uid="{195E020B-591B-4BCD-95CE-6F43EFEDC1C1}"/>
    <cellStyle name="Normal 18 6 3" xfId="33509" xr:uid="{44815345-F5CA-45ED-BE0A-1EECDBFAE038}"/>
    <cellStyle name="Normal 18 7" xfId="10660" xr:uid="{00000000-0005-0000-0000-0000C41E0000}"/>
    <cellStyle name="Normal 18 7 2" xfId="26142" xr:uid="{2654CC9E-345E-4263-BEA8-0CD9FE78F685}"/>
    <cellStyle name="Normal 18 7 2 2" xfId="41105" xr:uid="{D9BCAF78-1433-43A9-BA04-5AE842753346}"/>
    <cellStyle name="Normal 18 7 3" xfId="33510" xr:uid="{D28DF30A-2EAE-42F3-BB8A-BA3C25A78345}"/>
    <cellStyle name="Normal 18 8" xfId="5380" xr:uid="{00000000-0005-0000-0000-0000B01E0000}"/>
    <cellStyle name="Normal 180" xfId="10661" xr:uid="{00000000-0005-0000-0000-0000C51E0000}"/>
    <cellStyle name="Normal 180 2" xfId="26143" xr:uid="{377AFD9D-6B2D-462D-8EF4-2AE46355A812}"/>
    <cellStyle name="Normal 180 2 2" xfId="41106" xr:uid="{5838500E-6BB9-43C7-89BF-0568EAB1CF81}"/>
    <cellStyle name="Normal 180 3" xfId="33511" xr:uid="{658A027B-D309-413C-965A-C6A9CA2EB56B}"/>
    <cellStyle name="Normal 181" xfId="10662" xr:uid="{00000000-0005-0000-0000-0000C61E0000}"/>
    <cellStyle name="Normal 181 2" xfId="26144" xr:uid="{EDCB8B5D-311C-45D2-A20F-55FAB1B5C7EA}"/>
    <cellStyle name="Normal 181 2 2" xfId="41107" xr:uid="{0E4927DA-A39A-4A37-B7FC-CBA06FC56C66}"/>
    <cellStyle name="Normal 181 3" xfId="33512" xr:uid="{FD105433-CEED-4D9F-AA68-1B281C1F04FD}"/>
    <cellStyle name="Normal 182" xfId="10663" xr:uid="{00000000-0005-0000-0000-0000C71E0000}"/>
    <cellStyle name="Normal 182 2" xfId="26145" xr:uid="{2D866DC2-5D37-4469-A5D0-E7FC05DA75A1}"/>
    <cellStyle name="Normal 182 2 2" xfId="41108" xr:uid="{BE84746A-90E3-4DAA-8C67-8CCD295CD9F8}"/>
    <cellStyle name="Normal 182 3" xfId="33513" xr:uid="{E2950033-4B09-4524-BD9D-7FF76BD7C22C}"/>
    <cellStyle name="Normal 183" xfId="10664" xr:uid="{00000000-0005-0000-0000-0000C81E0000}"/>
    <cellStyle name="Normal 183 2" xfId="26146" xr:uid="{C30BB05E-9846-4FF0-8DCD-28C154945E5A}"/>
    <cellStyle name="Normal 183 2 2" xfId="41109" xr:uid="{4F7981B5-3BC8-475B-80E1-0F096CD1B3EB}"/>
    <cellStyle name="Normal 183 3" xfId="33514" xr:uid="{0BC26AB1-6DB4-423A-AFB9-E60BA36D7385}"/>
    <cellStyle name="Normal 184" xfId="10665" xr:uid="{00000000-0005-0000-0000-0000C91E0000}"/>
    <cellStyle name="Normal 184 2" xfId="26147" xr:uid="{BE549777-6E20-4B4D-BE4C-4F0853403101}"/>
    <cellStyle name="Normal 184 2 2" xfId="41110" xr:uid="{61C526AA-385D-4C91-B3FE-E044D6BF1B6D}"/>
    <cellStyle name="Normal 184 3" xfId="33515" xr:uid="{A3FEEBCD-2E0E-4393-8CB7-044A13F4307C}"/>
    <cellStyle name="Normal 185" xfId="10666" xr:uid="{00000000-0005-0000-0000-0000CA1E0000}"/>
    <cellStyle name="Normal 185 2" xfId="26148" xr:uid="{28F7E0D0-4A35-4127-B4FE-AC0A05049C37}"/>
    <cellStyle name="Normal 185 2 2" xfId="41111" xr:uid="{3EC94019-DCDC-4828-85FE-2BFCDCE569E2}"/>
    <cellStyle name="Normal 185 3" xfId="33516" xr:uid="{4966A2A9-B59E-4BB5-BF3C-69266879A23D}"/>
    <cellStyle name="Normal 186" xfId="10667" xr:uid="{00000000-0005-0000-0000-0000CB1E0000}"/>
    <cellStyle name="Normal 186 2" xfId="26149" xr:uid="{7718BCB1-67BE-4074-BEB5-B078B0AF92E3}"/>
    <cellStyle name="Normal 186 2 2" xfId="41112" xr:uid="{37728B6E-249B-485D-B90C-D52DAAE1A28D}"/>
    <cellStyle name="Normal 186 3" xfId="33517" xr:uid="{F20AEB51-C817-4B19-854B-192774887BDA}"/>
    <cellStyle name="Normal 187" xfId="10668" xr:uid="{00000000-0005-0000-0000-0000CC1E0000}"/>
    <cellStyle name="Normal 187 2" xfId="26150" xr:uid="{F0B7F5A6-2758-4E82-BE87-3011E26155E2}"/>
    <cellStyle name="Normal 187 2 2" xfId="41113" xr:uid="{38B11E18-2B9C-46CB-AF3A-0BFFF0FFFAFF}"/>
    <cellStyle name="Normal 187 3" xfId="33518" xr:uid="{9B46E929-4CAC-4251-8AD5-20BAA997BDB0}"/>
    <cellStyle name="Normal 188" xfId="10669" xr:uid="{00000000-0005-0000-0000-0000CD1E0000}"/>
    <cellStyle name="Normal 188 2" xfId="26151" xr:uid="{0C6DFD31-AF68-4193-B2F3-C5B96BE5D6EF}"/>
    <cellStyle name="Normal 188 2 2" xfId="41114" xr:uid="{73FCB30A-950F-4BA5-997C-BA4B5D29F36A}"/>
    <cellStyle name="Normal 188 3" xfId="33519" xr:uid="{0B05C48A-B18F-47D0-8C0A-D321506F3983}"/>
    <cellStyle name="Normal 189" xfId="10670" xr:uid="{00000000-0005-0000-0000-0000CE1E0000}"/>
    <cellStyle name="Normal 189 2" xfId="26152" xr:uid="{FA82D9AA-272F-43B1-BFFF-697569DABF1A}"/>
    <cellStyle name="Normal 189 2 2" xfId="41115" xr:uid="{80326AFB-DF52-45E7-B0D9-15B8EE8FF650}"/>
    <cellStyle name="Normal 189 3" xfId="33520" xr:uid="{ED31A8F1-82D5-4DD2-93CC-BE999CB12FFD}"/>
    <cellStyle name="Normal 19" xfId="620" xr:uid="{00000000-0005-0000-0000-000003020000}"/>
    <cellStyle name="Normal 19 2" xfId="621" xr:uid="{00000000-0005-0000-0000-000004020000}"/>
    <cellStyle name="Normal 19 2 2" xfId="10671" xr:uid="{00000000-0005-0000-0000-0000D11E0000}"/>
    <cellStyle name="Normal 19 2 2 2" xfId="10672" xr:uid="{00000000-0005-0000-0000-0000D21E0000}"/>
    <cellStyle name="Normal 19 2 2 2 2" xfId="10673" xr:uid="{00000000-0005-0000-0000-0000D31E0000}"/>
    <cellStyle name="Normal 19 2 2 2 2 2" xfId="26155" xr:uid="{3ACD1CA2-4D75-4D69-8B41-2C6734621FC5}"/>
    <cellStyle name="Normal 19 2 2 2 2 2 2" xfId="41118" xr:uid="{58C2BB05-2F96-4B45-87CF-8FCEEDF7BAB7}"/>
    <cellStyle name="Normal 19 2 2 2 2 3" xfId="33523" xr:uid="{6A6EA9DC-D394-4692-836E-2F06EFF62257}"/>
    <cellStyle name="Normal 19 2 2 2 3" xfId="10674" xr:uid="{00000000-0005-0000-0000-0000D41E0000}"/>
    <cellStyle name="Normal 19 2 2 2 3 2" xfId="26156" xr:uid="{2DFE080D-F37D-4728-8BD1-3A92D6D449A9}"/>
    <cellStyle name="Normal 19 2 2 2 3 2 2" xfId="41119" xr:uid="{6B70C6AE-FF1F-41E2-987D-79CB335D9244}"/>
    <cellStyle name="Normal 19 2 2 2 3 3" xfId="33524" xr:uid="{3F7DD58D-F8F2-4A0F-B0B2-A3831CD1CA91}"/>
    <cellStyle name="Normal 19 2 2 2 4" xfId="26154" xr:uid="{69CF2441-D36E-4A7B-B6F8-9EB16D1F2BB3}"/>
    <cellStyle name="Normal 19 2 2 2 4 2" xfId="41117" xr:uid="{23F4E7D7-361F-4C5B-9CE4-6F4AAD4E1BFC}"/>
    <cellStyle name="Normal 19 2 2 2 5" xfId="33522" xr:uid="{D3BCC777-572F-4884-A4CC-745813111AEA}"/>
    <cellStyle name="Normal 19 2 2 3" xfId="10675" xr:uid="{00000000-0005-0000-0000-0000D51E0000}"/>
    <cellStyle name="Normal 19 2 2 3 2" xfId="26157" xr:uid="{85706381-DE19-45E0-AA38-9DC9534EB530}"/>
    <cellStyle name="Normal 19 2 2 3 2 2" xfId="41120" xr:uid="{DA0FA12F-8623-4975-85B1-3FF2240C480B}"/>
    <cellStyle name="Normal 19 2 2 3 3" xfId="33525" xr:uid="{F64BBEF0-B34B-43D5-9F2A-DA3A2F4ECB87}"/>
    <cellStyle name="Normal 19 2 2 4" xfId="10676" xr:uid="{00000000-0005-0000-0000-0000D61E0000}"/>
    <cellStyle name="Normal 19 2 2 4 2" xfId="26158" xr:uid="{85E1B549-4037-4025-8889-F92AB17DB5C6}"/>
    <cellStyle name="Normal 19 2 2 4 2 2" xfId="41121" xr:uid="{DEFB9732-4E98-4998-A3DD-0E98147A35F7}"/>
    <cellStyle name="Normal 19 2 2 4 3" xfId="33526" xr:uid="{DE977564-4FFB-462D-A2B8-A20493789970}"/>
    <cellStyle name="Normal 19 2 2 5" xfId="26153" xr:uid="{E7B8058B-F6B5-4EDF-8D15-FB0CE8C4C1E1}"/>
    <cellStyle name="Normal 19 2 2 5 2" xfId="41116" xr:uid="{65F11E5C-A0D3-4E65-9B5F-4CADA5B09F6C}"/>
    <cellStyle name="Normal 19 2 2 6" xfId="33521" xr:uid="{1C7D8D64-B478-4646-921C-327139674B08}"/>
    <cellStyle name="Normal 19 2 3" xfId="10677" xr:uid="{00000000-0005-0000-0000-0000D71E0000}"/>
    <cellStyle name="Normal 19 2 3 2" xfId="10678" xr:uid="{00000000-0005-0000-0000-0000D81E0000}"/>
    <cellStyle name="Normal 19 2 3 2 2" xfId="26160" xr:uid="{24FD6996-B211-44AC-AFA5-EC2E54523575}"/>
    <cellStyle name="Normal 19 2 3 2 2 2" xfId="41123" xr:uid="{25A79873-980A-48F7-A355-11FC43DDFBED}"/>
    <cellStyle name="Normal 19 2 3 2 3" xfId="33528" xr:uid="{29CB0F0F-BB9A-4A52-8B64-C098B4A0A2F3}"/>
    <cellStyle name="Normal 19 2 3 3" xfId="10679" xr:uid="{00000000-0005-0000-0000-0000D91E0000}"/>
    <cellStyle name="Normal 19 2 3 3 2" xfId="26161" xr:uid="{036EC09C-9D52-401D-B7F4-2D7116816DEA}"/>
    <cellStyle name="Normal 19 2 3 3 2 2" xfId="41124" xr:uid="{C0BA02D1-51F1-4C80-BD87-54262D3FF328}"/>
    <cellStyle name="Normal 19 2 3 3 3" xfId="33529" xr:uid="{CC360724-3988-42D5-918F-D0BF5F37D78A}"/>
    <cellStyle name="Normal 19 2 3 4" xfId="26159" xr:uid="{D04067D7-FC91-46EC-BCC8-00205245B271}"/>
    <cellStyle name="Normal 19 2 3 4 2" xfId="41122" xr:uid="{304FDCBC-743F-4FE2-8B86-229F6FE3A6DE}"/>
    <cellStyle name="Normal 19 2 3 5" xfId="33527" xr:uid="{9EA6F719-4247-4943-AA2D-B56C8BD27D20}"/>
    <cellStyle name="Normal 19 2 4" xfId="10680" xr:uid="{00000000-0005-0000-0000-0000DA1E0000}"/>
    <cellStyle name="Normal 19 2 4 2" xfId="10681" xr:uid="{00000000-0005-0000-0000-0000DB1E0000}"/>
    <cellStyle name="Normal 19 2 4 3" xfId="26162" xr:uid="{D661C01C-1515-4928-B785-D3EB904A55B9}"/>
    <cellStyle name="Normal 19 2 4 3 2" xfId="41125" xr:uid="{A754AF55-A038-4AB7-975E-E06896F90381}"/>
    <cellStyle name="Normal 19 2 4 4" xfId="33530" xr:uid="{DD362E30-444E-4C4D-92DA-47639EC7E745}"/>
    <cellStyle name="Normal 19 2 5" xfId="10682" xr:uid="{00000000-0005-0000-0000-0000DC1E0000}"/>
    <cellStyle name="Normal 19 2 5 2" xfId="26163" xr:uid="{2B7E5558-1BFD-48BB-8266-6E806AB63E14}"/>
    <cellStyle name="Normal 19 2 5 2 2" xfId="41126" xr:uid="{19783F50-CED5-41C8-996D-F88324E04E05}"/>
    <cellStyle name="Normal 19 2 5 3" xfId="33531" xr:uid="{5CC462DF-41CF-42D9-94CF-4155E9805EDB}"/>
    <cellStyle name="Normal 19 2 6" xfId="10683" xr:uid="{00000000-0005-0000-0000-0000DD1E0000}"/>
    <cellStyle name="Normal 19 2 7" xfId="5379" xr:uid="{00000000-0005-0000-0000-0000D01E0000}"/>
    <cellStyle name="Normal 19 3" xfId="18" xr:uid="{00000000-0005-0000-0000-00000D000000}"/>
    <cellStyle name="Normal 19 3 2" xfId="120" xr:uid="{00000000-0005-0000-0000-00000D000000}"/>
    <cellStyle name="Normal 19 3 2 2" xfId="10685" xr:uid="{00000000-0005-0000-0000-0000DF1E0000}"/>
    <cellStyle name="Normal 19 3 2 3" xfId="20667" xr:uid="{28CBE07E-5EDA-4BE4-8A2E-98AB772AA3C1}"/>
    <cellStyle name="Normal 19 3 2 3 2" xfId="35668" xr:uid="{59E8EAA9-7469-4B6C-8EFA-7581EC31A153}"/>
    <cellStyle name="Normal 19 3 2 4" xfId="27971" xr:uid="{07EF8EB3-D6E5-4BD0-84D5-735CC60DA13E}"/>
    <cellStyle name="Normal 19 3 3" xfId="10686" xr:uid="{00000000-0005-0000-0000-0000E01E0000}"/>
    <cellStyle name="Normal 19 3 4" xfId="10684" xr:uid="{00000000-0005-0000-0000-0000DE1E0000}"/>
    <cellStyle name="Normal 19 3 5" xfId="20597" xr:uid="{6C5BAAD6-6159-457B-82A2-CAE2D467ECF0}"/>
    <cellStyle name="Normal 19 3 5 2" xfId="35598" xr:uid="{23C0FEFA-7111-4CC1-9F22-123E485D60DF}"/>
    <cellStyle name="Normal 19 3 6" xfId="27901" xr:uid="{C1872296-C5EE-4CAC-A28C-45D0C5A58EAF}"/>
    <cellStyle name="Normal 19 4" xfId="5536" xr:uid="{00000000-0005-0000-0000-0000CF1E0000}"/>
    <cellStyle name="Normal 19_App b.3 Unspent_" xfId="622" xr:uid="{00000000-0005-0000-0000-000005020000}"/>
    <cellStyle name="Normal 190" xfId="10687" xr:uid="{00000000-0005-0000-0000-0000E11E0000}"/>
    <cellStyle name="Normal 190 2" xfId="26164" xr:uid="{343A43CB-9B77-4CCB-9C52-81C02200B639}"/>
    <cellStyle name="Normal 190 2 2" xfId="41127" xr:uid="{D93BC716-85C4-4858-AAF8-9B6D80A6560A}"/>
    <cellStyle name="Normal 190 3" xfId="33532" xr:uid="{7F9036CA-89F5-45AD-BDF8-3747844D8CCF}"/>
    <cellStyle name="Normal 191" xfId="10688" xr:uid="{00000000-0005-0000-0000-0000E21E0000}"/>
    <cellStyle name="Normal 191 2" xfId="26165" xr:uid="{AD1AEB93-3650-44B8-ABDB-780A18390C21}"/>
    <cellStyle name="Normal 191 2 2" xfId="41128" xr:uid="{9CB2104F-97DB-4AEC-9966-D29B974C3804}"/>
    <cellStyle name="Normal 191 3" xfId="33533" xr:uid="{B7345401-8F06-4C73-9C4B-81DE386A9218}"/>
    <cellStyle name="Normal 192" xfId="10689" xr:uid="{00000000-0005-0000-0000-0000E31E0000}"/>
    <cellStyle name="Normal 192 2" xfId="26166" xr:uid="{FE2873A5-7D82-41A1-812F-4B892A14D775}"/>
    <cellStyle name="Normal 192 2 2" xfId="41129" xr:uid="{DB1E0E4F-B3F0-4695-BF2C-01F5B9494270}"/>
    <cellStyle name="Normal 192 3" xfId="33534" xr:uid="{B2CB177F-FB90-40E4-B718-B36B1A43323E}"/>
    <cellStyle name="Normal 193" xfId="10690" xr:uid="{00000000-0005-0000-0000-0000E41E0000}"/>
    <cellStyle name="Normal 193 2" xfId="26167" xr:uid="{4F4ACB95-9F93-4673-A19C-CFAE60DD383F}"/>
    <cellStyle name="Normal 193 2 2" xfId="41130" xr:uid="{050C957F-07B5-4522-907E-CC24942BCBD2}"/>
    <cellStyle name="Normal 193 3" xfId="33535" xr:uid="{BBEBB2AB-5EE7-4CA7-8A73-DDFEFDCAA232}"/>
    <cellStyle name="Normal 194" xfId="10691" xr:uid="{00000000-0005-0000-0000-0000E51E0000}"/>
    <cellStyle name="Normal 194 2" xfId="26168" xr:uid="{024DC150-6917-492C-AEEC-221D36FD3094}"/>
    <cellStyle name="Normal 194 2 2" xfId="41131" xr:uid="{A6044151-A0F4-4385-BDCE-FB003ADC37B9}"/>
    <cellStyle name="Normal 194 3" xfId="33536" xr:uid="{495D6AC3-2223-42F8-8DC4-588413DCC447}"/>
    <cellStyle name="Normal 195" xfId="10692" xr:uid="{00000000-0005-0000-0000-0000E61E0000}"/>
    <cellStyle name="Normal 195 2" xfId="26169" xr:uid="{791558D3-413D-46D7-9F80-0B96763A385C}"/>
    <cellStyle name="Normal 195 2 2" xfId="41132" xr:uid="{0FC7DB73-0C64-47B1-B7D4-F6415ABF5460}"/>
    <cellStyle name="Normal 195 3" xfId="33537" xr:uid="{6B52FC26-DB73-4A59-B2D0-2FC3D32D5FA7}"/>
    <cellStyle name="Normal 196" xfId="10693" xr:uid="{00000000-0005-0000-0000-0000E71E0000}"/>
    <cellStyle name="Normal 196 2" xfId="26170" xr:uid="{CAD1D729-5124-476A-BEC6-359AD4E56F54}"/>
    <cellStyle name="Normal 196 2 2" xfId="41133" xr:uid="{FC9C382E-4F39-473F-8CDC-F89194976D8F}"/>
    <cellStyle name="Normal 196 3" xfId="33538" xr:uid="{7F729C7D-5B2D-4AA0-BD2B-FC736A97635C}"/>
    <cellStyle name="Normal 197" xfId="10694" xr:uid="{00000000-0005-0000-0000-0000E81E0000}"/>
    <cellStyle name="Normal 198" xfId="5273" xr:uid="{00000000-0005-0000-0000-0000E91E0000}"/>
    <cellStyle name="Normal 199" xfId="10695" xr:uid="{00000000-0005-0000-0000-0000EA1E0000}"/>
    <cellStyle name="Normal 2" xfId="1" xr:uid="{00000000-0005-0000-0000-00000E000000}"/>
    <cellStyle name="Normal 2 10" xfId="623" xr:uid="{00000000-0005-0000-0000-000007020000}"/>
    <cellStyle name="Normal 2 10 10" xfId="624" xr:uid="{00000000-0005-0000-0000-000008020000}"/>
    <cellStyle name="Normal 2 10 10 2" xfId="14" xr:uid="{00000000-0005-0000-0000-00000F000000}"/>
    <cellStyle name="Normal 2 10 10 3" xfId="10696" xr:uid="{00000000-0005-0000-0000-0000EF1E0000}"/>
    <cellStyle name="Normal 2 10 11" xfId="626" xr:uid="{00000000-0005-0000-0000-00000A020000}"/>
    <cellStyle name="Normal 2 10 11 2" xfId="10697" xr:uid="{00000000-0005-0000-0000-0000F11E0000}"/>
    <cellStyle name="Normal 2 10 12" xfId="627" xr:uid="{00000000-0005-0000-0000-00000B020000}"/>
    <cellStyle name="Normal 2 10 12 2" xfId="10698" xr:uid="{00000000-0005-0000-0000-0000F31E0000}"/>
    <cellStyle name="Normal 2 10 13" xfId="628" xr:uid="{00000000-0005-0000-0000-00000C020000}"/>
    <cellStyle name="Normal 2 10 13 2" xfId="10699" xr:uid="{00000000-0005-0000-0000-0000F51E0000}"/>
    <cellStyle name="Normal 2 10 14" xfId="629" xr:uid="{00000000-0005-0000-0000-00000D020000}"/>
    <cellStyle name="Normal 2 10 14 2" xfId="10700" xr:uid="{00000000-0005-0000-0000-0000F71E0000}"/>
    <cellStyle name="Normal 2 10 15" xfId="630" xr:uid="{00000000-0005-0000-0000-00000E020000}"/>
    <cellStyle name="Normal 2 10 15 2" xfId="10701" xr:uid="{00000000-0005-0000-0000-0000F91E0000}"/>
    <cellStyle name="Normal 2 10 16" xfId="631" xr:uid="{00000000-0005-0000-0000-00000F020000}"/>
    <cellStyle name="Normal 2 10 16 2" xfId="10702" xr:uid="{00000000-0005-0000-0000-0000FB1E0000}"/>
    <cellStyle name="Normal 2 10 17" xfId="632" xr:uid="{00000000-0005-0000-0000-000010020000}"/>
    <cellStyle name="Normal 2 10 17 2" xfId="10703" xr:uid="{00000000-0005-0000-0000-0000FD1E0000}"/>
    <cellStyle name="Normal 2 10 18" xfId="633" xr:uid="{00000000-0005-0000-0000-000011020000}"/>
    <cellStyle name="Normal 2 10 18 2" xfId="10704" xr:uid="{00000000-0005-0000-0000-0000FF1E0000}"/>
    <cellStyle name="Normal 2 10 19" xfId="634" xr:uid="{00000000-0005-0000-0000-000012020000}"/>
    <cellStyle name="Normal 2 10 19 2" xfId="10705" xr:uid="{00000000-0005-0000-0000-0000011F0000}"/>
    <cellStyle name="Normal 2 10 2" xfId="635" xr:uid="{00000000-0005-0000-0000-000013020000}"/>
    <cellStyle name="Normal 2 10 2 2" xfId="10706" xr:uid="{00000000-0005-0000-0000-0000031F0000}"/>
    <cellStyle name="Normal 2 10 20" xfId="636" xr:uid="{00000000-0005-0000-0000-000014020000}"/>
    <cellStyle name="Normal 2 10 20 2" xfId="10707" xr:uid="{00000000-0005-0000-0000-0000051F0000}"/>
    <cellStyle name="Normal 2 10 21" xfId="637" xr:uid="{00000000-0005-0000-0000-000015020000}"/>
    <cellStyle name="Normal 2 10 21 2" xfId="10708" xr:uid="{00000000-0005-0000-0000-0000071F0000}"/>
    <cellStyle name="Normal 2 10 22" xfId="638" xr:uid="{00000000-0005-0000-0000-000016020000}"/>
    <cellStyle name="Normal 2 10 22 2" xfId="10709" xr:uid="{00000000-0005-0000-0000-0000091F0000}"/>
    <cellStyle name="Normal 2 10 23" xfId="639" xr:uid="{00000000-0005-0000-0000-000017020000}"/>
    <cellStyle name="Normal 2 10 23 2" xfId="10710" xr:uid="{00000000-0005-0000-0000-00000B1F0000}"/>
    <cellStyle name="Normal 2 10 24" xfId="10711" xr:uid="{00000000-0005-0000-0000-00000C1F0000}"/>
    <cellStyle name="Normal 2 10 24 2" xfId="10712" xr:uid="{00000000-0005-0000-0000-00000D1F0000}"/>
    <cellStyle name="Normal 2 10 3" xfId="640" xr:uid="{00000000-0005-0000-0000-000018020000}"/>
    <cellStyle name="Normal 2 10 3 2" xfId="10713" xr:uid="{00000000-0005-0000-0000-00000F1F0000}"/>
    <cellStyle name="Normal 2 10 4" xfId="641" xr:uid="{00000000-0005-0000-0000-000019020000}"/>
    <cellStyle name="Normal 2 10 4 2" xfId="10714" xr:uid="{00000000-0005-0000-0000-0000111F0000}"/>
    <cellStyle name="Normal 2 10 5" xfId="642" xr:uid="{00000000-0005-0000-0000-00001A020000}"/>
    <cellStyle name="Normal 2 10 5 2" xfId="10715" xr:uid="{00000000-0005-0000-0000-0000131F0000}"/>
    <cellStyle name="Normal 2 10 6" xfId="643" xr:uid="{00000000-0005-0000-0000-00001B020000}"/>
    <cellStyle name="Normal 2 10 6 2" xfId="10716" xr:uid="{00000000-0005-0000-0000-0000151F0000}"/>
    <cellStyle name="Normal 2 10 7" xfId="644" xr:uid="{00000000-0005-0000-0000-00001C020000}"/>
    <cellStyle name="Normal 2 10 7 2" xfId="10717" xr:uid="{00000000-0005-0000-0000-0000171F0000}"/>
    <cellStyle name="Normal 2 10 8" xfId="645" xr:uid="{00000000-0005-0000-0000-00001D020000}"/>
    <cellStyle name="Normal 2 10 8 2" xfId="10718" xr:uid="{00000000-0005-0000-0000-0000191F0000}"/>
    <cellStyle name="Normal 2 10 9" xfId="646" xr:uid="{00000000-0005-0000-0000-00001E020000}"/>
    <cellStyle name="Normal 2 10 9 2" xfId="10719" xr:uid="{00000000-0005-0000-0000-00001B1F0000}"/>
    <cellStyle name="Normal 2 10_App b.3 Unspent_" xfId="647" xr:uid="{00000000-0005-0000-0000-00001F020000}"/>
    <cellStyle name="Normal 2 100" xfId="10720" xr:uid="{00000000-0005-0000-0000-00001C1F0000}"/>
    <cellStyle name="Normal 2 100 2" xfId="26171" xr:uid="{B8665927-93AA-4DBE-B52E-C8A48F8088B2}"/>
    <cellStyle name="Normal 2 100 2 2" xfId="41134" xr:uid="{D548F2FD-3FC8-4F03-9EB9-3D137BC19365}"/>
    <cellStyle name="Normal 2 100 3" xfId="33539" xr:uid="{C919E5AF-F070-43EA-B5F7-35002EB43964}"/>
    <cellStyle name="Normal 2 101" xfId="5497" xr:uid="{00000000-0005-0000-0000-0000EB1E0000}"/>
    <cellStyle name="Normal 2 101 2" xfId="23184" xr:uid="{2BD89D36-4FEB-434C-A06E-547938432A01}"/>
    <cellStyle name="Normal 2 101 2 2" xfId="38157" xr:uid="{194902EC-4A9E-4C12-ABD7-BBF6BCA3C702}"/>
    <cellStyle name="Normal 2 101 3" xfId="30554" xr:uid="{5B3C425C-030F-4338-9E95-333D9E3657E0}"/>
    <cellStyle name="Normal 2 102" xfId="15896" xr:uid="{00000000-0005-0000-0000-0000EB1E0000}"/>
    <cellStyle name="Normal 2 102 2" xfId="26889" xr:uid="{B829A476-3804-429F-9A3C-83B084803F77}"/>
    <cellStyle name="Normal 2 102 2 2" xfId="41852" xr:uid="{E5BE3143-0876-474C-BE03-7C0C80B69134}"/>
    <cellStyle name="Normal 2 102 3" xfId="34264" xr:uid="{DA1BF911-C7DC-4D72-BF9C-821D8DC05FE2}"/>
    <cellStyle name="Normal 2 103" xfId="20587" xr:uid="{4D238E44-9888-40B6-A98E-642F3450B73F}"/>
    <cellStyle name="Normal 2 103 2" xfId="27880" xr:uid="{173F01C4-872E-448C-8B0C-44AB2E29D50D}"/>
    <cellStyle name="Normal 2 103 2 2" xfId="42817" xr:uid="{64B6000B-06E5-4731-9E24-E6DF2F267F1A}"/>
    <cellStyle name="Normal 2 103 3" xfId="35589" xr:uid="{7CB425DA-7842-416C-8573-99CD376FA5A6}"/>
    <cellStyle name="Normal 2 104" xfId="20590" xr:uid="{DE88618A-0C75-4E74-A5B2-DDD468D66C17}"/>
    <cellStyle name="Normal 2 104 2" xfId="35591" xr:uid="{89DC321A-3B55-449F-8979-EE467B15B1A1}"/>
    <cellStyle name="Normal 2 105" xfId="27894" xr:uid="{16B82138-D2A7-4246-96B2-593A2235B101}"/>
    <cellStyle name="Normal 2 11" xfId="648" xr:uid="{00000000-0005-0000-0000-000020020000}"/>
    <cellStyle name="Normal 2 11 10" xfId="649" xr:uid="{00000000-0005-0000-0000-000021020000}"/>
    <cellStyle name="Normal 2 11 10 2" xfId="10721" xr:uid="{00000000-0005-0000-0000-00001F1F0000}"/>
    <cellStyle name="Normal 2 11 11" xfId="650" xr:uid="{00000000-0005-0000-0000-000022020000}"/>
    <cellStyle name="Normal 2 11 11 2" xfId="10722" xr:uid="{00000000-0005-0000-0000-0000211F0000}"/>
    <cellStyle name="Normal 2 11 12" xfId="651" xr:uid="{00000000-0005-0000-0000-000023020000}"/>
    <cellStyle name="Normal 2 11 12 2" xfId="10723" xr:uid="{00000000-0005-0000-0000-0000231F0000}"/>
    <cellStyle name="Normal 2 11 13" xfId="652" xr:uid="{00000000-0005-0000-0000-000024020000}"/>
    <cellStyle name="Normal 2 11 13 2" xfId="10724" xr:uid="{00000000-0005-0000-0000-0000251F0000}"/>
    <cellStyle name="Normal 2 11 14" xfId="653" xr:uid="{00000000-0005-0000-0000-000025020000}"/>
    <cellStyle name="Normal 2 11 14 2" xfId="10725" xr:uid="{00000000-0005-0000-0000-0000271F0000}"/>
    <cellStyle name="Normal 2 11 15" xfId="654" xr:uid="{00000000-0005-0000-0000-000026020000}"/>
    <cellStyle name="Normal 2 11 15 2" xfId="10726" xr:uid="{00000000-0005-0000-0000-0000291F0000}"/>
    <cellStyle name="Normal 2 11 16" xfId="655" xr:uid="{00000000-0005-0000-0000-000027020000}"/>
    <cellStyle name="Normal 2 11 16 2" xfId="10727" xr:uid="{00000000-0005-0000-0000-00002B1F0000}"/>
    <cellStyle name="Normal 2 11 17" xfId="656" xr:uid="{00000000-0005-0000-0000-000028020000}"/>
    <cellStyle name="Normal 2 11 17 2" xfId="10728" xr:uid="{00000000-0005-0000-0000-00002D1F0000}"/>
    <cellStyle name="Normal 2 11 18" xfId="657" xr:uid="{00000000-0005-0000-0000-000029020000}"/>
    <cellStyle name="Normal 2 11 18 2" xfId="10729" xr:uid="{00000000-0005-0000-0000-00002F1F0000}"/>
    <cellStyle name="Normal 2 11 19" xfId="658" xr:uid="{00000000-0005-0000-0000-00002A020000}"/>
    <cellStyle name="Normal 2 11 19 2" xfId="10730" xr:uid="{00000000-0005-0000-0000-0000311F0000}"/>
    <cellStyle name="Normal 2 11 2" xfId="659" xr:uid="{00000000-0005-0000-0000-00002B020000}"/>
    <cellStyle name="Normal 2 11 2 2" xfId="10731" xr:uid="{00000000-0005-0000-0000-0000331F0000}"/>
    <cellStyle name="Normal 2 11 2 2 2" xfId="26172" xr:uid="{80533EC5-CCF6-4A7A-B945-A4E1A2AA7395}"/>
    <cellStyle name="Normal 2 11 2 2 2 2" xfId="41135" xr:uid="{E796A669-3399-48A2-9DFD-51EF8C2DD0B1}"/>
    <cellStyle name="Normal 2 11 2 2 3" xfId="33540" xr:uid="{F6CAC7CD-690F-481B-990D-CF187CA0CF6E}"/>
    <cellStyle name="Normal 2 11 2 3" xfId="10732" xr:uid="{00000000-0005-0000-0000-0000341F0000}"/>
    <cellStyle name="Normal 2 11 2 3 2" xfId="26173" xr:uid="{9C68A31F-9075-41DF-B6FD-D4BCD45E7DA2}"/>
    <cellStyle name="Normal 2 11 2 3 2 2" xfId="41136" xr:uid="{36A33433-F677-41FD-BF71-B8B9221237E6}"/>
    <cellStyle name="Normal 2 11 2 3 3" xfId="33541" xr:uid="{326C6030-D3F4-4DA4-B29E-F72E725F89E3}"/>
    <cellStyle name="Normal 2 11 2 4" xfId="10733" xr:uid="{00000000-0005-0000-0000-0000351F0000}"/>
    <cellStyle name="Normal 2 11 20" xfId="660" xr:uid="{00000000-0005-0000-0000-00002C020000}"/>
    <cellStyle name="Normal 2 11 20 2" xfId="10734" xr:uid="{00000000-0005-0000-0000-0000371F0000}"/>
    <cellStyle name="Normal 2 11 21" xfId="661" xr:uid="{00000000-0005-0000-0000-00002D020000}"/>
    <cellStyle name="Normal 2 11 21 2" xfId="10735" xr:uid="{00000000-0005-0000-0000-0000391F0000}"/>
    <cellStyle name="Normal 2 11 22" xfId="662" xr:uid="{00000000-0005-0000-0000-00002E020000}"/>
    <cellStyle name="Normal 2 11 22 2" xfId="10736" xr:uid="{00000000-0005-0000-0000-00003B1F0000}"/>
    <cellStyle name="Normal 2 11 23" xfId="663" xr:uid="{00000000-0005-0000-0000-00002F020000}"/>
    <cellStyle name="Normal 2 11 23 2" xfId="10737" xr:uid="{00000000-0005-0000-0000-00003D1F0000}"/>
    <cellStyle name="Normal 2 11 24" xfId="10738" xr:uid="{00000000-0005-0000-0000-00003E1F0000}"/>
    <cellStyle name="Normal 2 11 24 2" xfId="10739" xr:uid="{00000000-0005-0000-0000-00003F1F0000}"/>
    <cellStyle name="Normal 2 11 24 3" xfId="10740" xr:uid="{00000000-0005-0000-0000-0000401F0000}"/>
    <cellStyle name="Normal 2 11 25" xfId="10741" xr:uid="{00000000-0005-0000-0000-0000411F0000}"/>
    <cellStyle name="Normal 2 11 25 2" xfId="10742" xr:uid="{00000000-0005-0000-0000-0000421F0000}"/>
    <cellStyle name="Normal 2 11 25 2 2" xfId="10743" xr:uid="{00000000-0005-0000-0000-0000431F0000}"/>
    <cellStyle name="Normal 2 11 25 2 2 2" xfId="26176" xr:uid="{F37A2945-CA88-46A0-AB8F-BAA3661A4232}"/>
    <cellStyle name="Normal 2 11 25 2 2 2 2" xfId="41139" xr:uid="{D5BFED77-39B0-4FA9-A34C-2B6A327845CE}"/>
    <cellStyle name="Normal 2 11 25 2 2 3" xfId="33544" xr:uid="{7EA04842-2637-4692-9AAB-002455EA144E}"/>
    <cellStyle name="Normal 2 11 25 2 3" xfId="10744" xr:uid="{00000000-0005-0000-0000-0000441F0000}"/>
    <cellStyle name="Normal 2 11 25 2 3 2" xfId="26177" xr:uid="{006CAA1A-73B6-4CFB-A1E3-312C2BDCC967}"/>
    <cellStyle name="Normal 2 11 25 2 3 2 2" xfId="41140" xr:uid="{FB6DCDE0-E3BD-4B9E-B90B-E6F7431499C0}"/>
    <cellStyle name="Normal 2 11 25 2 3 3" xfId="33545" xr:uid="{8CB1B3CB-A7EF-4617-8A5B-9772D481DDD8}"/>
    <cellStyle name="Normal 2 11 25 2 4" xfId="26175" xr:uid="{213AD9C9-D631-4919-BFBB-872A3242281B}"/>
    <cellStyle name="Normal 2 11 25 2 4 2" xfId="41138" xr:uid="{9680C2EB-33FE-48CB-86F8-6CEF045D7975}"/>
    <cellStyle name="Normal 2 11 25 2 5" xfId="33543" xr:uid="{AF619329-22E9-4667-9A81-B70419E087D9}"/>
    <cellStyle name="Normal 2 11 25 3" xfId="10745" xr:uid="{00000000-0005-0000-0000-0000451F0000}"/>
    <cellStyle name="Normal 2 11 25 3 2" xfId="26178" xr:uid="{8FF9AF32-453D-4A29-A70A-34399B7DEA0F}"/>
    <cellStyle name="Normal 2 11 25 3 2 2" xfId="41141" xr:uid="{5A8BFFBE-1C36-4C6E-9751-262AC8D75970}"/>
    <cellStyle name="Normal 2 11 25 3 3" xfId="33546" xr:uid="{319B6785-F125-4E0B-A780-B47B0DD19909}"/>
    <cellStyle name="Normal 2 11 25 4" xfId="10746" xr:uid="{00000000-0005-0000-0000-0000461F0000}"/>
    <cellStyle name="Normal 2 11 25 4 2" xfId="26179" xr:uid="{911A74FA-9E50-4300-A201-EFE1A7FD0F91}"/>
    <cellStyle name="Normal 2 11 25 4 2 2" xfId="41142" xr:uid="{8D45A1B2-DD9B-4B88-8C78-7F8F195B8F05}"/>
    <cellStyle name="Normal 2 11 25 4 3" xfId="33547" xr:uid="{52EF72B4-8730-4F88-B0BB-602D4D0062E5}"/>
    <cellStyle name="Normal 2 11 25 5" xfId="26174" xr:uid="{9E348633-9BB0-4A47-B96D-176F84347074}"/>
    <cellStyle name="Normal 2 11 25 5 2" xfId="41137" xr:uid="{329CEB9D-FF21-4846-925B-D21C4BFBA894}"/>
    <cellStyle name="Normal 2 11 25 6" xfId="33542" xr:uid="{A18C4E7C-2C70-475F-9110-091AB4AE5DF7}"/>
    <cellStyle name="Normal 2 11 26" xfId="10747" xr:uid="{00000000-0005-0000-0000-0000471F0000}"/>
    <cellStyle name="Normal 2 11 26 2" xfId="10748" xr:uid="{00000000-0005-0000-0000-0000481F0000}"/>
    <cellStyle name="Normal 2 11 26 2 2" xfId="26181" xr:uid="{31DBAD39-0CAB-4C9B-84EB-66EC9F46DC36}"/>
    <cellStyle name="Normal 2 11 26 2 2 2" xfId="41144" xr:uid="{9421B696-5435-458D-A868-F98258A10000}"/>
    <cellStyle name="Normal 2 11 26 2 3" xfId="33549" xr:uid="{AB47032D-D055-4912-984A-972105B59A69}"/>
    <cellStyle name="Normal 2 11 26 3" xfId="10749" xr:uid="{00000000-0005-0000-0000-0000491F0000}"/>
    <cellStyle name="Normal 2 11 26 3 2" xfId="26182" xr:uid="{E436F2AF-C106-4E4D-8A1A-6A830D2E661F}"/>
    <cellStyle name="Normal 2 11 26 3 2 2" xfId="41145" xr:uid="{DA951EB1-546A-4545-865A-F210F4EA6490}"/>
    <cellStyle name="Normal 2 11 26 3 3" xfId="33550" xr:uid="{690B5353-E025-4F48-B2F1-C8F27F53B97C}"/>
    <cellStyle name="Normal 2 11 26 4" xfId="26180" xr:uid="{13050CE2-7705-4344-B079-86FA5C08F4E0}"/>
    <cellStyle name="Normal 2 11 26 4 2" xfId="41143" xr:uid="{8430684D-A487-4897-B1DC-A469A8C737D5}"/>
    <cellStyle name="Normal 2 11 26 5" xfId="33548" xr:uid="{7C382678-3F9A-4E51-B3DD-679C2A3C6D90}"/>
    <cellStyle name="Normal 2 11 27" xfId="10750" xr:uid="{00000000-0005-0000-0000-00004A1F0000}"/>
    <cellStyle name="Normal 2 11 27 2" xfId="26183" xr:uid="{514C1011-2948-4E79-BF8D-FB261010FD5D}"/>
    <cellStyle name="Normal 2 11 27 2 2" xfId="41146" xr:uid="{899D99F3-8C29-48F1-9161-9207E2C24064}"/>
    <cellStyle name="Normal 2 11 27 3" xfId="33551" xr:uid="{561CFCFD-2185-4F33-AEF3-06D7B398B695}"/>
    <cellStyle name="Normal 2 11 28" xfId="10751" xr:uid="{00000000-0005-0000-0000-00004B1F0000}"/>
    <cellStyle name="Normal 2 11 28 2" xfId="26184" xr:uid="{3898D64E-D3C2-4E78-B1D0-FA7B0C759F5B}"/>
    <cellStyle name="Normal 2 11 28 2 2" xfId="41147" xr:uid="{864F144D-A1CE-4B7C-8753-4A6FAA11E625}"/>
    <cellStyle name="Normal 2 11 28 3" xfId="33552" xr:uid="{BB70E050-25B1-4AE0-8339-04A581C652A9}"/>
    <cellStyle name="Normal 2 11 29" xfId="20117" xr:uid="{00000000-0005-0000-0000-00004C1F0000}"/>
    <cellStyle name="Normal 2 11 29 2" xfId="27560" xr:uid="{2A0B08C1-D07C-47A3-918A-02E39BFC98BF}"/>
    <cellStyle name="Normal 2 11 29 2 2" xfId="42497" xr:uid="{138183ED-6375-4DDB-A410-16C9EFCBE95C}"/>
    <cellStyle name="Normal 2 11 29 3" xfId="35136" xr:uid="{A7A52002-EEBC-41F3-B028-8B50DA8BA5B8}"/>
    <cellStyle name="Normal 2 11 3" xfId="664" xr:uid="{00000000-0005-0000-0000-000030020000}"/>
    <cellStyle name="Normal 2 11 3 2" xfId="10752" xr:uid="{00000000-0005-0000-0000-00004E1F0000}"/>
    <cellStyle name="Normal 2 11 30" xfId="5292" xr:uid="{00000000-0005-0000-0000-00001D1F0000}"/>
    <cellStyle name="Normal 2 11 30 2" xfId="23170" xr:uid="{7FE909A6-82E5-4A82-9177-F5623A67541D}"/>
    <cellStyle name="Normal 2 11 30 2 2" xfId="38146" xr:uid="{25D64049-63AE-46CE-ACF2-B7266B3B9E5C}"/>
    <cellStyle name="Normal 2 11 30 3" xfId="30542" xr:uid="{4CBE4437-173D-4872-A241-B896744C9309}"/>
    <cellStyle name="Normal 2 11 4" xfId="665" xr:uid="{00000000-0005-0000-0000-000031020000}"/>
    <cellStyle name="Normal 2 11 4 2" xfId="10753" xr:uid="{00000000-0005-0000-0000-0000501F0000}"/>
    <cellStyle name="Normal 2 11 5" xfId="666" xr:uid="{00000000-0005-0000-0000-000032020000}"/>
    <cellStyle name="Normal 2 11 5 2" xfId="10754" xr:uid="{00000000-0005-0000-0000-0000521F0000}"/>
    <cellStyle name="Normal 2 11 6" xfId="667" xr:uid="{00000000-0005-0000-0000-000033020000}"/>
    <cellStyle name="Normal 2 11 6 2" xfId="10755" xr:uid="{00000000-0005-0000-0000-0000541F0000}"/>
    <cellStyle name="Normal 2 11 7" xfId="668" xr:uid="{00000000-0005-0000-0000-000034020000}"/>
    <cellStyle name="Normal 2 11 7 2" xfId="10756" xr:uid="{00000000-0005-0000-0000-0000561F0000}"/>
    <cellStyle name="Normal 2 11 8" xfId="669" xr:uid="{00000000-0005-0000-0000-000035020000}"/>
    <cellStyle name="Normal 2 11 8 2" xfId="10757" xr:uid="{00000000-0005-0000-0000-0000581F0000}"/>
    <cellStyle name="Normal 2 11 9" xfId="670" xr:uid="{00000000-0005-0000-0000-000036020000}"/>
    <cellStyle name="Normal 2 11 9 2" xfId="10758" xr:uid="{00000000-0005-0000-0000-00005A1F0000}"/>
    <cellStyle name="Normal 2 12" xfId="671" xr:uid="{00000000-0005-0000-0000-000037020000}"/>
    <cellStyle name="Normal 2 12 10" xfId="672" xr:uid="{00000000-0005-0000-0000-000038020000}"/>
    <cellStyle name="Normal 2 12 10 2" xfId="10759" xr:uid="{00000000-0005-0000-0000-00005D1F0000}"/>
    <cellStyle name="Normal 2 12 11" xfId="673" xr:uid="{00000000-0005-0000-0000-000039020000}"/>
    <cellStyle name="Normal 2 12 11 2" xfId="10760" xr:uid="{00000000-0005-0000-0000-00005F1F0000}"/>
    <cellStyle name="Normal 2 12 12" xfId="674" xr:uid="{00000000-0005-0000-0000-00003A020000}"/>
    <cellStyle name="Normal 2 12 12 2" xfId="10761" xr:uid="{00000000-0005-0000-0000-0000611F0000}"/>
    <cellStyle name="Normal 2 12 13" xfId="675" xr:uid="{00000000-0005-0000-0000-00003B020000}"/>
    <cellStyle name="Normal 2 12 13 2" xfId="10762" xr:uid="{00000000-0005-0000-0000-0000631F0000}"/>
    <cellStyle name="Normal 2 12 14" xfId="676" xr:uid="{00000000-0005-0000-0000-00003C020000}"/>
    <cellStyle name="Normal 2 12 14 2" xfId="10763" xr:uid="{00000000-0005-0000-0000-0000651F0000}"/>
    <cellStyle name="Normal 2 12 15" xfId="677" xr:uid="{00000000-0005-0000-0000-00003D020000}"/>
    <cellStyle name="Normal 2 12 15 2" xfId="10764" xr:uid="{00000000-0005-0000-0000-0000671F0000}"/>
    <cellStyle name="Normal 2 12 16" xfId="678" xr:uid="{00000000-0005-0000-0000-00003E020000}"/>
    <cellStyle name="Normal 2 12 16 2" xfId="10765" xr:uid="{00000000-0005-0000-0000-0000691F0000}"/>
    <cellStyle name="Normal 2 12 17" xfId="679" xr:uid="{00000000-0005-0000-0000-00003F020000}"/>
    <cellStyle name="Normal 2 12 17 2" xfId="10766" xr:uid="{00000000-0005-0000-0000-00006B1F0000}"/>
    <cellStyle name="Normal 2 12 18" xfId="680" xr:uid="{00000000-0005-0000-0000-000040020000}"/>
    <cellStyle name="Normal 2 12 18 2" xfId="10767" xr:uid="{00000000-0005-0000-0000-00006D1F0000}"/>
    <cellStyle name="Normal 2 12 19" xfId="681" xr:uid="{00000000-0005-0000-0000-000041020000}"/>
    <cellStyle name="Normal 2 12 19 2" xfId="10768" xr:uid="{00000000-0005-0000-0000-00006F1F0000}"/>
    <cellStyle name="Normal 2 12 2" xfId="682" xr:uid="{00000000-0005-0000-0000-000042020000}"/>
    <cellStyle name="Normal 2 12 2 2" xfId="10769" xr:uid="{00000000-0005-0000-0000-0000711F0000}"/>
    <cellStyle name="Normal 2 12 20" xfId="683" xr:uid="{00000000-0005-0000-0000-000043020000}"/>
    <cellStyle name="Normal 2 12 20 2" xfId="10770" xr:uid="{00000000-0005-0000-0000-0000731F0000}"/>
    <cellStyle name="Normal 2 12 21" xfId="684" xr:uid="{00000000-0005-0000-0000-000044020000}"/>
    <cellStyle name="Normal 2 12 21 2" xfId="10771" xr:uid="{00000000-0005-0000-0000-0000751F0000}"/>
    <cellStyle name="Normal 2 12 22" xfId="685" xr:uid="{00000000-0005-0000-0000-000045020000}"/>
    <cellStyle name="Normal 2 12 22 2" xfId="10772" xr:uid="{00000000-0005-0000-0000-0000771F0000}"/>
    <cellStyle name="Normal 2 12 23" xfId="686" xr:uid="{00000000-0005-0000-0000-000046020000}"/>
    <cellStyle name="Normal 2 12 23 2" xfId="10773" xr:uid="{00000000-0005-0000-0000-0000791F0000}"/>
    <cellStyle name="Normal 2 12 24" xfId="10774" xr:uid="{00000000-0005-0000-0000-00007A1F0000}"/>
    <cellStyle name="Normal 2 12 3" xfId="687" xr:uid="{00000000-0005-0000-0000-000047020000}"/>
    <cellStyle name="Normal 2 12 3 2" xfId="10775" xr:uid="{00000000-0005-0000-0000-00007C1F0000}"/>
    <cellStyle name="Normal 2 12 4" xfId="688" xr:uid="{00000000-0005-0000-0000-000048020000}"/>
    <cellStyle name="Normal 2 12 4 2" xfId="10776" xr:uid="{00000000-0005-0000-0000-00007E1F0000}"/>
    <cellStyle name="Normal 2 12 5" xfId="689" xr:uid="{00000000-0005-0000-0000-000049020000}"/>
    <cellStyle name="Normal 2 12 5 2" xfId="10777" xr:uid="{00000000-0005-0000-0000-0000801F0000}"/>
    <cellStyle name="Normal 2 12 6" xfId="690" xr:uid="{00000000-0005-0000-0000-00004A020000}"/>
    <cellStyle name="Normal 2 12 6 2" xfId="10778" xr:uid="{00000000-0005-0000-0000-0000821F0000}"/>
    <cellStyle name="Normal 2 12 7" xfId="691" xr:uid="{00000000-0005-0000-0000-00004B020000}"/>
    <cellStyle name="Normal 2 12 7 2" xfId="10779" xr:uid="{00000000-0005-0000-0000-0000841F0000}"/>
    <cellStyle name="Normal 2 12 8" xfId="692" xr:uid="{00000000-0005-0000-0000-00004C020000}"/>
    <cellStyle name="Normal 2 12 8 2" xfId="10780" xr:uid="{00000000-0005-0000-0000-0000861F0000}"/>
    <cellStyle name="Normal 2 12 9" xfId="693" xr:uid="{00000000-0005-0000-0000-00004D020000}"/>
    <cellStyle name="Normal 2 12 9 2" xfId="10781" xr:uid="{00000000-0005-0000-0000-0000881F0000}"/>
    <cellStyle name="Normal 2 122" xfId="20566" xr:uid="{4274BA2E-76D4-42DF-B17B-8A96717D3BDA}"/>
    <cellStyle name="Normal 2 13" xfId="694" xr:uid="{00000000-0005-0000-0000-00004E020000}"/>
    <cellStyle name="Normal 2 13 10" xfId="695" xr:uid="{00000000-0005-0000-0000-00004F020000}"/>
    <cellStyle name="Normal 2 13 10 2" xfId="10782" xr:uid="{00000000-0005-0000-0000-00008B1F0000}"/>
    <cellStyle name="Normal 2 13 11" xfId="696" xr:uid="{00000000-0005-0000-0000-000050020000}"/>
    <cellStyle name="Normal 2 13 11 2" xfId="10783" xr:uid="{00000000-0005-0000-0000-00008D1F0000}"/>
    <cellStyle name="Normal 2 13 12" xfId="697" xr:uid="{00000000-0005-0000-0000-000051020000}"/>
    <cellStyle name="Normal 2 13 12 2" xfId="10784" xr:uid="{00000000-0005-0000-0000-00008F1F0000}"/>
    <cellStyle name="Normal 2 13 13" xfId="698" xr:uid="{00000000-0005-0000-0000-000052020000}"/>
    <cellStyle name="Normal 2 13 13 2" xfId="10785" xr:uid="{00000000-0005-0000-0000-0000911F0000}"/>
    <cellStyle name="Normal 2 13 14" xfId="699" xr:uid="{00000000-0005-0000-0000-000053020000}"/>
    <cellStyle name="Normal 2 13 14 2" xfId="10786" xr:uid="{00000000-0005-0000-0000-0000931F0000}"/>
    <cellStyle name="Normal 2 13 15" xfId="700" xr:uid="{00000000-0005-0000-0000-000054020000}"/>
    <cellStyle name="Normal 2 13 15 2" xfId="10787" xr:uid="{00000000-0005-0000-0000-0000951F0000}"/>
    <cellStyle name="Normal 2 13 16" xfId="701" xr:uid="{00000000-0005-0000-0000-000055020000}"/>
    <cellStyle name="Normal 2 13 16 2" xfId="10788" xr:uid="{00000000-0005-0000-0000-0000971F0000}"/>
    <cellStyle name="Normal 2 13 17" xfId="702" xr:uid="{00000000-0005-0000-0000-000056020000}"/>
    <cellStyle name="Normal 2 13 17 2" xfId="10789" xr:uid="{00000000-0005-0000-0000-0000991F0000}"/>
    <cellStyle name="Normal 2 13 18" xfId="703" xr:uid="{00000000-0005-0000-0000-000057020000}"/>
    <cellStyle name="Normal 2 13 18 2" xfId="10790" xr:uid="{00000000-0005-0000-0000-00009B1F0000}"/>
    <cellStyle name="Normal 2 13 19" xfId="704" xr:uid="{00000000-0005-0000-0000-000058020000}"/>
    <cellStyle name="Normal 2 13 19 2" xfId="10791" xr:uid="{00000000-0005-0000-0000-00009D1F0000}"/>
    <cellStyle name="Normal 2 13 2" xfId="705" xr:uid="{00000000-0005-0000-0000-000059020000}"/>
    <cellStyle name="Normal 2 13 2 2" xfId="10792" xr:uid="{00000000-0005-0000-0000-00009F1F0000}"/>
    <cellStyle name="Normal 2 13 20" xfId="706" xr:uid="{00000000-0005-0000-0000-00005A020000}"/>
    <cellStyle name="Normal 2 13 20 2" xfId="10793" xr:uid="{00000000-0005-0000-0000-0000A11F0000}"/>
    <cellStyle name="Normal 2 13 21" xfId="707" xr:uid="{00000000-0005-0000-0000-00005B020000}"/>
    <cellStyle name="Normal 2 13 21 2" xfId="10794" xr:uid="{00000000-0005-0000-0000-0000A31F0000}"/>
    <cellStyle name="Normal 2 13 22" xfId="708" xr:uid="{00000000-0005-0000-0000-00005C020000}"/>
    <cellStyle name="Normal 2 13 22 2" xfId="10795" xr:uid="{00000000-0005-0000-0000-0000A51F0000}"/>
    <cellStyle name="Normal 2 13 23" xfId="709" xr:uid="{00000000-0005-0000-0000-00005D020000}"/>
    <cellStyle name="Normal 2 13 23 2" xfId="10796" xr:uid="{00000000-0005-0000-0000-0000A71F0000}"/>
    <cellStyle name="Normal 2 13 24" xfId="10797" xr:uid="{00000000-0005-0000-0000-0000A81F0000}"/>
    <cellStyle name="Normal 2 13 3" xfId="710" xr:uid="{00000000-0005-0000-0000-00005E020000}"/>
    <cellStyle name="Normal 2 13 3 2" xfId="10798" xr:uid="{00000000-0005-0000-0000-0000AA1F0000}"/>
    <cellStyle name="Normal 2 13 4" xfId="711" xr:uid="{00000000-0005-0000-0000-00005F020000}"/>
    <cellStyle name="Normal 2 13 4 2" xfId="10799" xr:uid="{00000000-0005-0000-0000-0000AC1F0000}"/>
    <cellStyle name="Normal 2 13 5" xfId="712" xr:uid="{00000000-0005-0000-0000-000060020000}"/>
    <cellStyle name="Normal 2 13 5 2" xfId="10800" xr:uid="{00000000-0005-0000-0000-0000AE1F0000}"/>
    <cellStyle name="Normal 2 13 6" xfId="713" xr:uid="{00000000-0005-0000-0000-000061020000}"/>
    <cellStyle name="Normal 2 13 6 2" xfId="10801" xr:uid="{00000000-0005-0000-0000-0000B01F0000}"/>
    <cellStyle name="Normal 2 13 7" xfId="714" xr:uid="{00000000-0005-0000-0000-000062020000}"/>
    <cellStyle name="Normal 2 13 7 2" xfId="10802" xr:uid="{00000000-0005-0000-0000-0000B21F0000}"/>
    <cellStyle name="Normal 2 13 8" xfId="715" xr:uid="{00000000-0005-0000-0000-000063020000}"/>
    <cellStyle name="Normal 2 13 8 2" xfId="10803" xr:uid="{00000000-0005-0000-0000-0000B41F0000}"/>
    <cellStyle name="Normal 2 13 9" xfId="716" xr:uid="{00000000-0005-0000-0000-000064020000}"/>
    <cellStyle name="Normal 2 13 9 2" xfId="10804" xr:uid="{00000000-0005-0000-0000-0000B61F0000}"/>
    <cellStyle name="Normal 2 14" xfId="717" xr:uid="{00000000-0005-0000-0000-000065020000}"/>
    <cellStyle name="Normal 2 14 10" xfId="718" xr:uid="{00000000-0005-0000-0000-000066020000}"/>
    <cellStyle name="Normal 2 14 10 2" xfId="10805" xr:uid="{00000000-0005-0000-0000-0000B91F0000}"/>
    <cellStyle name="Normal 2 14 11" xfId="719" xr:uid="{00000000-0005-0000-0000-000067020000}"/>
    <cellStyle name="Normal 2 14 11 2" xfId="10806" xr:uid="{00000000-0005-0000-0000-0000BB1F0000}"/>
    <cellStyle name="Normal 2 14 12" xfId="720" xr:uid="{00000000-0005-0000-0000-000068020000}"/>
    <cellStyle name="Normal 2 14 12 2" xfId="10807" xr:uid="{00000000-0005-0000-0000-0000BD1F0000}"/>
    <cellStyle name="Normal 2 14 13" xfId="721" xr:uid="{00000000-0005-0000-0000-000069020000}"/>
    <cellStyle name="Normal 2 14 13 2" xfId="10808" xr:uid="{00000000-0005-0000-0000-0000BF1F0000}"/>
    <cellStyle name="Normal 2 14 14" xfId="722" xr:uid="{00000000-0005-0000-0000-00006A020000}"/>
    <cellStyle name="Normal 2 14 14 2" xfId="10809" xr:uid="{00000000-0005-0000-0000-0000C11F0000}"/>
    <cellStyle name="Normal 2 14 15" xfId="723" xr:uid="{00000000-0005-0000-0000-00006B020000}"/>
    <cellStyle name="Normal 2 14 15 2" xfId="10810" xr:uid="{00000000-0005-0000-0000-0000C31F0000}"/>
    <cellStyle name="Normal 2 14 16" xfId="724" xr:uid="{00000000-0005-0000-0000-00006C020000}"/>
    <cellStyle name="Normal 2 14 16 2" xfId="10811" xr:uid="{00000000-0005-0000-0000-0000C51F0000}"/>
    <cellStyle name="Normal 2 14 17" xfId="725" xr:uid="{00000000-0005-0000-0000-00006D020000}"/>
    <cellStyle name="Normal 2 14 17 2" xfId="10812" xr:uid="{00000000-0005-0000-0000-0000C71F0000}"/>
    <cellStyle name="Normal 2 14 18" xfId="726" xr:uid="{00000000-0005-0000-0000-00006E020000}"/>
    <cellStyle name="Normal 2 14 18 2" xfId="10813" xr:uid="{00000000-0005-0000-0000-0000C91F0000}"/>
    <cellStyle name="Normal 2 14 19" xfId="727" xr:uid="{00000000-0005-0000-0000-00006F020000}"/>
    <cellStyle name="Normal 2 14 19 2" xfId="10814" xr:uid="{00000000-0005-0000-0000-0000CB1F0000}"/>
    <cellStyle name="Normal 2 14 2" xfId="728" xr:uid="{00000000-0005-0000-0000-000070020000}"/>
    <cellStyle name="Normal 2 14 2 2" xfId="10815" xr:uid="{00000000-0005-0000-0000-0000CD1F0000}"/>
    <cellStyle name="Normal 2 14 20" xfId="729" xr:uid="{00000000-0005-0000-0000-000071020000}"/>
    <cellStyle name="Normal 2 14 20 2" xfId="10816" xr:uid="{00000000-0005-0000-0000-0000CF1F0000}"/>
    <cellStyle name="Normal 2 14 21" xfId="730" xr:uid="{00000000-0005-0000-0000-000072020000}"/>
    <cellStyle name="Normal 2 14 21 2" xfId="10817" xr:uid="{00000000-0005-0000-0000-0000D11F0000}"/>
    <cellStyle name="Normal 2 14 22" xfId="731" xr:uid="{00000000-0005-0000-0000-000073020000}"/>
    <cellStyle name="Normal 2 14 22 2" xfId="10818" xr:uid="{00000000-0005-0000-0000-0000D31F0000}"/>
    <cellStyle name="Normal 2 14 23" xfId="732" xr:uid="{00000000-0005-0000-0000-000074020000}"/>
    <cellStyle name="Normal 2 14 23 2" xfId="10819" xr:uid="{00000000-0005-0000-0000-0000D51F0000}"/>
    <cellStyle name="Normal 2 14 24" xfId="10820" xr:uid="{00000000-0005-0000-0000-0000D61F0000}"/>
    <cellStyle name="Normal 2 14 3" xfId="733" xr:uid="{00000000-0005-0000-0000-000075020000}"/>
    <cellStyle name="Normal 2 14 3 2" xfId="10821" xr:uid="{00000000-0005-0000-0000-0000D81F0000}"/>
    <cellStyle name="Normal 2 14 4" xfId="734" xr:uid="{00000000-0005-0000-0000-000076020000}"/>
    <cellStyle name="Normal 2 14 4 2" xfId="10822" xr:uid="{00000000-0005-0000-0000-0000DA1F0000}"/>
    <cellStyle name="Normal 2 14 5" xfId="735" xr:uid="{00000000-0005-0000-0000-000077020000}"/>
    <cellStyle name="Normal 2 14 5 2" xfId="10823" xr:uid="{00000000-0005-0000-0000-0000DC1F0000}"/>
    <cellStyle name="Normal 2 14 6" xfId="736" xr:uid="{00000000-0005-0000-0000-000078020000}"/>
    <cellStyle name="Normal 2 14 6 2" xfId="10824" xr:uid="{00000000-0005-0000-0000-0000DE1F0000}"/>
    <cellStyle name="Normal 2 14 7" xfId="737" xr:uid="{00000000-0005-0000-0000-000079020000}"/>
    <cellStyle name="Normal 2 14 7 2" xfId="10825" xr:uid="{00000000-0005-0000-0000-0000E01F0000}"/>
    <cellStyle name="Normal 2 14 8" xfId="738" xr:uid="{00000000-0005-0000-0000-00007A020000}"/>
    <cellStyle name="Normal 2 14 8 2" xfId="10826" xr:uid="{00000000-0005-0000-0000-0000E21F0000}"/>
    <cellStyle name="Normal 2 14 9" xfId="739" xr:uid="{00000000-0005-0000-0000-00007B020000}"/>
    <cellStyle name="Normal 2 14 9 2" xfId="10827" xr:uid="{00000000-0005-0000-0000-0000E41F0000}"/>
    <cellStyle name="Normal 2 15" xfId="740" xr:uid="{00000000-0005-0000-0000-00007C020000}"/>
    <cellStyle name="Normal 2 15 10" xfId="741" xr:uid="{00000000-0005-0000-0000-00007D020000}"/>
    <cellStyle name="Normal 2 15 10 2" xfId="10828" xr:uid="{00000000-0005-0000-0000-0000E71F0000}"/>
    <cellStyle name="Normal 2 15 11" xfId="742" xr:uid="{00000000-0005-0000-0000-00007E020000}"/>
    <cellStyle name="Normal 2 15 11 2" xfId="10829" xr:uid="{00000000-0005-0000-0000-0000E91F0000}"/>
    <cellStyle name="Normal 2 15 12" xfId="743" xr:uid="{00000000-0005-0000-0000-00007F020000}"/>
    <cellStyle name="Normal 2 15 12 2" xfId="10830" xr:uid="{00000000-0005-0000-0000-0000EB1F0000}"/>
    <cellStyle name="Normal 2 15 13" xfId="744" xr:uid="{00000000-0005-0000-0000-000080020000}"/>
    <cellStyle name="Normal 2 15 13 2" xfId="10831" xr:uid="{00000000-0005-0000-0000-0000ED1F0000}"/>
    <cellStyle name="Normal 2 15 14" xfId="745" xr:uid="{00000000-0005-0000-0000-000081020000}"/>
    <cellStyle name="Normal 2 15 14 2" xfId="10832" xr:uid="{00000000-0005-0000-0000-0000EF1F0000}"/>
    <cellStyle name="Normal 2 15 15" xfId="746" xr:uid="{00000000-0005-0000-0000-000082020000}"/>
    <cellStyle name="Normal 2 15 15 2" xfId="10833" xr:uid="{00000000-0005-0000-0000-0000F11F0000}"/>
    <cellStyle name="Normal 2 15 16" xfId="747" xr:uid="{00000000-0005-0000-0000-000083020000}"/>
    <cellStyle name="Normal 2 15 16 2" xfId="10834" xr:uid="{00000000-0005-0000-0000-0000F31F0000}"/>
    <cellStyle name="Normal 2 15 17" xfId="748" xr:uid="{00000000-0005-0000-0000-000084020000}"/>
    <cellStyle name="Normal 2 15 17 2" xfId="10835" xr:uid="{00000000-0005-0000-0000-0000F51F0000}"/>
    <cellStyle name="Normal 2 15 18" xfId="749" xr:uid="{00000000-0005-0000-0000-000085020000}"/>
    <cellStyle name="Normal 2 15 18 2" xfId="10836" xr:uid="{00000000-0005-0000-0000-0000F71F0000}"/>
    <cellStyle name="Normal 2 15 19" xfId="750" xr:uid="{00000000-0005-0000-0000-000086020000}"/>
    <cellStyle name="Normal 2 15 19 2" xfId="10837" xr:uid="{00000000-0005-0000-0000-0000F91F0000}"/>
    <cellStyle name="Normal 2 15 2" xfId="751" xr:uid="{00000000-0005-0000-0000-000087020000}"/>
    <cellStyle name="Normal 2 15 2 2" xfId="10838" xr:uid="{00000000-0005-0000-0000-0000FB1F0000}"/>
    <cellStyle name="Normal 2 15 20" xfId="752" xr:uid="{00000000-0005-0000-0000-000088020000}"/>
    <cellStyle name="Normal 2 15 20 2" xfId="10839" xr:uid="{00000000-0005-0000-0000-0000FD1F0000}"/>
    <cellStyle name="Normal 2 15 21" xfId="753" xr:uid="{00000000-0005-0000-0000-000089020000}"/>
    <cellStyle name="Normal 2 15 21 2" xfId="10840" xr:uid="{00000000-0005-0000-0000-0000FF1F0000}"/>
    <cellStyle name="Normal 2 15 22" xfId="754" xr:uid="{00000000-0005-0000-0000-00008A020000}"/>
    <cellStyle name="Normal 2 15 22 2" xfId="10841" xr:uid="{00000000-0005-0000-0000-000001200000}"/>
    <cellStyle name="Normal 2 15 23" xfId="755" xr:uid="{00000000-0005-0000-0000-00008B020000}"/>
    <cellStyle name="Normal 2 15 23 2" xfId="10842" xr:uid="{00000000-0005-0000-0000-000003200000}"/>
    <cellStyle name="Normal 2 15 24" xfId="10843" xr:uid="{00000000-0005-0000-0000-000004200000}"/>
    <cellStyle name="Normal 2 15 3" xfId="756" xr:uid="{00000000-0005-0000-0000-00008C020000}"/>
    <cellStyle name="Normal 2 15 3 2" xfId="10844" xr:uid="{00000000-0005-0000-0000-000006200000}"/>
    <cellStyle name="Normal 2 15 4" xfId="757" xr:uid="{00000000-0005-0000-0000-00008D020000}"/>
    <cellStyle name="Normal 2 15 4 2" xfId="10845" xr:uid="{00000000-0005-0000-0000-000008200000}"/>
    <cellStyle name="Normal 2 15 5" xfId="758" xr:uid="{00000000-0005-0000-0000-00008E020000}"/>
    <cellStyle name="Normal 2 15 5 2" xfId="10846" xr:uid="{00000000-0005-0000-0000-00000A200000}"/>
    <cellStyle name="Normal 2 15 6" xfId="759" xr:uid="{00000000-0005-0000-0000-00008F020000}"/>
    <cellStyle name="Normal 2 15 6 2" xfId="10847" xr:uid="{00000000-0005-0000-0000-00000C200000}"/>
    <cellStyle name="Normal 2 15 7" xfId="760" xr:uid="{00000000-0005-0000-0000-000090020000}"/>
    <cellStyle name="Normal 2 15 7 2" xfId="10848" xr:uid="{00000000-0005-0000-0000-00000E200000}"/>
    <cellStyle name="Normal 2 15 8" xfId="761" xr:uid="{00000000-0005-0000-0000-000091020000}"/>
    <cellStyle name="Normal 2 15 8 2" xfId="10849" xr:uid="{00000000-0005-0000-0000-000010200000}"/>
    <cellStyle name="Normal 2 15 9" xfId="762" xr:uid="{00000000-0005-0000-0000-000092020000}"/>
    <cellStyle name="Normal 2 15 9 2" xfId="10850" xr:uid="{00000000-0005-0000-0000-000012200000}"/>
    <cellStyle name="Normal 2 16" xfId="763" xr:uid="{00000000-0005-0000-0000-000093020000}"/>
    <cellStyle name="Normal 2 16 10" xfId="764" xr:uid="{00000000-0005-0000-0000-000094020000}"/>
    <cellStyle name="Normal 2 16 10 2" xfId="10851" xr:uid="{00000000-0005-0000-0000-000015200000}"/>
    <cellStyle name="Normal 2 16 11" xfId="765" xr:uid="{00000000-0005-0000-0000-000095020000}"/>
    <cellStyle name="Normal 2 16 11 2" xfId="10852" xr:uid="{00000000-0005-0000-0000-000017200000}"/>
    <cellStyle name="Normal 2 16 12" xfId="766" xr:uid="{00000000-0005-0000-0000-000096020000}"/>
    <cellStyle name="Normal 2 16 12 2" xfId="10853" xr:uid="{00000000-0005-0000-0000-000019200000}"/>
    <cellStyle name="Normal 2 16 13" xfId="767" xr:uid="{00000000-0005-0000-0000-000097020000}"/>
    <cellStyle name="Normal 2 16 13 2" xfId="10854" xr:uid="{00000000-0005-0000-0000-00001B200000}"/>
    <cellStyle name="Normal 2 16 14" xfId="768" xr:uid="{00000000-0005-0000-0000-000098020000}"/>
    <cellStyle name="Normal 2 16 14 2" xfId="10855" xr:uid="{00000000-0005-0000-0000-00001D200000}"/>
    <cellStyle name="Normal 2 16 15" xfId="769" xr:uid="{00000000-0005-0000-0000-000099020000}"/>
    <cellStyle name="Normal 2 16 15 2" xfId="10856" xr:uid="{00000000-0005-0000-0000-00001F200000}"/>
    <cellStyle name="Normal 2 16 16" xfId="770" xr:uid="{00000000-0005-0000-0000-00009A020000}"/>
    <cellStyle name="Normal 2 16 16 2" xfId="10857" xr:uid="{00000000-0005-0000-0000-000021200000}"/>
    <cellStyle name="Normal 2 16 17" xfId="771" xr:uid="{00000000-0005-0000-0000-00009B020000}"/>
    <cellStyle name="Normal 2 16 17 2" xfId="10858" xr:uid="{00000000-0005-0000-0000-000023200000}"/>
    <cellStyle name="Normal 2 16 18" xfId="772" xr:uid="{00000000-0005-0000-0000-00009C020000}"/>
    <cellStyle name="Normal 2 16 18 2" xfId="10859" xr:uid="{00000000-0005-0000-0000-000025200000}"/>
    <cellStyle name="Normal 2 16 19" xfId="773" xr:uid="{00000000-0005-0000-0000-00009D020000}"/>
    <cellStyle name="Normal 2 16 19 2" xfId="10860" xr:uid="{00000000-0005-0000-0000-000027200000}"/>
    <cellStyle name="Normal 2 16 2" xfId="774" xr:uid="{00000000-0005-0000-0000-00009E020000}"/>
    <cellStyle name="Normal 2 16 2 2" xfId="10861" xr:uid="{00000000-0005-0000-0000-000029200000}"/>
    <cellStyle name="Normal 2 16 20" xfId="775" xr:uid="{00000000-0005-0000-0000-00009F020000}"/>
    <cellStyle name="Normal 2 16 20 2" xfId="10862" xr:uid="{00000000-0005-0000-0000-00002B200000}"/>
    <cellStyle name="Normal 2 16 21" xfId="776" xr:uid="{00000000-0005-0000-0000-0000A0020000}"/>
    <cellStyle name="Normal 2 16 21 2" xfId="10863" xr:uid="{00000000-0005-0000-0000-00002D200000}"/>
    <cellStyle name="Normal 2 16 22" xfId="777" xr:uid="{00000000-0005-0000-0000-0000A1020000}"/>
    <cellStyle name="Normal 2 16 22 2" xfId="10864" xr:uid="{00000000-0005-0000-0000-00002F200000}"/>
    <cellStyle name="Normal 2 16 23" xfId="778" xr:uid="{00000000-0005-0000-0000-0000A2020000}"/>
    <cellStyle name="Normal 2 16 23 2" xfId="10865" xr:uid="{00000000-0005-0000-0000-000031200000}"/>
    <cellStyle name="Normal 2 16 24" xfId="10866" xr:uid="{00000000-0005-0000-0000-000032200000}"/>
    <cellStyle name="Normal 2 16 3" xfId="779" xr:uid="{00000000-0005-0000-0000-0000A3020000}"/>
    <cellStyle name="Normal 2 16 3 2" xfId="10867" xr:uid="{00000000-0005-0000-0000-000034200000}"/>
    <cellStyle name="Normal 2 16 4" xfId="780" xr:uid="{00000000-0005-0000-0000-0000A4020000}"/>
    <cellStyle name="Normal 2 16 4 2" xfId="10868" xr:uid="{00000000-0005-0000-0000-000036200000}"/>
    <cellStyle name="Normal 2 16 5" xfId="781" xr:uid="{00000000-0005-0000-0000-0000A5020000}"/>
    <cellStyle name="Normal 2 16 5 2" xfId="10869" xr:uid="{00000000-0005-0000-0000-000038200000}"/>
    <cellStyle name="Normal 2 16 6" xfId="782" xr:uid="{00000000-0005-0000-0000-0000A6020000}"/>
    <cellStyle name="Normal 2 16 6 2" xfId="10870" xr:uid="{00000000-0005-0000-0000-00003A200000}"/>
    <cellStyle name="Normal 2 16 7" xfId="783" xr:uid="{00000000-0005-0000-0000-0000A7020000}"/>
    <cellStyle name="Normal 2 16 7 2" xfId="10871" xr:uid="{00000000-0005-0000-0000-00003C200000}"/>
    <cellStyle name="Normal 2 16 8" xfId="784" xr:uid="{00000000-0005-0000-0000-0000A8020000}"/>
    <cellStyle name="Normal 2 16 8 2" xfId="10872" xr:uid="{00000000-0005-0000-0000-00003E200000}"/>
    <cellStyle name="Normal 2 16 9" xfId="785" xr:uid="{00000000-0005-0000-0000-0000A9020000}"/>
    <cellStyle name="Normal 2 16 9 2" xfId="10873" xr:uid="{00000000-0005-0000-0000-000040200000}"/>
    <cellStyle name="Normal 2 17" xfId="786" xr:uid="{00000000-0005-0000-0000-0000AA020000}"/>
    <cellStyle name="Normal 2 17 10" xfId="787" xr:uid="{00000000-0005-0000-0000-0000AB020000}"/>
    <cellStyle name="Normal 2 17 10 2" xfId="10874" xr:uid="{00000000-0005-0000-0000-000043200000}"/>
    <cellStyle name="Normal 2 17 11" xfId="788" xr:uid="{00000000-0005-0000-0000-0000AC020000}"/>
    <cellStyle name="Normal 2 17 11 2" xfId="10875" xr:uid="{00000000-0005-0000-0000-000045200000}"/>
    <cellStyle name="Normal 2 17 12" xfId="789" xr:uid="{00000000-0005-0000-0000-0000AD020000}"/>
    <cellStyle name="Normal 2 17 12 2" xfId="10876" xr:uid="{00000000-0005-0000-0000-000047200000}"/>
    <cellStyle name="Normal 2 17 13" xfId="790" xr:uid="{00000000-0005-0000-0000-0000AE020000}"/>
    <cellStyle name="Normal 2 17 13 2" xfId="10877" xr:uid="{00000000-0005-0000-0000-000049200000}"/>
    <cellStyle name="Normal 2 17 14" xfId="791" xr:uid="{00000000-0005-0000-0000-0000AF020000}"/>
    <cellStyle name="Normal 2 17 14 2" xfId="10878" xr:uid="{00000000-0005-0000-0000-00004B200000}"/>
    <cellStyle name="Normal 2 17 15" xfId="792" xr:uid="{00000000-0005-0000-0000-0000B0020000}"/>
    <cellStyle name="Normal 2 17 15 2" xfId="10879" xr:uid="{00000000-0005-0000-0000-00004D200000}"/>
    <cellStyle name="Normal 2 17 16" xfId="793" xr:uid="{00000000-0005-0000-0000-0000B1020000}"/>
    <cellStyle name="Normal 2 17 16 2" xfId="10880" xr:uid="{00000000-0005-0000-0000-00004F200000}"/>
    <cellStyle name="Normal 2 17 17" xfId="794" xr:uid="{00000000-0005-0000-0000-0000B2020000}"/>
    <cellStyle name="Normal 2 17 17 2" xfId="10881" xr:uid="{00000000-0005-0000-0000-000051200000}"/>
    <cellStyle name="Normal 2 17 18" xfId="795" xr:uid="{00000000-0005-0000-0000-0000B3020000}"/>
    <cellStyle name="Normal 2 17 18 2" xfId="10882" xr:uid="{00000000-0005-0000-0000-000053200000}"/>
    <cellStyle name="Normal 2 17 19" xfId="796" xr:uid="{00000000-0005-0000-0000-0000B4020000}"/>
    <cellStyle name="Normal 2 17 19 2" xfId="10883" xr:uid="{00000000-0005-0000-0000-000055200000}"/>
    <cellStyle name="Normal 2 17 2" xfId="797" xr:uid="{00000000-0005-0000-0000-0000B5020000}"/>
    <cellStyle name="Normal 2 17 2 2" xfId="10884" xr:uid="{00000000-0005-0000-0000-000057200000}"/>
    <cellStyle name="Normal 2 17 20" xfId="798" xr:uid="{00000000-0005-0000-0000-0000B6020000}"/>
    <cellStyle name="Normal 2 17 20 2" xfId="10885" xr:uid="{00000000-0005-0000-0000-000059200000}"/>
    <cellStyle name="Normal 2 17 21" xfId="799" xr:uid="{00000000-0005-0000-0000-0000B7020000}"/>
    <cellStyle name="Normal 2 17 21 2" xfId="10886" xr:uid="{00000000-0005-0000-0000-00005B200000}"/>
    <cellStyle name="Normal 2 17 22" xfId="800" xr:uid="{00000000-0005-0000-0000-0000B8020000}"/>
    <cellStyle name="Normal 2 17 22 2" xfId="10887" xr:uid="{00000000-0005-0000-0000-00005D200000}"/>
    <cellStyle name="Normal 2 17 23" xfId="801" xr:uid="{00000000-0005-0000-0000-0000B9020000}"/>
    <cellStyle name="Normal 2 17 23 2" xfId="10888" xr:uid="{00000000-0005-0000-0000-00005F200000}"/>
    <cellStyle name="Normal 2 17 24" xfId="10889" xr:uid="{00000000-0005-0000-0000-000060200000}"/>
    <cellStyle name="Normal 2 17 3" xfId="802" xr:uid="{00000000-0005-0000-0000-0000BA020000}"/>
    <cellStyle name="Normal 2 17 3 2" xfId="10890" xr:uid="{00000000-0005-0000-0000-000062200000}"/>
    <cellStyle name="Normal 2 17 4" xfId="803" xr:uid="{00000000-0005-0000-0000-0000BB020000}"/>
    <cellStyle name="Normal 2 17 4 2" xfId="10891" xr:uid="{00000000-0005-0000-0000-000064200000}"/>
    <cellStyle name="Normal 2 17 5" xfId="804" xr:uid="{00000000-0005-0000-0000-0000BC020000}"/>
    <cellStyle name="Normal 2 17 5 2" xfId="10892" xr:uid="{00000000-0005-0000-0000-000066200000}"/>
    <cellStyle name="Normal 2 17 6" xfId="805" xr:uid="{00000000-0005-0000-0000-0000BD020000}"/>
    <cellStyle name="Normal 2 17 6 2" xfId="10893" xr:uid="{00000000-0005-0000-0000-000068200000}"/>
    <cellStyle name="Normal 2 17 7" xfId="806" xr:uid="{00000000-0005-0000-0000-0000BE020000}"/>
    <cellStyle name="Normal 2 17 7 2" xfId="10894" xr:uid="{00000000-0005-0000-0000-00006A200000}"/>
    <cellStyle name="Normal 2 17 8" xfId="807" xr:uid="{00000000-0005-0000-0000-0000BF020000}"/>
    <cellStyle name="Normal 2 17 8 2" xfId="10895" xr:uid="{00000000-0005-0000-0000-00006C200000}"/>
    <cellStyle name="Normal 2 17 9" xfId="808" xr:uid="{00000000-0005-0000-0000-0000C0020000}"/>
    <cellStyle name="Normal 2 17 9 2" xfId="10896" xr:uid="{00000000-0005-0000-0000-00006E200000}"/>
    <cellStyle name="Normal 2 18" xfId="809" xr:uid="{00000000-0005-0000-0000-0000C1020000}"/>
    <cellStyle name="Normal 2 18 10" xfId="810" xr:uid="{00000000-0005-0000-0000-0000C2020000}"/>
    <cellStyle name="Normal 2 18 10 2" xfId="10897" xr:uid="{00000000-0005-0000-0000-000071200000}"/>
    <cellStyle name="Normal 2 18 11" xfId="811" xr:uid="{00000000-0005-0000-0000-0000C3020000}"/>
    <cellStyle name="Normal 2 18 11 2" xfId="10898" xr:uid="{00000000-0005-0000-0000-000073200000}"/>
    <cellStyle name="Normal 2 18 12" xfId="812" xr:uid="{00000000-0005-0000-0000-0000C4020000}"/>
    <cellStyle name="Normal 2 18 12 2" xfId="10899" xr:uid="{00000000-0005-0000-0000-000075200000}"/>
    <cellStyle name="Normal 2 18 13" xfId="813" xr:uid="{00000000-0005-0000-0000-0000C5020000}"/>
    <cellStyle name="Normal 2 18 13 2" xfId="10900" xr:uid="{00000000-0005-0000-0000-000077200000}"/>
    <cellStyle name="Normal 2 18 14" xfId="814" xr:uid="{00000000-0005-0000-0000-0000C6020000}"/>
    <cellStyle name="Normal 2 18 14 2" xfId="10901" xr:uid="{00000000-0005-0000-0000-000079200000}"/>
    <cellStyle name="Normal 2 18 15" xfId="815" xr:uid="{00000000-0005-0000-0000-0000C7020000}"/>
    <cellStyle name="Normal 2 18 15 2" xfId="10902" xr:uid="{00000000-0005-0000-0000-00007B200000}"/>
    <cellStyle name="Normal 2 18 16" xfId="816" xr:uid="{00000000-0005-0000-0000-0000C8020000}"/>
    <cellStyle name="Normal 2 18 16 2" xfId="10903" xr:uid="{00000000-0005-0000-0000-00007D200000}"/>
    <cellStyle name="Normal 2 18 17" xfId="817" xr:uid="{00000000-0005-0000-0000-0000C9020000}"/>
    <cellStyle name="Normal 2 18 17 2" xfId="10904" xr:uid="{00000000-0005-0000-0000-00007F200000}"/>
    <cellStyle name="Normal 2 18 18" xfId="818" xr:uid="{00000000-0005-0000-0000-0000CA020000}"/>
    <cellStyle name="Normal 2 18 18 2" xfId="10905" xr:uid="{00000000-0005-0000-0000-000081200000}"/>
    <cellStyle name="Normal 2 18 19" xfId="819" xr:uid="{00000000-0005-0000-0000-0000CB020000}"/>
    <cellStyle name="Normal 2 18 19 2" xfId="10906" xr:uid="{00000000-0005-0000-0000-000083200000}"/>
    <cellStyle name="Normal 2 18 2" xfId="820" xr:uid="{00000000-0005-0000-0000-0000CC020000}"/>
    <cellStyle name="Normal 2 18 2 2" xfId="10907" xr:uid="{00000000-0005-0000-0000-000085200000}"/>
    <cellStyle name="Normal 2 18 20" xfId="821" xr:uid="{00000000-0005-0000-0000-0000CD020000}"/>
    <cellStyle name="Normal 2 18 20 2" xfId="10908" xr:uid="{00000000-0005-0000-0000-000087200000}"/>
    <cellStyle name="Normal 2 18 21" xfId="822" xr:uid="{00000000-0005-0000-0000-0000CE020000}"/>
    <cellStyle name="Normal 2 18 21 2" xfId="10909" xr:uid="{00000000-0005-0000-0000-000089200000}"/>
    <cellStyle name="Normal 2 18 22" xfId="823" xr:uid="{00000000-0005-0000-0000-0000CF020000}"/>
    <cellStyle name="Normal 2 18 22 2" xfId="10910" xr:uid="{00000000-0005-0000-0000-00008B200000}"/>
    <cellStyle name="Normal 2 18 23" xfId="824" xr:uid="{00000000-0005-0000-0000-0000D0020000}"/>
    <cellStyle name="Normal 2 18 23 2" xfId="10911" xr:uid="{00000000-0005-0000-0000-00008D200000}"/>
    <cellStyle name="Normal 2 18 24" xfId="10912" xr:uid="{00000000-0005-0000-0000-00008E200000}"/>
    <cellStyle name="Normal 2 18 3" xfId="825" xr:uid="{00000000-0005-0000-0000-0000D1020000}"/>
    <cellStyle name="Normal 2 18 3 2" xfId="10913" xr:uid="{00000000-0005-0000-0000-000090200000}"/>
    <cellStyle name="Normal 2 18 4" xfId="826" xr:uid="{00000000-0005-0000-0000-0000D2020000}"/>
    <cellStyle name="Normal 2 18 4 2" xfId="10914" xr:uid="{00000000-0005-0000-0000-000092200000}"/>
    <cellStyle name="Normal 2 18 5" xfId="827" xr:uid="{00000000-0005-0000-0000-0000D3020000}"/>
    <cellStyle name="Normal 2 18 5 2" xfId="10915" xr:uid="{00000000-0005-0000-0000-000094200000}"/>
    <cellStyle name="Normal 2 18 6" xfId="828" xr:uid="{00000000-0005-0000-0000-0000D4020000}"/>
    <cellStyle name="Normal 2 18 6 2" xfId="10916" xr:uid="{00000000-0005-0000-0000-000096200000}"/>
    <cellStyle name="Normal 2 18 7" xfId="829" xr:uid="{00000000-0005-0000-0000-0000D5020000}"/>
    <cellStyle name="Normal 2 18 7 2" xfId="10917" xr:uid="{00000000-0005-0000-0000-000098200000}"/>
    <cellStyle name="Normal 2 18 8" xfId="830" xr:uid="{00000000-0005-0000-0000-0000D6020000}"/>
    <cellStyle name="Normal 2 18 8 2" xfId="10918" xr:uid="{00000000-0005-0000-0000-00009A200000}"/>
    <cellStyle name="Normal 2 18 9" xfId="831" xr:uid="{00000000-0005-0000-0000-0000D7020000}"/>
    <cellStyle name="Normal 2 18 9 2" xfId="10919" xr:uid="{00000000-0005-0000-0000-00009C200000}"/>
    <cellStyle name="Normal 2 19" xfId="832" xr:uid="{00000000-0005-0000-0000-0000D8020000}"/>
    <cellStyle name="Normal 2 19 10" xfId="833" xr:uid="{00000000-0005-0000-0000-0000D9020000}"/>
    <cellStyle name="Normal 2 19 10 2" xfId="10920" xr:uid="{00000000-0005-0000-0000-00009F200000}"/>
    <cellStyle name="Normal 2 19 11" xfId="834" xr:uid="{00000000-0005-0000-0000-0000DA020000}"/>
    <cellStyle name="Normal 2 19 11 2" xfId="10921" xr:uid="{00000000-0005-0000-0000-0000A1200000}"/>
    <cellStyle name="Normal 2 19 12" xfId="835" xr:uid="{00000000-0005-0000-0000-0000DB020000}"/>
    <cellStyle name="Normal 2 19 12 2" xfId="10922" xr:uid="{00000000-0005-0000-0000-0000A3200000}"/>
    <cellStyle name="Normal 2 19 13" xfId="836" xr:uid="{00000000-0005-0000-0000-0000DC020000}"/>
    <cellStyle name="Normal 2 19 13 2" xfId="10923" xr:uid="{00000000-0005-0000-0000-0000A5200000}"/>
    <cellStyle name="Normal 2 19 14" xfId="837" xr:uid="{00000000-0005-0000-0000-0000DD020000}"/>
    <cellStyle name="Normal 2 19 14 2" xfId="10924" xr:uid="{00000000-0005-0000-0000-0000A7200000}"/>
    <cellStyle name="Normal 2 19 15" xfId="838" xr:uid="{00000000-0005-0000-0000-0000DE020000}"/>
    <cellStyle name="Normal 2 19 15 2" xfId="10925" xr:uid="{00000000-0005-0000-0000-0000A9200000}"/>
    <cellStyle name="Normal 2 19 16" xfId="839" xr:uid="{00000000-0005-0000-0000-0000DF020000}"/>
    <cellStyle name="Normal 2 19 16 2" xfId="10926" xr:uid="{00000000-0005-0000-0000-0000AB200000}"/>
    <cellStyle name="Normal 2 19 17" xfId="840" xr:uid="{00000000-0005-0000-0000-0000E0020000}"/>
    <cellStyle name="Normal 2 19 17 2" xfId="10927" xr:uid="{00000000-0005-0000-0000-0000AD200000}"/>
    <cellStyle name="Normal 2 19 18" xfId="841" xr:uid="{00000000-0005-0000-0000-0000E1020000}"/>
    <cellStyle name="Normal 2 19 18 2" xfId="10928" xr:uid="{00000000-0005-0000-0000-0000AF200000}"/>
    <cellStyle name="Normal 2 19 19" xfId="842" xr:uid="{00000000-0005-0000-0000-0000E2020000}"/>
    <cellStyle name="Normal 2 19 19 2" xfId="10929" xr:uid="{00000000-0005-0000-0000-0000B1200000}"/>
    <cellStyle name="Normal 2 19 2" xfId="843" xr:uid="{00000000-0005-0000-0000-0000E3020000}"/>
    <cellStyle name="Normal 2 19 2 2" xfId="10930" xr:uid="{00000000-0005-0000-0000-0000B3200000}"/>
    <cellStyle name="Normal 2 19 20" xfId="844" xr:uid="{00000000-0005-0000-0000-0000E4020000}"/>
    <cellStyle name="Normal 2 19 20 2" xfId="10931" xr:uid="{00000000-0005-0000-0000-0000B5200000}"/>
    <cellStyle name="Normal 2 19 21" xfId="845" xr:uid="{00000000-0005-0000-0000-0000E5020000}"/>
    <cellStyle name="Normal 2 19 21 2" xfId="10932" xr:uid="{00000000-0005-0000-0000-0000B7200000}"/>
    <cellStyle name="Normal 2 19 22" xfId="846" xr:uid="{00000000-0005-0000-0000-0000E6020000}"/>
    <cellStyle name="Normal 2 19 22 2" xfId="10933" xr:uid="{00000000-0005-0000-0000-0000B9200000}"/>
    <cellStyle name="Normal 2 19 23" xfId="847" xr:uid="{00000000-0005-0000-0000-0000E7020000}"/>
    <cellStyle name="Normal 2 19 23 2" xfId="10934" xr:uid="{00000000-0005-0000-0000-0000BB200000}"/>
    <cellStyle name="Normal 2 19 24" xfId="10935" xr:uid="{00000000-0005-0000-0000-0000BC200000}"/>
    <cellStyle name="Normal 2 19 3" xfId="848" xr:uid="{00000000-0005-0000-0000-0000E8020000}"/>
    <cellStyle name="Normal 2 19 3 2" xfId="10936" xr:uid="{00000000-0005-0000-0000-0000BE200000}"/>
    <cellStyle name="Normal 2 19 4" xfId="849" xr:uid="{00000000-0005-0000-0000-0000E9020000}"/>
    <cellStyle name="Normal 2 19 4 2" xfId="10937" xr:uid="{00000000-0005-0000-0000-0000C0200000}"/>
    <cellStyle name="Normal 2 19 5" xfId="850" xr:uid="{00000000-0005-0000-0000-0000EA020000}"/>
    <cellStyle name="Normal 2 19 5 2" xfId="10938" xr:uid="{00000000-0005-0000-0000-0000C2200000}"/>
    <cellStyle name="Normal 2 19 6" xfId="851" xr:uid="{00000000-0005-0000-0000-0000EB020000}"/>
    <cellStyle name="Normal 2 19 6 2" xfId="10939" xr:uid="{00000000-0005-0000-0000-0000C4200000}"/>
    <cellStyle name="Normal 2 19 7" xfId="852" xr:uid="{00000000-0005-0000-0000-0000EC020000}"/>
    <cellStyle name="Normal 2 19 7 2" xfId="10940" xr:uid="{00000000-0005-0000-0000-0000C6200000}"/>
    <cellStyle name="Normal 2 19 8" xfId="853" xr:uid="{00000000-0005-0000-0000-0000ED020000}"/>
    <cellStyle name="Normal 2 19 8 2" xfId="10941" xr:uid="{00000000-0005-0000-0000-0000C8200000}"/>
    <cellStyle name="Normal 2 19 9" xfId="854" xr:uid="{00000000-0005-0000-0000-0000EE020000}"/>
    <cellStyle name="Normal 2 19 9 2" xfId="10942" xr:uid="{00000000-0005-0000-0000-0000CA200000}"/>
    <cellStyle name="Normal 2 2" xfId="8" xr:uid="{00000000-0005-0000-0000-000010000000}"/>
    <cellStyle name="Normal 2 2 10" xfId="27897" xr:uid="{BB84905A-F7A0-43A3-9C50-E6BD82E639BC}"/>
    <cellStyle name="Normal 2 2 2" xfId="112" xr:uid="{00000000-0005-0000-0000-000010000000}"/>
    <cellStyle name="Normal 2 2 2 2" xfId="856" xr:uid="{00000000-0005-0000-0000-0000F0020000}"/>
    <cellStyle name="Normal 2 2 2 2 2" xfId="10943" xr:uid="{00000000-0005-0000-0000-0000CE200000}"/>
    <cellStyle name="Normal 2 2 2 3" xfId="10944" xr:uid="{00000000-0005-0000-0000-0000CF200000}"/>
    <cellStyle name="Normal 2 2 2 4" xfId="10945" xr:uid="{00000000-0005-0000-0000-0000D0200000}"/>
    <cellStyle name="Normal 2 2 2 5" xfId="10946" xr:uid="{00000000-0005-0000-0000-0000D1200000}"/>
    <cellStyle name="Normal 2 2 2 6" xfId="20663" xr:uid="{050375BE-41EA-4C58-82A6-E5CB600704D6}"/>
    <cellStyle name="Normal 2 2 2 6 2" xfId="35664" xr:uid="{94BE6729-A79E-4CE1-90DE-82DAB962307A}"/>
    <cellStyle name="Normal 2 2 2 7" xfId="27967" xr:uid="{EA5AA890-72D4-4203-8364-23B60DB93C2B}"/>
    <cellStyle name="Normal 2 2 3" xfId="857" xr:uid="{00000000-0005-0000-0000-0000F1020000}"/>
    <cellStyle name="Normal 2 2 3 2" xfId="10948" xr:uid="{00000000-0005-0000-0000-0000D3200000}"/>
    <cellStyle name="Normal 2 2 3 3" xfId="10949" xr:uid="{00000000-0005-0000-0000-0000D4200000}"/>
    <cellStyle name="Normal 2 2 3 4" xfId="10947" xr:uid="{00000000-0005-0000-0000-0000D2200000}"/>
    <cellStyle name="Normal 2 2 4" xfId="855" xr:uid="{00000000-0005-0000-0000-0000EF020000}"/>
    <cellStyle name="Normal 2 2 4 2" xfId="10951" xr:uid="{00000000-0005-0000-0000-0000D6200000}"/>
    <cellStyle name="Normal 2 2 4 2 2" xfId="10952" xr:uid="{00000000-0005-0000-0000-0000D7200000}"/>
    <cellStyle name="Normal 2 2 4 3" xfId="10953" xr:uid="{00000000-0005-0000-0000-0000D8200000}"/>
    <cellStyle name="Normal 2 2 4 4" xfId="10950" xr:uid="{00000000-0005-0000-0000-0000D5200000}"/>
    <cellStyle name="Normal 2 2 5" xfId="10954" xr:uid="{00000000-0005-0000-0000-0000D9200000}"/>
    <cellStyle name="Normal 2 2 5 2" xfId="10955" xr:uid="{00000000-0005-0000-0000-0000DA200000}"/>
    <cellStyle name="Normal 2 2 5 2 2" xfId="10956" xr:uid="{00000000-0005-0000-0000-0000DB200000}"/>
    <cellStyle name="Normal 2 2 5 3" xfId="10957" xr:uid="{00000000-0005-0000-0000-0000DC200000}"/>
    <cellStyle name="Normal 2 2 6" xfId="10958" xr:uid="{00000000-0005-0000-0000-0000DD200000}"/>
    <cellStyle name="Normal 2 2 6 2" xfId="10959" xr:uid="{00000000-0005-0000-0000-0000DE200000}"/>
    <cellStyle name="Normal 2 2 7" xfId="10960" xr:uid="{00000000-0005-0000-0000-0000DF200000}"/>
    <cellStyle name="Normal 2 2 8" xfId="20532" xr:uid="{E125A2C0-628B-48A2-A1FD-B5CB5266D13C}"/>
    <cellStyle name="Normal 2 2 8 2" xfId="20540" xr:uid="{91DCED61-724E-4E15-ACCF-DD31D84A0D68}"/>
    <cellStyle name="Normal 2 2 8 2 2" xfId="20548" xr:uid="{0CA544D7-17F4-48E8-A318-E6E47D14B7AD}"/>
    <cellStyle name="Normal 2 2 8 2 2 2" xfId="27853" xr:uid="{488D4FB1-E9FB-48A0-B6C5-257335E6D3F0}"/>
    <cellStyle name="Normal 2 2 8 2 2 2 2" xfId="42790" xr:uid="{44CBDD9D-743C-45C9-8EAE-B3621144E4D8}"/>
    <cellStyle name="Normal 2 2 8 2 2 3" xfId="35562" xr:uid="{5D0E1E0E-FE86-4957-9689-8D01F43F32B6}"/>
    <cellStyle name="Normal 2 2 8 2 3" xfId="27847" xr:uid="{5C8AAC54-FE4E-4AE4-9701-16BF56D0F492}"/>
    <cellStyle name="Normal 2 2 8 2 3 2" xfId="42784" xr:uid="{2347C693-97B2-47E4-94EB-2109A5D7B550}"/>
    <cellStyle name="Normal 2 2 8 2 4" xfId="35556" xr:uid="{4548DE6C-5FEA-4F53-9C57-D688882013D4}"/>
    <cellStyle name="Normal 2 2 8 3" xfId="20562" xr:uid="{A5241C68-4D71-423D-A378-4AE18A057E6E}"/>
    <cellStyle name="Normal 2 2 8 3 2" xfId="27860" xr:uid="{713159FF-36C2-41E2-A7B6-266A9B24F83D}"/>
    <cellStyle name="Normal 2 2 8 3 2 2" xfId="42797" xr:uid="{E6CB469D-C6F0-434B-B0B8-44222A186FD7}"/>
    <cellStyle name="Normal 2 2 8 3 3" xfId="35569" xr:uid="{B9CC84B0-6E2F-43D8-AC92-43EC6B9AB64A}"/>
    <cellStyle name="Normal 2 2 8 4" xfId="20573" xr:uid="{D8E6189D-97EA-4112-97C4-7FB35D08212E}"/>
    <cellStyle name="Normal 2 2 8 4 2" xfId="20574" xr:uid="{63BFFF18-3A4A-4318-9957-7423E25ECC39}"/>
    <cellStyle name="Normal 2 2 8 4 2 2" xfId="20577" xr:uid="{57407C9F-585F-4678-957B-0ABF387AD94E}"/>
    <cellStyle name="Normal 2 2 8 4 2 2 2" xfId="27870" xr:uid="{FF5C0B6A-4756-4ACE-BE8D-945B8A37EC6B}"/>
    <cellStyle name="Normal 2 2 8 4 2 2 2 2" xfId="42807" xr:uid="{FC829A66-2B5F-46A5-8ADD-294E37B62E66}"/>
    <cellStyle name="Normal 2 2 8 4 2 2 3" xfId="35579" xr:uid="{4ECEAB1E-D1BA-434C-8AA2-55BE13E7A63E}"/>
    <cellStyle name="Normal 2 2 8 4 2 3" xfId="27867" xr:uid="{1B6F8CED-D88D-46E1-BBCC-77A672E43DEC}"/>
    <cellStyle name="Normal 2 2 8 4 2 3 2" xfId="42804" xr:uid="{0BEC2051-1F26-4355-8C21-AD78D1A2EA53}"/>
    <cellStyle name="Normal 2 2 8 4 2 4" xfId="35576" xr:uid="{3785FE1B-BDA0-4A42-B536-EEDC8CB6FE1A}"/>
    <cellStyle name="Normal 2 2 8 4 3" xfId="27866" xr:uid="{60FDA28A-19AE-43F1-8491-4DA918B89DFF}"/>
    <cellStyle name="Normal 2 2 8 4 3 2" xfId="42803" xr:uid="{AAC478EC-3791-4D9E-A12D-B4D5352DC9DB}"/>
    <cellStyle name="Normal 2 2 8 4 4" xfId="35575" xr:uid="{7BC2B65F-AB00-43A2-B54C-3C8D095FF661}"/>
    <cellStyle name="Normal 2 2 8 5" xfId="27839" xr:uid="{BF69ED9F-D3F0-4C99-A5DF-0C12CF37F460}"/>
    <cellStyle name="Normal 2 2 8 5 2" xfId="42776" xr:uid="{CE20AC8C-7170-4A14-8E38-080015BDADBA}"/>
    <cellStyle name="Normal 2 2 8 6" xfId="27883" xr:uid="{979F555F-72FF-47FB-8302-D40F922E56E1}"/>
    <cellStyle name="Normal 2 2 8 6 2" xfId="42820" xr:uid="{128543B2-649B-4690-A7C9-3BD3218DF4B7}"/>
    <cellStyle name="Normal 2 2 8 7" xfId="27890" xr:uid="{72ADC9E4-F21D-4D46-8B72-BCAC227808FB}"/>
    <cellStyle name="Normal 2 2 8 7 2" xfId="42827" xr:uid="{C0420796-CBBB-4F3A-8719-FCC4F22F625E}"/>
    <cellStyle name="Normal 2 2 8 8" xfId="35548" xr:uid="{3BFDF389-FB1A-4721-B123-F18AE1F086A5}"/>
    <cellStyle name="Normal 2 2 9" xfId="20593" xr:uid="{60D4DCAB-5E77-409A-A0A0-839E9B20D05E}"/>
    <cellStyle name="Normal 2 2 9 2" xfId="35594" xr:uid="{FCF15F68-CE4E-4F9E-AFE5-834B42AD2039}"/>
    <cellStyle name="Normal 2 2_App b.3 Unspent_" xfId="858" xr:uid="{00000000-0005-0000-0000-0000F2020000}"/>
    <cellStyle name="Normal 2 20" xfId="859" xr:uid="{00000000-0005-0000-0000-0000F3020000}"/>
    <cellStyle name="Normal 2 20 10" xfId="860" xr:uid="{00000000-0005-0000-0000-0000F4020000}"/>
    <cellStyle name="Normal 2 20 10 2" xfId="10961" xr:uid="{00000000-0005-0000-0000-0000E3200000}"/>
    <cellStyle name="Normal 2 20 11" xfId="861" xr:uid="{00000000-0005-0000-0000-0000F5020000}"/>
    <cellStyle name="Normal 2 20 11 2" xfId="10962" xr:uid="{00000000-0005-0000-0000-0000E5200000}"/>
    <cellStyle name="Normal 2 20 12" xfId="862" xr:uid="{00000000-0005-0000-0000-0000F6020000}"/>
    <cellStyle name="Normal 2 20 12 2" xfId="10963" xr:uid="{00000000-0005-0000-0000-0000E7200000}"/>
    <cellStyle name="Normal 2 20 13" xfId="863" xr:uid="{00000000-0005-0000-0000-0000F7020000}"/>
    <cellStyle name="Normal 2 20 13 2" xfId="10964" xr:uid="{00000000-0005-0000-0000-0000E9200000}"/>
    <cellStyle name="Normal 2 20 14" xfId="864" xr:uid="{00000000-0005-0000-0000-0000F8020000}"/>
    <cellStyle name="Normal 2 20 14 2" xfId="10965" xr:uid="{00000000-0005-0000-0000-0000EB200000}"/>
    <cellStyle name="Normal 2 20 15" xfId="865" xr:uid="{00000000-0005-0000-0000-0000F9020000}"/>
    <cellStyle name="Normal 2 20 15 2" xfId="10966" xr:uid="{00000000-0005-0000-0000-0000ED200000}"/>
    <cellStyle name="Normal 2 20 16" xfId="866" xr:uid="{00000000-0005-0000-0000-0000FA020000}"/>
    <cellStyle name="Normal 2 20 16 2" xfId="10967" xr:uid="{00000000-0005-0000-0000-0000EF200000}"/>
    <cellStyle name="Normal 2 20 17" xfId="867" xr:uid="{00000000-0005-0000-0000-0000FB020000}"/>
    <cellStyle name="Normal 2 20 17 2" xfId="10968" xr:uid="{00000000-0005-0000-0000-0000F1200000}"/>
    <cellStyle name="Normal 2 20 18" xfId="868" xr:uid="{00000000-0005-0000-0000-0000FC020000}"/>
    <cellStyle name="Normal 2 20 18 2" xfId="10969" xr:uid="{00000000-0005-0000-0000-0000F3200000}"/>
    <cellStyle name="Normal 2 20 19" xfId="869" xr:uid="{00000000-0005-0000-0000-0000FD020000}"/>
    <cellStyle name="Normal 2 20 19 2" xfId="10970" xr:uid="{00000000-0005-0000-0000-0000F5200000}"/>
    <cellStyle name="Normal 2 20 2" xfId="870" xr:uid="{00000000-0005-0000-0000-0000FE020000}"/>
    <cellStyle name="Normal 2 20 2 2" xfId="10971" xr:uid="{00000000-0005-0000-0000-0000F7200000}"/>
    <cellStyle name="Normal 2 20 20" xfId="871" xr:uid="{00000000-0005-0000-0000-0000FF020000}"/>
    <cellStyle name="Normal 2 20 20 2" xfId="10972" xr:uid="{00000000-0005-0000-0000-0000F9200000}"/>
    <cellStyle name="Normal 2 20 21" xfId="872" xr:uid="{00000000-0005-0000-0000-000000030000}"/>
    <cellStyle name="Normal 2 20 21 2" xfId="10973" xr:uid="{00000000-0005-0000-0000-0000FB200000}"/>
    <cellStyle name="Normal 2 20 22" xfId="873" xr:uid="{00000000-0005-0000-0000-000001030000}"/>
    <cellStyle name="Normal 2 20 22 2" xfId="10974" xr:uid="{00000000-0005-0000-0000-0000FD200000}"/>
    <cellStyle name="Normal 2 20 23" xfId="874" xr:uid="{00000000-0005-0000-0000-000002030000}"/>
    <cellStyle name="Normal 2 20 23 2" xfId="10975" xr:uid="{00000000-0005-0000-0000-0000FF200000}"/>
    <cellStyle name="Normal 2 20 24" xfId="10976" xr:uid="{00000000-0005-0000-0000-000000210000}"/>
    <cellStyle name="Normal 2 20 3" xfId="875" xr:uid="{00000000-0005-0000-0000-000003030000}"/>
    <cellStyle name="Normal 2 20 3 2" xfId="10977" xr:uid="{00000000-0005-0000-0000-000002210000}"/>
    <cellStyle name="Normal 2 20 4" xfId="876" xr:uid="{00000000-0005-0000-0000-000004030000}"/>
    <cellStyle name="Normal 2 20 4 2" xfId="10978" xr:uid="{00000000-0005-0000-0000-000004210000}"/>
    <cellStyle name="Normal 2 20 5" xfId="877" xr:uid="{00000000-0005-0000-0000-000005030000}"/>
    <cellStyle name="Normal 2 20 5 2" xfId="10979" xr:uid="{00000000-0005-0000-0000-000006210000}"/>
    <cellStyle name="Normal 2 20 6" xfId="878" xr:uid="{00000000-0005-0000-0000-000006030000}"/>
    <cellStyle name="Normal 2 20 6 2" xfId="10980" xr:uid="{00000000-0005-0000-0000-000008210000}"/>
    <cellStyle name="Normal 2 20 7" xfId="879" xr:uid="{00000000-0005-0000-0000-000007030000}"/>
    <cellStyle name="Normal 2 20 7 2" xfId="10981" xr:uid="{00000000-0005-0000-0000-00000A210000}"/>
    <cellStyle name="Normal 2 20 8" xfId="880" xr:uid="{00000000-0005-0000-0000-000008030000}"/>
    <cellStyle name="Normal 2 20 8 2" xfId="10982" xr:uid="{00000000-0005-0000-0000-00000C210000}"/>
    <cellStyle name="Normal 2 20 9" xfId="881" xr:uid="{00000000-0005-0000-0000-000009030000}"/>
    <cellStyle name="Normal 2 20 9 2" xfId="10983" xr:uid="{00000000-0005-0000-0000-00000E210000}"/>
    <cellStyle name="Normal 2 21" xfId="882" xr:uid="{00000000-0005-0000-0000-00000A030000}"/>
    <cellStyle name="Normal 2 21 10" xfId="883" xr:uid="{00000000-0005-0000-0000-00000B030000}"/>
    <cellStyle name="Normal 2 21 10 2" xfId="10984" xr:uid="{00000000-0005-0000-0000-000011210000}"/>
    <cellStyle name="Normal 2 21 11" xfId="884" xr:uid="{00000000-0005-0000-0000-00000C030000}"/>
    <cellStyle name="Normal 2 21 11 2" xfId="10985" xr:uid="{00000000-0005-0000-0000-000013210000}"/>
    <cellStyle name="Normal 2 21 12" xfId="885" xr:uid="{00000000-0005-0000-0000-00000D030000}"/>
    <cellStyle name="Normal 2 21 12 2" xfId="10986" xr:uid="{00000000-0005-0000-0000-000015210000}"/>
    <cellStyle name="Normal 2 21 13" xfId="886" xr:uid="{00000000-0005-0000-0000-00000E030000}"/>
    <cellStyle name="Normal 2 21 13 2" xfId="10987" xr:uid="{00000000-0005-0000-0000-000017210000}"/>
    <cellStyle name="Normal 2 21 14" xfId="887" xr:uid="{00000000-0005-0000-0000-00000F030000}"/>
    <cellStyle name="Normal 2 21 14 2" xfId="10988" xr:uid="{00000000-0005-0000-0000-000019210000}"/>
    <cellStyle name="Normal 2 21 15" xfId="888" xr:uid="{00000000-0005-0000-0000-000010030000}"/>
    <cellStyle name="Normal 2 21 15 2" xfId="10989" xr:uid="{00000000-0005-0000-0000-00001B210000}"/>
    <cellStyle name="Normal 2 21 16" xfId="889" xr:uid="{00000000-0005-0000-0000-000011030000}"/>
    <cellStyle name="Normal 2 21 16 2" xfId="10990" xr:uid="{00000000-0005-0000-0000-00001D210000}"/>
    <cellStyle name="Normal 2 21 17" xfId="890" xr:uid="{00000000-0005-0000-0000-000012030000}"/>
    <cellStyle name="Normal 2 21 17 2" xfId="10991" xr:uid="{00000000-0005-0000-0000-00001F210000}"/>
    <cellStyle name="Normal 2 21 18" xfId="891" xr:uid="{00000000-0005-0000-0000-000013030000}"/>
    <cellStyle name="Normal 2 21 18 2" xfId="10992" xr:uid="{00000000-0005-0000-0000-000021210000}"/>
    <cellStyle name="Normal 2 21 19" xfId="892" xr:uid="{00000000-0005-0000-0000-000014030000}"/>
    <cellStyle name="Normal 2 21 19 2" xfId="10993" xr:uid="{00000000-0005-0000-0000-000023210000}"/>
    <cellStyle name="Normal 2 21 2" xfId="893" xr:uid="{00000000-0005-0000-0000-000015030000}"/>
    <cellStyle name="Normal 2 21 2 2" xfId="10994" xr:uid="{00000000-0005-0000-0000-000025210000}"/>
    <cellStyle name="Normal 2 21 20" xfId="894" xr:uid="{00000000-0005-0000-0000-000016030000}"/>
    <cellStyle name="Normal 2 21 20 2" xfId="10995" xr:uid="{00000000-0005-0000-0000-000027210000}"/>
    <cellStyle name="Normal 2 21 21" xfId="895" xr:uid="{00000000-0005-0000-0000-000017030000}"/>
    <cellStyle name="Normal 2 21 21 2" xfId="10996" xr:uid="{00000000-0005-0000-0000-000029210000}"/>
    <cellStyle name="Normal 2 21 22" xfId="896" xr:uid="{00000000-0005-0000-0000-000018030000}"/>
    <cellStyle name="Normal 2 21 22 2" xfId="10997" xr:uid="{00000000-0005-0000-0000-00002B210000}"/>
    <cellStyle name="Normal 2 21 23" xfId="897" xr:uid="{00000000-0005-0000-0000-000019030000}"/>
    <cellStyle name="Normal 2 21 23 2" xfId="10998" xr:uid="{00000000-0005-0000-0000-00002D210000}"/>
    <cellStyle name="Normal 2 21 24" xfId="10999" xr:uid="{00000000-0005-0000-0000-00002E210000}"/>
    <cellStyle name="Normal 2 21 3" xfId="898" xr:uid="{00000000-0005-0000-0000-00001A030000}"/>
    <cellStyle name="Normal 2 21 3 2" xfId="11000" xr:uid="{00000000-0005-0000-0000-000030210000}"/>
    <cellStyle name="Normal 2 21 4" xfId="899" xr:uid="{00000000-0005-0000-0000-00001B030000}"/>
    <cellStyle name="Normal 2 21 4 2" xfId="11001" xr:uid="{00000000-0005-0000-0000-000032210000}"/>
    <cellStyle name="Normal 2 21 5" xfId="900" xr:uid="{00000000-0005-0000-0000-00001C030000}"/>
    <cellStyle name="Normal 2 21 5 2" xfId="11002" xr:uid="{00000000-0005-0000-0000-000034210000}"/>
    <cellStyle name="Normal 2 21 6" xfId="901" xr:uid="{00000000-0005-0000-0000-00001D030000}"/>
    <cellStyle name="Normal 2 21 6 2" xfId="11003" xr:uid="{00000000-0005-0000-0000-000036210000}"/>
    <cellStyle name="Normal 2 21 7" xfId="902" xr:uid="{00000000-0005-0000-0000-00001E030000}"/>
    <cellStyle name="Normal 2 21 7 2" xfId="11004" xr:uid="{00000000-0005-0000-0000-000038210000}"/>
    <cellStyle name="Normal 2 21 8" xfId="903" xr:uid="{00000000-0005-0000-0000-00001F030000}"/>
    <cellStyle name="Normal 2 21 8 2" xfId="11005" xr:uid="{00000000-0005-0000-0000-00003A210000}"/>
    <cellStyle name="Normal 2 21 9" xfId="904" xr:uid="{00000000-0005-0000-0000-000020030000}"/>
    <cellStyle name="Normal 2 21 9 2" xfId="11006" xr:uid="{00000000-0005-0000-0000-00003C210000}"/>
    <cellStyle name="Normal 2 22" xfId="905" xr:uid="{00000000-0005-0000-0000-000021030000}"/>
    <cellStyle name="Normal 2 22 10" xfId="906" xr:uid="{00000000-0005-0000-0000-000022030000}"/>
    <cellStyle name="Normal 2 22 10 2" xfId="11007" xr:uid="{00000000-0005-0000-0000-00003F210000}"/>
    <cellStyle name="Normal 2 22 11" xfId="907" xr:uid="{00000000-0005-0000-0000-000023030000}"/>
    <cellStyle name="Normal 2 22 11 2" xfId="11008" xr:uid="{00000000-0005-0000-0000-000041210000}"/>
    <cellStyle name="Normal 2 22 12" xfId="908" xr:uid="{00000000-0005-0000-0000-000024030000}"/>
    <cellStyle name="Normal 2 22 12 2" xfId="11009" xr:uid="{00000000-0005-0000-0000-000043210000}"/>
    <cellStyle name="Normal 2 22 13" xfId="909" xr:uid="{00000000-0005-0000-0000-000025030000}"/>
    <cellStyle name="Normal 2 22 13 2" xfId="11010" xr:uid="{00000000-0005-0000-0000-000045210000}"/>
    <cellStyle name="Normal 2 22 14" xfId="910" xr:uid="{00000000-0005-0000-0000-000026030000}"/>
    <cellStyle name="Normal 2 22 14 2" xfId="11011" xr:uid="{00000000-0005-0000-0000-000047210000}"/>
    <cellStyle name="Normal 2 22 15" xfId="911" xr:uid="{00000000-0005-0000-0000-000027030000}"/>
    <cellStyle name="Normal 2 22 15 2" xfId="11012" xr:uid="{00000000-0005-0000-0000-000049210000}"/>
    <cellStyle name="Normal 2 22 16" xfId="912" xr:uid="{00000000-0005-0000-0000-000028030000}"/>
    <cellStyle name="Normal 2 22 16 2" xfId="11013" xr:uid="{00000000-0005-0000-0000-00004B210000}"/>
    <cellStyle name="Normal 2 22 17" xfId="913" xr:uid="{00000000-0005-0000-0000-000029030000}"/>
    <cellStyle name="Normal 2 22 17 2" xfId="11014" xr:uid="{00000000-0005-0000-0000-00004D210000}"/>
    <cellStyle name="Normal 2 22 18" xfId="914" xr:uid="{00000000-0005-0000-0000-00002A030000}"/>
    <cellStyle name="Normal 2 22 18 2" xfId="11015" xr:uid="{00000000-0005-0000-0000-00004F210000}"/>
    <cellStyle name="Normal 2 22 19" xfId="915" xr:uid="{00000000-0005-0000-0000-00002B030000}"/>
    <cellStyle name="Normal 2 22 19 2" xfId="11016" xr:uid="{00000000-0005-0000-0000-000051210000}"/>
    <cellStyle name="Normal 2 22 2" xfId="916" xr:uid="{00000000-0005-0000-0000-00002C030000}"/>
    <cellStyle name="Normal 2 22 2 2" xfId="11017" xr:uid="{00000000-0005-0000-0000-000053210000}"/>
    <cellStyle name="Normal 2 22 20" xfId="917" xr:uid="{00000000-0005-0000-0000-00002D030000}"/>
    <cellStyle name="Normal 2 22 20 2" xfId="11018" xr:uid="{00000000-0005-0000-0000-000055210000}"/>
    <cellStyle name="Normal 2 22 21" xfId="918" xr:uid="{00000000-0005-0000-0000-00002E030000}"/>
    <cellStyle name="Normal 2 22 21 2" xfId="11019" xr:uid="{00000000-0005-0000-0000-000057210000}"/>
    <cellStyle name="Normal 2 22 22" xfId="919" xr:uid="{00000000-0005-0000-0000-00002F030000}"/>
    <cellStyle name="Normal 2 22 22 2" xfId="11020" xr:uid="{00000000-0005-0000-0000-000059210000}"/>
    <cellStyle name="Normal 2 22 23" xfId="920" xr:uid="{00000000-0005-0000-0000-000030030000}"/>
    <cellStyle name="Normal 2 22 23 2" xfId="11021" xr:uid="{00000000-0005-0000-0000-00005B210000}"/>
    <cellStyle name="Normal 2 22 24" xfId="11022" xr:uid="{00000000-0005-0000-0000-00005C210000}"/>
    <cellStyle name="Normal 2 22 3" xfId="921" xr:uid="{00000000-0005-0000-0000-000031030000}"/>
    <cellStyle name="Normal 2 22 3 2" xfId="11023" xr:uid="{00000000-0005-0000-0000-00005E210000}"/>
    <cellStyle name="Normal 2 22 4" xfId="922" xr:uid="{00000000-0005-0000-0000-000032030000}"/>
    <cellStyle name="Normal 2 22 4 2" xfId="11024" xr:uid="{00000000-0005-0000-0000-000060210000}"/>
    <cellStyle name="Normal 2 22 5" xfId="923" xr:uid="{00000000-0005-0000-0000-000033030000}"/>
    <cellStyle name="Normal 2 22 5 2" xfId="11025" xr:uid="{00000000-0005-0000-0000-000062210000}"/>
    <cellStyle name="Normal 2 22 6" xfId="924" xr:uid="{00000000-0005-0000-0000-000034030000}"/>
    <cellStyle name="Normal 2 22 6 2" xfId="11026" xr:uid="{00000000-0005-0000-0000-000064210000}"/>
    <cellStyle name="Normal 2 22 7" xfId="925" xr:uid="{00000000-0005-0000-0000-000035030000}"/>
    <cellStyle name="Normal 2 22 7 2" xfId="11027" xr:uid="{00000000-0005-0000-0000-000066210000}"/>
    <cellStyle name="Normal 2 22 8" xfId="926" xr:uid="{00000000-0005-0000-0000-000036030000}"/>
    <cellStyle name="Normal 2 22 8 2" xfId="11028" xr:uid="{00000000-0005-0000-0000-000068210000}"/>
    <cellStyle name="Normal 2 22 9" xfId="927" xr:uid="{00000000-0005-0000-0000-000037030000}"/>
    <cellStyle name="Normal 2 22 9 2" xfId="11029" xr:uid="{00000000-0005-0000-0000-00006A210000}"/>
    <cellStyle name="Normal 2 23" xfId="928" xr:uid="{00000000-0005-0000-0000-000038030000}"/>
    <cellStyle name="Normal 2 23 10" xfId="929" xr:uid="{00000000-0005-0000-0000-000039030000}"/>
    <cellStyle name="Normal 2 23 10 2" xfId="11030" xr:uid="{00000000-0005-0000-0000-00006D210000}"/>
    <cellStyle name="Normal 2 23 11" xfId="930" xr:uid="{00000000-0005-0000-0000-00003A030000}"/>
    <cellStyle name="Normal 2 23 11 2" xfId="11031" xr:uid="{00000000-0005-0000-0000-00006F210000}"/>
    <cellStyle name="Normal 2 23 12" xfId="931" xr:uid="{00000000-0005-0000-0000-00003B030000}"/>
    <cellStyle name="Normal 2 23 12 2" xfId="11032" xr:uid="{00000000-0005-0000-0000-000071210000}"/>
    <cellStyle name="Normal 2 23 13" xfId="932" xr:uid="{00000000-0005-0000-0000-00003C030000}"/>
    <cellStyle name="Normal 2 23 13 2" xfId="11033" xr:uid="{00000000-0005-0000-0000-000073210000}"/>
    <cellStyle name="Normal 2 23 14" xfId="933" xr:uid="{00000000-0005-0000-0000-00003D030000}"/>
    <cellStyle name="Normal 2 23 14 2" xfId="11034" xr:uid="{00000000-0005-0000-0000-000075210000}"/>
    <cellStyle name="Normal 2 23 15" xfId="934" xr:uid="{00000000-0005-0000-0000-00003E030000}"/>
    <cellStyle name="Normal 2 23 15 2" xfId="11035" xr:uid="{00000000-0005-0000-0000-000077210000}"/>
    <cellStyle name="Normal 2 23 16" xfId="935" xr:uid="{00000000-0005-0000-0000-00003F030000}"/>
    <cellStyle name="Normal 2 23 16 2" xfId="11036" xr:uid="{00000000-0005-0000-0000-000079210000}"/>
    <cellStyle name="Normal 2 23 17" xfId="936" xr:uid="{00000000-0005-0000-0000-000040030000}"/>
    <cellStyle name="Normal 2 23 17 2" xfId="11037" xr:uid="{00000000-0005-0000-0000-00007B210000}"/>
    <cellStyle name="Normal 2 23 18" xfId="937" xr:uid="{00000000-0005-0000-0000-000041030000}"/>
    <cellStyle name="Normal 2 23 18 2" xfId="11038" xr:uid="{00000000-0005-0000-0000-00007D210000}"/>
    <cellStyle name="Normal 2 23 19" xfId="938" xr:uid="{00000000-0005-0000-0000-000042030000}"/>
    <cellStyle name="Normal 2 23 19 2" xfId="11039" xr:uid="{00000000-0005-0000-0000-00007F210000}"/>
    <cellStyle name="Normal 2 23 2" xfId="939" xr:uid="{00000000-0005-0000-0000-000043030000}"/>
    <cellStyle name="Normal 2 23 2 2" xfId="11040" xr:uid="{00000000-0005-0000-0000-000081210000}"/>
    <cellStyle name="Normal 2 23 20" xfId="940" xr:uid="{00000000-0005-0000-0000-000044030000}"/>
    <cellStyle name="Normal 2 23 20 2" xfId="11041" xr:uid="{00000000-0005-0000-0000-000083210000}"/>
    <cellStyle name="Normal 2 23 21" xfId="941" xr:uid="{00000000-0005-0000-0000-000045030000}"/>
    <cellStyle name="Normal 2 23 21 2" xfId="11042" xr:uid="{00000000-0005-0000-0000-000085210000}"/>
    <cellStyle name="Normal 2 23 22" xfId="942" xr:uid="{00000000-0005-0000-0000-000046030000}"/>
    <cellStyle name="Normal 2 23 22 2" xfId="11043" xr:uid="{00000000-0005-0000-0000-000087210000}"/>
    <cellStyle name="Normal 2 23 23" xfId="943" xr:uid="{00000000-0005-0000-0000-000047030000}"/>
    <cellStyle name="Normal 2 23 23 2" xfId="11044" xr:uid="{00000000-0005-0000-0000-000089210000}"/>
    <cellStyle name="Normal 2 23 24" xfId="11045" xr:uid="{00000000-0005-0000-0000-00008A210000}"/>
    <cellStyle name="Normal 2 23 3" xfId="944" xr:uid="{00000000-0005-0000-0000-000048030000}"/>
    <cellStyle name="Normal 2 23 3 2" xfId="11046" xr:uid="{00000000-0005-0000-0000-00008C210000}"/>
    <cellStyle name="Normal 2 23 4" xfId="945" xr:uid="{00000000-0005-0000-0000-000049030000}"/>
    <cellStyle name="Normal 2 23 4 2" xfId="11047" xr:uid="{00000000-0005-0000-0000-00008E210000}"/>
    <cellStyle name="Normal 2 23 5" xfId="946" xr:uid="{00000000-0005-0000-0000-00004A030000}"/>
    <cellStyle name="Normal 2 23 5 2" xfId="11048" xr:uid="{00000000-0005-0000-0000-000090210000}"/>
    <cellStyle name="Normal 2 23 6" xfId="947" xr:uid="{00000000-0005-0000-0000-00004B030000}"/>
    <cellStyle name="Normal 2 23 6 2" xfId="11049" xr:uid="{00000000-0005-0000-0000-000092210000}"/>
    <cellStyle name="Normal 2 23 7" xfId="948" xr:uid="{00000000-0005-0000-0000-00004C030000}"/>
    <cellStyle name="Normal 2 23 7 2" xfId="11050" xr:uid="{00000000-0005-0000-0000-000094210000}"/>
    <cellStyle name="Normal 2 23 8" xfId="949" xr:uid="{00000000-0005-0000-0000-00004D030000}"/>
    <cellStyle name="Normal 2 23 8 2" xfId="11051" xr:uid="{00000000-0005-0000-0000-000096210000}"/>
    <cellStyle name="Normal 2 23 9" xfId="950" xr:uid="{00000000-0005-0000-0000-00004E030000}"/>
    <cellStyle name="Normal 2 23 9 2" xfId="11052" xr:uid="{00000000-0005-0000-0000-000098210000}"/>
    <cellStyle name="Normal 2 24" xfId="951" xr:uid="{00000000-0005-0000-0000-00004F030000}"/>
    <cellStyle name="Normal 2 24 10" xfId="952" xr:uid="{00000000-0005-0000-0000-000050030000}"/>
    <cellStyle name="Normal 2 24 10 2" xfId="11053" xr:uid="{00000000-0005-0000-0000-00009B210000}"/>
    <cellStyle name="Normal 2 24 11" xfId="953" xr:uid="{00000000-0005-0000-0000-000051030000}"/>
    <cellStyle name="Normal 2 24 11 2" xfId="11054" xr:uid="{00000000-0005-0000-0000-00009D210000}"/>
    <cellStyle name="Normal 2 24 12" xfId="954" xr:uid="{00000000-0005-0000-0000-000052030000}"/>
    <cellStyle name="Normal 2 24 12 2" xfId="11055" xr:uid="{00000000-0005-0000-0000-00009F210000}"/>
    <cellStyle name="Normal 2 24 13" xfId="955" xr:uid="{00000000-0005-0000-0000-000053030000}"/>
    <cellStyle name="Normal 2 24 13 2" xfId="11056" xr:uid="{00000000-0005-0000-0000-0000A1210000}"/>
    <cellStyle name="Normal 2 24 14" xfId="956" xr:uid="{00000000-0005-0000-0000-000054030000}"/>
    <cellStyle name="Normal 2 24 14 2" xfId="11057" xr:uid="{00000000-0005-0000-0000-0000A3210000}"/>
    <cellStyle name="Normal 2 24 15" xfId="957" xr:uid="{00000000-0005-0000-0000-000055030000}"/>
    <cellStyle name="Normal 2 24 15 2" xfId="11058" xr:uid="{00000000-0005-0000-0000-0000A5210000}"/>
    <cellStyle name="Normal 2 24 16" xfId="958" xr:uid="{00000000-0005-0000-0000-000056030000}"/>
    <cellStyle name="Normal 2 24 16 2" xfId="11059" xr:uid="{00000000-0005-0000-0000-0000A7210000}"/>
    <cellStyle name="Normal 2 24 17" xfId="959" xr:uid="{00000000-0005-0000-0000-000057030000}"/>
    <cellStyle name="Normal 2 24 17 2" xfId="11060" xr:uid="{00000000-0005-0000-0000-0000A9210000}"/>
    <cellStyle name="Normal 2 24 18" xfId="960" xr:uid="{00000000-0005-0000-0000-000058030000}"/>
    <cellStyle name="Normal 2 24 18 2" xfId="11061" xr:uid="{00000000-0005-0000-0000-0000AB210000}"/>
    <cellStyle name="Normal 2 24 19" xfId="961" xr:uid="{00000000-0005-0000-0000-000059030000}"/>
    <cellStyle name="Normal 2 24 19 2" xfId="11062" xr:uid="{00000000-0005-0000-0000-0000AD210000}"/>
    <cellStyle name="Normal 2 24 2" xfId="962" xr:uid="{00000000-0005-0000-0000-00005A030000}"/>
    <cellStyle name="Normal 2 24 2 2" xfId="11063" xr:uid="{00000000-0005-0000-0000-0000AF210000}"/>
    <cellStyle name="Normal 2 24 20" xfId="963" xr:uid="{00000000-0005-0000-0000-00005B030000}"/>
    <cellStyle name="Normal 2 24 20 2" xfId="11064" xr:uid="{00000000-0005-0000-0000-0000B1210000}"/>
    <cellStyle name="Normal 2 24 21" xfId="964" xr:uid="{00000000-0005-0000-0000-00005C030000}"/>
    <cellStyle name="Normal 2 24 21 2" xfId="11065" xr:uid="{00000000-0005-0000-0000-0000B3210000}"/>
    <cellStyle name="Normal 2 24 22" xfId="965" xr:uid="{00000000-0005-0000-0000-00005D030000}"/>
    <cellStyle name="Normal 2 24 22 2" xfId="11066" xr:uid="{00000000-0005-0000-0000-0000B5210000}"/>
    <cellStyle name="Normal 2 24 23" xfId="966" xr:uid="{00000000-0005-0000-0000-00005E030000}"/>
    <cellStyle name="Normal 2 24 23 2" xfId="11067" xr:uid="{00000000-0005-0000-0000-0000B7210000}"/>
    <cellStyle name="Normal 2 24 24" xfId="11068" xr:uid="{00000000-0005-0000-0000-0000B8210000}"/>
    <cellStyle name="Normal 2 24 3" xfId="967" xr:uid="{00000000-0005-0000-0000-00005F030000}"/>
    <cellStyle name="Normal 2 24 3 2" xfId="11069" xr:uid="{00000000-0005-0000-0000-0000BA210000}"/>
    <cellStyle name="Normal 2 24 4" xfId="968" xr:uid="{00000000-0005-0000-0000-000060030000}"/>
    <cellStyle name="Normal 2 24 4 2" xfId="11070" xr:uid="{00000000-0005-0000-0000-0000BC210000}"/>
    <cellStyle name="Normal 2 24 5" xfId="969" xr:uid="{00000000-0005-0000-0000-000061030000}"/>
    <cellStyle name="Normal 2 24 5 2" xfId="11071" xr:uid="{00000000-0005-0000-0000-0000BE210000}"/>
    <cellStyle name="Normal 2 24 6" xfId="970" xr:uid="{00000000-0005-0000-0000-000062030000}"/>
    <cellStyle name="Normal 2 24 6 2" xfId="11072" xr:uid="{00000000-0005-0000-0000-0000C0210000}"/>
    <cellStyle name="Normal 2 24 7" xfId="971" xr:uid="{00000000-0005-0000-0000-000063030000}"/>
    <cellStyle name="Normal 2 24 7 2" xfId="11073" xr:uid="{00000000-0005-0000-0000-0000C2210000}"/>
    <cellStyle name="Normal 2 24 8" xfId="972" xr:uid="{00000000-0005-0000-0000-000064030000}"/>
    <cellStyle name="Normal 2 24 8 2" xfId="11074" xr:uid="{00000000-0005-0000-0000-0000C4210000}"/>
    <cellStyle name="Normal 2 24 9" xfId="973" xr:uid="{00000000-0005-0000-0000-000065030000}"/>
    <cellStyle name="Normal 2 24 9 2" xfId="11075" xr:uid="{00000000-0005-0000-0000-0000C6210000}"/>
    <cellStyle name="Normal 2 25" xfId="974" xr:uid="{00000000-0005-0000-0000-000066030000}"/>
    <cellStyle name="Normal 2 25 10" xfId="975" xr:uid="{00000000-0005-0000-0000-000067030000}"/>
    <cellStyle name="Normal 2 25 10 2" xfId="11076" xr:uid="{00000000-0005-0000-0000-0000C9210000}"/>
    <cellStyle name="Normal 2 25 11" xfId="976" xr:uid="{00000000-0005-0000-0000-000068030000}"/>
    <cellStyle name="Normal 2 25 11 2" xfId="11077" xr:uid="{00000000-0005-0000-0000-0000CB210000}"/>
    <cellStyle name="Normal 2 25 12" xfId="977" xr:uid="{00000000-0005-0000-0000-000069030000}"/>
    <cellStyle name="Normal 2 25 12 2" xfId="11078" xr:uid="{00000000-0005-0000-0000-0000CD210000}"/>
    <cellStyle name="Normal 2 25 13" xfId="978" xr:uid="{00000000-0005-0000-0000-00006A030000}"/>
    <cellStyle name="Normal 2 25 13 2" xfId="11079" xr:uid="{00000000-0005-0000-0000-0000CF210000}"/>
    <cellStyle name="Normal 2 25 14" xfId="979" xr:uid="{00000000-0005-0000-0000-00006B030000}"/>
    <cellStyle name="Normal 2 25 14 2" xfId="11080" xr:uid="{00000000-0005-0000-0000-0000D1210000}"/>
    <cellStyle name="Normal 2 25 15" xfId="980" xr:uid="{00000000-0005-0000-0000-00006C030000}"/>
    <cellStyle name="Normal 2 25 15 2" xfId="11081" xr:uid="{00000000-0005-0000-0000-0000D3210000}"/>
    <cellStyle name="Normal 2 25 16" xfId="981" xr:uid="{00000000-0005-0000-0000-00006D030000}"/>
    <cellStyle name="Normal 2 25 16 2" xfId="11082" xr:uid="{00000000-0005-0000-0000-0000D5210000}"/>
    <cellStyle name="Normal 2 25 17" xfId="982" xr:uid="{00000000-0005-0000-0000-00006E030000}"/>
    <cellStyle name="Normal 2 25 17 2" xfId="11083" xr:uid="{00000000-0005-0000-0000-0000D7210000}"/>
    <cellStyle name="Normal 2 25 18" xfId="983" xr:uid="{00000000-0005-0000-0000-00006F030000}"/>
    <cellStyle name="Normal 2 25 18 2" xfId="11084" xr:uid="{00000000-0005-0000-0000-0000D9210000}"/>
    <cellStyle name="Normal 2 25 19" xfId="984" xr:uid="{00000000-0005-0000-0000-000070030000}"/>
    <cellStyle name="Normal 2 25 19 2" xfId="11085" xr:uid="{00000000-0005-0000-0000-0000DB210000}"/>
    <cellStyle name="Normal 2 25 2" xfId="985" xr:uid="{00000000-0005-0000-0000-000071030000}"/>
    <cellStyle name="Normal 2 25 2 2" xfId="11086" xr:uid="{00000000-0005-0000-0000-0000DD210000}"/>
    <cellStyle name="Normal 2 25 20" xfId="986" xr:uid="{00000000-0005-0000-0000-000072030000}"/>
    <cellStyle name="Normal 2 25 20 2" xfId="11087" xr:uid="{00000000-0005-0000-0000-0000DF210000}"/>
    <cellStyle name="Normal 2 25 21" xfId="987" xr:uid="{00000000-0005-0000-0000-000073030000}"/>
    <cellStyle name="Normal 2 25 21 2" xfId="11088" xr:uid="{00000000-0005-0000-0000-0000E1210000}"/>
    <cellStyle name="Normal 2 25 22" xfId="988" xr:uid="{00000000-0005-0000-0000-000074030000}"/>
    <cellStyle name="Normal 2 25 22 2" xfId="11089" xr:uid="{00000000-0005-0000-0000-0000E3210000}"/>
    <cellStyle name="Normal 2 25 23" xfId="989" xr:uid="{00000000-0005-0000-0000-000075030000}"/>
    <cellStyle name="Normal 2 25 23 2" xfId="11090" xr:uid="{00000000-0005-0000-0000-0000E5210000}"/>
    <cellStyle name="Normal 2 25 24" xfId="11091" xr:uid="{00000000-0005-0000-0000-0000E6210000}"/>
    <cellStyle name="Normal 2 25 3" xfId="990" xr:uid="{00000000-0005-0000-0000-000076030000}"/>
    <cellStyle name="Normal 2 25 3 2" xfId="11092" xr:uid="{00000000-0005-0000-0000-0000E8210000}"/>
    <cellStyle name="Normal 2 25 4" xfId="991" xr:uid="{00000000-0005-0000-0000-000077030000}"/>
    <cellStyle name="Normal 2 25 4 2" xfId="11093" xr:uid="{00000000-0005-0000-0000-0000EA210000}"/>
    <cellStyle name="Normal 2 25 5" xfId="992" xr:uid="{00000000-0005-0000-0000-000078030000}"/>
    <cellStyle name="Normal 2 25 5 2" xfId="11094" xr:uid="{00000000-0005-0000-0000-0000EC210000}"/>
    <cellStyle name="Normal 2 25 6" xfId="993" xr:uid="{00000000-0005-0000-0000-000079030000}"/>
    <cellStyle name="Normal 2 25 6 2" xfId="11095" xr:uid="{00000000-0005-0000-0000-0000EE210000}"/>
    <cellStyle name="Normal 2 25 7" xfId="994" xr:uid="{00000000-0005-0000-0000-00007A030000}"/>
    <cellStyle name="Normal 2 25 7 2" xfId="11096" xr:uid="{00000000-0005-0000-0000-0000F0210000}"/>
    <cellStyle name="Normal 2 25 8" xfId="995" xr:uid="{00000000-0005-0000-0000-00007B030000}"/>
    <cellStyle name="Normal 2 25 8 2" xfId="11097" xr:uid="{00000000-0005-0000-0000-0000F2210000}"/>
    <cellStyle name="Normal 2 25 9" xfId="996" xr:uid="{00000000-0005-0000-0000-00007C030000}"/>
    <cellStyle name="Normal 2 25 9 2" xfId="11098" xr:uid="{00000000-0005-0000-0000-0000F4210000}"/>
    <cellStyle name="Normal 2 26" xfId="997" xr:uid="{00000000-0005-0000-0000-00007D030000}"/>
    <cellStyle name="Normal 2 26 10" xfId="998" xr:uid="{00000000-0005-0000-0000-00007E030000}"/>
    <cellStyle name="Normal 2 26 10 2" xfId="11099" xr:uid="{00000000-0005-0000-0000-0000F7210000}"/>
    <cellStyle name="Normal 2 26 11" xfId="999" xr:uid="{00000000-0005-0000-0000-00007F030000}"/>
    <cellStyle name="Normal 2 26 11 2" xfId="11100" xr:uid="{00000000-0005-0000-0000-0000F9210000}"/>
    <cellStyle name="Normal 2 26 12" xfId="1000" xr:uid="{00000000-0005-0000-0000-000080030000}"/>
    <cellStyle name="Normal 2 26 12 2" xfId="11101" xr:uid="{00000000-0005-0000-0000-0000FB210000}"/>
    <cellStyle name="Normal 2 26 13" xfId="1001" xr:uid="{00000000-0005-0000-0000-000081030000}"/>
    <cellStyle name="Normal 2 26 13 2" xfId="11102" xr:uid="{00000000-0005-0000-0000-0000FD210000}"/>
    <cellStyle name="Normal 2 26 14" xfId="1002" xr:uid="{00000000-0005-0000-0000-000082030000}"/>
    <cellStyle name="Normal 2 26 14 2" xfId="11103" xr:uid="{00000000-0005-0000-0000-0000FF210000}"/>
    <cellStyle name="Normal 2 26 15" xfId="1003" xr:uid="{00000000-0005-0000-0000-000083030000}"/>
    <cellStyle name="Normal 2 26 15 2" xfId="11104" xr:uid="{00000000-0005-0000-0000-000001220000}"/>
    <cellStyle name="Normal 2 26 16" xfId="1004" xr:uid="{00000000-0005-0000-0000-000084030000}"/>
    <cellStyle name="Normal 2 26 16 2" xfId="11105" xr:uid="{00000000-0005-0000-0000-000003220000}"/>
    <cellStyle name="Normal 2 26 17" xfId="1005" xr:uid="{00000000-0005-0000-0000-000085030000}"/>
    <cellStyle name="Normal 2 26 17 2" xfId="11106" xr:uid="{00000000-0005-0000-0000-000005220000}"/>
    <cellStyle name="Normal 2 26 18" xfId="1006" xr:uid="{00000000-0005-0000-0000-000086030000}"/>
    <cellStyle name="Normal 2 26 18 2" xfId="11107" xr:uid="{00000000-0005-0000-0000-000007220000}"/>
    <cellStyle name="Normal 2 26 19" xfId="1007" xr:uid="{00000000-0005-0000-0000-000087030000}"/>
    <cellStyle name="Normal 2 26 19 2" xfId="11108" xr:uid="{00000000-0005-0000-0000-000009220000}"/>
    <cellStyle name="Normal 2 26 2" xfId="1008" xr:uid="{00000000-0005-0000-0000-000088030000}"/>
    <cellStyle name="Normal 2 26 2 2" xfId="11109" xr:uid="{00000000-0005-0000-0000-00000B220000}"/>
    <cellStyle name="Normal 2 26 20" xfId="1009" xr:uid="{00000000-0005-0000-0000-000089030000}"/>
    <cellStyle name="Normal 2 26 20 2" xfId="11110" xr:uid="{00000000-0005-0000-0000-00000D220000}"/>
    <cellStyle name="Normal 2 26 21" xfId="1010" xr:uid="{00000000-0005-0000-0000-00008A030000}"/>
    <cellStyle name="Normal 2 26 21 2" xfId="11111" xr:uid="{00000000-0005-0000-0000-00000F220000}"/>
    <cellStyle name="Normal 2 26 22" xfId="1011" xr:uid="{00000000-0005-0000-0000-00008B030000}"/>
    <cellStyle name="Normal 2 26 22 2" xfId="11112" xr:uid="{00000000-0005-0000-0000-000011220000}"/>
    <cellStyle name="Normal 2 26 23" xfId="1012" xr:uid="{00000000-0005-0000-0000-00008C030000}"/>
    <cellStyle name="Normal 2 26 23 2" xfId="11113" xr:uid="{00000000-0005-0000-0000-000013220000}"/>
    <cellStyle name="Normal 2 26 24" xfId="11114" xr:uid="{00000000-0005-0000-0000-000014220000}"/>
    <cellStyle name="Normal 2 26 3" xfId="1013" xr:uid="{00000000-0005-0000-0000-00008D030000}"/>
    <cellStyle name="Normal 2 26 3 2" xfId="11115" xr:uid="{00000000-0005-0000-0000-000016220000}"/>
    <cellStyle name="Normal 2 26 4" xfId="1014" xr:uid="{00000000-0005-0000-0000-00008E030000}"/>
    <cellStyle name="Normal 2 26 4 2" xfId="11116" xr:uid="{00000000-0005-0000-0000-000018220000}"/>
    <cellStyle name="Normal 2 26 5" xfId="1015" xr:uid="{00000000-0005-0000-0000-00008F030000}"/>
    <cellStyle name="Normal 2 26 5 2" xfId="11117" xr:uid="{00000000-0005-0000-0000-00001A220000}"/>
    <cellStyle name="Normal 2 26 6" xfId="1016" xr:uid="{00000000-0005-0000-0000-000090030000}"/>
    <cellStyle name="Normal 2 26 6 2" xfId="11118" xr:uid="{00000000-0005-0000-0000-00001C220000}"/>
    <cellStyle name="Normal 2 26 7" xfId="1017" xr:uid="{00000000-0005-0000-0000-000091030000}"/>
    <cellStyle name="Normal 2 26 7 2" xfId="11119" xr:uid="{00000000-0005-0000-0000-00001E220000}"/>
    <cellStyle name="Normal 2 26 8" xfId="1018" xr:uid="{00000000-0005-0000-0000-000092030000}"/>
    <cellStyle name="Normal 2 26 8 2" xfId="11120" xr:uid="{00000000-0005-0000-0000-000020220000}"/>
    <cellStyle name="Normal 2 26 9" xfId="1019" xr:uid="{00000000-0005-0000-0000-000093030000}"/>
    <cellStyle name="Normal 2 26 9 2" xfId="11121" xr:uid="{00000000-0005-0000-0000-000022220000}"/>
    <cellStyle name="Normal 2 27" xfId="1020" xr:uid="{00000000-0005-0000-0000-000094030000}"/>
    <cellStyle name="Normal 2 27 10" xfId="1021" xr:uid="{00000000-0005-0000-0000-000095030000}"/>
    <cellStyle name="Normal 2 27 10 2" xfId="11122" xr:uid="{00000000-0005-0000-0000-000025220000}"/>
    <cellStyle name="Normal 2 27 11" xfId="1022" xr:uid="{00000000-0005-0000-0000-000096030000}"/>
    <cellStyle name="Normal 2 27 11 2" xfId="11123" xr:uid="{00000000-0005-0000-0000-000027220000}"/>
    <cellStyle name="Normal 2 27 12" xfId="1023" xr:uid="{00000000-0005-0000-0000-000097030000}"/>
    <cellStyle name="Normal 2 27 12 2" xfId="11124" xr:uid="{00000000-0005-0000-0000-000029220000}"/>
    <cellStyle name="Normal 2 27 13" xfId="1024" xr:uid="{00000000-0005-0000-0000-000098030000}"/>
    <cellStyle name="Normal 2 27 13 2" xfId="11125" xr:uid="{00000000-0005-0000-0000-00002B220000}"/>
    <cellStyle name="Normal 2 27 14" xfId="1025" xr:uid="{00000000-0005-0000-0000-000099030000}"/>
    <cellStyle name="Normal 2 27 14 2" xfId="11126" xr:uid="{00000000-0005-0000-0000-00002D220000}"/>
    <cellStyle name="Normal 2 27 15" xfId="1026" xr:uid="{00000000-0005-0000-0000-00009A030000}"/>
    <cellStyle name="Normal 2 27 15 2" xfId="11127" xr:uid="{00000000-0005-0000-0000-00002F220000}"/>
    <cellStyle name="Normal 2 27 16" xfId="1027" xr:uid="{00000000-0005-0000-0000-00009B030000}"/>
    <cellStyle name="Normal 2 27 16 2" xfId="11128" xr:uid="{00000000-0005-0000-0000-000031220000}"/>
    <cellStyle name="Normal 2 27 17" xfId="1028" xr:uid="{00000000-0005-0000-0000-00009C030000}"/>
    <cellStyle name="Normal 2 27 17 2" xfId="11129" xr:uid="{00000000-0005-0000-0000-000033220000}"/>
    <cellStyle name="Normal 2 27 18" xfId="1029" xr:uid="{00000000-0005-0000-0000-00009D030000}"/>
    <cellStyle name="Normal 2 27 18 2" xfId="11130" xr:uid="{00000000-0005-0000-0000-000035220000}"/>
    <cellStyle name="Normal 2 27 19" xfId="1030" xr:uid="{00000000-0005-0000-0000-00009E030000}"/>
    <cellStyle name="Normal 2 27 19 2" xfId="11131" xr:uid="{00000000-0005-0000-0000-000037220000}"/>
    <cellStyle name="Normal 2 27 2" xfId="1031" xr:uid="{00000000-0005-0000-0000-00009F030000}"/>
    <cellStyle name="Normal 2 27 2 2" xfId="11132" xr:uid="{00000000-0005-0000-0000-000039220000}"/>
    <cellStyle name="Normal 2 27 20" xfId="1032" xr:uid="{00000000-0005-0000-0000-0000A0030000}"/>
    <cellStyle name="Normal 2 27 20 2" xfId="11133" xr:uid="{00000000-0005-0000-0000-00003B220000}"/>
    <cellStyle name="Normal 2 27 21" xfId="1033" xr:uid="{00000000-0005-0000-0000-0000A1030000}"/>
    <cellStyle name="Normal 2 27 21 2" xfId="11134" xr:uid="{00000000-0005-0000-0000-00003D220000}"/>
    <cellStyle name="Normal 2 27 22" xfId="1034" xr:uid="{00000000-0005-0000-0000-0000A2030000}"/>
    <cellStyle name="Normal 2 27 22 2" xfId="11135" xr:uid="{00000000-0005-0000-0000-00003F220000}"/>
    <cellStyle name="Normal 2 27 23" xfId="1035" xr:uid="{00000000-0005-0000-0000-0000A3030000}"/>
    <cellStyle name="Normal 2 27 23 2" xfId="11136" xr:uid="{00000000-0005-0000-0000-000041220000}"/>
    <cellStyle name="Normal 2 27 24" xfId="11137" xr:uid="{00000000-0005-0000-0000-000042220000}"/>
    <cellStyle name="Normal 2 27 3" xfId="1036" xr:uid="{00000000-0005-0000-0000-0000A4030000}"/>
    <cellStyle name="Normal 2 27 3 2" xfId="11138" xr:uid="{00000000-0005-0000-0000-000044220000}"/>
    <cellStyle name="Normal 2 27 4" xfId="1037" xr:uid="{00000000-0005-0000-0000-0000A5030000}"/>
    <cellStyle name="Normal 2 27 4 2" xfId="11139" xr:uid="{00000000-0005-0000-0000-000046220000}"/>
    <cellStyle name="Normal 2 27 5" xfId="1038" xr:uid="{00000000-0005-0000-0000-0000A6030000}"/>
    <cellStyle name="Normal 2 27 5 2" xfId="11140" xr:uid="{00000000-0005-0000-0000-000048220000}"/>
    <cellStyle name="Normal 2 27 6" xfId="1039" xr:uid="{00000000-0005-0000-0000-0000A7030000}"/>
    <cellStyle name="Normal 2 27 6 2" xfId="11141" xr:uid="{00000000-0005-0000-0000-00004A220000}"/>
    <cellStyle name="Normal 2 27 7" xfId="1040" xr:uid="{00000000-0005-0000-0000-0000A8030000}"/>
    <cellStyle name="Normal 2 27 7 2" xfId="11142" xr:uid="{00000000-0005-0000-0000-00004C220000}"/>
    <cellStyle name="Normal 2 27 8" xfId="1041" xr:uid="{00000000-0005-0000-0000-0000A9030000}"/>
    <cellStyle name="Normal 2 27 8 2" xfId="11143" xr:uid="{00000000-0005-0000-0000-00004E220000}"/>
    <cellStyle name="Normal 2 27 9" xfId="1042" xr:uid="{00000000-0005-0000-0000-0000AA030000}"/>
    <cellStyle name="Normal 2 27 9 2" xfId="11144" xr:uid="{00000000-0005-0000-0000-000050220000}"/>
    <cellStyle name="Normal 2 28" xfId="1043" xr:uid="{00000000-0005-0000-0000-0000AB030000}"/>
    <cellStyle name="Normal 2 28 10" xfId="1044" xr:uid="{00000000-0005-0000-0000-0000AC030000}"/>
    <cellStyle name="Normal 2 28 10 2" xfId="11145" xr:uid="{00000000-0005-0000-0000-000053220000}"/>
    <cellStyle name="Normal 2 28 11" xfId="1045" xr:uid="{00000000-0005-0000-0000-0000AD030000}"/>
    <cellStyle name="Normal 2 28 11 2" xfId="11146" xr:uid="{00000000-0005-0000-0000-000055220000}"/>
    <cellStyle name="Normal 2 28 12" xfId="1046" xr:uid="{00000000-0005-0000-0000-0000AE030000}"/>
    <cellStyle name="Normal 2 28 12 2" xfId="11147" xr:uid="{00000000-0005-0000-0000-000057220000}"/>
    <cellStyle name="Normal 2 28 13" xfId="1047" xr:uid="{00000000-0005-0000-0000-0000AF030000}"/>
    <cellStyle name="Normal 2 28 13 2" xfId="11148" xr:uid="{00000000-0005-0000-0000-000059220000}"/>
    <cellStyle name="Normal 2 28 14" xfId="1048" xr:uid="{00000000-0005-0000-0000-0000B0030000}"/>
    <cellStyle name="Normal 2 28 14 2" xfId="11149" xr:uid="{00000000-0005-0000-0000-00005B220000}"/>
    <cellStyle name="Normal 2 28 15" xfId="1049" xr:uid="{00000000-0005-0000-0000-0000B1030000}"/>
    <cellStyle name="Normal 2 28 15 2" xfId="11150" xr:uid="{00000000-0005-0000-0000-00005D220000}"/>
    <cellStyle name="Normal 2 28 16" xfId="1050" xr:uid="{00000000-0005-0000-0000-0000B2030000}"/>
    <cellStyle name="Normal 2 28 16 2" xfId="11151" xr:uid="{00000000-0005-0000-0000-00005F220000}"/>
    <cellStyle name="Normal 2 28 17" xfId="1051" xr:uid="{00000000-0005-0000-0000-0000B3030000}"/>
    <cellStyle name="Normal 2 28 17 2" xfId="11152" xr:uid="{00000000-0005-0000-0000-000061220000}"/>
    <cellStyle name="Normal 2 28 18" xfId="1052" xr:uid="{00000000-0005-0000-0000-0000B4030000}"/>
    <cellStyle name="Normal 2 28 18 2" xfId="11153" xr:uid="{00000000-0005-0000-0000-000063220000}"/>
    <cellStyle name="Normal 2 28 19" xfId="1053" xr:uid="{00000000-0005-0000-0000-0000B5030000}"/>
    <cellStyle name="Normal 2 28 19 2" xfId="11154" xr:uid="{00000000-0005-0000-0000-000065220000}"/>
    <cellStyle name="Normal 2 28 2" xfId="1054" xr:uid="{00000000-0005-0000-0000-0000B6030000}"/>
    <cellStyle name="Normal 2 28 2 2" xfId="11155" xr:uid="{00000000-0005-0000-0000-000067220000}"/>
    <cellStyle name="Normal 2 28 20" xfId="1055" xr:uid="{00000000-0005-0000-0000-0000B7030000}"/>
    <cellStyle name="Normal 2 28 20 2" xfId="11156" xr:uid="{00000000-0005-0000-0000-000069220000}"/>
    <cellStyle name="Normal 2 28 21" xfId="1056" xr:uid="{00000000-0005-0000-0000-0000B8030000}"/>
    <cellStyle name="Normal 2 28 21 2" xfId="11157" xr:uid="{00000000-0005-0000-0000-00006B220000}"/>
    <cellStyle name="Normal 2 28 22" xfId="1057" xr:uid="{00000000-0005-0000-0000-0000B9030000}"/>
    <cellStyle name="Normal 2 28 22 2" xfId="11158" xr:uid="{00000000-0005-0000-0000-00006D220000}"/>
    <cellStyle name="Normal 2 28 23" xfId="1058" xr:uid="{00000000-0005-0000-0000-0000BA030000}"/>
    <cellStyle name="Normal 2 28 23 2" xfId="11159" xr:uid="{00000000-0005-0000-0000-00006F220000}"/>
    <cellStyle name="Normal 2 28 24" xfId="11160" xr:uid="{00000000-0005-0000-0000-000070220000}"/>
    <cellStyle name="Normal 2 28 3" xfId="1059" xr:uid="{00000000-0005-0000-0000-0000BB030000}"/>
    <cellStyle name="Normal 2 28 3 2" xfId="11161" xr:uid="{00000000-0005-0000-0000-000072220000}"/>
    <cellStyle name="Normal 2 28 4" xfId="1060" xr:uid="{00000000-0005-0000-0000-0000BC030000}"/>
    <cellStyle name="Normal 2 28 4 2" xfId="11162" xr:uid="{00000000-0005-0000-0000-000074220000}"/>
    <cellStyle name="Normal 2 28 5" xfId="1061" xr:uid="{00000000-0005-0000-0000-0000BD030000}"/>
    <cellStyle name="Normal 2 28 5 2" xfId="11163" xr:uid="{00000000-0005-0000-0000-000076220000}"/>
    <cellStyle name="Normal 2 28 6" xfId="1062" xr:uid="{00000000-0005-0000-0000-0000BE030000}"/>
    <cellStyle name="Normal 2 28 6 2" xfId="11164" xr:uid="{00000000-0005-0000-0000-000078220000}"/>
    <cellStyle name="Normal 2 28 7" xfId="1063" xr:uid="{00000000-0005-0000-0000-0000BF030000}"/>
    <cellStyle name="Normal 2 28 7 2" xfId="11165" xr:uid="{00000000-0005-0000-0000-00007A220000}"/>
    <cellStyle name="Normal 2 28 8" xfId="1064" xr:uid="{00000000-0005-0000-0000-0000C0030000}"/>
    <cellStyle name="Normal 2 28 8 2" xfId="11166" xr:uid="{00000000-0005-0000-0000-00007C220000}"/>
    <cellStyle name="Normal 2 28 9" xfId="1065" xr:uid="{00000000-0005-0000-0000-0000C1030000}"/>
    <cellStyle name="Normal 2 28 9 2" xfId="11167" xr:uid="{00000000-0005-0000-0000-00007E220000}"/>
    <cellStyle name="Normal 2 29" xfId="1066" xr:uid="{00000000-0005-0000-0000-0000C2030000}"/>
    <cellStyle name="Normal 2 29 10" xfId="1067" xr:uid="{00000000-0005-0000-0000-0000C3030000}"/>
    <cellStyle name="Normal 2 29 10 2" xfId="11168" xr:uid="{00000000-0005-0000-0000-000081220000}"/>
    <cellStyle name="Normal 2 29 11" xfId="1068" xr:uid="{00000000-0005-0000-0000-0000C4030000}"/>
    <cellStyle name="Normal 2 29 11 2" xfId="11169" xr:uid="{00000000-0005-0000-0000-000083220000}"/>
    <cellStyle name="Normal 2 29 12" xfId="1069" xr:uid="{00000000-0005-0000-0000-0000C5030000}"/>
    <cellStyle name="Normal 2 29 12 2" xfId="11170" xr:uid="{00000000-0005-0000-0000-000085220000}"/>
    <cellStyle name="Normal 2 29 13" xfId="1070" xr:uid="{00000000-0005-0000-0000-0000C6030000}"/>
    <cellStyle name="Normal 2 29 13 2" xfId="11171" xr:uid="{00000000-0005-0000-0000-000087220000}"/>
    <cellStyle name="Normal 2 29 14" xfId="1071" xr:uid="{00000000-0005-0000-0000-0000C7030000}"/>
    <cellStyle name="Normal 2 29 14 2" xfId="11172" xr:uid="{00000000-0005-0000-0000-000089220000}"/>
    <cellStyle name="Normal 2 29 15" xfId="1072" xr:uid="{00000000-0005-0000-0000-0000C8030000}"/>
    <cellStyle name="Normal 2 29 15 2" xfId="11173" xr:uid="{00000000-0005-0000-0000-00008B220000}"/>
    <cellStyle name="Normal 2 29 16" xfId="1073" xr:uid="{00000000-0005-0000-0000-0000C9030000}"/>
    <cellStyle name="Normal 2 29 16 2" xfId="11174" xr:uid="{00000000-0005-0000-0000-00008D220000}"/>
    <cellStyle name="Normal 2 29 17" xfId="1074" xr:uid="{00000000-0005-0000-0000-0000CA030000}"/>
    <cellStyle name="Normal 2 29 17 2" xfId="11175" xr:uid="{00000000-0005-0000-0000-00008F220000}"/>
    <cellStyle name="Normal 2 29 18" xfId="1075" xr:uid="{00000000-0005-0000-0000-0000CB030000}"/>
    <cellStyle name="Normal 2 29 18 2" xfId="11176" xr:uid="{00000000-0005-0000-0000-000091220000}"/>
    <cellStyle name="Normal 2 29 19" xfId="1076" xr:uid="{00000000-0005-0000-0000-0000CC030000}"/>
    <cellStyle name="Normal 2 29 19 2" xfId="11177" xr:uid="{00000000-0005-0000-0000-000093220000}"/>
    <cellStyle name="Normal 2 29 2" xfId="1077" xr:uid="{00000000-0005-0000-0000-0000CD030000}"/>
    <cellStyle name="Normal 2 29 2 2" xfId="11178" xr:uid="{00000000-0005-0000-0000-000095220000}"/>
    <cellStyle name="Normal 2 29 20" xfId="1078" xr:uid="{00000000-0005-0000-0000-0000CE030000}"/>
    <cellStyle name="Normal 2 29 20 2" xfId="11179" xr:uid="{00000000-0005-0000-0000-000097220000}"/>
    <cellStyle name="Normal 2 29 21" xfId="1079" xr:uid="{00000000-0005-0000-0000-0000CF030000}"/>
    <cellStyle name="Normal 2 29 21 2" xfId="11180" xr:uid="{00000000-0005-0000-0000-000099220000}"/>
    <cellStyle name="Normal 2 29 22" xfId="1080" xr:uid="{00000000-0005-0000-0000-0000D0030000}"/>
    <cellStyle name="Normal 2 29 22 2" xfId="11181" xr:uid="{00000000-0005-0000-0000-00009B220000}"/>
    <cellStyle name="Normal 2 29 23" xfId="1081" xr:uid="{00000000-0005-0000-0000-0000D1030000}"/>
    <cellStyle name="Normal 2 29 23 2" xfId="11182" xr:uid="{00000000-0005-0000-0000-00009D220000}"/>
    <cellStyle name="Normal 2 29 24" xfId="11183" xr:uid="{00000000-0005-0000-0000-00009E220000}"/>
    <cellStyle name="Normal 2 29 3" xfId="1082" xr:uid="{00000000-0005-0000-0000-0000D2030000}"/>
    <cellStyle name="Normal 2 29 3 2" xfId="11184" xr:uid="{00000000-0005-0000-0000-0000A0220000}"/>
    <cellStyle name="Normal 2 29 4" xfId="1083" xr:uid="{00000000-0005-0000-0000-0000D3030000}"/>
    <cellStyle name="Normal 2 29 4 2" xfId="11185" xr:uid="{00000000-0005-0000-0000-0000A2220000}"/>
    <cellStyle name="Normal 2 29 5" xfId="1084" xr:uid="{00000000-0005-0000-0000-0000D4030000}"/>
    <cellStyle name="Normal 2 29 5 2" xfId="11186" xr:uid="{00000000-0005-0000-0000-0000A4220000}"/>
    <cellStyle name="Normal 2 29 6" xfId="1085" xr:uid="{00000000-0005-0000-0000-0000D5030000}"/>
    <cellStyle name="Normal 2 29 6 2" xfId="11187" xr:uid="{00000000-0005-0000-0000-0000A6220000}"/>
    <cellStyle name="Normal 2 29 7" xfId="1086" xr:uid="{00000000-0005-0000-0000-0000D6030000}"/>
    <cellStyle name="Normal 2 29 7 2" xfId="11188" xr:uid="{00000000-0005-0000-0000-0000A8220000}"/>
    <cellStyle name="Normal 2 29 8" xfId="1087" xr:uid="{00000000-0005-0000-0000-0000D7030000}"/>
    <cellStyle name="Normal 2 29 8 2" xfId="11189" xr:uid="{00000000-0005-0000-0000-0000AA220000}"/>
    <cellStyle name="Normal 2 29 9" xfId="1088" xr:uid="{00000000-0005-0000-0000-0000D8030000}"/>
    <cellStyle name="Normal 2 29 9 2" xfId="11190" xr:uid="{00000000-0005-0000-0000-0000AC220000}"/>
    <cellStyle name="Normal 2 3" xfId="59" xr:uid="{00000000-0005-0000-0000-000011000000}"/>
    <cellStyle name="Normal 2 3 10" xfId="27893" xr:uid="{65D2E25C-4F9A-45B0-B61D-ABF894BC6B59}"/>
    <cellStyle name="Normal 2 3 10 2" xfId="42830" xr:uid="{9F768FC3-F0B6-4CE3-B306-3FDEFFFAF5F8}"/>
    <cellStyle name="Normal 2 3 11" xfId="27941" xr:uid="{AF0562F6-8B86-4970-B0F6-88FF373F2D7D}"/>
    <cellStyle name="Normal 2 3 2" xfId="161" xr:uid="{00000000-0005-0000-0000-000011000000}"/>
    <cellStyle name="Normal 2 3 2 2" xfId="11191" xr:uid="{00000000-0005-0000-0000-0000AF220000}"/>
    <cellStyle name="Normal 2 3 2 3" xfId="5519" xr:uid="{00000000-0005-0000-0000-0000AE220000}"/>
    <cellStyle name="Normal 2 3 2 4" xfId="20707" xr:uid="{A1538BAF-EAA3-4227-A023-D3CFE297DDEE}"/>
    <cellStyle name="Normal 2 3 2 4 2" xfId="35708" xr:uid="{8FA084F1-5589-40C9-AD10-CEF3A84608C7}"/>
    <cellStyle name="Normal 2 3 2 5" xfId="28011" xr:uid="{449447B1-73BB-42CF-8BCC-662E4BF22826}"/>
    <cellStyle name="Normal 2 3 3" xfId="1089" xr:uid="{00000000-0005-0000-0000-0000D9030000}"/>
    <cellStyle name="Normal 2 3 3 2" xfId="11192" xr:uid="{00000000-0005-0000-0000-0000B1220000}"/>
    <cellStyle name="Normal 2 3 3 2 2" xfId="26185" xr:uid="{F1205212-A64B-47CF-9DE5-F77F335CFD4B}"/>
    <cellStyle name="Normal 2 3 3 2 2 2" xfId="41148" xr:uid="{78FAB9D4-2DE2-42A0-A63A-C2190E0447B6}"/>
    <cellStyle name="Normal 2 3 3 2 3" xfId="33553" xr:uid="{73FBCD9D-AF75-4AA6-8219-D4C07D1FB8B7}"/>
    <cellStyle name="Normal 2 3 3 3" xfId="11193" xr:uid="{00000000-0005-0000-0000-0000B2220000}"/>
    <cellStyle name="Normal 2 3 3 3 2" xfId="26186" xr:uid="{25068800-3463-475C-9CB9-44E41345D2C5}"/>
    <cellStyle name="Normal 2 3 3 3 2 2" xfId="41149" xr:uid="{38A145E1-3D7A-4666-88D0-BD90E6912969}"/>
    <cellStyle name="Normal 2 3 3 3 3" xfId="33554" xr:uid="{2D466A2F-942F-45D1-805A-B3504ECF1509}"/>
    <cellStyle name="Normal 2 3 4" xfId="11194" xr:uid="{00000000-0005-0000-0000-0000B3220000}"/>
    <cellStyle name="Normal 2 3 4 2" xfId="11195" xr:uid="{00000000-0005-0000-0000-0000B4220000}"/>
    <cellStyle name="Normal 2 3 5" xfId="5569" xr:uid="{00000000-0005-0000-0000-0000AD220000}"/>
    <cellStyle name="Normal 2 3 6" xfId="20542" xr:uid="{2938983F-EB37-4F25-8BF9-5A21D68D9524}"/>
    <cellStyle name="Normal 2 3 6 2" xfId="27849" xr:uid="{7947A803-77E8-4A2A-9201-3B2CF4C6F01A}"/>
    <cellStyle name="Normal 2 3 6 2 2" xfId="42786" xr:uid="{DA8A94D5-C3C1-4A48-B294-B0D62FFD60D5}"/>
    <cellStyle name="Normal 2 3 6 3" xfId="35558" xr:uid="{17E3403A-F436-4310-9423-BB1C9A76CE94}"/>
    <cellStyle name="Normal 2 3 7" xfId="20578" xr:uid="{BC0BF457-3AD3-4288-959A-C6E73C035C92}"/>
    <cellStyle name="Normal 2 3 7 2" xfId="27871" xr:uid="{8624DBFB-5863-4605-ADF9-86EB281AF92C}"/>
    <cellStyle name="Normal 2 3 7 2 2" xfId="42808" xr:uid="{2D5B8E5A-DFB5-4D80-935C-FF5EBE66290B}"/>
    <cellStyle name="Normal 2 3 7 3" xfId="35580" xr:uid="{506B8AFE-FCBE-41D9-8358-6B93860E76BA}"/>
    <cellStyle name="Normal 2 3 8" xfId="20637" xr:uid="{F71B56DD-48AB-4B78-A6D6-DE221EFD9D26}"/>
    <cellStyle name="Normal 2 3 8 2" xfId="35638" xr:uid="{25F7F05D-F524-4DE9-9D4D-DBF09AA86EE7}"/>
    <cellStyle name="Normal 2 3 9" xfId="27884" xr:uid="{57B5548B-826A-49A9-98A5-E8EB318BF60F}"/>
    <cellStyle name="Normal 2 3 9 2" xfId="42821" xr:uid="{182AB15F-4843-4C88-8F98-609AE7CC24A2}"/>
    <cellStyle name="Normal 2 30" xfId="1090" xr:uid="{00000000-0005-0000-0000-0000DA030000}"/>
    <cellStyle name="Normal 2 30 10" xfId="1091" xr:uid="{00000000-0005-0000-0000-0000DB030000}"/>
    <cellStyle name="Normal 2 30 10 2" xfId="11196" xr:uid="{00000000-0005-0000-0000-0000B7220000}"/>
    <cellStyle name="Normal 2 30 11" xfId="1092" xr:uid="{00000000-0005-0000-0000-0000DC030000}"/>
    <cellStyle name="Normal 2 30 11 2" xfId="11197" xr:uid="{00000000-0005-0000-0000-0000B9220000}"/>
    <cellStyle name="Normal 2 30 12" xfId="1093" xr:uid="{00000000-0005-0000-0000-0000DD030000}"/>
    <cellStyle name="Normal 2 30 12 2" xfId="11198" xr:uid="{00000000-0005-0000-0000-0000BB220000}"/>
    <cellStyle name="Normal 2 30 13" xfId="1094" xr:uid="{00000000-0005-0000-0000-0000DE030000}"/>
    <cellStyle name="Normal 2 30 13 2" xfId="11199" xr:uid="{00000000-0005-0000-0000-0000BD220000}"/>
    <cellStyle name="Normal 2 30 14" xfId="1095" xr:uid="{00000000-0005-0000-0000-0000DF030000}"/>
    <cellStyle name="Normal 2 30 14 2" xfId="11200" xr:uid="{00000000-0005-0000-0000-0000BF220000}"/>
    <cellStyle name="Normal 2 30 15" xfId="1096" xr:uid="{00000000-0005-0000-0000-0000E0030000}"/>
    <cellStyle name="Normal 2 30 15 2" xfId="11201" xr:uid="{00000000-0005-0000-0000-0000C1220000}"/>
    <cellStyle name="Normal 2 30 16" xfId="1097" xr:uid="{00000000-0005-0000-0000-0000E1030000}"/>
    <cellStyle name="Normal 2 30 16 2" xfId="11202" xr:uid="{00000000-0005-0000-0000-0000C3220000}"/>
    <cellStyle name="Normal 2 30 17" xfId="1098" xr:uid="{00000000-0005-0000-0000-0000E2030000}"/>
    <cellStyle name="Normal 2 30 17 2" xfId="11203" xr:uid="{00000000-0005-0000-0000-0000C5220000}"/>
    <cellStyle name="Normal 2 30 18" xfId="1099" xr:uid="{00000000-0005-0000-0000-0000E3030000}"/>
    <cellStyle name="Normal 2 30 18 2" xfId="11204" xr:uid="{00000000-0005-0000-0000-0000C7220000}"/>
    <cellStyle name="Normal 2 30 19" xfId="1100" xr:uid="{00000000-0005-0000-0000-0000E4030000}"/>
    <cellStyle name="Normal 2 30 19 2" xfId="11205" xr:uid="{00000000-0005-0000-0000-0000C9220000}"/>
    <cellStyle name="Normal 2 30 2" xfId="1101" xr:uid="{00000000-0005-0000-0000-0000E5030000}"/>
    <cellStyle name="Normal 2 30 2 2" xfId="11206" xr:uid="{00000000-0005-0000-0000-0000CB220000}"/>
    <cellStyle name="Normal 2 30 20" xfId="1102" xr:uid="{00000000-0005-0000-0000-0000E6030000}"/>
    <cellStyle name="Normal 2 30 20 2" xfId="11207" xr:uid="{00000000-0005-0000-0000-0000CD220000}"/>
    <cellStyle name="Normal 2 30 21" xfId="1103" xr:uid="{00000000-0005-0000-0000-0000E7030000}"/>
    <cellStyle name="Normal 2 30 21 2" xfId="11208" xr:uid="{00000000-0005-0000-0000-0000CF220000}"/>
    <cellStyle name="Normal 2 30 22" xfId="1104" xr:uid="{00000000-0005-0000-0000-0000E8030000}"/>
    <cellStyle name="Normal 2 30 22 2" xfId="11209" xr:uid="{00000000-0005-0000-0000-0000D1220000}"/>
    <cellStyle name="Normal 2 30 23" xfId="1105" xr:uid="{00000000-0005-0000-0000-0000E9030000}"/>
    <cellStyle name="Normal 2 30 23 2" xfId="11210" xr:uid="{00000000-0005-0000-0000-0000D3220000}"/>
    <cellStyle name="Normal 2 30 24" xfId="11211" xr:uid="{00000000-0005-0000-0000-0000D4220000}"/>
    <cellStyle name="Normal 2 30 3" xfId="1106" xr:uid="{00000000-0005-0000-0000-0000EA030000}"/>
    <cellStyle name="Normal 2 30 3 2" xfId="11212" xr:uid="{00000000-0005-0000-0000-0000D6220000}"/>
    <cellStyle name="Normal 2 30 4" xfId="1107" xr:uid="{00000000-0005-0000-0000-0000EB030000}"/>
    <cellStyle name="Normal 2 30 4 2" xfId="11213" xr:uid="{00000000-0005-0000-0000-0000D8220000}"/>
    <cellStyle name="Normal 2 30 5" xfId="1108" xr:uid="{00000000-0005-0000-0000-0000EC030000}"/>
    <cellStyle name="Normal 2 30 5 2" xfId="11214" xr:uid="{00000000-0005-0000-0000-0000DA220000}"/>
    <cellStyle name="Normal 2 30 6" xfId="1109" xr:uid="{00000000-0005-0000-0000-0000ED030000}"/>
    <cellStyle name="Normal 2 30 6 2" xfId="11215" xr:uid="{00000000-0005-0000-0000-0000DC220000}"/>
    <cellStyle name="Normal 2 30 7" xfId="1110" xr:uid="{00000000-0005-0000-0000-0000EE030000}"/>
    <cellStyle name="Normal 2 30 7 2" xfId="11216" xr:uid="{00000000-0005-0000-0000-0000DE220000}"/>
    <cellStyle name="Normal 2 30 8" xfId="1111" xr:uid="{00000000-0005-0000-0000-0000EF030000}"/>
    <cellStyle name="Normal 2 30 8 2" xfId="11217" xr:uid="{00000000-0005-0000-0000-0000E0220000}"/>
    <cellStyle name="Normal 2 30 9" xfId="1112" xr:uid="{00000000-0005-0000-0000-0000F0030000}"/>
    <cellStyle name="Normal 2 30 9 2" xfId="11218" xr:uid="{00000000-0005-0000-0000-0000E2220000}"/>
    <cellStyle name="Normal 2 31" xfId="1113" xr:uid="{00000000-0005-0000-0000-0000F1030000}"/>
    <cellStyle name="Normal 2 31 10" xfId="1114" xr:uid="{00000000-0005-0000-0000-0000F2030000}"/>
    <cellStyle name="Normal 2 31 10 2" xfId="11219" xr:uid="{00000000-0005-0000-0000-0000E5220000}"/>
    <cellStyle name="Normal 2 31 11" xfId="1115" xr:uid="{00000000-0005-0000-0000-0000F3030000}"/>
    <cellStyle name="Normal 2 31 11 2" xfId="11220" xr:uid="{00000000-0005-0000-0000-0000E7220000}"/>
    <cellStyle name="Normal 2 31 12" xfId="1116" xr:uid="{00000000-0005-0000-0000-0000F4030000}"/>
    <cellStyle name="Normal 2 31 12 2" xfId="11221" xr:uid="{00000000-0005-0000-0000-0000E9220000}"/>
    <cellStyle name="Normal 2 31 13" xfId="1117" xr:uid="{00000000-0005-0000-0000-0000F5030000}"/>
    <cellStyle name="Normal 2 31 13 2" xfId="11222" xr:uid="{00000000-0005-0000-0000-0000EB220000}"/>
    <cellStyle name="Normal 2 31 14" xfId="1118" xr:uid="{00000000-0005-0000-0000-0000F6030000}"/>
    <cellStyle name="Normal 2 31 14 2" xfId="11223" xr:uid="{00000000-0005-0000-0000-0000ED220000}"/>
    <cellStyle name="Normal 2 31 15" xfId="1119" xr:uid="{00000000-0005-0000-0000-0000F7030000}"/>
    <cellStyle name="Normal 2 31 15 2" xfId="11224" xr:uid="{00000000-0005-0000-0000-0000EF220000}"/>
    <cellStyle name="Normal 2 31 16" xfId="1120" xr:uid="{00000000-0005-0000-0000-0000F8030000}"/>
    <cellStyle name="Normal 2 31 16 2" xfId="11225" xr:uid="{00000000-0005-0000-0000-0000F1220000}"/>
    <cellStyle name="Normal 2 31 17" xfId="1121" xr:uid="{00000000-0005-0000-0000-0000F9030000}"/>
    <cellStyle name="Normal 2 31 17 2" xfId="11226" xr:uid="{00000000-0005-0000-0000-0000F3220000}"/>
    <cellStyle name="Normal 2 31 18" xfId="1122" xr:uid="{00000000-0005-0000-0000-0000FA030000}"/>
    <cellStyle name="Normal 2 31 18 2" xfId="11227" xr:uid="{00000000-0005-0000-0000-0000F5220000}"/>
    <cellStyle name="Normal 2 31 19" xfId="1123" xr:uid="{00000000-0005-0000-0000-0000FB030000}"/>
    <cellStyle name="Normal 2 31 19 2" xfId="11228" xr:uid="{00000000-0005-0000-0000-0000F7220000}"/>
    <cellStyle name="Normal 2 31 2" xfId="1124" xr:uid="{00000000-0005-0000-0000-0000FC030000}"/>
    <cellStyle name="Normal 2 31 2 2" xfId="11229" xr:uid="{00000000-0005-0000-0000-0000F9220000}"/>
    <cellStyle name="Normal 2 31 20" xfId="1125" xr:uid="{00000000-0005-0000-0000-0000FD030000}"/>
    <cellStyle name="Normal 2 31 20 2" xfId="11230" xr:uid="{00000000-0005-0000-0000-0000FB220000}"/>
    <cellStyle name="Normal 2 31 21" xfId="1126" xr:uid="{00000000-0005-0000-0000-0000FE030000}"/>
    <cellStyle name="Normal 2 31 21 2" xfId="11231" xr:uid="{00000000-0005-0000-0000-0000FD220000}"/>
    <cellStyle name="Normal 2 31 22" xfId="1127" xr:uid="{00000000-0005-0000-0000-0000FF030000}"/>
    <cellStyle name="Normal 2 31 22 2" xfId="11232" xr:uid="{00000000-0005-0000-0000-0000FF220000}"/>
    <cellStyle name="Normal 2 31 23" xfId="1128" xr:uid="{00000000-0005-0000-0000-000000040000}"/>
    <cellStyle name="Normal 2 31 23 2" xfId="11233" xr:uid="{00000000-0005-0000-0000-000001230000}"/>
    <cellStyle name="Normal 2 31 24" xfId="11234" xr:uid="{00000000-0005-0000-0000-000002230000}"/>
    <cellStyle name="Normal 2 31 3" xfId="1129" xr:uid="{00000000-0005-0000-0000-000001040000}"/>
    <cellStyle name="Normal 2 31 3 2" xfId="11235" xr:uid="{00000000-0005-0000-0000-000004230000}"/>
    <cellStyle name="Normal 2 31 4" xfId="1130" xr:uid="{00000000-0005-0000-0000-000002040000}"/>
    <cellStyle name="Normal 2 31 4 2" xfId="11236" xr:uid="{00000000-0005-0000-0000-000006230000}"/>
    <cellStyle name="Normal 2 31 5" xfId="1131" xr:uid="{00000000-0005-0000-0000-000003040000}"/>
    <cellStyle name="Normal 2 31 5 2" xfId="11237" xr:uid="{00000000-0005-0000-0000-000008230000}"/>
    <cellStyle name="Normal 2 31 6" xfId="1132" xr:uid="{00000000-0005-0000-0000-000004040000}"/>
    <cellStyle name="Normal 2 31 6 2" xfId="11238" xr:uid="{00000000-0005-0000-0000-00000A230000}"/>
    <cellStyle name="Normal 2 31 7" xfId="1133" xr:uid="{00000000-0005-0000-0000-000005040000}"/>
    <cellStyle name="Normal 2 31 7 2" xfId="11239" xr:uid="{00000000-0005-0000-0000-00000C230000}"/>
    <cellStyle name="Normal 2 31 8" xfId="1134" xr:uid="{00000000-0005-0000-0000-000006040000}"/>
    <cellStyle name="Normal 2 31 8 2" xfId="11240" xr:uid="{00000000-0005-0000-0000-00000E230000}"/>
    <cellStyle name="Normal 2 31 9" xfId="1135" xr:uid="{00000000-0005-0000-0000-000007040000}"/>
    <cellStyle name="Normal 2 31 9 2" xfId="11241" xr:uid="{00000000-0005-0000-0000-000010230000}"/>
    <cellStyle name="Normal 2 32" xfId="1136" xr:uid="{00000000-0005-0000-0000-000008040000}"/>
    <cellStyle name="Normal 2 32 10" xfId="1137" xr:uid="{00000000-0005-0000-0000-000009040000}"/>
    <cellStyle name="Normal 2 32 10 2" xfId="11242" xr:uid="{00000000-0005-0000-0000-000013230000}"/>
    <cellStyle name="Normal 2 32 11" xfId="1138" xr:uid="{00000000-0005-0000-0000-00000A040000}"/>
    <cellStyle name="Normal 2 32 11 2" xfId="11243" xr:uid="{00000000-0005-0000-0000-000015230000}"/>
    <cellStyle name="Normal 2 32 12" xfId="1139" xr:uid="{00000000-0005-0000-0000-00000B040000}"/>
    <cellStyle name="Normal 2 32 12 2" xfId="11244" xr:uid="{00000000-0005-0000-0000-000017230000}"/>
    <cellStyle name="Normal 2 32 13" xfId="1140" xr:uid="{00000000-0005-0000-0000-00000C040000}"/>
    <cellStyle name="Normal 2 32 13 2" xfId="11245" xr:uid="{00000000-0005-0000-0000-000019230000}"/>
    <cellStyle name="Normal 2 32 14" xfId="1141" xr:uid="{00000000-0005-0000-0000-00000D040000}"/>
    <cellStyle name="Normal 2 32 14 2" xfId="11246" xr:uid="{00000000-0005-0000-0000-00001B230000}"/>
    <cellStyle name="Normal 2 32 15" xfId="1142" xr:uid="{00000000-0005-0000-0000-00000E040000}"/>
    <cellStyle name="Normal 2 32 15 2" xfId="11247" xr:uid="{00000000-0005-0000-0000-00001D230000}"/>
    <cellStyle name="Normal 2 32 16" xfId="1143" xr:uid="{00000000-0005-0000-0000-00000F040000}"/>
    <cellStyle name="Normal 2 32 16 2" xfId="11248" xr:uid="{00000000-0005-0000-0000-00001F230000}"/>
    <cellStyle name="Normal 2 32 17" xfId="1144" xr:uid="{00000000-0005-0000-0000-000010040000}"/>
    <cellStyle name="Normal 2 32 17 2" xfId="11249" xr:uid="{00000000-0005-0000-0000-000021230000}"/>
    <cellStyle name="Normal 2 32 18" xfId="1145" xr:uid="{00000000-0005-0000-0000-000011040000}"/>
    <cellStyle name="Normal 2 32 18 2" xfId="11250" xr:uid="{00000000-0005-0000-0000-000023230000}"/>
    <cellStyle name="Normal 2 32 19" xfId="1146" xr:uid="{00000000-0005-0000-0000-000012040000}"/>
    <cellStyle name="Normal 2 32 19 2" xfId="11251" xr:uid="{00000000-0005-0000-0000-000025230000}"/>
    <cellStyle name="Normal 2 32 2" xfId="1147" xr:uid="{00000000-0005-0000-0000-000013040000}"/>
    <cellStyle name="Normal 2 32 2 2" xfId="11252" xr:uid="{00000000-0005-0000-0000-000027230000}"/>
    <cellStyle name="Normal 2 32 20" xfId="1148" xr:uid="{00000000-0005-0000-0000-000014040000}"/>
    <cellStyle name="Normal 2 32 20 2" xfId="11253" xr:uid="{00000000-0005-0000-0000-000029230000}"/>
    <cellStyle name="Normal 2 32 21" xfId="1149" xr:uid="{00000000-0005-0000-0000-000015040000}"/>
    <cellStyle name="Normal 2 32 21 2" xfId="11254" xr:uid="{00000000-0005-0000-0000-00002B230000}"/>
    <cellStyle name="Normal 2 32 22" xfId="1150" xr:uid="{00000000-0005-0000-0000-000016040000}"/>
    <cellStyle name="Normal 2 32 22 2" xfId="11255" xr:uid="{00000000-0005-0000-0000-00002D230000}"/>
    <cellStyle name="Normal 2 32 23" xfId="1151" xr:uid="{00000000-0005-0000-0000-000017040000}"/>
    <cellStyle name="Normal 2 32 23 2" xfId="11256" xr:uid="{00000000-0005-0000-0000-00002F230000}"/>
    <cellStyle name="Normal 2 32 24" xfId="11257" xr:uid="{00000000-0005-0000-0000-000030230000}"/>
    <cellStyle name="Normal 2 32 3" xfId="1152" xr:uid="{00000000-0005-0000-0000-000018040000}"/>
    <cellStyle name="Normal 2 32 3 2" xfId="11258" xr:uid="{00000000-0005-0000-0000-000032230000}"/>
    <cellStyle name="Normal 2 32 4" xfId="1153" xr:uid="{00000000-0005-0000-0000-000019040000}"/>
    <cellStyle name="Normal 2 32 4 2" xfId="11259" xr:uid="{00000000-0005-0000-0000-000034230000}"/>
    <cellStyle name="Normal 2 32 5" xfId="1154" xr:uid="{00000000-0005-0000-0000-00001A040000}"/>
    <cellStyle name="Normal 2 32 5 2" xfId="11260" xr:uid="{00000000-0005-0000-0000-000036230000}"/>
    <cellStyle name="Normal 2 32 6" xfId="1155" xr:uid="{00000000-0005-0000-0000-00001B040000}"/>
    <cellStyle name="Normal 2 32 6 2" xfId="11261" xr:uid="{00000000-0005-0000-0000-000038230000}"/>
    <cellStyle name="Normal 2 32 7" xfId="1156" xr:uid="{00000000-0005-0000-0000-00001C040000}"/>
    <cellStyle name="Normal 2 32 7 2" xfId="11262" xr:uid="{00000000-0005-0000-0000-00003A230000}"/>
    <cellStyle name="Normal 2 32 8" xfId="1157" xr:uid="{00000000-0005-0000-0000-00001D040000}"/>
    <cellStyle name="Normal 2 32 8 2" xfId="11263" xr:uid="{00000000-0005-0000-0000-00003C230000}"/>
    <cellStyle name="Normal 2 32 9" xfId="1158" xr:uid="{00000000-0005-0000-0000-00001E040000}"/>
    <cellStyle name="Normal 2 32 9 2" xfId="11264" xr:uid="{00000000-0005-0000-0000-00003E230000}"/>
    <cellStyle name="Normal 2 33" xfId="1159" xr:uid="{00000000-0005-0000-0000-00001F040000}"/>
    <cellStyle name="Normal 2 33 10" xfId="1160" xr:uid="{00000000-0005-0000-0000-000020040000}"/>
    <cellStyle name="Normal 2 33 10 2" xfId="11265" xr:uid="{00000000-0005-0000-0000-000041230000}"/>
    <cellStyle name="Normal 2 33 11" xfId="1161" xr:uid="{00000000-0005-0000-0000-000021040000}"/>
    <cellStyle name="Normal 2 33 11 2" xfId="11266" xr:uid="{00000000-0005-0000-0000-000043230000}"/>
    <cellStyle name="Normal 2 33 12" xfId="1162" xr:uid="{00000000-0005-0000-0000-000022040000}"/>
    <cellStyle name="Normal 2 33 12 2" xfId="11267" xr:uid="{00000000-0005-0000-0000-000045230000}"/>
    <cellStyle name="Normal 2 33 13" xfId="1163" xr:uid="{00000000-0005-0000-0000-000023040000}"/>
    <cellStyle name="Normal 2 33 13 2" xfId="11268" xr:uid="{00000000-0005-0000-0000-000047230000}"/>
    <cellStyle name="Normal 2 33 14" xfId="1164" xr:uid="{00000000-0005-0000-0000-000024040000}"/>
    <cellStyle name="Normal 2 33 14 2" xfId="11269" xr:uid="{00000000-0005-0000-0000-000049230000}"/>
    <cellStyle name="Normal 2 33 15" xfId="1165" xr:uid="{00000000-0005-0000-0000-000025040000}"/>
    <cellStyle name="Normal 2 33 15 2" xfId="11270" xr:uid="{00000000-0005-0000-0000-00004B230000}"/>
    <cellStyle name="Normal 2 33 16" xfId="1166" xr:uid="{00000000-0005-0000-0000-000026040000}"/>
    <cellStyle name="Normal 2 33 16 2" xfId="11271" xr:uid="{00000000-0005-0000-0000-00004D230000}"/>
    <cellStyle name="Normal 2 33 17" xfId="1167" xr:uid="{00000000-0005-0000-0000-000027040000}"/>
    <cellStyle name="Normal 2 33 17 2" xfId="11272" xr:uid="{00000000-0005-0000-0000-00004F230000}"/>
    <cellStyle name="Normal 2 33 18" xfId="1168" xr:uid="{00000000-0005-0000-0000-000028040000}"/>
    <cellStyle name="Normal 2 33 18 2" xfId="11273" xr:uid="{00000000-0005-0000-0000-000051230000}"/>
    <cellStyle name="Normal 2 33 19" xfId="1169" xr:uid="{00000000-0005-0000-0000-000029040000}"/>
    <cellStyle name="Normal 2 33 19 2" xfId="11274" xr:uid="{00000000-0005-0000-0000-000053230000}"/>
    <cellStyle name="Normal 2 33 2" xfId="1170" xr:uid="{00000000-0005-0000-0000-00002A040000}"/>
    <cellStyle name="Normal 2 33 2 2" xfId="11275" xr:uid="{00000000-0005-0000-0000-000055230000}"/>
    <cellStyle name="Normal 2 33 20" xfId="1171" xr:uid="{00000000-0005-0000-0000-00002B040000}"/>
    <cellStyle name="Normal 2 33 20 2" xfId="11276" xr:uid="{00000000-0005-0000-0000-000057230000}"/>
    <cellStyle name="Normal 2 33 21" xfId="1172" xr:uid="{00000000-0005-0000-0000-00002C040000}"/>
    <cellStyle name="Normal 2 33 21 2" xfId="11277" xr:uid="{00000000-0005-0000-0000-000059230000}"/>
    <cellStyle name="Normal 2 33 22" xfId="1173" xr:uid="{00000000-0005-0000-0000-00002D040000}"/>
    <cellStyle name="Normal 2 33 22 2" xfId="11278" xr:uid="{00000000-0005-0000-0000-00005B230000}"/>
    <cellStyle name="Normal 2 33 23" xfId="1174" xr:uid="{00000000-0005-0000-0000-00002E040000}"/>
    <cellStyle name="Normal 2 33 23 2" xfId="11279" xr:uid="{00000000-0005-0000-0000-00005D230000}"/>
    <cellStyle name="Normal 2 33 24" xfId="11280" xr:uid="{00000000-0005-0000-0000-00005E230000}"/>
    <cellStyle name="Normal 2 33 3" xfId="1175" xr:uid="{00000000-0005-0000-0000-00002F040000}"/>
    <cellStyle name="Normal 2 33 3 2" xfId="11281" xr:uid="{00000000-0005-0000-0000-000060230000}"/>
    <cellStyle name="Normal 2 33 4" xfId="1176" xr:uid="{00000000-0005-0000-0000-000030040000}"/>
    <cellStyle name="Normal 2 33 4 2" xfId="11282" xr:uid="{00000000-0005-0000-0000-000062230000}"/>
    <cellStyle name="Normal 2 33 5" xfId="1177" xr:uid="{00000000-0005-0000-0000-000031040000}"/>
    <cellStyle name="Normal 2 33 5 2" xfId="11283" xr:uid="{00000000-0005-0000-0000-000064230000}"/>
    <cellStyle name="Normal 2 33 6" xfId="1178" xr:uid="{00000000-0005-0000-0000-000032040000}"/>
    <cellStyle name="Normal 2 33 6 2" xfId="11284" xr:uid="{00000000-0005-0000-0000-000066230000}"/>
    <cellStyle name="Normal 2 33 7" xfId="1179" xr:uid="{00000000-0005-0000-0000-000033040000}"/>
    <cellStyle name="Normal 2 33 7 2" xfId="11285" xr:uid="{00000000-0005-0000-0000-000068230000}"/>
    <cellStyle name="Normal 2 33 8" xfId="1180" xr:uid="{00000000-0005-0000-0000-000034040000}"/>
    <cellStyle name="Normal 2 33 8 2" xfId="11286" xr:uid="{00000000-0005-0000-0000-00006A230000}"/>
    <cellStyle name="Normal 2 33 9" xfId="1181" xr:uid="{00000000-0005-0000-0000-000035040000}"/>
    <cellStyle name="Normal 2 33 9 2" xfId="11287" xr:uid="{00000000-0005-0000-0000-00006C230000}"/>
    <cellStyle name="Normal 2 34" xfId="1182" xr:uid="{00000000-0005-0000-0000-000036040000}"/>
    <cellStyle name="Normal 2 34 10" xfId="1183" xr:uid="{00000000-0005-0000-0000-000037040000}"/>
    <cellStyle name="Normal 2 34 10 2" xfId="11288" xr:uid="{00000000-0005-0000-0000-00006F230000}"/>
    <cellStyle name="Normal 2 34 11" xfId="1184" xr:uid="{00000000-0005-0000-0000-000038040000}"/>
    <cellStyle name="Normal 2 34 11 2" xfId="11289" xr:uid="{00000000-0005-0000-0000-000071230000}"/>
    <cellStyle name="Normal 2 34 12" xfId="1185" xr:uid="{00000000-0005-0000-0000-000039040000}"/>
    <cellStyle name="Normal 2 34 12 2" xfId="11290" xr:uid="{00000000-0005-0000-0000-000073230000}"/>
    <cellStyle name="Normal 2 34 13" xfId="1186" xr:uid="{00000000-0005-0000-0000-00003A040000}"/>
    <cellStyle name="Normal 2 34 13 2" xfId="11291" xr:uid="{00000000-0005-0000-0000-000075230000}"/>
    <cellStyle name="Normal 2 34 14" xfId="1187" xr:uid="{00000000-0005-0000-0000-00003B040000}"/>
    <cellStyle name="Normal 2 34 14 2" xfId="11292" xr:uid="{00000000-0005-0000-0000-000077230000}"/>
    <cellStyle name="Normal 2 34 15" xfId="1188" xr:uid="{00000000-0005-0000-0000-00003C040000}"/>
    <cellStyle name="Normal 2 34 15 2" xfId="11293" xr:uid="{00000000-0005-0000-0000-000079230000}"/>
    <cellStyle name="Normal 2 34 16" xfId="1189" xr:uid="{00000000-0005-0000-0000-00003D040000}"/>
    <cellStyle name="Normal 2 34 16 2" xfId="11294" xr:uid="{00000000-0005-0000-0000-00007B230000}"/>
    <cellStyle name="Normal 2 34 17" xfId="1190" xr:uid="{00000000-0005-0000-0000-00003E040000}"/>
    <cellStyle name="Normal 2 34 17 2" xfId="11295" xr:uid="{00000000-0005-0000-0000-00007D230000}"/>
    <cellStyle name="Normal 2 34 18" xfId="1191" xr:uid="{00000000-0005-0000-0000-00003F040000}"/>
    <cellStyle name="Normal 2 34 18 2" xfId="11296" xr:uid="{00000000-0005-0000-0000-00007F230000}"/>
    <cellStyle name="Normal 2 34 19" xfId="1192" xr:uid="{00000000-0005-0000-0000-000040040000}"/>
    <cellStyle name="Normal 2 34 19 2" xfId="11297" xr:uid="{00000000-0005-0000-0000-000081230000}"/>
    <cellStyle name="Normal 2 34 2" xfId="1193" xr:uid="{00000000-0005-0000-0000-000041040000}"/>
    <cellStyle name="Normal 2 34 2 2" xfId="11298" xr:uid="{00000000-0005-0000-0000-000083230000}"/>
    <cellStyle name="Normal 2 34 20" xfId="1194" xr:uid="{00000000-0005-0000-0000-000042040000}"/>
    <cellStyle name="Normal 2 34 20 2" xfId="11299" xr:uid="{00000000-0005-0000-0000-000085230000}"/>
    <cellStyle name="Normal 2 34 21" xfId="1195" xr:uid="{00000000-0005-0000-0000-000043040000}"/>
    <cellStyle name="Normal 2 34 21 2" xfId="11300" xr:uid="{00000000-0005-0000-0000-000087230000}"/>
    <cellStyle name="Normal 2 34 22" xfId="1196" xr:uid="{00000000-0005-0000-0000-000044040000}"/>
    <cellStyle name="Normal 2 34 22 2" xfId="11301" xr:uid="{00000000-0005-0000-0000-000089230000}"/>
    <cellStyle name="Normal 2 34 23" xfId="1197" xr:uid="{00000000-0005-0000-0000-000045040000}"/>
    <cellStyle name="Normal 2 34 23 2" xfId="11302" xr:uid="{00000000-0005-0000-0000-00008B230000}"/>
    <cellStyle name="Normal 2 34 24" xfId="11303" xr:uid="{00000000-0005-0000-0000-00008C230000}"/>
    <cellStyle name="Normal 2 34 3" xfId="1198" xr:uid="{00000000-0005-0000-0000-000046040000}"/>
    <cellStyle name="Normal 2 34 3 2" xfId="11304" xr:uid="{00000000-0005-0000-0000-00008E230000}"/>
    <cellStyle name="Normal 2 34 4" xfId="1199" xr:uid="{00000000-0005-0000-0000-000047040000}"/>
    <cellStyle name="Normal 2 34 4 2" xfId="11305" xr:uid="{00000000-0005-0000-0000-000090230000}"/>
    <cellStyle name="Normal 2 34 5" xfId="1200" xr:uid="{00000000-0005-0000-0000-000048040000}"/>
    <cellStyle name="Normal 2 34 5 2" xfId="11306" xr:uid="{00000000-0005-0000-0000-000092230000}"/>
    <cellStyle name="Normal 2 34 6" xfId="1201" xr:uid="{00000000-0005-0000-0000-000049040000}"/>
    <cellStyle name="Normal 2 34 6 2" xfId="11307" xr:uid="{00000000-0005-0000-0000-000094230000}"/>
    <cellStyle name="Normal 2 34 7" xfId="1202" xr:uid="{00000000-0005-0000-0000-00004A040000}"/>
    <cellStyle name="Normal 2 34 7 2" xfId="11308" xr:uid="{00000000-0005-0000-0000-000096230000}"/>
    <cellStyle name="Normal 2 34 8" xfId="1203" xr:uid="{00000000-0005-0000-0000-00004B040000}"/>
    <cellStyle name="Normal 2 34 8 2" xfId="11309" xr:uid="{00000000-0005-0000-0000-000098230000}"/>
    <cellStyle name="Normal 2 34 9" xfId="1204" xr:uid="{00000000-0005-0000-0000-00004C040000}"/>
    <cellStyle name="Normal 2 34 9 2" xfId="11310" xr:uid="{00000000-0005-0000-0000-00009A230000}"/>
    <cellStyle name="Normal 2 35" xfId="1205" xr:uid="{00000000-0005-0000-0000-00004D040000}"/>
    <cellStyle name="Normal 2 35 10" xfId="1206" xr:uid="{00000000-0005-0000-0000-00004E040000}"/>
    <cellStyle name="Normal 2 35 10 2" xfId="11311" xr:uid="{00000000-0005-0000-0000-00009D230000}"/>
    <cellStyle name="Normal 2 35 11" xfId="1207" xr:uid="{00000000-0005-0000-0000-00004F040000}"/>
    <cellStyle name="Normal 2 35 11 2" xfId="11312" xr:uid="{00000000-0005-0000-0000-00009F230000}"/>
    <cellStyle name="Normal 2 35 12" xfId="1208" xr:uid="{00000000-0005-0000-0000-000050040000}"/>
    <cellStyle name="Normal 2 35 12 2" xfId="11313" xr:uid="{00000000-0005-0000-0000-0000A1230000}"/>
    <cellStyle name="Normal 2 35 13" xfId="1209" xr:uid="{00000000-0005-0000-0000-000051040000}"/>
    <cellStyle name="Normal 2 35 13 2" xfId="11314" xr:uid="{00000000-0005-0000-0000-0000A3230000}"/>
    <cellStyle name="Normal 2 35 14" xfId="1210" xr:uid="{00000000-0005-0000-0000-000052040000}"/>
    <cellStyle name="Normal 2 35 14 2" xfId="11315" xr:uid="{00000000-0005-0000-0000-0000A5230000}"/>
    <cellStyle name="Normal 2 35 15" xfId="1211" xr:uid="{00000000-0005-0000-0000-000053040000}"/>
    <cellStyle name="Normal 2 35 15 2" xfId="11316" xr:uid="{00000000-0005-0000-0000-0000A7230000}"/>
    <cellStyle name="Normal 2 35 16" xfId="1212" xr:uid="{00000000-0005-0000-0000-000054040000}"/>
    <cellStyle name="Normal 2 35 16 2" xfId="11317" xr:uid="{00000000-0005-0000-0000-0000A9230000}"/>
    <cellStyle name="Normal 2 35 17" xfId="1213" xr:uid="{00000000-0005-0000-0000-000055040000}"/>
    <cellStyle name="Normal 2 35 17 2" xfId="11318" xr:uid="{00000000-0005-0000-0000-0000AB230000}"/>
    <cellStyle name="Normal 2 35 18" xfId="1214" xr:uid="{00000000-0005-0000-0000-000056040000}"/>
    <cellStyle name="Normal 2 35 18 2" xfId="11319" xr:uid="{00000000-0005-0000-0000-0000AD230000}"/>
    <cellStyle name="Normal 2 35 19" xfId="1215" xr:uid="{00000000-0005-0000-0000-000057040000}"/>
    <cellStyle name="Normal 2 35 19 2" xfId="11320" xr:uid="{00000000-0005-0000-0000-0000AF230000}"/>
    <cellStyle name="Normal 2 35 2" xfId="1216" xr:uid="{00000000-0005-0000-0000-000058040000}"/>
    <cellStyle name="Normal 2 35 2 2" xfId="11321" xr:uid="{00000000-0005-0000-0000-0000B1230000}"/>
    <cellStyle name="Normal 2 35 20" xfId="1217" xr:uid="{00000000-0005-0000-0000-000059040000}"/>
    <cellStyle name="Normal 2 35 20 2" xfId="11322" xr:uid="{00000000-0005-0000-0000-0000B3230000}"/>
    <cellStyle name="Normal 2 35 21" xfId="1218" xr:uid="{00000000-0005-0000-0000-00005A040000}"/>
    <cellStyle name="Normal 2 35 21 2" xfId="11323" xr:uid="{00000000-0005-0000-0000-0000B5230000}"/>
    <cellStyle name="Normal 2 35 22" xfId="1219" xr:uid="{00000000-0005-0000-0000-00005B040000}"/>
    <cellStyle name="Normal 2 35 22 2" xfId="11324" xr:uid="{00000000-0005-0000-0000-0000B7230000}"/>
    <cellStyle name="Normal 2 35 23" xfId="1220" xr:uid="{00000000-0005-0000-0000-00005C040000}"/>
    <cellStyle name="Normal 2 35 23 2" xfId="11325" xr:uid="{00000000-0005-0000-0000-0000B9230000}"/>
    <cellStyle name="Normal 2 35 24" xfId="11326" xr:uid="{00000000-0005-0000-0000-0000BA230000}"/>
    <cellStyle name="Normal 2 35 3" xfId="1221" xr:uid="{00000000-0005-0000-0000-00005D040000}"/>
    <cellStyle name="Normal 2 35 3 2" xfId="11327" xr:uid="{00000000-0005-0000-0000-0000BC230000}"/>
    <cellStyle name="Normal 2 35 4" xfId="1222" xr:uid="{00000000-0005-0000-0000-00005E040000}"/>
    <cellStyle name="Normal 2 35 4 2" xfId="11328" xr:uid="{00000000-0005-0000-0000-0000BE230000}"/>
    <cellStyle name="Normal 2 35 5" xfId="1223" xr:uid="{00000000-0005-0000-0000-00005F040000}"/>
    <cellStyle name="Normal 2 35 5 2" xfId="11329" xr:uid="{00000000-0005-0000-0000-0000C0230000}"/>
    <cellStyle name="Normal 2 35 6" xfId="1224" xr:uid="{00000000-0005-0000-0000-000060040000}"/>
    <cellStyle name="Normal 2 35 6 2" xfId="11330" xr:uid="{00000000-0005-0000-0000-0000C2230000}"/>
    <cellStyle name="Normal 2 35 7" xfId="1225" xr:uid="{00000000-0005-0000-0000-000061040000}"/>
    <cellStyle name="Normal 2 35 7 2" xfId="11331" xr:uid="{00000000-0005-0000-0000-0000C4230000}"/>
    <cellStyle name="Normal 2 35 8" xfId="1226" xr:uid="{00000000-0005-0000-0000-000062040000}"/>
    <cellStyle name="Normal 2 35 8 2" xfId="11332" xr:uid="{00000000-0005-0000-0000-0000C6230000}"/>
    <cellStyle name="Normal 2 35 9" xfId="1227" xr:uid="{00000000-0005-0000-0000-000063040000}"/>
    <cellStyle name="Normal 2 35 9 2" xfId="11333" xr:uid="{00000000-0005-0000-0000-0000C8230000}"/>
    <cellStyle name="Normal 2 36" xfId="1228" xr:uid="{00000000-0005-0000-0000-000064040000}"/>
    <cellStyle name="Normal 2 36 10" xfId="1229" xr:uid="{00000000-0005-0000-0000-000065040000}"/>
    <cellStyle name="Normal 2 36 10 2" xfId="11334" xr:uid="{00000000-0005-0000-0000-0000CB230000}"/>
    <cellStyle name="Normal 2 36 11" xfId="1230" xr:uid="{00000000-0005-0000-0000-000066040000}"/>
    <cellStyle name="Normal 2 36 11 2" xfId="11335" xr:uid="{00000000-0005-0000-0000-0000CD230000}"/>
    <cellStyle name="Normal 2 36 12" xfId="1231" xr:uid="{00000000-0005-0000-0000-000067040000}"/>
    <cellStyle name="Normal 2 36 12 2" xfId="11336" xr:uid="{00000000-0005-0000-0000-0000CF230000}"/>
    <cellStyle name="Normal 2 36 13" xfId="1232" xr:uid="{00000000-0005-0000-0000-000068040000}"/>
    <cellStyle name="Normal 2 36 13 2" xfId="11337" xr:uid="{00000000-0005-0000-0000-0000D1230000}"/>
    <cellStyle name="Normal 2 36 14" xfId="1233" xr:uid="{00000000-0005-0000-0000-000069040000}"/>
    <cellStyle name="Normal 2 36 14 2" xfId="11338" xr:uid="{00000000-0005-0000-0000-0000D3230000}"/>
    <cellStyle name="Normal 2 36 15" xfId="1234" xr:uid="{00000000-0005-0000-0000-00006A040000}"/>
    <cellStyle name="Normal 2 36 15 2" xfId="11339" xr:uid="{00000000-0005-0000-0000-0000D5230000}"/>
    <cellStyle name="Normal 2 36 16" xfId="1235" xr:uid="{00000000-0005-0000-0000-00006B040000}"/>
    <cellStyle name="Normal 2 36 16 2" xfId="11340" xr:uid="{00000000-0005-0000-0000-0000D7230000}"/>
    <cellStyle name="Normal 2 36 17" xfId="1236" xr:uid="{00000000-0005-0000-0000-00006C040000}"/>
    <cellStyle name="Normal 2 36 17 2" xfId="11341" xr:uid="{00000000-0005-0000-0000-0000D9230000}"/>
    <cellStyle name="Normal 2 36 18" xfId="1237" xr:uid="{00000000-0005-0000-0000-00006D040000}"/>
    <cellStyle name="Normal 2 36 18 2" xfId="11342" xr:uid="{00000000-0005-0000-0000-0000DB230000}"/>
    <cellStyle name="Normal 2 36 19" xfId="1238" xr:uid="{00000000-0005-0000-0000-00006E040000}"/>
    <cellStyle name="Normal 2 36 19 2" xfId="11343" xr:uid="{00000000-0005-0000-0000-0000DD230000}"/>
    <cellStyle name="Normal 2 36 2" xfId="1239" xr:uid="{00000000-0005-0000-0000-00006F040000}"/>
    <cellStyle name="Normal 2 36 2 2" xfId="11344" xr:uid="{00000000-0005-0000-0000-0000DF230000}"/>
    <cellStyle name="Normal 2 36 20" xfId="1240" xr:uid="{00000000-0005-0000-0000-000070040000}"/>
    <cellStyle name="Normal 2 36 20 2" xfId="11345" xr:uid="{00000000-0005-0000-0000-0000E1230000}"/>
    <cellStyle name="Normal 2 36 21" xfId="1241" xr:uid="{00000000-0005-0000-0000-000071040000}"/>
    <cellStyle name="Normal 2 36 21 2" xfId="11346" xr:uid="{00000000-0005-0000-0000-0000E3230000}"/>
    <cellStyle name="Normal 2 36 22" xfId="1242" xr:uid="{00000000-0005-0000-0000-000072040000}"/>
    <cellStyle name="Normal 2 36 22 2" xfId="11347" xr:uid="{00000000-0005-0000-0000-0000E5230000}"/>
    <cellStyle name="Normal 2 36 23" xfId="1243" xr:uid="{00000000-0005-0000-0000-000073040000}"/>
    <cellStyle name="Normal 2 36 23 2" xfId="11348" xr:uid="{00000000-0005-0000-0000-0000E7230000}"/>
    <cellStyle name="Normal 2 36 24" xfId="11349" xr:uid="{00000000-0005-0000-0000-0000E8230000}"/>
    <cellStyle name="Normal 2 36 3" xfId="1244" xr:uid="{00000000-0005-0000-0000-000074040000}"/>
    <cellStyle name="Normal 2 36 3 2" xfId="11350" xr:uid="{00000000-0005-0000-0000-0000EA230000}"/>
    <cellStyle name="Normal 2 36 4" xfId="1245" xr:uid="{00000000-0005-0000-0000-000075040000}"/>
    <cellStyle name="Normal 2 36 4 2" xfId="11351" xr:uid="{00000000-0005-0000-0000-0000EC230000}"/>
    <cellStyle name="Normal 2 36 5" xfId="1246" xr:uid="{00000000-0005-0000-0000-000076040000}"/>
    <cellStyle name="Normal 2 36 5 2" xfId="11352" xr:uid="{00000000-0005-0000-0000-0000EE230000}"/>
    <cellStyle name="Normal 2 36 6" xfId="1247" xr:uid="{00000000-0005-0000-0000-000077040000}"/>
    <cellStyle name="Normal 2 36 6 2" xfId="11353" xr:uid="{00000000-0005-0000-0000-0000F0230000}"/>
    <cellStyle name="Normal 2 36 7" xfId="1248" xr:uid="{00000000-0005-0000-0000-000078040000}"/>
    <cellStyle name="Normal 2 36 7 2" xfId="11354" xr:uid="{00000000-0005-0000-0000-0000F2230000}"/>
    <cellStyle name="Normal 2 36 8" xfId="1249" xr:uid="{00000000-0005-0000-0000-000079040000}"/>
    <cellStyle name="Normal 2 36 8 2" xfId="11355" xr:uid="{00000000-0005-0000-0000-0000F4230000}"/>
    <cellStyle name="Normal 2 36 9" xfId="1250" xr:uid="{00000000-0005-0000-0000-00007A040000}"/>
    <cellStyle name="Normal 2 36 9 2" xfId="11356" xr:uid="{00000000-0005-0000-0000-0000F6230000}"/>
    <cellStyle name="Normal 2 37" xfId="1251" xr:uid="{00000000-0005-0000-0000-00007B040000}"/>
    <cellStyle name="Normal 2 37 10" xfId="1252" xr:uid="{00000000-0005-0000-0000-00007C040000}"/>
    <cellStyle name="Normal 2 37 10 2" xfId="11357" xr:uid="{00000000-0005-0000-0000-0000F9230000}"/>
    <cellStyle name="Normal 2 37 11" xfId="1253" xr:uid="{00000000-0005-0000-0000-00007D040000}"/>
    <cellStyle name="Normal 2 37 11 2" xfId="11358" xr:uid="{00000000-0005-0000-0000-0000FB230000}"/>
    <cellStyle name="Normal 2 37 12" xfId="1254" xr:uid="{00000000-0005-0000-0000-00007E040000}"/>
    <cellStyle name="Normal 2 37 12 2" xfId="11359" xr:uid="{00000000-0005-0000-0000-0000FD230000}"/>
    <cellStyle name="Normal 2 37 13" xfId="1255" xr:uid="{00000000-0005-0000-0000-00007F040000}"/>
    <cellStyle name="Normal 2 37 13 2" xfId="11360" xr:uid="{00000000-0005-0000-0000-0000FF230000}"/>
    <cellStyle name="Normal 2 37 14" xfId="1256" xr:uid="{00000000-0005-0000-0000-000080040000}"/>
    <cellStyle name="Normal 2 37 14 2" xfId="11361" xr:uid="{00000000-0005-0000-0000-000001240000}"/>
    <cellStyle name="Normal 2 37 15" xfId="1257" xr:uid="{00000000-0005-0000-0000-000081040000}"/>
    <cellStyle name="Normal 2 37 15 2" xfId="11362" xr:uid="{00000000-0005-0000-0000-000003240000}"/>
    <cellStyle name="Normal 2 37 16" xfId="1258" xr:uid="{00000000-0005-0000-0000-000082040000}"/>
    <cellStyle name="Normal 2 37 16 2" xfId="11363" xr:uid="{00000000-0005-0000-0000-000005240000}"/>
    <cellStyle name="Normal 2 37 17" xfId="1259" xr:uid="{00000000-0005-0000-0000-000083040000}"/>
    <cellStyle name="Normal 2 37 17 2" xfId="11364" xr:uid="{00000000-0005-0000-0000-000007240000}"/>
    <cellStyle name="Normal 2 37 18" xfId="1260" xr:uid="{00000000-0005-0000-0000-000084040000}"/>
    <cellStyle name="Normal 2 37 18 2" xfId="11365" xr:uid="{00000000-0005-0000-0000-000009240000}"/>
    <cellStyle name="Normal 2 37 19" xfId="1261" xr:uid="{00000000-0005-0000-0000-000085040000}"/>
    <cellStyle name="Normal 2 37 19 2" xfId="11366" xr:uid="{00000000-0005-0000-0000-00000B240000}"/>
    <cellStyle name="Normal 2 37 2" xfId="1262" xr:uid="{00000000-0005-0000-0000-000086040000}"/>
    <cellStyle name="Normal 2 37 2 2" xfId="11367" xr:uid="{00000000-0005-0000-0000-00000D240000}"/>
    <cellStyle name="Normal 2 37 20" xfId="1263" xr:uid="{00000000-0005-0000-0000-000087040000}"/>
    <cellStyle name="Normal 2 37 20 2" xfId="11368" xr:uid="{00000000-0005-0000-0000-00000F240000}"/>
    <cellStyle name="Normal 2 37 21" xfId="1264" xr:uid="{00000000-0005-0000-0000-000088040000}"/>
    <cellStyle name="Normal 2 37 21 2" xfId="11369" xr:uid="{00000000-0005-0000-0000-000011240000}"/>
    <cellStyle name="Normal 2 37 22" xfId="1265" xr:uid="{00000000-0005-0000-0000-000089040000}"/>
    <cellStyle name="Normal 2 37 22 2" xfId="11370" xr:uid="{00000000-0005-0000-0000-000013240000}"/>
    <cellStyle name="Normal 2 37 23" xfId="1266" xr:uid="{00000000-0005-0000-0000-00008A040000}"/>
    <cellStyle name="Normal 2 37 23 2" xfId="11371" xr:uid="{00000000-0005-0000-0000-000015240000}"/>
    <cellStyle name="Normal 2 37 24" xfId="11372" xr:uid="{00000000-0005-0000-0000-000016240000}"/>
    <cellStyle name="Normal 2 37 3" xfId="1267" xr:uid="{00000000-0005-0000-0000-00008B040000}"/>
    <cellStyle name="Normal 2 37 3 2" xfId="11373" xr:uid="{00000000-0005-0000-0000-000018240000}"/>
    <cellStyle name="Normal 2 37 4" xfId="1268" xr:uid="{00000000-0005-0000-0000-00008C040000}"/>
    <cellStyle name="Normal 2 37 4 2" xfId="11374" xr:uid="{00000000-0005-0000-0000-00001A240000}"/>
    <cellStyle name="Normal 2 37 5" xfId="1269" xr:uid="{00000000-0005-0000-0000-00008D040000}"/>
    <cellStyle name="Normal 2 37 5 2" xfId="11375" xr:uid="{00000000-0005-0000-0000-00001C240000}"/>
    <cellStyle name="Normal 2 37 6" xfId="1270" xr:uid="{00000000-0005-0000-0000-00008E040000}"/>
    <cellStyle name="Normal 2 37 6 2" xfId="11376" xr:uid="{00000000-0005-0000-0000-00001E240000}"/>
    <cellStyle name="Normal 2 37 7" xfId="1271" xr:uid="{00000000-0005-0000-0000-00008F040000}"/>
    <cellStyle name="Normal 2 37 7 2" xfId="11377" xr:uid="{00000000-0005-0000-0000-000020240000}"/>
    <cellStyle name="Normal 2 37 8" xfId="1272" xr:uid="{00000000-0005-0000-0000-000090040000}"/>
    <cellStyle name="Normal 2 37 8 2" xfId="11378" xr:uid="{00000000-0005-0000-0000-000022240000}"/>
    <cellStyle name="Normal 2 37 9" xfId="1273" xr:uid="{00000000-0005-0000-0000-000091040000}"/>
    <cellStyle name="Normal 2 37 9 2" xfId="11379" xr:uid="{00000000-0005-0000-0000-000024240000}"/>
    <cellStyle name="Normal 2 38" xfId="1274" xr:uid="{00000000-0005-0000-0000-000092040000}"/>
    <cellStyle name="Normal 2 38 10" xfId="1275" xr:uid="{00000000-0005-0000-0000-000093040000}"/>
    <cellStyle name="Normal 2 38 10 2" xfId="11380" xr:uid="{00000000-0005-0000-0000-000027240000}"/>
    <cellStyle name="Normal 2 38 11" xfId="1276" xr:uid="{00000000-0005-0000-0000-000094040000}"/>
    <cellStyle name="Normal 2 38 11 2" xfId="11381" xr:uid="{00000000-0005-0000-0000-000029240000}"/>
    <cellStyle name="Normal 2 38 12" xfId="1277" xr:uid="{00000000-0005-0000-0000-000095040000}"/>
    <cellStyle name="Normal 2 38 12 2" xfId="11382" xr:uid="{00000000-0005-0000-0000-00002B240000}"/>
    <cellStyle name="Normal 2 38 13" xfId="1278" xr:uid="{00000000-0005-0000-0000-000096040000}"/>
    <cellStyle name="Normal 2 38 13 2" xfId="11383" xr:uid="{00000000-0005-0000-0000-00002D240000}"/>
    <cellStyle name="Normal 2 38 14" xfId="1279" xr:uid="{00000000-0005-0000-0000-000097040000}"/>
    <cellStyle name="Normal 2 38 14 2" xfId="11384" xr:uid="{00000000-0005-0000-0000-00002F240000}"/>
    <cellStyle name="Normal 2 38 15" xfId="1280" xr:uid="{00000000-0005-0000-0000-000098040000}"/>
    <cellStyle name="Normal 2 38 15 2" xfId="11385" xr:uid="{00000000-0005-0000-0000-000031240000}"/>
    <cellStyle name="Normal 2 38 16" xfId="1281" xr:uid="{00000000-0005-0000-0000-000099040000}"/>
    <cellStyle name="Normal 2 38 16 2" xfId="11386" xr:uid="{00000000-0005-0000-0000-000033240000}"/>
    <cellStyle name="Normal 2 38 17" xfId="1282" xr:uid="{00000000-0005-0000-0000-00009A040000}"/>
    <cellStyle name="Normal 2 38 17 2" xfId="11387" xr:uid="{00000000-0005-0000-0000-000035240000}"/>
    <cellStyle name="Normal 2 38 18" xfId="1283" xr:uid="{00000000-0005-0000-0000-00009B040000}"/>
    <cellStyle name="Normal 2 38 18 2" xfId="11388" xr:uid="{00000000-0005-0000-0000-000037240000}"/>
    <cellStyle name="Normal 2 38 19" xfId="1284" xr:uid="{00000000-0005-0000-0000-00009C040000}"/>
    <cellStyle name="Normal 2 38 19 2" xfId="11389" xr:uid="{00000000-0005-0000-0000-000039240000}"/>
    <cellStyle name="Normal 2 38 2" xfId="1285" xr:uid="{00000000-0005-0000-0000-00009D040000}"/>
    <cellStyle name="Normal 2 38 2 2" xfId="11390" xr:uid="{00000000-0005-0000-0000-00003B240000}"/>
    <cellStyle name="Normal 2 38 20" xfId="1286" xr:uid="{00000000-0005-0000-0000-00009E040000}"/>
    <cellStyle name="Normal 2 38 20 2" xfId="11391" xr:uid="{00000000-0005-0000-0000-00003D240000}"/>
    <cellStyle name="Normal 2 38 21" xfId="1287" xr:uid="{00000000-0005-0000-0000-00009F040000}"/>
    <cellStyle name="Normal 2 38 21 2" xfId="11392" xr:uid="{00000000-0005-0000-0000-00003F240000}"/>
    <cellStyle name="Normal 2 38 22" xfId="1288" xr:uid="{00000000-0005-0000-0000-0000A0040000}"/>
    <cellStyle name="Normal 2 38 22 2" xfId="11393" xr:uid="{00000000-0005-0000-0000-000041240000}"/>
    <cellStyle name="Normal 2 38 23" xfId="1289" xr:uid="{00000000-0005-0000-0000-0000A1040000}"/>
    <cellStyle name="Normal 2 38 23 2" xfId="11394" xr:uid="{00000000-0005-0000-0000-000043240000}"/>
    <cellStyle name="Normal 2 38 24" xfId="11395" xr:uid="{00000000-0005-0000-0000-000044240000}"/>
    <cellStyle name="Normal 2 38 3" xfId="1290" xr:uid="{00000000-0005-0000-0000-0000A2040000}"/>
    <cellStyle name="Normal 2 38 3 2" xfId="11396" xr:uid="{00000000-0005-0000-0000-000046240000}"/>
    <cellStyle name="Normal 2 38 4" xfId="1291" xr:uid="{00000000-0005-0000-0000-0000A3040000}"/>
    <cellStyle name="Normal 2 38 4 2" xfId="11397" xr:uid="{00000000-0005-0000-0000-000048240000}"/>
    <cellStyle name="Normal 2 38 5" xfId="1292" xr:uid="{00000000-0005-0000-0000-0000A4040000}"/>
    <cellStyle name="Normal 2 38 5 2" xfId="11398" xr:uid="{00000000-0005-0000-0000-00004A240000}"/>
    <cellStyle name="Normal 2 38 6" xfId="1293" xr:uid="{00000000-0005-0000-0000-0000A5040000}"/>
    <cellStyle name="Normal 2 38 6 2" xfId="11399" xr:uid="{00000000-0005-0000-0000-00004C240000}"/>
    <cellStyle name="Normal 2 38 7" xfId="1294" xr:uid="{00000000-0005-0000-0000-0000A6040000}"/>
    <cellStyle name="Normal 2 38 7 2" xfId="11400" xr:uid="{00000000-0005-0000-0000-00004E240000}"/>
    <cellStyle name="Normal 2 38 8" xfId="1295" xr:uid="{00000000-0005-0000-0000-0000A7040000}"/>
    <cellStyle name="Normal 2 38 8 2" xfId="11401" xr:uid="{00000000-0005-0000-0000-000050240000}"/>
    <cellStyle name="Normal 2 38 9" xfId="1296" xr:uid="{00000000-0005-0000-0000-0000A8040000}"/>
    <cellStyle name="Normal 2 38 9 2" xfId="11402" xr:uid="{00000000-0005-0000-0000-000052240000}"/>
    <cellStyle name="Normal 2 39" xfId="1297" xr:uid="{00000000-0005-0000-0000-0000A9040000}"/>
    <cellStyle name="Normal 2 39 10" xfId="1298" xr:uid="{00000000-0005-0000-0000-0000AA040000}"/>
    <cellStyle name="Normal 2 39 10 2" xfId="11403" xr:uid="{00000000-0005-0000-0000-000055240000}"/>
    <cellStyle name="Normal 2 39 11" xfId="1299" xr:uid="{00000000-0005-0000-0000-0000AB040000}"/>
    <cellStyle name="Normal 2 39 11 2" xfId="11404" xr:uid="{00000000-0005-0000-0000-000057240000}"/>
    <cellStyle name="Normal 2 39 12" xfId="1300" xr:uid="{00000000-0005-0000-0000-0000AC040000}"/>
    <cellStyle name="Normal 2 39 12 2" xfId="11405" xr:uid="{00000000-0005-0000-0000-000059240000}"/>
    <cellStyle name="Normal 2 39 13" xfId="1301" xr:uid="{00000000-0005-0000-0000-0000AD040000}"/>
    <cellStyle name="Normal 2 39 13 2" xfId="11406" xr:uid="{00000000-0005-0000-0000-00005B240000}"/>
    <cellStyle name="Normal 2 39 14" xfId="1302" xr:uid="{00000000-0005-0000-0000-0000AE040000}"/>
    <cellStyle name="Normal 2 39 14 2" xfId="11407" xr:uid="{00000000-0005-0000-0000-00005D240000}"/>
    <cellStyle name="Normal 2 39 15" xfId="1303" xr:uid="{00000000-0005-0000-0000-0000AF040000}"/>
    <cellStyle name="Normal 2 39 15 2" xfId="11408" xr:uid="{00000000-0005-0000-0000-00005F240000}"/>
    <cellStyle name="Normal 2 39 16" xfId="1304" xr:uid="{00000000-0005-0000-0000-0000B0040000}"/>
    <cellStyle name="Normal 2 39 16 2" xfId="11409" xr:uid="{00000000-0005-0000-0000-000061240000}"/>
    <cellStyle name="Normal 2 39 17" xfId="1305" xr:uid="{00000000-0005-0000-0000-0000B1040000}"/>
    <cellStyle name="Normal 2 39 17 2" xfId="11410" xr:uid="{00000000-0005-0000-0000-000063240000}"/>
    <cellStyle name="Normal 2 39 18" xfId="1306" xr:uid="{00000000-0005-0000-0000-0000B2040000}"/>
    <cellStyle name="Normal 2 39 18 2" xfId="11411" xr:uid="{00000000-0005-0000-0000-000065240000}"/>
    <cellStyle name="Normal 2 39 19" xfId="1307" xr:uid="{00000000-0005-0000-0000-0000B3040000}"/>
    <cellStyle name="Normal 2 39 19 2" xfId="11412" xr:uid="{00000000-0005-0000-0000-000067240000}"/>
    <cellStyle name="Normal 2 39 2" xfId="1308" xr:uid="{00000000-0005-0000-0000-0000B4040000}"/>
    <cellStyle name="Normal 2 39 2 2" xfId="11413" xr:uid="{00000000-0005-0000-0000-000069240000}"/>
    <cellStyle name="Normal 2 39 20" xfId="1309" xr:uid="{00000000-0005-0000-0000-0000B5040000}"/>
    <cellStyle name="Normal 2 39 20 2" xfId="11414" xr:uid="{00000000-0005-0000-0000-00006B240000}"/>
    <cellStyle name="Normal 2 39 21" xfId="1310" xr:uid="{00000000-0005-0000-0000-0000B6040000}"/>
    <cellStyle name="Normal 2 39 21 2" xfId="11415" xr:uid="{00000000-0005-0000-0000-00006D240000}"/>
    <cellStyle name="Normal 2 39 22" xfId="1311" xr:uid="{00000000-0005-0000-0000-0000B7040000}"/>
    <cellStyle name="Normal 2 39 22 2" xfId="11416" xr:uid="{00000000-0005-0000-0000-00006F240000}"/>
    <cellStyle name="Normal 2 39 23" xfId="1312" xr:uid="{00000000-0005-0000-0000-0000B8040000}"/>
    <cellStyle name="Normal 2 39 23 2" xfId="11417" xr:uid="{00000000-0005-0000-0000-000071240000}"/>
    <cellStyle name="Normal 2 39 24" xfId="11418" xr:uid="{00000000-0005-0000-0000-000072240000}"/>
    <cellStyle name="Normal 2 39 3" xfId="1313" xr:uid="{00000000-0005-0000-0000-0000B9040000}"/>
    <cellStyle name="Normal 2 39 3 2" xfId="11419" xr:uid="{00000000-0005-0000-0000-000074240000}"/>
    <cellStyle name="Normal 2 39 4" xfId="1314" xr:uid="{00000000-0005-0000-0000-0000BA040000}"/>
    <cellStyle name="Normal 2 39 4 2" xfId="11420" xr:uid="{00000000-0005-0000-0000-000076240000}"/>
    <cellStyle name="Normal 2 39 5" xfId="1315" xr:uid="{00000000-0005-0000-0000-0000BB040000}"/>
    <cellStyle name="Normal 2 39 5 2" xfId="11421" xr:uid="{00000000-0005-0000-0000-000078240000}"/>
    <cellStyle name="Normal 2 39 6" xfId="1316" xr:uid="{00000000-0005-0000-0000-0000BC040000}"/>
    <cellStyle name="Normal 2 39 6 2" xfId="11422" xr:uid="{00000000-0005-0000-0000-00007A240000}"/>
    <cellStyle name="Normal 2 39 7" xfId="1317" xr:uid="{00000000-0005-0000-0000-0000BD040000}"/>
    <cellStyle name="Normal 2 39 7 2" xfId="11423" xr:uid="{00000000-0005-0000-0000-00007C240000}"/>
    <cellStyle name="Normal 2 39 8" xfId="1318" xr:uid="{00000000-0005-0000-0000-0000BE040000}"/>
    <cellStyle name="Normal 2 39 8 2" xfId="11424" xr:uid="{00000000-0005-0000-0000-00007E240000}"/>
    <cellStyle name="Normal 2 39 9" xfId="1319" xr:uid="{00000000-0005-0000-0000-0000BF040000}"/>
    <cellStyle name="Normal 2 39 9 2" xfId="11425" xr:uid="{00000000-0005-0000-0000-000080240000}"/>
    <cellStyle name="Normal 2 4" xfId="62" xr:uid="{00000000-0005-0000-0000-000012000000}"/>
    <cellStyle name="Normal 2 4 2" xfId="63" xr:uid="{00000000-0005-0000-0000-000013000000}"/>
    <cellStyle name="Normal 2 4 2 2" xfId="165" xr:uid="{00000000-0005-0000-0000-000013000000}"/>
    <cellStyle name="Normal 2 4 2 2 2" xfId="11427" xr:uid="{00000000-0005-0000-0000-000083240000}"/>
    <cellStyle name="Normal 2 4 2 2 3" xfId="20711" xr:uid="{33F31A54-2D12-459A-929A-5366F566A5B6}"/>
    <cellStyle name="Normal 2 4 2 2 3 2" xfId="35712" xr:uid="{A990223C-094D-4053-B6D3-7F800554D87F}"/>
    <cellStyle name="Normal 2 4 2 2 4" xfId="28015" xr:uid="{E1E321D5-E8BF-49CB-B8B2-B9BB686852C0}"/>
    <cellStyle name="Normal 2 4 2 3" xfId="1321" xr:uid="{00000000-0005-0000-0000-0000C1040000}"/>
    <cellStyle name="Normal 2 4 2 3 2" xfId="11428" xr:uid="{00000000-0005-0000-0000-000084240000}"/>
    <cellStyle name="Normal 2 4 2 4" xfId="11429" xr:uid="{00000000-0005-0000-0000-000085240000}"/>
    <cellStyle name="Normal 2 4 2 5" xfId="11426" xr:uid="{00000000-0005-0000-0000-000082240000}"/>
    <cellStyle name="Normal 2 4 2 6" xfId="20533" xr:uid="{C16F2C5B-6C4A-4FCE-A340-F17ACF8FA96A}"/>
    <cellStyle name="Normal 2 4 2 6 2" xfId="20547" xr:uid="{83259507-3601-475B-BB8F-EC60EDC1F13A}"/>
    <cellStyle name="Normal 2 4 2 6 2 2" xfId="20579" xr:uid="{0821EB82-6A7C-41AE-8656-613C89FAE5EE}"/>
    <cellStyle name="Normal 2 4 2 6 2 2 2" xfId="27872" xr:uid="{6255C283-E6CA-492A-8B3A-51FE68466838}"/>
    <cellStyle name="Normal 2 4 2 6 2 2 2 2" xfId="42809" xr:uid="{16132AAD-12EA-48F3-8DDF-DC0E7684F1A1}"/>
    <cellStyle name="Normal 2 4 2 6 2 2 3" xfId="35581" xr:uid="{27E479F3-4884-41EA-A944-85BDFD98AAC7}"/>
    <cellStyle name="Normal 2 4 2 6 2 3" xfId="27852" xr:uid="{61DE283A-CBAA-456F-A4F7-F1AAA668F3C1}"/>
    <cellStyle name="Normal 2 4 2 6 2 3 2" xfId="42789" xr:uid="{3EE4C61A-0F26-4112-AFE4-C9952A92C43A}"/>
    <cellStyle name="Normal 2 4 2 6 2 4" xfId="35561" xr:uid="{2193E422-85F7-4B7F-98A9-86FEC54B6618}"/>
    <cellStyle name="Normal 2 4 2 6 3" xfId="27840" xr:uid="{D0511784-BA0C-497B-ADB4-E5BEE955CD94}"/>
    <cellStyle name="Normal 2 4 2 6 3 2" xfId="42777" xr:uid="{0C6C7336-8632-4E62-8BD6-389CA842025F}"/>
    <cellStyle name="Normal 2 4 2 6 4" xfId="35549" xr:uid="{0078E6F9-6CEC-49C5-A4A5-D1D5D0754729}"/>
    <cellStyle name="Normal 2 4 2 7" xfId="20641" xr:uid="{C881A836-9647-408D-9ED8-B94A9D25CB60}"/>
    <cellStyle name="Normal 2 4 2 7 2" xfId="35642" xr:uid="{813F5E79-4B2C-4BA3-BEAA-93879934B232}"/>
    <cellStyle name="Normal 2 4 2 8" xfId="27945" xr:uid="{FEF9CBF3-E8F0-4283-88C3-D696395CF5CB}"/>
    <cellStyle name="Normal 2 4 3" xfId="164" xr:uid="{00000000-0005-0000-0000-000012000000}"/>
    <cellStyle name="Normal 2 4 3 2" xfId="11430" xr:uid="{00000000-0005-0000-0000-000086240000}"/>
    <cellStyle name="Normal 2 4 3 3" xfId="20710" xr:uid="{1BFC4D05-55B4-4A02-9B6A-3DE5F559F46A}"/>
    <cellStyle name="Normal 2 4 3 3 2" xfId="35711" xr:uid="{2B02D37E-DCA9-4A7F-A0B1-55423744C544}"/>
    <cellStyle name="Normal 2 4 3 4" xfId="28014" xr:uid="{F5174B9A-5341-4E4E-B29D-19B5CB9B54D8}"/>
    <cellStyle name="Normal 2 4 4" xfId="1320" xr:uid="{00000000-0005-0000-0000-0000C0040000}"/>
    <cellStyle name="Normal 2 4 4 2" xfId="11432" xr:uid="{00000000-0005-0000-0000-000088240000}"/>
    <cellStyle name="Normal 2 4 4 3" xfId="11433" xr:uid="{00000000-0005-0000-0000-000089240000}"/>
    <cellStyle name="Normal 2 4 4 4" xfId="11431" xr:uid="{00000000-0005-0000-0000-000087240000}"/>
    <cellStyle name="Normal 2 4 5" xfId="20640" xr:uid="{D00EE245-4442-4564-BB8A-04508C93C522}"/>
    <cellStyle name="Normal 2 4 5 2" xfId="35641" xr:uid="{04F41DFB-2208-463B-96B5-B57E3340950C}"/>
    <cellStyle name="Normal 2 4 6" xfId="27944" xr:uid="{E4C1B404-5426-4107-9839-0FCF93235D48}"/>
    <cellStyle name="Normal 2 4_App b.3 Unspent_" xfId="1322" xr:uid="{00000000-0005-0000-0000-0000C2040000}"/>
    <cellStyle name="Normal 2 40" xfId="1323" xr:uid="{00000000-0005-0000-0000-0000C3040000}"/>
    <cellStyle name="Normal 2 40 2" xfId="11434" xr:uid="{00000000-0005-0000-0000-00008B240000}"/>
    <cellStyle name="Normal 2 41" xfId="1324" xr:uid="{00000000-0005-0000-0000-0000C4040000}"/>
    <cellStyle name="Normal 2 41 2" xfId="11435" xr:uid="{00000000-0005-0000-0000-00008D240000}"/>
    <cellStyle name="Normal 2 42" xfId="1325" xr:uid="{00000000-0005-0000-0000-0000C5040000}"/>
    <cellStyle name="Normal 2 42 2" xfId="11436" xr:uid="{00000000-0005-0000-0000-00008F240000}"/>
    <cellStyle name="Normal 2 43" xfId="1326" xr:uid="{00000000-0005-0000-0000-0000C6040000}"/>
    <cellStyle name="Normal 2 43 2" xfId="11437" xr:uid="{00000000-0005-0000-0000-000091240000}"/>
    <cellStyle name="Normal 2 44" xfId="1327" xr:uid="{00000000-0005-0000-0000-0000C7040000}"/>
    <cellStyle name="Normal 2 44 2" xfId="11438" xr:uid="{00000000-0005-0000-0000-000093240000}"/>
    <cellStyle name="Normal 2 45" xfId="1328" xr:uid="{00000000-0005-0000-0000-0000C8040000}"/>
    <cellStyle name="Normal 2 45 2" xfId="11439" xr:uid="{00000000-0005-0000-0000-000095240000}"/>
    <cellStyle name="Normal 2 46" xfId="1329" xr:uid="{00000000-0005-0000-0000-0000C9040000}"/>
    <cellStyle name="Normal 2 46 2" xfId="11440" xr:uid="{00000000-0005-0000-0000-000097240000}"/>
    <cellStyle name="Normal 2 47" xfId="1330" xr:uid="{00000000-0005-0000-0000-0000CA040000}"/>
    <cellStyle name="Normal 2 47 2" xfId="11441" xr:uid="{00000000-0005-0000-0000-000099240000}"/>
    <cellStyle name="Normal 2 48" xfId="1331" xr:uid="{00000000-0005-0000-0000-0000CB040000}"/>
    <cellStyle name="Normal 2 48 2" xfId="11442" xr:uid="{00000000-0005-0000-0000-00009B240000}"/>
    <cellStyle name="Normal 2 49" xfId="1332" xr:uid="{00000000-0005-0000-0000-0000CC040000}"/>
    <cellStyle name="Normal 2 49 2" xfId="11443" xr:uid="{00000000-0005-0000-0000-00009D240000}"/>
    <cellStyle name="Normal 2 5" xfId="106" xr:uid="{00000000-0005-0000-0000-00000E000000}"/>
    <cellStyle name="Normal 2 5 10" xfId="1334" xr:uid="{00000000-0005-0000-0000-0000CE040000}"/>
    <cellStyle name="Normal 2 5 10 2" xfId="11444" xr:uid="{00000000-0005-0000-0000-0000A0240000}"/>
    <cellStyle name="Normal 2 5 11" xfId="1335" xr:uid="{00000000-0005-0000-0000-0000CF040000}"/>
    <cellStyle name="Normal 2 5 11 2" xfId="11445" xr:uid="{00000000-0005-0000-0000-0000A2240000}"/>
    <cellStyle name="Normal 2 5 12" xfId="1336" xr:uid="{00000000-0005-0000-0000-0000D0040000}"/>
    <cellStyle name="Normal 2 5 12 2" xfId="11446" xr:uid="{00000000-0005-0000-0000-0000A4240000}"/>
    <cellStyle name="Normal 2 5 13" xfId="1337" xr:uid="{00000000-0005-0000-0000-0000D1040000}"/>
    <cellStyle name="Normal 2 5 13 2" xfId="11447" xr:uid="{00000000-0005-0000-0000-0000A6240000}"/>
    <cellStyle name="Normal 2 5 14" xfId="1338" xr:uid="{00000000-0005-0000-0000-0000D2040000}"/>
    <cellStyle name="Normal 2 5 14 2" xfId="11448" xr:uid="{00000000-0005-0000-0000-0000A8240000}"/>
    <cellStyle name="Normal 2 5 15" xfId="1339" xr:uid="{00000000-0005-0000-0000-0000D3040000}"/>
    <cellStyle name="Normal 2 5 15 2" xfId="11449" xr:uid="{00000000-0005-0000-0000-0000AA240000}"/>
    <cellStyle name="Normal 2 5 16" xfId="1340" xr:uid="{00000000-0005-0000-0000-0000D4040000}"/>
    <cellStyle name="Normal 2 5 16 2" xfId="11450" xr:uid="{00000000-0005-0000-0000-0000AC240000}"/>
    <cellStyle name="Normal 2 5 17" xfId="1341" xr:uid="{00000000-0005-0000-0000-0000D5040000}"/>
    <cellStyle name="Normal 2 5 17 2" xfId="11451" xr:uid="{00000000-0005-0000-0000-0000AE240000}"/>
    <cellStyle name="Normal 2 5 18" xfId="1342" xr:uid="{00000000-0005-0000-0000-0000D6040000}"/>
    <cellStyle name="Normal 2 5 18 2" xfId="11452" xr:uid="{00000000-0005-0000-0000-0000B0240000}"/>
    <cellStyle name="Normal 2 5 19" xfId="1343" xr:uid="{00000000-0005-0000-0000-0000D7040000}"/>
    <cellStyle name="Normal 2 5 19 2" xfId="11453" xr:uid="{00000000-0005-0000-0000-0000B2240000}"/>
    <cellStyle name="Normal 2 5 2" xfId="1344" xr:uid="{00000000-0005-0000-0000-0000D8040000}"/>
    <cellStyle name="Normal 2 5 2 10" xfId="1345" xr:uid="{00000000-0005-0000-0000-0000D9040000}"/>
    <cellStyle name="Normal 2 5 2 10 2" xfId="11454" xr:uid="{00000000-0005-0000-0000-0000B5240000}"/>
    <cellStyle name="Normal 2 5 2 11" xfId="1346" xr:uid="{00000000-0005-0000-0000-0000DA040000}"/>
    <cellStyle name="Normal 2 5 2 11 2" xfId="11455" xr:uid="{00000000-0005-0000-0000-0000B7240000}"/>
    <cellStyle name="Normal 2 5 2 12" xfId="1347" xr:uid="{00000000-0005-0000-0000-0000DB040000}"/>
    <cellStyle name="Normal 2 5 2 12 2" xfId="11456" xr:uid="{00000000-0005-0000-0000-0000B9240000}"/>
    <cellStyle name="Normal 2 5 2 13" xfId="1348" xr:uid="{00000000-0005-0000-0000-0000DC040000}"/>
    <cellStyle name="Normal 2 5 2 13 2" xfId="11457" xr:uid="{00000000-0005-0000-0000-0000BB240000}"/>
    <cellStyle name="Normal 2 5 2 14" xfId="1349" xr:uid="{00000000-0005-0000-0000-0000DD040000}"/>
    <cellStyle name="Normal 2 5 2 14 2" xfId="11458" xr:uid="{00000000-0005-0000-0000-0000BD240000}"/>
    <cellStyle name="Normal 2 5 2 15" xfId="1350" xr:uid="{00000000-0005-0000-0000-0000DE040000}"/>
    <cellStyle name="Normal 2 5 2 15 2" xfId="11459" xr:uid="{00000000-0005-0000-0000-0000BF240000}"/>
    <cellStyle name="Normal 2 5 2 16" xfId="1351" xr:uid="{00000000-0005-0000-0000-0000DF040000}"/>
    <cellStyle name="Normal 2 5 2 16 2" xfId="11460" xr:uid="{00000000-0005-0000-0000-0000C1240000}"/>
    <cellStyle name="Normal 2 5 2 17" xfId="1352" xr:uid="{00000000-0005-0000-0000-0000E0040000}"/>
    <cellStyle name="Normal 2 5 2 17 2" xfId="11461" xr:uid="{00000000-0005-0000-0000-0000C3240000}"/>
    <cellStyle name="Normal 2 5 2 18" xfId="1353" xr:uid="{00000000-0005-0000-0000-0000E1040000}"/>
    <cellStyle name="Normal 2 5 2 18 2" xfId="11462" xr:uid="{00000000-0005-0000-0000-0000C5240000}"/>
    <cellStyle name="Normal 2 5 2 19" xfId="1354" xr:uid="{00000000-0005-0000-0000-0000E2040000}"/>
    <cellStyle name="Normal 2 5 2 19 2" xfId="11463" xr:uid="{00000000-0005-0000-0000-0000C7240000}"/>
    <cellStyle name="Normal 2 5 2 2" xfId="1355" xr:uid="{00000000-0005-0000-0000-0000E3040000}"/>
    <cellStyle name="Normal 2 5 2 2 10" xfId="1356" xr:uid="{00000000-0005-0000-0000-0000E4040000}"/>
    <cellStyle name="Normal 2 5 2 2 10 2" xfId="11464" xr:uid="{00000000-0005-0000-0000-0000CA240000}"/>
    <cellStyle name="Normal 2 5 2 2 11" xfId="1357" xr:uid="{00000000-0005-0000-0000-0000E5040000}"/>
    <cellStyle name="Normal 2 5 2 2 11 2" xfId="11465" xr:uid="{00000000-0005-0000-0000-0000CC240000}"/>
    <cellStyle name="Normal 2 5 2 2 12" xfId="1358" xr:uid="{00000000-0005-0000-0000-0000E6040000}"/>
    <cellStyle name="Normal 2 5 2 2 12 2" xfId="11466" xr:uid="{00000000-0005-0000-0000-0000CE240000}"/>
    <cellStyle name="Normal 2 5 2 2 13" xfId="1359" xr:uid="{00000000-0005-0000-0000-0000E7040000}"/>
    <cellStyle name="Normal 2 5 2 2 13 2" xfId="11467" xr:uid="{00000000-0005-0000-0000-0000D0240000}"/>
    <cellStyle name="Normal 2 5 2 2 14" xfId="1360" xr:uid="{00000000-0005-0000-0000-0000E8040000}"/>
    <cellStyle name="Normal 2 5 2 2 14 2" xfId="11468" xr:uid="{00000000-0005-0000-0000-0000D2240000}"/>
    <cellStyle name="Normal 2 5 2 2 15" xfId="1361" xr:uid="{00000000-0005-0000-0000-0000E9040000}"/>
    <cellStyle name="Normal 2 5 2 2 15 2" xfId="11469" xr:uid="{00000000-0005-0000-0000-0000D4240000}"/>
    <cellStyle name="Normal 2 5 2 2 16" xfId="1362" xr:uid="{00000000-0005-0000-0000-0000EA040000}"/>
    <cellStyle name="Normal 2 5 2 2 16 2" xfId="11470" xr:uid="{00000000-0005-0000-0000-0000D6240000}"/>
    <cellStyle name="Normal 2 5 2 2 17" xfId="1363" xr:uid="{00000000-0005-0000-0000-0000EB040000}"/>
    <cellStyle name="Normal 2 5 2 2 17 2" xfId="11471" xr:uid="{00000000-0005-0000-0000-0000D8240000}"/>
    <cellStyle name="Normal 2 5 2 2 18" xfId="1364" xr:uid="{00000000-0005-0000-0000-0000EC040000}"/>
    <cellStyle name="Normal 2 5 2 2 18 2" xfId="11472" xr:uid="{00000000-0005-0000-0000-0000DA240000}"/>
    <cellStyle name="Normal 2 5 2 2 19" xfId="1365" xr:uid="{00000000-0005-0000-0000-0000ED040000}"/>
    <cellStyle name="Normal 2 5 2 2 19 2" xfId="11473" xr:uid="{00000000-0005-0000-0000-0000DC240000}"/>
    <cellStyle name="Normal 2 5 2 2 2" xfId="1366" xr:uid="{00000000-0005-0000-0000-0000EE040000}"/>
    <cellStyle name="Normal 2 5 2 2 2 2" xfId="11474" xr:uid="{00000000-0005-0000-0000-0000DE240000}"/>
    <cellStyle name="Normal 2 5 2 2 20" xfId="1367" xr:uid="{00000000-0005-0000-0000-0000EF040000}"/>
    <cellStyle name="Normal 2 5 2 2 20 2" xfId="11475" xr:uid="{00000000-0005-0000-0000-0000E0240000}"/>
    <cellStyle name="Normal 2 5 2 2 21" xfId="1368" xr:uid="{00000000-0005-0000-0000-0000F0040000}"/>
    <cellStyle name="Normal 2 5 2 2 21 2" xfId="11476" xr:uid="{00000000-0005-0000-0000-0000E2240000}"/>
    <cellStyle name="Normal 2 5 2 2 22" xfId="1369" xr:uid="{00000000-0005-0000-0000-0000F1040000}"/>
    <cellStyle name="Normal 2 5 2 2 22 2" xfId="11477" xr:uid="{00000000-0005-0000-0000-0000E4240000}"/>
    <cellStyle name="Normal 2 5 2 2 23" xfId="1370" xr:uid="{00000000-0005-0000-0000-0000F2040000}"/>
    <cellStyle name="Normal 2 5 2 2 23 2" xfId="11478" xr:uid="{00000000-0005-0000-0000-0000E6240000}"/>
    <cellStyle name="Normal 2 5 2 2 24" xfId="1371" xr:uid="{00000000-0005-0000-0000-0000F3040000}"/>
    <cellStyle name="Normal 2 5 2 2 24 2" xfId="11479" xr:uid="{00000000-0005-0000-0000-0000E8240000}"/>
    <cellStyle name="Normal 2 5 2 2 25" xfId="1372" xr:uid="{00000000-0005-0000-0000-0000F4040000}"/>
    <cellStyle name="Normal 2 5 2 2 25 2" xfId="11480" xr:uid="{00000000-0005-0000-0000-0000EA240000}"/>
    <cellStyle name="Normal 2 5 2 2 26" xfId="1373" xr:uid="{00000000-0005-0000-0000-0000F5040000}"/>
    <cellStyle name="Normal 2 5 2 2 26 2" xfId="11481" xr:uid="{00000000-0005-0000-0000-0000EC240000}"/>
    <cellStyle name="Normal 2 5 2 2 27" xfId="1374" xr:uid="{00000000-0005-0000-0000-0000F6040000}"/>
    <cellStyle name="Normal 2 5 2 2 27 2" xfId="11482" xr:uid="{00000000-0005-0000-0000-0000EE240000}"/>
    <cellStyle name="Normal 2 5 2 2 28" xfId="1375" xr:uid="{00000000-0005-0000-0000-0000F7040000}"/>
    <cellStyle name="Normal 2 5 2 2 28 2" xfId="11483" xr:uid="{00000000-0005-0000-0000-0000F0240000}"/>
    <cellStyle name="Normal 2 5 2 2 29" xfId="1376" xr:uid="{00000000-0005-0000-0000-0000F8040000}"/>
    <cellStyle name="Normal 2 5 2 2 29 2" xfId="11484" xr:uid="{00000000-0005-0000-0000-0000F2240000}"/>
    <cellStyle name="Normal 2 5 2 2 3" xfId="1377" xr:uid="{00000000-0005-0000-0000-0000F9040000}"/>
    <cellStyle name="Normal 2 5 2 2 3 2" xfId="11485" xr:uid="{00000000-0005-0000-0000-0000F4240000}"/>
    <cellStyle name="Normal 2 5 2 2 30" xfId="1378" xr:uid="{00000000-0005-0000-0000-0000FA040000}"/>
    <cellStyle name="Normal 2 5 2 2 30 2" xfId="11486" xr:uid="{00000000-0005-0000-0000-0000F6240000}"/>
    <cellStyle name="Normal 2 5 2 2 31" xfId="1379" xr:uid="{00000000-0005-0000-0000-0000FB040000}"/>
    <cellStyle name="Normal 2 5 2 2 31 2" xfId="11487" xr:uid="{00000000-0005-0000-0000-0000F8240000}"/>
    <cellStyle name="Normal 2 5 2 2 32" xfId="1380" xr:uid="{00000000-0005-0000-0000-0000FC040000}"/>
    <cellStyle name="Normal 2 5 2 2 32 2" xfId="11488" xr:uid="{00000000-0005-0000-0000-0000FA240000}"/>
    <cellStyle name="Normal 2 5 2 2 33" xfId="1381" xr:uid="{00000000-0005-0000-0000-0000FD040000}"/>
    <cellStyle name="Normal 2 5 2 2 33 2" xfId="11489" xr:uid="{00000000-0005-0000-0000-0000FC240000}"/>
    <cellStyle name="Normal 2 5 2 2 34" xfId="1382" xr:uid="{00000000-0005-0000-0000-0000FE040000}"/>
    <cellStyle name="Normal 2 5 2 2 34 2" xfId="11490" xr:uid="{00000000-0005-0000-0000-0000FE240000}"/>
    <cellStyle name="Normal 2 5 2 2 35" xfId="1383" xr:uid="{00000000-0005-0000-0000-0000FF040000}"/>
    <cellStyle name="Normal 2 5 2 2 35 2" xfId="11491" xr:uid="{00000000-0005-0000-0000-000000250000}"/>
    <cellStyle name="Normal 2 5 2 2 36" xfId="1384" xr:uid="{00000000-0005-0000-0000-000000050000}"/>
    <cellStyle name="Normal 2 5 2 2 36 2" xfId="11492" xr:uid="{00000000-0005-0000-0000-000002250000}"/>
    <cellStyle name="Normal 2 5 2 2 37" xfId="1385" xr:uid="{00000000-0005-0000-0000-000001050000}"/>
    <cellStyle name="Normal 2 5 2 2 37 2" xfId="11493" xr:uid="{00000000-0005-0000-0000-000004250000}"/>
    <cellStyle name="Normal 2 5 2 2 38" xfId="1386" xr:uid="{00000000-0005-0000-0000-000002050000}"/>
    <cellStyle name="Normal 2 5 2 2 38 2" xfId="11494" xr:uid="{00000000-0005-0000-0000-000006250000}"/>
    <cellStyle name="Normal 2 5 2 2 39" xfId="1387" xr:uid="{00000000-0005-0000-0000-000003050000}"/>
    <cellStyle name="Normal 2 5 2 2 39 2" xfId="11495" xr:uid="{00000000-0005-0000-0000-000008250000}"/>
    <cellStyle name="Normal 2 5 2 2 4" xfId="1388" xr:uid="{00000000-0005-0000-0000-000004050000}"/>
    <cellStyle name="Normal 2 5 2 2 4 2" xfId="11496" xr:uid="{00000000-0005-0000-0000-00000A250000}"/>
    <cellStyle name="Normal 2 5 2 2 40" xfId="1389" xr:uid="{00000000-0005-0000-0000-000005050000}"/>
    <cellStyle name="Normal 2 5 2 2 40 2" xfId="11497" xr:uid="{00000000-0005-0000-0000-00000C250000}"/>
    <cellStyle name="Normal 2 5 2 2 41" xfId="1390" xr:uid="{00000000-0005-0000-0000-000006050000}"/>
    <cellStyle name="Normal 2 5 2 2 41 2" xfId="11498" xr:uid="{00000000-0005-0000-0000-00000E250000}"/>
    <cellStyle name="Normal 2 5 2 2 42" xfId="1391" xr:uid="{00000000-0005-0000-0000-000007050000}"/>
    <cellStyle name="Normal 2 5 2 2 42 2" xfId="11499" xr:uid="{00000000-0005-0000-0000-000010250000}"/>
    <cellStyle name="Normal 2 5 2 2 43" xfId="1392" xr:uid="{00000000-0005-0000-0000-000008050000}"/>
    <cellStyle name="Normal 2 5 2 2 43 2" xfId="11500" xr:uid="{00000000-0005-0000-0000-000012250000}"/>
    <cellStyle name="Normal 2 5 2 2 44" xfId="1393" xr:uid="{00000000-0005-0000-0000-000009050000}"/>
    <cellStyle name="Normal 2 5 2 2 44 2" xfId="11501" xr:uid="{00000000-0005-0000-0000-000014250000}"/>
    <cellStyle name="Normal 2 5 2 2 45" xfId="1394" xr:uid="{00000000-0005-0000-0000-00000A050000}"/>
    <cellStyle name="Normal 2 5 2 2 45 2" xfId="11502" xr:uid="{00000000-0005-0000-0000-000016250000}"/>
    <cellStyle name="Normal 2 5 2 2 46" xfId="1395" xr:uid="{00000000-0005-0000-0000-00000B050000}"/>
    <cellStyle name="Normal 2 5 2 2 46 2" xfId="11503" xr:uid="{00000000-0005-0000-0000-000018250000}"/>
    <cellStyle name="Normal 2 5 2 2 47" xfId="1396" xr:uid="{00000000-0005-0000-0000-00000C050000}"/>
    <cellStyle name="Normal 2 5 2 2 47 2" xfId="11504" xr:uid="{00000000-0005-0000-0000-00001A250000}"/>
    <cellStyle name="Normal 2 5 2 2 48" xfId="1397" xr:uid="{00000000-0005-0000-0000-00000D050000}"/>
    <cellStyle name="Normal 2 5 2 2 48 2" xfId="11505" xr:uid="{00000000-0005-0000-0000-00001C250000}"/>
    <cellStyle name="Normal 2 5 2 2 49" xfId="1398" xr:uid="{00000000-0005-0000-0000-00000E050000}"/>
    <cellStyle name="Normal 2 5 2 2 49 2" xfId="11506" xr:uid="{00000000-0005-0000-0000-00001E250000}"/>
    <cellStyle name="Normal 2 5 2 2 5" xfId="1399" xr:uid="{00000000-0005-0000-0000-00000F050000}"/>
    <cellStyle name="Normal 2 5 2 2 5 2" xfId="11507" xr:uid="{00000000-0005-0000-0000-000020250000}"/>
    <cellStyle name="Normal 2 5 2 2 50" xfId="1400" xr:uid="{00000000-0005-0000-0000-000010050000}"/>
    <cellStyle name="Normal 2 5 2 2 50 2" xfId="11508" xr:uid="{00000000-0005-0000-0000-000022250000}"/>
    <cellStyle name="Normal 2 5 2 2 51" xfId="1401" xr:uid="{00000000-0005-0000-0000-000011050000}"/>
    <cellStyle name="Normal 2 5 2 2 51 2" xfId="11509" xr:uid="{00000000-0005-0000-0000-000024250000}"/>
    <cellStyle name="Normal 2 5 2 2 52" xfId="1402" xr:uid="{00000000-0005-0000-0000-000012050000}"/>
    <cellStyle name="Normal 2 5 2 2 52 2" xfId="11510" xr:uid="{00000000-0005-0000-0000-000026250000}"/>
    <cellStyle name="Normal 2 5 2 2 53" xfId="1403" xr:uid="{00000000-0005-0000-0000-000013050000}"/>
    <cellStyle name="Normal 2 5 2 2 53 2" xfId="11511" xr:uid="{00000000-0005-0000-0000-000028250000}"/>
    <cellStyle name="Normal 2 5 2 2 54" xfId="1404" xr:uid="{00000000-0005-0000-0000-000014050000}"/>
    <cellStyle name="Normal 2 5 2 2 54 2" xfId="11512" xr:uid="{00000000-0005-0000-0000-00002A250000}"/>
    <cellStyle name="Normal 2 5 2 2 55" xfId="1405" xr:uid="{00000000-0005-0000-0000-000015050000}"/>
    <cellStyle name="Normal 2 5 2 2 55 2" xfId="11513" xr:uid="{00000000-0005-0000-0000-00002C250000}"/>
    <cellStyle name="Normal 2 5 2 2 56" xfId="11514" xr:uid="{00000000-0005-0000-0000-00002D250000}"/>
    <cellStyle name="Normal 2 5 2 2 6" xfId="1406" xr:uid="{00000000-0005-0000-0000-000016050000}"/>
    <cellStyle name="Normal 2 5 2 2 6 2" xfId="11515" xr:uid="{00000000-0005-0000-0000-00002F250000}"/>
    <cellStyle name="Normal 2 5 2 2 7" xfId="1407" xr:uid="{00000000-0005-0000-0000-000017050000}"/>
    <cellStyle name="Normal 2 5 2 2 7 2" xfId="11516" xr:uid="{00000000-0005-0000-0000-000031250000}"/>
    <cellStyle name="Normal 2 5 2 2 8" xfId="1408" xr:uid="{00000000-0005-0000-0000-000018050000}"/>
    <cellStyle name="Normal 2 5 2 2 8 2" xfId="11517" xr:uid="{00000000-0005-0000-0000-000033250000}"/>
    <cellStyle name="Normal 2 5 2 2 9" xfId="1409" xr:uid="{00000000-0005-0000-0000-000019050000}"/>
    <cellStyle name="Normal 2 5 2 2 9 2" xfId="11518" xr:uid="{00000000-0005-0000-0000-000035250000}"/>
    <cellStyle name="Normal 2 5 2 20" xfId="1410" xr:uid="{00000000-0005-0000-0000-00001A050000}"/>
    <cellStyle name="Normal 2 5 2 20 2" xfId="11519" xr:uid="{00000000-0005-0000-0000-000037250000}"/>
    <cellStyle name="Normal 2 5 2 21" xfId="1411" xr:uid="{00000000-0005-0000-0000-00001B050000}"/>
    <cellStyle name="Normal 2 5 2 21 2" xfId="11520" xr:uid="{00000000-0005-0000-0000-000039250000}"/>
    <cellStyle name="Normal 2 5 2 22" xfId="1412" xr:uid="{00000000-0005-0000-0000-00001C050000}"/>
    <cellStyle name="Normal 2 5 2 22 2" xfId="11521" xr:uid="{00000000-0005-0000-0000-00003B250000}"/>
    <cellStyle name="Normal 2 5 2 23" xfId="1413" xr:uid="{00000000-0005-0000-0000-00001D050000}"/>
    <cellStyle name="Normal 2 5 2 23 2" xfId="11522" xr:uid="{00000000-0005-0000-0000-00003D250000}"/>
    <cellStyle name="Normal 2 5 2 24" xfId="1414" xr:uid="{00000000-0005-0000-0000-00001E050000}"/>
    <cellStyle name="Normal 2 5 2 24 2" xfId="11523" xr:uid="{00000000-0005-0000-0000-00003F250000}"/>
    <cellStyle name="Normal 2 5 2 25" xfId="1415" xr:uid="{00000000-0005-0000-0000-00001F050000}"/>
    <cellStyle name="Normal 2 5 2 25 2" xfId="11524" xr:uid="{00000000-0005-0000-0000-000041250000}"/>
    <cellStyle name="Normal 2 5 2 26" xfId="1416" xr:uid="{00000000-0005-0000-0000-000020050000}"/>
    <cellStyle name="Normal 2 5 2 26 2" xfId="11525" xr:uid="{00000000-0005-0000-0000-000043250000}"/>
    <cellStyle name="Normal 2 5 2 27" xfId="1417" xr:uid="{00000000-0005-0000-0000-000021050000}"/>
    <cellStyle name="Normal 2 5 2 27 2" xfId="11526" xr:uid="{00000000-0005-0000-0000-000045250000}"/>
    <cellStyle name="Normal 2 5 2 28" xfId="1418" xr:uid="{00000000-0005-0000-0000-000022050000}"/>
    <cellStyle name="Normal 2 5 2 28 2" xfId="11527" xr:uid="{00000000-0005-0000-0000-000047250000}"/>
    <cellStyle name="Normal 2 5 2 29" xfId="1419" xr:uid="{00000000-0005-0000-0000-000023050000}"/>
    <cellStyle name="Normal 2 5 2 29 2" xfId="11528" xr:uid="{00000000-0005-0000-0000-000049250000}"/>
    <cellStyle name="Normal 2 5 2 3" xfId="1420" xr:uid="{00000000-0005-0000-0000-000024050000}"/>
    <cellStyle name="Normal 2 5 2 3 2" xfId="11529" xr:uid="{00000000-0005-0000-0000-00004B250000}"/>
    <cellStyle name="Normal 2 5 2 30" xfId="1421" xr:uid="{00000000-0005-0000-0000-000025050000}"/>
    <cellStyle name="Normal 2 5 2 30 2" xfId="11530" xr:uid="{00000000-0005-0000-0000-00004D250000}"/>
    <cellStyle name="Normal 2 5 2 31" xfId="1422" xr:uid="{00000000-0005-0000-0000-000026050000}"/>
    <cellStyle name="Normal 2 5 2 31 2" xfId="11531" xr:uid="{00000000-0005-0000-0000-00004F250000}"/>
    <cellStyle name="Normal 2 5 2 32" xfId="1423" xr:uid="{00000000-0005-0000-0000-000027050000}"/>
    <cellStyle name="Normal 2 5 2 32 2" xfId="11532" xr:uid="{00000000-0005-0000-0000-000051250000}"/>
    <cellStyle name="Normal 2 5 2 33" xfId="1424" xr:uid="{00000000-0005-0000-0000-000028050000}"/>
    <cellStyle name="Normal 2 5 2 33 2" xfId="11533" xr:uid="{00000000-0005-0000-0000-000053250000}"/>
    <cellStyle name="Normal 2 5 2 34" xfId="11534" xr:uid="{00000000-0005-0000-0000-000054250000}"/>
    <cellStyle name="Normal 2 5 2 4" xfId="1425" xr:uid="{00000000-0005-0000-0000-000029050000}"/>
    <cellStyle name="Normal 2 5 2 4 2" xfId="11535" xr:uid="{00000000-0005-0000-0000-000056250000}"/>
    <cellStyle name="Normal 2 5 2 5" xfId="1426" xr:uid="{00000000-0005-0000-0000-00002A050000}"/>
    <cellStyle name="Normal 2 5 2 5 2" xfId="11536" xr:uid="{00000000-0005-0000-0000-000058250000}"/>
    <cellStyle name="Normal 2 5 2 6" xfId="1427" xr:uid="{00000000-0005-0000-0000-00002B050000}"/>
    <cellStyle name="Normal 2 5 2 6 2" xfId="11537" xr:uid="{00000000-0005-0000-0000-00005A250000}"/>
    <cellStyle name="Normal 2 5 2 7" xfId="1428" xr:uid="{00000000-0005-0000-0000-00002C050000}"/>
    <cellStyle name="Normal 2 5 2 7 2" xfId="11538" xr:uid="{00000000-0005-0000-0000-00005C250000}"/>
    <cellStyle name="Normal 2 5 2 8" xfId="1429" xr:uid="{00000000-0005-0000-0000-00002D050000}"/>
    <cellStyle name="Normal 2 5 2 8 2" xfId="11539" xr:uid="{00000000-0005-0000-0000-00005E250000}"/>
    <cellStyle name="Normal 2 5 2 9" xfId="1430" xr:uid="{00000000-0005-0000-0000-00002E050000}"/>
    <cellStyle name="Normal 2 5 2 9 2" xfId="11540" xr:uid="{00000000-0005-0000-0000-000060250000}"/>
    <cellStyle name="Normal 2 5 20" xfId="1431" xr:uid="{00000000-0005-0000-0000-00002F050000}"/>
    <cellStyle name="Normal 2 5 20 2" xfId="11541" xr:uid="{00000000-0005-0000-0000-000062250000}"/>
    <cellStyle name="Normal 2 5 21" xfId="1432" xr:uid="{00000000-0005-0000-0000-000030050000}"/>
    <cellStyle name="Normal 2 5 21 2" xfId="11542" xr:uid="{00000000-0005-0000-0000-000064250000}"/>
    <cellStyle name="Normal 2 5 22" xfId="1433" xr:uid="{00000000-0005-0000-0000-000031050000}"/>
    <cellStyle name="Normal 2 5 22 2" xfId="11543" xr:uid="{00000000-0005-0000-0000-000066250000}"/>
    <cellStyle name="Normal 2 5 23" xfId="1434" xr:uid="{00000000-0005-0000-0000-000032050000}"/>
    <cellStyle name="Normal 2 5 23 2" xfId="11544" xr:uid="{00000000-0005-0000-0000-000068250000}"/>
    <cellStyle name="Normal 2 5 24" xfId="1435" xr:uid="{00000000-0005-0000-0000-000033050000}"/>
    <cellStyle name="Normal 2 5 24 2" xfId="11545" xr:uid="{00000000-0005-0000-0000-00006A250000}"/>
    <cellStyle name="Normal 2 5 25" xfId="1436" xr:uid="{00000000-0005-0000-0000-000034050000}"/>
    <cellStyle name="Normal 2 5 25 2" xfId="11546" xr:uid="{00000000-0005-0000-0000-00006C250000}"/>
    <cellStyle name="Normal 2 5 26" xfId="1437" xr:uid="{00000000-0005-0000-0000-000035050000}"/>
    <cellStyle name="Normal 2 5 26 2" xfId="11547" xr:uid="{00000000-0005-0000-0000-00006E250000}"/>
    <cellStyle name="Normal 2 5 27" xfId="1438" xr:uid="{00000000-0005-0000-0000-000036050000}"/>
    <cellStyle name="Normal 2 5 27 2" xfId="11548" xr:uid="{00000000-0005-0000-0000-000070250000}"/>
    <cellStyle name="Normal 2 5 28" xfId="1439" xr:uid="{00000000-0005-0000-0000-000037050000}"/>
    <cellStyle name="Normal 2 5 28 2" xfId="11549" xr:uid="{00000000-0005-0000-0000-000072250000}"/>
    <cellStyle name="Normal 2 5 29" xfId="1440" xr:uid="{00000000-0005-0000-0000-000038050000}"/>
    <cellStyle name="Normal 2 5 29 2" xfId="11550" xr:uid="{00000000-0005-0000-0000-000074250000}"/>
    <cellStyle name="Normal 2 5 3" xfId="1441" xr:uid="{00000000-0005-0000-0000-000039050000}"/>
    <cellStyle name="Normal 2 5 3 2" xfId="11551" xr:uid="{00000000-0005-0000-0000-000076250000}"/>
    <cellStyle name="Normal 2 5 30" xfId="1442" xr:uid="{00000000-0005-0000-0000-00003A050000}"/>
    <cellStyle name="Normal 2 5 30 2" xfId="11552" xr:uid="{00000000-0005-0000-0000-000078250000}"/>
    <cellStyle name="Normal 2 5 31" xfId="1443" xr:uid="{00000000-0005-0000-0000-00003B050000}"/>
    <cellStyle name="Normal 2 5 31 2" xfId="11553" xr:uid="{00000000-0005-0000-0000-00007A250000}"/>
    <cellStyle name="Normal 2 5 32" xfId="1444" xr:uid="{00000000-0005-0000-0000-00003C050000}"/>
    <cellStyle name="Normal 2 5 32 2" xfId="11554" xr:uid="{00000000-0005-0000-0000-00007C250000}"/>
    <cellStyle name="Normal 2 5 33" xfId="1445" xr:uid="{00000000-0005-0000-0000-00003D050000}"/>
    <cellStyle name="Normal 2 5 33 2" xfId="11555" xr:uid="{00000000-0005-0000-0000-00007E250000}"/>
    <cellStyle name="Normal 2 5 34" xfId="1446" xr:uid="{00000000-0005-0000-0000-00003E050000}"/>
    <cellStyle name="Normal 2 5 34 2" xfId="11556" xr:uid="{00000000-0005-0000-0000-000080250000}"/>
    <cellStyle name="Normal 2 5 35" xfId="1447" xr:uid="{00000000-0005-0000-0000-00003F050000}"/>
    <cellStyle name="Normal 2 5 35 2" xfId="11557" xr:uid="{00000000-0005-0000-0000-000082250000}"/>
    <cellStyle name="Normal 2 5 36" xfId="1448" xr:uid="{00000000-0005-0000-0000-000040050000}"/>
    <cellStyle name="Normal 2 5 36 2" xfId="11558" xr:uid="{00000000-0005-0000-0000-000084250000}"/>
    <cellStyle name="Normal 2 5 37" xfId="1449" xr:uid="{00000000-0005-0000-0000-000041050000}"/>
    <cellStyle name="Normal 2 5 37 2" xfId="11559" xr:uid="{00000000-0005-0000-0000-000086250000}"/>
    <cellStyle name="Normal 2 5 38" xfId="1450" xr:uid="{00000000-0005-0000-0000-000042050000}"/>
    <cellStyle name="Normal 2 5 38 2" xfId="11560" xr:uid="{00000000-0005-0000-0000-000088250000}"/>
    <cellStyle name="Normal 2 5 39" xfId="1451" xr:uid="{00000000-0005-0000-0000-000043050000}"/>
    <cellStyle name="Normal 2 5 39 2" xfId="11561" xr:uid="{00000000-0005-0000-0000-00008A250000}"/>
    <cellStyle name="Normal 2 5 4" xfId="1452" xr:uid="{00000000-0005-0000-0000-000044050000}"/>
    <cellStyle name="Normal 2 5 4 2" xfId="11562" xr:uid="{00000000-0005-0000-0000-00008C250000}"/>
    <cellStyle name="Normal 2 5 40" xfId="1453" xr:uid="{00000000-0005-0000-0000-000045050000}"/>
    <cellStyle name="Normal 2 5 40 2" xfId="11563" xr:uid="{00000000-0005-0000-0000-00008E250000}"/>
    <cellStyle name="Normal 2 5 41" xfId="1454" xr:uid="{00000000-0005-0000-0000-000046050000}"/>
    <cellStyle name="Normal 2 5 41 2" xfId="11564" xr:uid="{00000000-0005-0000-0000-000090250000}"/>
    <cellStyle name="Normal 2 5 42" xfId="1455" xr:uid="{00000000-0005-0000-0000-000047050000}"/>
    <cellStyle name="Normal 2 5 42 2" xfId="11565" xr:uid="{00000000-0005-0000-0000-000092250000}"/>
    <cellStyle name="Normal 2 5 43" xfId="1456" xr:uid="{00000000-0005-0000-0000-000048050000}"/>
    <cellStyle name="Normal 2 5 43 2" xfId="11566" xr:uid="{00000000-0005-0000-0000-000094250000}"/>
    <cellStyle name="Normal 2 5 44" xfId="1457" xr:uid="{00000000-0005-0000-0000-000049050000}"/>
    <cellStyle name="Normal 2 5 44 2" xfId="11567" xr:uid="{00000000-0005-0000-0000-000096250000}"/>
    <cellStyle name="Normal 2 5 45" xfId="1458" xr:uid="{00000000-0005-0000-0000-00004A050000}"/>
    <cellStyle name="Normal 2 5 45 2" xfId="11568" xr:uid="{00000000-0005-0000-0000-000098250000}"/>
    <cellStyle name="Normal 2 5 46" xfId="1459" xr:uid="{00000000-0005-0000-0000-00004B050000}"/>
    <cellStyle name="Normal 2 5 46 2" xfId="11569" xr:uid="{00000000-0005-0000-0000-00009A250000}"/>
    <cellStyle name="Normal 2 5 47" xfId="1460" xr:uid="{00000000-0005-0000-0000-00004C050000}"/>
    <cellStyle name="Normal 2 5 47 2" xfId="11570" xr:uid="{00000000-0005-0000-0000-00009C250000}"/>
    <cellStyle name="Normal 2 5 48" xfId="1461" xr:uid="{00000000-0005-0000-0000-00004D050000}"/>
    <cellStyle name="Normal 2 5 48 2" xfId="11571" xr:uid="{00000000-0005-0000-0000-00009E250000}"/>
    <cellStyle name="Normal 2 5 49" xfId="1462" xr:uid="{00000000-0005-0000-0000-00004E050000}"/>
    <cellStyle name="Normal 2 5 49 2" xfId="11572" xr:uid="{00000000-0005-0000-0000-0000A0250000}"/>
    <cellStyle name="Normal 2 5 5" xfId="1463" xr:uid="{00000000-0005-0000-0000-00004F050000}"/>
    <cellStyle name="Normal 2 5 5 2" xfId="11573" xr:uid="{00000000-0005-0000-0000-0000A2250000}"/>
    <cellStyle name="Normal 2 5 50" xfId="1464" xr:uid="{00000000-0005-0000-0000-000050050000}"/>
    <cellStyle name="Normal 2 5 50 2" xfId="11574" xr:uid="{00000000-0005-0000-0000-0000A4250000}"/>
    <cellStyle name="Normal 2 5 51" xfId="1465" xr:uid="{00000000-0005-0000-0000-000051050000}"/>
    <cellStyle name="Normal 2 5 51 2" xfId="11575" xr:uid="{00000000-0005-0000-0000-0000A6250000}"/>
    <cellStyle name="Normal 2 5 52" xfId="1466" xr:uid="{00000000-0005-0000-0000-000052050000}"/>
    <cellStyle name="Normal 2 5 52 2" xfId="11576" xr:uid="{00000000-0005-0000-0000-0000A8250000}"/>
    <cellStyle name="Normal 2 5 53" xfId="1467" xr:uid="{00000000-0005-0000-0000-000053050000}"/>
    <cellStyle name="Normal 2 5 53 2" xfId="11577" xr:uid="{00000000-0005-0000-0000-0000AA250000}"/>
    <cellStyle name="Normal 2 5 54" xfId="1468" xr:uid="{00000000-0005-0000-0000-000054050000}"/>
    <cellStyle name="Normal 2 5 54 2" xfId="11578" xr:uid="{00000000-0005-0000-0000-0000AC250000}"/>
    <cellStyle name="Normal 2 5 55" xfId="1469" xr:uid="{00000000-0005-0000-0000-000055050000}"/>
    <cellStyle name="Normal 2 5 55 2" xfId="11579" xr:uid="{00000000-0005-0000-0000-0000AE250000}"/>
    <cellStyle name="Normal 2 5 56" xfId="1470" xr:uid="{00000000-0005-0000-0000-000056050000}"/>
    <cellStyle name="Normal 2 5 56 2" xfId="11580" xr:uid="{00000000-0005-0000-0000-0000B0250000}"/>
    <cellStyle name="Normal 2 5 57" xfId="1471" xr:uid="{00000000-0005-0000-0000-000057050000}"/>
    <cellStyle name="Normal 2 5 57 2" xfId="11581" xr:uid="{00000000-0005-0000-0000-0000B2250000}"/>
    <cellStyle name="Normal 2 5 58" xfId="1472" xr:uid="{00000000-0005-0000-0000-000058050000}"/>
    <cellStyle name="Normal 2 5 58 2" xfId="11582" xr:uid="{00000000-0005-0000-0000-0000B4250000}"/>
    <cellStyle name="Normal 2 5 59" xfId="1473" xr:uid="{00000000-0005-0000-0000-000059050000}"/>
    <cellStyle name="Normal 2 5 59 2" xfId="11583" xr:uid="{00000000-0005-0000-0000-0000B6250000}"/>
    <cellStyle name="Normal 2 5 6" xfId="1474" xr:uid="{00000000-0005-0000-0000-00005A050000}"/>
    <cellStyle name="Normal 2 5 6 2" xfId="11584" xr:uid="{00000000-0005-0000-0000-0000B8250000}"/>
    <cellStyle name="Normal 2 5 60" xfId="1475" xr:uid="{00000000-0005-0000-0000-00005B050000}"/>
    <cellStyle name="Normal 2 5 60 2" xfId="11585" xr:uid="{00000000-0005-0000-0000-0000BA250000}"/>
    <cellStyle name="Normal 2 5 61" xfId="1476" xr:uid="{00000000-0005-0000-0000-00005C050000}"/>
    <cellStyle name="Normal 2 5 61 2" xfId="11586" xr:uid="{00000000-0005-0000-0000-0000BC250000}"/>
    <cellStyle name="Normal 2 5 62" xfId="1477" xr:uid="{00000000-0005-0000-0000-00005D050000}"/>
    <cellStyle name="Normal 2 5 62 2" xfId="11587" xr:uid="{00000000-0005-0000-0000-0000BE250000}"/>
    <cellStyle name="Normal 2 5 63" xfId="1478" xr:uid="{00000000-0005-0000-0000-00005E050000}"/>
    <cellStyle name="Normal 2 5 63 2" xfId="11588" xr:uid="{00000000-0005-0000-0000-0000C0250000}"/>
    <cellStyle name="Normal 2 5 64" xfId="1479" xr:uid="{00000000-0005-0000-0000-00005F050000}"/>
    <cellStyle name="Normal 2 5 64 2" xfId="11589" xr:uid="{00000000-0005-0000-0000-0000C2250000}"/>
    <cellStyle name="Normal 2 5 65" xfId="1480" xr:uid="{00000000-0005-0000-0000-000060050000}"/>
    <cellStyle name="Normal 2 5 65 2" xfId="11590" xr:uid="{00000000-0005-0000-0000-0000C4250000}"/>
    <cellStyle name="Normal 2 5 66" xfId="1481" xr:uid="{00000000-0005-0000-0000-000061050000}"/>
    <cellStyle name="Normal 2 5 66 2" xfId="11591" xr:uid="{00000000-0005-0000-0000-0000C6250000}"/>
    <cellStyle name="Normal 2 5 67" xfId="1482" xr:uid="{00000000-0005-0000-0000-000062050000}"/>
    <cellStyle name="Normal 2 5 67 2" xfId="11592" xr:uid="{00000000-0005-0000-0000-0000C8250000}"/>
    <cellStyle name="Normal 2 5 68" xfId="1483" xr:uid="{00000000-0005-0000-0000-000063050000}"/>
    <cellStyle name="Normal 2 5 68 2" xfId="11593" xr:uid="{00000000-0005-0000-0000-0000CA250000}"/>
    <cellStyle name="Normal 2 5 69" xfId="1484" xr:uid="{00000000-0005-0000-0000-000064050000}"/>
    <cellStyle name="Normal 2 5 69 2" xfId="11594" xr:uid="{00000000-0005-0000-0000-0000CC250000}"/>
    <cellStyle name="Normal 2 5 7" xfId="1485" xr:uid="{00000000-0005-0000-0000-000065050000}"/>
    <cellStyle name="Normal 2 5 7 2" xfId="11595" xr:uid="{00000000-0005-0000-0000-0000CE250000}"/>
    <cellStyle name="Normal 2 5 70" xfId="1486" xr:uid="{00000000-0005-0000-0000-000066050000}"/>
    <cellStyle name="Normal 2 5 70 2" xfId="11596" xr:uid="{00000000-0005-0000-0000-0000D0250000}"/>
    <cellStyle name="Normal 2 5 71" xfId="1487" xr:uid="{00000000-0005-0000-0000-000067050000}"/>
    <cellStyle name="Normal 2 5 71 2" xfId="11597" xr:uid="{00000000-0005-0000-0000-0000D2250000}"/>
    <cellStyle name="Normal 2 5 72" xfId="1488" xr:uid="{00000000-0005-0000-0000-000068050000}"/>
    <cellStyle name="Normal 2 5 72 2" xfId="11598" xr:uid="{00000000-0005-0000-0000-0000D4250000}"/>
    <cellStyle name="Normal 2 5 73" xfId="1489" xr:uid="{00000000-0005-0000-0000-000069050000}"/>
    <cellStyle name="Normal 2 5 73 2" xfId="11599" xr:uid="{00000000-0005-0000-0000-0000D6250000}"/>
    <cellStyle name="Normal 2 5 74" xfId="1490" xr:uid="{00000000-0005-0000-0000-00006A050000}"/>
    <cellStyle name="Normal 2 5 74 2" xfId="11600" xr:uid="{00000000-0005-0000-0000-0000D8250000}"/>
    <cellStyle name="Normal 2 5 75" xfId="1491" xr:uid="{00000000-0005-0000-0000-00006B050000}"/>
    <cellStyle name="Normal 2 5 75 2" xfId="11601" xr:uid="{00000000-0005-0000-0000-0000DA250000}"/>
    <cellStyle name="Normal 2 5 76" xfId="1492" xr:uid="{00000000-0005-0000-0000-00006C050000}"/>
    <cellStyle name="Normal 2 5 76 2" xfId="11602" xr:uid="{00000000-0005-0000-0000-0000DC250000}"/>
    <cellStyle name="Normal 2 5 77" xfId="1493" xr:uid="{00000000-0005-0000-0000-00006D050000}"/>
    <cellStyle name="Normal 2 5 77 2" xfId="11603" xr:uid="{00000000-0005-0000-0000-0000DE250000}"/>
    <cellStyle name="Normal 2 5 78" xfId="1494" xr:uid="{00000000-0005-0000-0000-00006E050000}"/>
    <cellStyle name="Normal 2 5 78 2" xfId="11604" xr:uid="{00000000-0005-0000-0000-0000E0250000}"/>
    <cellStyle name="Normal 2 5 79" xfId="1495" xr:uid="{00000000-0005-0000-0000-00006F050000}"/>
    <cellStyle name="Normal 2 5 79 2" xfId="11605" xr:uid="{00000000-0005-0000-0000-0000E2250000}"/>
    <cellStyle name="Normal 2 5 8" xfId="1496" xr:uid="{00000000-0005-0000-0000-000070050000}"/>
    <cellStyle name="Normal 2 5 8 2" xfId="11606" xr:uid="{00000000-0005-0000-0000-0000E4250000}"/>
    <cellStyle name="Normal 2 5 80" xfId="1497" xr:uid="{00000000-0005-0000-0000-000071050000}"/>
    <cellStyle name="Normal 2 5 80 2" xfId="11607" xr:uid="{00000000-0005-0000-0000-0000E6250000}"/>
    <cellStyle name="Normal 2 5 81" xfId="1498" xr:uid="{00000000-0005-0000-0000-000072050000}"/>
    <cellStyle name="Normal 2 5 81 2" xfId="11608" xr:uid="{00000000-0005-0000-0000-0000E8250000}"/>
    <cellStyle name="Normal 2 5 82" xfId="1499" xr:uid="{00000000-0005-0000-0000-000073050000}"/>
    <cellStyle name="Normal 2 5 82 2" xfId="11609" xr:uid="{00000000-0005-0000-0000-0000EA250000}"/>
    <cellStyle name="Normal 2 5 83" xfId="1500" xr:uid="{00000000-0005-0000-0000-000074050000}"/>
    <cellStyle name="Normal 2 5 83 2" xfId="11610" xr:uid="{00000000-0005-0000-0000-0000EC250000}"/>
    <cellStyle name="Normal 2 5 84" xfId="1501" xr:uid="{00000000-0005-0000-0000-000075050000}"/>
    <cellStyle name="Normal 2 5 84 2" xfId="11611" xr:uid="{00000000-0005-0000-0000-0000EE250000}"/>
    <cellStyle name="Normal 2 5 85" xfId="1502" xr:uid="{00000000-0005-0000-0000-000076050000}"/>
    <cellStyle name="Normal 2 5 85 2" xfId="11612" xr:uid="{00000000-0005-0000-0000-0000F0250000}"/>
    <cellStyle name="Normal 2 5 86" xfId="1503" xr:uid="{00000000-0005-0000-0000-000077050000}"/>
    <cellStyle name="Normal 2 5 86 2" xfId="11613" xr:uid="{00000000-0005-0000-0000-0000F2250000}"/>
    <cellStyle name="Normal 2 5 87" xfId="1504" xr:uid="{00000000-0005-0000-0000-000078050000}"/>
    <cellStyle name="Normal 2 5 87 2" xfId="11614" xr:uid="{00000000-0005-0000-0000-0000F4250000}"/>
    <cellStyle name="Normal 2 5 88" xfId="1333" xr:uid="{00000000-0005-0000-0000-0000CD040000}"/>
    <cellStyle name="Normal 2 5 89" xfId="20660" xr:uid="{227925A9-D95B-4D3E-84FC-CC5E99ED6C6E}"/>
    <cellStyle name="Normal 2 5 89 2" xfId="35661" xr:uid="{F557775B-FC7F-499D-9B36-AAD5AB6739F7}"/>
    <cellStyle name="Normal 2 5 9" xfId="1505" xr:uid="{00000000-0005-0000-0000-000079050000}"/>
    <cellStyle name="Normal 2 5 9 2" xfId="11615" xr:uid="{00000000-0005-0000-0000-0000F7250000}"/>
    <cellStyle name="Normal 2 5 90" xfId="27964" xr:uid="{2B84902B-83EA-45EA-AA5B-AC4BE77350FA}"/>
    <cellStyle name="Normal 2 5_App b.3 Unspent_" xfId="1506" xr:uid="{00000000-0005-0000-0000-00007A050000}"/>
    <cellStyle name="Normal 2 50" xfId="1507" xr:uid="{00000000-0005-0000-0000-00007B050000}"/>
    <cellStyle name="Normal 2 50 2" xfId="11616" xr:uid="{00000000-0005-0000-0000-0000FA250000}"/>
    <cellStyle name="Normal 2 51" xfId="1508" xr:uid="{00000000-0005-0000-0000-00007C050000}"/>
    <cellStyle name="Normal 2 51 2" xfId="11617" xr:uid="{00000000-0005-0000-0000-0000FC250000}"/>
    <cellStyle name="Normal 2 52" xfId="1509" xr:uid="{00000000-0005-0000-0000-00007D050000}"/>
    <cellStyle name="Normal 2 52 2" xfId="11618" xr:uid="{00000000-0005-0000-0000-0000FE250000}"/>
    <cellStyle name="Normal 2 53" xfId="1510" xr:uid="{00000000-0005-0000-0000-00007E050000}"/>
    <cellStyle name="Normal 2 53 2" xfId="11619" xr:uid="{00000000-0005-0000-0000-000000260000}"/>
    <cellStyle name="Normal 2 54" xfId="1511" xr:uid="{00000000-0005-0000-0000-00007F050000}"/>
    <cellStyle name="Normal 2 54 2" xfId="11620" xr:uid="{00000000-0005-0000-0000-000002260000}"/>
    <cellStyle name="Normal 2 55" xfId="1512" xr:uid="{00000000-0005-0000-0000-000080050000}"/>
    <cellStyle name="Normal 2 55 2" xfId="11621" xr:uid="{00000000-0005-0000-0000-000004260000}"/>
    <cellStyle name="Normal 2 56" xfId="1513" xr:uid="{00000000-0005-0000-0000-000081050000}"/>
    <cellStyle name="Normal 2 56 2" xfId="11622" xr:uid="{00000000-0005-0000-0000-000006260000}"/>
    <cellStyle name="Normal 2 57" xfId="1514" xr:uid="{00000000-0005-0000-0000-000082050000}"/>
    <cellStyle name="Normal 2 57 2" xfId="11623" xr:uid="{00000000-0005-0000-0000-000008260000}"/>
    <cellStyle name="Normal 2 58" xfId="1515" xr:uid="{00000000-0005-0000-0000-000083050000}"/>
    <cellStyle name="Normal 2 58 2" xfId="11624" xr:uid="{00000000-0005-0000-0000-00000A260000}"/>
    <cellStyle name="Normal 2 59" xfId="1516" xr:uid="{00000000-0005-0000-0000-000084050000}"/>
    <cellStyle name="Normal 2 59 2" xfId="11625" xr:uid="{00000000-0005-0000-0000-00000C260000}"/>
    <cellStyle name="Normal 2 6" xfId="1517" xr:uid="{00000000-0005-0000-0000-000085050000}"/>
    <cellStyle name="Normal 2 6 2" xfId="1518" xr:uid="{00000000-0005-0000-0000-000086050000}"/>
    <cellStyle name="Normal 2 6 2 2" xfId="11626" xr:uid="{00000000-0005-0000-0000-00000E260000}"/>
    <cellStyle name="Normal 2 6 3" xfId="11627" xr:uid="{00000000-0005-0000-0000-00000F260000}"/>
    <cellStyle name="Normal 2 6 3 2" xfId="11628" xr:uid="{00000000-0005-0000-0000-000010260000}"/>
    <cellStyle name="Normal 2 6 3 3" xfId="11629" xr:uid="{00000000-0005-0000-0000-000011260000}"/>
    <cellStyle name="Normal 2 6_App b.3 Unspent_" xfId="1519" xr:uid="{00000000-0005-0000-0000-000087050000}"/>
    <cellStyle name="Normal 2 60" xfId="1520" xr:uid="{00000000-0005-0000-0000-000088050000}"/>
    <cellStyle name="Normal 2 60 2" xfId="11630" xr:uid="{00000000-0005-0000-0000-000013260000}"/>
    <cellStyle name="Normal 2 61" xfId="1521" xr:uid="{00000000-0005-0000-0000-000089050000}"/>
    <cellStyle name="Normal 2 61 2" xfId="11631" xr:uid="{00000000-0005-0000-0000-000015260000}"/>
    <cellStyle name="Normal 2 62" xfId="1522" xr:uid="{00000000-0005-0000-0000-00008A050000}"/>
    <cellStyle name="Normal 2 62 2" xfId="11632" xr:uid="{00000000-0005-0000-0000-000017260000}"/>
    <cellStyle name="Normal 2 63" xfId="1523" xr:uid="{00000000-0005-0000-0000-00008B050000}"/>
    <cellStyle name="Normal 2 63 2" xfId="11633" xr:uid="{00000000-0005-0000-0000-000019260000}"/>
    <cellStyle name="Normal 2 64" xfId="1524" xr:uid="{00000000-0005-0000-0000-00008C050000}"/>
    <cellStyle name="Normal 2 64 2" xfId="11634" xr:uid="{00000000-0005-0000-0000-00001B260000}"/>
    <cellStyle name="Normal 2 65" xfId="1525" xr:uid="{00000000-0005-0000-0000-00008D050000}"/>
    <cellStyle name="Normal 2 65 2" xfId="11635" xr:uid="{00000000-0005-0000-0000-00001D260000}"/>
    <cellStyle name="Normal 2 66" xfId="1526" xr:uid="{00000000-0005-0000-0000-00008E050000}"/>
    <cellStyle name="Normal 2 66 2" xfId="11636" xr:uid="{00000000-0005-0000-0000-00001F260000}"/>
    <cellStyle name="Normal 2 67" xfId="1527" xr:uid="{00000000-0005-0000-0000-00008F050000}"/>
    <cellStyle name="Normal 2 67 2" xfId="11637" xr:uid="{00000000-0005-0000-0000-000021260000}"/>
    <cellStyle name="Normal 2 68" xfId="1528" xr:uid="{00000000-0005-0000-0000-000090050000}"/>
    <cellStyle name="Normal 2 68 2" xfId="11638" xr:uid="{00000000-0005-0000-0000-000023260000}"/>
    <cellStyle name="Normal 2 69" xfId="1529" xr:uid="{00000000-0005-0000-0000-000091050000}"/>
    <cellStyle name="Normal 2 69 2" xfId="11639" xr:uid="{00000000-0005-0000-0000-000025260000}"/>
    <cellStyle name="Normal 2 7" xfId="1530" xr:uid="{00000000-0005-0000-0000-000092050000}"/>
    <cellStyle name="Normal 2 7 2" xfId="1531" xr:uid="{00000000-0005-0000-0000-000093050000}"/>
    <cellStyle name="Normal 2 7 2 2" xfId="11640" xr:uid="{00000000-0005-0000-0000-000027260000}"/>
    <cellStyle name="Normal 2 7 3" xfId="11641" xr:uid="{00000000-0005-0000-0000-000028260000}"/>
    <cellStyle name="Normal 2 7 3 2" xfId="11642" xr:uid="{00000000-0005-0000-0000-000029260000}"/>
    <cellStyle name="Normal 2 7 3 3" xfId="11643" xr:uid="{00000000-0005-0000-0000-00002A260000}"/>
    <cellStyle name="Normal 2 7_App b.3 Unspent_" xfId="1532" xr:uid="{00000000-0005-0000-0000-000094050000}"/>
    <cellStyle name="Normal 2 70" xfId="1533" xr:uid="{00000000-0005-0000-0000-000095050000}"/>
    <cellStyle name="Normal 2 70 2" xfId="11644" xr:uid="{00000000-0005-0000-0000-00002C260000}"/>
    <cellStyle name="Normal 2 71" xfId="1534" xr:uid="{00000000-0005-0000-0000-000096050000}"/>
    <cellStyle name="Normal 2 71 2" xfId="11645" xr:uid="{00000000-0005-0000-0000-00002E260000}"/>
    <cellStyle name="Normal 2 72" xfId="1535" xr:uid="{00000000-0005-0000-0000-000097050000}"/>
    <cellStyle name="Normal 2 72 2" xfId="11646" xr:uid="{00000000-0005-0000-0000-000030260000}"/>
    <cellStyle name="Normal 2 73" xfId="1536" xr:uid="{00000000-0005-0000-0000-000098050000}"/>
    <cellStyle name="Normal 2 73 2" xfId="11647" xr:uid="{00000000-0005-0000-0000-000032260000}"/>
    <cellStyle name="Normal 2 74" xfId="1537" xr:uid="{00000000-0005-0000-0000-000099050000}"/>
    <cellStyle name="Normal 2 74 2" xfId="11648" xr:uid="{00000000-0005-0000-0000-000034260000}"/>
    <cellStyle name="Normal 2 75" xfId="1538" xr:uid="{00000000-0005-0000-0000-00009A050000}"/>
    <cellStyle name="Normal 2 75 2" xfId="11649" xr:uid="{00000000-0005-0000-0000-000036260000}"/>
    <cellStyle name="Normal 2 76" xfId="1539" xr:uid="{00000000-0005-0000-0000-00009B050000}"/>
    <cellStyle name="Normal 2 76 2" xfId="11650" xr:uid="{00000000-0005-0000-0000-000038260000}"/>
    <cellStyle name="Normal 2 77" xfId="1540" xr:uid="{00000000-0005-0000-0000-00009C050000}"/>
    <cellStyle name="Normal 2 77 2" xfId="11651" xr:uid="{00000000-0005-0000-0000-00003A260000}"/>
    <cellStyle name="Normal 2 78" xfId="1541" xr:uid="{00000000-0005-0000-0000-00009D050000}"/>
    <cellStyle name="Normal 2 78 2" xfId="11652" xr:uid="{00000000-0005-0000-0000-00003C260000}"/>
    <cellStyle name="Normal 2 79" xfId="1542" xr:uid="{00000000-0005-0000-0000-00009E050000}"/>
    <cellStyle name="Normal 2 79 2" xfId="11653" xr:uid="{00000000-0005-0000-0000-00003E260000}"/>
    <cellStyle name="Normal 2 8" xfId="1543" xr:uid="{00000000-0005-0000-0000-00009F050000}"/>
    <cellStyle name="Normal 2 8 10" xfId="1544" xr:uid="{00000000-0005-0000-0000-0000A0050000}"/>
    <cellStyle name="Normal 2 8 10 2" xfId="11654" xr:uid="{00000000-0005-0000-0000-000041260000}"/>
    <cellStyle name="Normal 2 8 11" xfId="1545" xr:uid="{00000000-0005-0000-0000-0000A1050000}"/>
    <cellStyle name="Normal 2 8 11 2" xfId="11655" xr:uid="{00000000-0005-0000-0000-000043260000}"/>
    <cellStyle name="Normal 2 8 12" xfId="1546" xr:uid="{00000000-0005-0000-0000-0000A2050000}"/>
    <cellStyle name="Normal 2 8 12 2" xfId="11656" xr:uid="{00000000-0005-0000-0000-000045260000}"/>
    <cellStyle name="Normal 2 8 13" xfId="1547" xr:uid="{00000000-0005-0000-0000-0000A3050000}"/>
    <cellStyle name="Normal 2 8 13 2" xfId="11657" xr:uid="{00000000-0005-0000-0000-000047260000}"/>
    <cellStyle name="Normal 2 8 14" xfId="1548" xr:uid="{00000000-0005-0000-0000-0000A4050000}"/>
    <cellStyle name="Normal 2 8 14 2" xfId="11658" xr:uid="{00000000-0005-0000-0000-000049260000}"/>
    <cellStyle name="Normal 2 8 15" xfId="1549" xr:uid="{00000000-0005-0000-0000-0000A5050000}"/>
    <cellStyle name="Normal 2 8 15 2" xfId="11659" xr:uid="{00000000-0005-0000-0000-00004B260000}"/>
    <cellStyle name="Normal 2 8 16" xfId="1550" xr:uid="{00000000-0005-0000-0000-0000A6050000}"/>
    <cellStyle name="Normal 2 8 16 2" xfId="11660" xr:uid="{00000000-0005-0000-0000-00004D260000}"/>
    <cellStyle name="Normal 2 8 17" xfId="1551" xr:uid="{00000000-0005-0000-0000-0000A7050000}"/>
    <cellStyle name="Normal 2 8 17 2" xfId="11661" xr:uid="{00000000-0005-0000-0000-00004F260000}"/>
    <cellStyle name="Normal 2 8 18" xfId="1552" xr:uid="{00000000-0005-0000-0000-0000A8050000}"/>
    <cellStyle name="Normal 2 8 18 2" xfId="11662" xr:uid="{00000000-0005-0000-0000-000051260000}"/>
    <cellStyle name="Normal 2 8 19" xfId="1553" xr:uid="{00000000-0005-0000-0000-0000A9050000}"/>
    <cellStyle name="Normal 2 8 19 2" xfId="11663" xr:uid="{00000000-0005-0000-0000-000053260000}"/>
    <cellStyle name="Normal 2 8 2" xfId="1554" xr:uid="{00000000-0005-0000-0000-0000AA050000}"/>
    <cellStyle name="Normal 2 8 2 2" xfId="11665" xr:uid="{00000000-0005-0000-0000-000055260000}"/>
    <cellStyle name="Normal 2 8 2 2 2" xfId="11666" xr:uid="{00000000-0005-0000-0000-000056260000}"/>
    <cellStyle name="Normal 2 8 2 2 3" xfId="11667" xr:uid="{00000000-0005-0000-0000-000057260000}"/>
    <cellStyle name="Normal 2 8 2 3" xfId="11664" xr:uid="{00000000-0005-0000-0000-000054260000}"/>
    <cellStyle name="Normal 2 8 20" xfId="1555" xr:uid="{00000000-0005-0000-0000-0000AB050000}"/>
    <cellStyle name="Normal 2 8 20 2" xfId="11668" xr:uid="{00000000-0005-0000-0000-000059260000}"/>
    <cellStyle name="Normal 2 8 21" xfId="1556" xr:uid="{00000000-0005-0000-0000-0000AC050000}"/>
    <cellStyle name="Normal 2 8 21 2" xfId="11669" xr:uid="{00000000-0005-0000-0000-00005B260000}"/>
    <cellStyle name="Normal 2 8 22" xfId="1557" xr:uid="{00000000-0005-0000-0000-0000AD050000}"/>
    <cellStyle name="Normal 2 8 22 2" xfId="11670" xr:uid="{00000000-0005-0000-0000-00005D260000}"/>
    <cellStyle name="Normal 2 8 23" xfId="1558" xr:uid="{00000000-0005-0000-0000-0000AE050000}"/>
    <cellStyle name="Normal 2 8 23 2" xfId="11671" xr:uid="{00000000-0005-0000-0000-00005F260000}"/>
    <cellStyle name="Normal 2 8 24" xfId="11672" xr:uid="{00000000-0005-0000-0000-000060260000}"/>
    <cellStyle name="Normal 2 8 24 2" xfId="11673" xr:uid="{00000000-0005-0000-0000-000061260000}"/>
    <cellStyle name="Normal 2 8 24 3" xfId="11674" xr:uid="{00000000-0005-0000-0000-000062260000}"/>
    <cellStyle name="Normal 2 8 3" xfId="1559" xr:uid="{00000000-0005-0000-0000-0000AF050000}"/>
    <cellStyle name="Normal 2 8 3 2" xfId="11675" xr:uid="{00000000-0005-0000-0000-000064260000}"/>
    <cellStyle name="Normal 2 8 4" xfId="1560" xr:uid="{00000000-0005-0000-0000-0000B0050000}"/>
    <cellStyle name="Normal 2 8 4 2" xfId="11676" xr:uid="{00000000-0005-0000-0000-000066260000}"/>
    <cellStyle name="Normal 2 8 5" xfId="1561" xr:uid="{00000000-0005-0000-0000-0000B1050000}"/>
    <cellStyle name="Normal 2 8 5 2" xfId="11677" xr:uid="{00000000-0005-0000-0000-000068260000}"/>
    <cellStyle name="Normal 2 8 6" xfId="1562" xr:uid="{00000000-0005-0000-0000-0000B2050000}"/>
    <cellStyle name="Normal 2 8 6 2" xfId="11678" xr:uid="{00000000-0005-0000-0000-00006A260000}"/>
    <cellStyle name="Normal 2 8 7" xfId="1563" xr:uid="{00000000-0005-0000-0000-0000B3050000}"/>
    <cellStyle name="Normal 2 8 7 2" xfId="11679" xr:uid="{00000000-0005-0000-0000-00006C260000}"/>
    <cellStyle name="Normal 2 8 8" xfId="1564" xr:uid="{00000000-0005-0000-0000-0000B4050000}"/>
    <cellStyle name="Normal 2 8 8 2" xfId="11680" xr:uid="{00000000-0005-0000-0000-00006E260000}"/>
    <cellStyle name="Normal 2 8 9" xfId="1565" xr:uid="{00000000-0005-0000-0000-0000B5050000}"/>
    <cellStyle name="Normal 2 8 9 2" xfId="11681" xr:uid="{00000000-0005-0000-0000-000070260000}"/>
    <cellStyle name="Normal 2 8_App b.3 Unspent_" xfId="1566" xr:uid="{00000000-0005-0000-0000-0000B6050000}"/>
    <cellStyle name="Normal 2 80" xfId="1567" xr:uid="{00000000-0005-0000-0000-0000B7050000}"/>
    <cellStyle name="Normal 2 80 2" xfId="11682" xr:uid="{00000000-0005-0000-0000-000072260000}"/>
    <cellStyle name="Normal 2 81" xfId="1568" xr:uid="{00000000-0005-0000-0000-0000B8050000}"/>
    <cellStyle name="Normal 2 81 2" xfId="11683" xr:uid="{00000000-0005-0000-0000-000074260000}"/>
    <cellStyle name="Normal 2 82" xfId="1569" xr:uid="{00000000-0005-0000-0000-0000B9050000}"/>
    <cellStyle name="Normal 2 82 2" xfId="11684" xr:uid="{00000000-0005-0000-0000-000076260000}"/>
    <cellStyle name="Normal 2 83" xfId="1570" xr:uid="{00000000-0005-0000-0000-0000BA050000}"/>
    <cellStyle name="Normal 2 83 2" xfId="11685" xr:uid="{00000000-0005-0000-0000-000078260000}"/>
    <cellStyle name="Normal 2 84" xfId="1571" xr:uid="{00000000-0005-0000-0000-0000BB050000}"/>
    <cellStyle name="Normal 2 84 2" xfId="11686" xr:uid="{00000000-0005-0000-0000-00007A260000}"/>
    <cellStyle name="Normal 2 85" xfId="1572" xr:uid="{00000000-0005-0000-0000-0000BC050000}"/>
    <cellStyle name="Normal 2 85 2" xfId="11687" xr:uid="{00000000-0005-0000-0000-00007C260000}"/>
    <cellStyle name="Normal 2 86" xfId="1573" xr:uid="{00000000-0005-0000-0000-0000BD050000}"/>
    <cellStyle name="Normal 2 86 2" xfId="11688" xr:uid="{00000000-0005-0000-0000-00007E260000}"/>
    <cellStyle name="Normal 2 87" xfId="1574" xr:uid="{00000000-0005-0000-0000-0000BE050000}"/>
    <cellStyle name="Normal 2 87 2" xfId="11689" xr:uid="{00000000-0005-0000-0000-000080260000}"/>
    <cellStyle name="Normal 2 88" xfId="1575" xr:uid="{00000000-0005-0000-0000-0000BF050000}"/>
    <cellStyle name="Normal 2 88 2" xfId="11690" xr:uid="{00000000-0005-0000-0000-000082260000}"/>
    <cellStyle name="Normal 2 89" xfId="1576" xr:uid="{00000000-0005-0000-0000-0000C0050000}"/>
    <cellStyle name="Normal 2 89 2" xfId="11691" xr:uid="{00000000-0005-0000-0000-000084260000}"/>
    <cellStyle name="Normal 2 9" xfId="1577" xr:uid="{00000000-0005-0000-0000-0000C1050000}"/>
    <cellStyle name="Normal 2 9 10" xfId="1578" xr:uid="{00000000-0005-0000-0000-0000C2050000}"/>
    <cellStyle name="Normal 2 9 10 2" xfId="11692" xr:uid="{00000000-0005-0000-0000-000087260000}"/>
    <cellStyle name="Normal 2 9 11" xfId="1579" xr:uid="{00000000-0005-0000-0000-0000C3050000}"/>
    <cellStyle name="Normal 2 9 11 2" xfId="11693" xr:uid="{00000000-0005-0000-0000-000089260000}"/>
    <cellStyle name="Normal 2 9 12" xfId="1580" xr:uid="{00000000-0005-0000-0000-0000C4050000}"/>
    <cellStyle name="Normal 2 9 12 2" xfId="11694" xr:uid="{00000000-0005-0000-0000-00008B260000}"/>
    <cellStyle name="Normal 2 9 13" xfId="1581" xr:uid="{00000000-0005-0000-0000-0000C5050000}"/>
    <cellStyle name="Normal 2 9 13 2" xfId="11695" xr:uid="{00000000-0005-0000-0000-00008D260000}"/>
    <cellStyle name="Normal 2 9 14" xfId="1582" xr:uid="{00000000-0005-0000-0000-0000C6050000}"/>
    <cellStyle name="Normal 2 9 14 2" xfId="11696" xr:uid="{00000000-0005-0000-0000-00008F260000}"/>
    <cellStyle name="Normal 2 9 15" xfId="1583" xr:uid="{00000000-0005-0000-0000-0000C7050000}"/>
    <cellStyle name="Normal 2 9 15 2" xfId="11697" xr:uid="{00000000-0005-0000-0000-000091260000}"/>
    <cellStyle name="Normal 2 9 16" xfId="1584" xr:uid="{00000000-0005-0000-0000-0000C8050000}"/>
    <cellStyle name="Normal 2 9 16 2" xfId="11698" xr:uid="{00000000-0005-0000-0000-000093260000}"/>
    <cellStyle name="Normal 2 9 17" xfId="1585" xr:uid="{00000000-0005-0000-0000-0000C9050000}"/>
    <cellStyle name="Normal 2 9 17 2" xfId="11699" xr:uid="{00000000-0005-0000-0000-000095260000}"/>
    <cellStyle name="Normal 2 9 18" xfId="1586" xr:uid="{00000000-0005-0000-0000-0000CA050000}"/>
    <cellStyle name="Normal 2 9 18 2" xfId="11700" xr:uid="{00000000-0005-0000-0000-000097260000}"/>
    <cellStyle name="Normal 2 9 19" xfId="1587" xr:uid="{00000000-0005-0000-0000-0000CB050000}"/>
    <cellStyle name="Normal 2 9 19 2" xfId="11701" xr:uid="{00000000-0005-0000-0000-000099260000}"/>
    <cellStyle name="Normal 2 9 2" xfId="1588" xr:uid="{00000000-0005-0000-0000-0000CC050000}"/>
    <cellStyle name="Normal 2 9 2 2" xfId="11702" xr:uid="{00000000-0005-0000-0000-00009B260000}"/>
    <cellStyle name="Normal 2 9 20" xfId="1589" xr:uid="{00000000-0005-0000-0000-0000CD050000}"/>
    <cellStyle name="Normal 2 9 20 2" xfId="11703" xr:uid="{00000000-0005-0000-0000-00009D260000}"/>
    <cellStyle name="Normal 2 9 21" xfId="1590" xr:uid="{00000000-0005-0000-0000-0000CE050000}"/>
    <cellStyle name="Normal 2 9 21 2" xfId="11704" xr:uid="{00000000-0005-0000-0000-00009F260000}"/>
    <cellStyle name="Normal 2 9 22" xfId="1591" xr:uid="{00000000-0005-0000-0000-0000CF050000}"/>
    <cellStyle name="Normal 2 9 22 2" xfId="11705" xr:uid="{00000000-0005-0000-0000-0000A1260000}"/>
    <cellStyle name="Normal 2 9 23" xfId="1592" xr:uid="{00000000-0005-0000-0000-0000D0050000}"/>
    <cellStyle name="Normal 2 9 23 2" xfId="11706" xr:uid="{00000000-0005-0000-0000-0000A3260000}"/>
    <cellStyle name="Normal 2 9 24" xfId="11707" xr:uid="{00000000-0005-0000-0000-0000A4260000}"/>
    <cellStyle name="Normal 2 9 24 2" xfId="11708" xr:uid="{00000000-0005-0000-0000-0000A5260000}"/>
    <cellStyle name="Normal 2 9 3" xfId="1593" xr:uid="{00000000-0005-0000-0000-0000D1050000}"/>
    <cellStyle name="Normal 2 9 3 2" xfId="11709" xr:uid="{00000000-0005-0000-0000-0000A7260000}"/>
    <cellStyle name="Normal 2 9 4" xfId="1594" xr:uid="{00000000-0005-0000-0000-0000D2050000}"/>
    <cellStyle name="Normal 2 9 4 2" xfId="11710" xr:uid="{00000000-0005-0000-0000-0000A9260000}"/>
    <cellStyle name="Normal 2 9 5" xfId="1595" xr:uid="{00000000-0005-0000-0000-0000D3050000}"/>
    <cellStyle name="Normal 2 9 5 2" xfId="11711" xr:uid="{00000000-0005-0000-0000-0000AB260000}"/>
    <cellStyle name="Normal 2 9 6" xfId="1596" xr:uid="{00000000-0005-0000-0000-0000D4050000}"/>
    <cellStyle name="Normal 2 9 6 2" xfId="11712" xr:uid="{00000000-0005-0000-0000-0000AD260000}"/>
    <cellStyle name="Normal 2 9 7" xfId="1597" xr:uid="{00000000-0005-0000-0000-0000D5050000}"/>
    <cellStyle name="Normal 2 9 7 2" xfId="11713" xr:uid="{00000000-0005-0000-0000-0000AF260000}"/>
    <cellStyle name="Normal 2 9 8" xfId="1598" xr:uid="{00000000-0005-0000-0000-0000D6050000}"/>
    <cellStyle name="Normal 2 9 8 2" xfId="11714" xr:uid="{00000000-0005-0000-0000-0000B1260000}"/>
    <cellStyle name="Normal 2 9 9" xfId="1599" xr:uid="{00000000-0005-0000-0000-0000D7050000}"/>
    <cellStyle name="Normal 2 9 9 2" xfId="11715" xr:uid="{00000000-0005-0000-0000-0000B3260000}"/>
    <cellStyle name="Normal 2 9_App b.3 Unspent_" xfId="1600" xr:uid="{00000000-0005-0000-0000-0000D8050000}"/>
    <cellStyle name="Normal 2 90" xfId="1601" xr:uid="{00000000-0005-0000-0000-0000D9050000}"/>
    <cellStyle name="Normal 2 90 2" xfId="11716" xr:uid="{00000000-0005-0000-0000-0000B5260000}"/>
    <cellStyle name="Normal 2 91" xfId="1602" xr:uid="{00000000-0005-0000-0000-0000DA050000}"/>
    <cellStyle name="Normal 2 91 2" xfId="11717" xr:uid="{00000000-0005-0000-0000-0000B7260000}"/>
    <cellStyle name="Normal 2 92" xfId="1603" xr:uid="{00000000-0005-0000-0000-0000DB050000}"/>
    <cellStyle name="Normal 2 92 2" xfId="11718" xr:uid="{00000000-0005-0000-0000-0000B9260000}"/>
    <cellStyle name="Normal 2 93" xfId="1604" xr:uid="{00000000-0005-0000-0000-0000DC050000}"/>
    <cellStyle name="Normal 2 93 2" xfId="11719" xr:uid="{00000000-0005-0000-0000-0000BB260000}"/>
    <cellStyle name="Normal 2 94" xfId="1605" xr:uid="{00000000-0005-0000-0000-0000DD050000}"/>
    <cellStyle name="Normal 2 94 2" xfId="11720" xr:uid="{00000000-0005-0000-0000-0000BD260000}"/>
    <cellStyle name="Normal 2 94 3" xfId="11721" xr:uid="{00000000-0005-0000-0000-0000BE260000}"/>
    <cellStyle name="Normal 2 95" xfId="1606" xr:uid="{00000000-0005-0000-0000-0000DE050000}"/>
    <cellStyle name="Normal 2 95 2" xfId="2880" xr:uid="{00000000-0005-0000-0000-0000DF050000}"/>
    <cellStyle name="Normal 2 95 2 2" xfId="11722" xr:uid="{00000000-0005-0000-0000-0000C1260000}"/>
    <cellStyle name="Normal 2 95 2 2 2" xfId="11723" xr:uid="{00000000-0005-0000-0000-0000C2260000}"/>
    <cellStyle name="Normal 2 95 2 2 2 2" xfId="26188" xr:uid="{0FC3565D-F328-443F-88CA-952E8C2B45C9}"/>
    <cellStyle name="Normal 2 95 2 2 2 2 2" xfId="41151" xr:uid="{71BEB6A5-6DF2-4708-B969-82968A0A943B}"/>
    <cellStyle name="Normal 2 95 2 2 2 3" xfId="33556" xr:uid="{59E3DB78-AF22-486B-8FFA-0E8339C6B278}"/>
    <cellStyle name="Normal 2 95 2 2 3" xfId="11724" xr:uid="{00000000-0005-0000-0000-0000C3260000}"/>
    <cellStyle name="Normal 2 95 2 2 3 2" xfId="26189" xr:uid="{067146B0-DD42-4E33-A317-9CB2DB850F52}"/>
    <cellStyle name="Normal 2 95 2 2 3 2 2" xfId="41152" xr:uid="{0BFF0259-80B4-435C-88FF-716444D89705}"/>
    <cellStyle name="Normal 2 95 2 2 3 3" xfId="33557" xr:uid="{BB032FB8-AC7E-4925-BFC3-5521B1B8BCE1}"/>
    <cellStyle name="Normal 2 95 2 2 4" xfId="26187" xr:uid="{66EED939-24CF-4A3B-ABB3-2AA1D1244BE7}"/>
    <cellStyle name="Normal 2 95 2 2 4 2" xfId="41150" xr:uid="{89310176-D85C-4221-AC05-9588D956121C}"/>
    <cellStyle name="Normal 2 95 2 2 5" xfId="33555" xr:uid="{7F7F6BC5-3F8B-41D0-9975-4E42D8BD0CC2}"/>
    <cellStyle name="Normal 2 95 2 3" xfId="11725" xr:uid="{00000000-0005-0000-0000-0000C4260000}"/>
    <cellStyle name="Normal 2 95 2 3 2" xfId="26190" xr:uid="{D5C4D789-4654-47DB-A996-59FE3C9777C8}"/>
    <cellStyle name="Normal 2 95 2 3 2 2" xfId="41153" xr:uid="{A6B95CF6-34E9-4D0C-B12A-A68110834A5C}"/>
    <cellStyle name="Normal 2 95 2 3 3" xfId="33558" xr:uid="{FDE52F3B-149E-476A-9692-1CBA18B24DA0}"/>
    <cellStyle name="Normal 2 95 2 4" xfId="11726" xr:uid="{00000000-0005-0000-0000-0000C5260000}"/>
    <cellStyle name="Normal 2 95 2 4 2" xfId="26191" xr:uid="{02874463-46FE-468C-86E8-9D67EFE8A096}"/>
    <cellStyle name="Normal 2 95 2 4 2 2" xfId="41154" xr:uid="{C78DFCEC-24B3-4216-9F82-23DD87A8A37D}"/>
    <cellStyle name="Normal 2 95 2 4 3" xfId="33559" xr:uid="{C93976C3-0A16-4B9E-8953-A5B51B8A85AB}"/>
    <cellStyle name="Normal 2 95 2 5" xfId="20836" xr:uid="{DC63487A-B41F-49FB-8905-73AB8745086C}"/>
    <cellStyle name="Normal 2 95 2 5 2" xfId="35812" xr:uid="{744E8C6D-63A0-4816-B683-AF06C3DC0D11}"/>
    <cellStyle name="Normal 2 95 2 6" xfId="28208" xr:uid="{32C44B47-E851-47FF-889C-853A5E50033E}"/>
    <cellStyle name="Normal 2 95 3" xfId="2936" xr:uid="{00000000-0005-0000-0000-0000E0050000}"/>
    <cellStyle name="Normal 2 95 3 2" xfId="11727" xr:uid="{00000000-0005-0000-0000-0000C7260000}"/>
    <cellStyle name="Normal 2 95 3 2 2" xfId="26192" xr:uid="{FF3AEC02-C97D-4499-ACCC-83CD7E0ED5E8}"/>
    <cellStyle name="Normal 2 95 3 2 2 2" xfId="41155" xr:uid="{6F9BDFFB-F546-4987-83BC-3FA66C6AD147}"/>
    <cellStyle name="Normal 2 95 3 2 3" xfId="33560" xr:uid="{16780F68-EBA6-4C94-A8C0-FD0E36F60F0B}"/>
    <cellStyle name="Normal 2 95 3 3" xfId="11728" xr:uid="{00000000-0005-0000-0000-0000C8260000}"/>
    <cellStyle name="Normal 2 95 3 3 2" xfId="26193" xr:uid="{897CFF61-4242-4DFB-B6CE-1F26AA9E9D95}"/>
    <cellStyle name="Normal 2 95 3 3 2 2" xfId="41156" xr:uid="{8F807612-0EB5-4341-8097-94F24C1E4648}"/>
    <cellStyle name="Normal 2 95 3 3 3" xfId="33561" xr:uid="{5CC7EEA9-BF4C-4B3D-97E8-15A1C75218D3}"/>
    <cellStyle name="Normal 2 95 3 4" xfId="20892" xr:uid="{BF4A1F4B-B768-442C-A913-BEC252324F8C}"/>
    <cellStyle name="Normal 2 95 3 4 2" xfId="35868" xr:uid="{A4D3C2BD-0D5A-4E17-BCF7-090AAB0DB747}"/>
    <cellStyle name="Normal 2 95 3 5" xfId="28264" xr:uid="{19F49E8D-36ED-4224-B0D4-9A48FCCA909C}"/>
    <cellStyle name="Normal 2 95 4" xfId="11729" xr:uid="{00000000-0005-0000-0000-0000C9260000}"/>
    <cellStyle name="Normal 2 95 4 2" xfId="26194" xr:uid="{D8B4D621-C8C0-47BC-B107-C9500D8EF23C}"/>
    <cellStyle name="Normal 2 95 4 2 2" xfId="41157" xr:uid="{118EAC51-C4E0-417B-94A0-9637A8646EB5}"/>
    <cellStyle name="Normal 2 95 4 3" xfId="33562" xr:uid="{8DA26D1C-1A26-4D16-A2E8-C509677B8B5A}"/>
    <cellStyle name="Normal 2 95 5" xfId="11730" xr:uid="{00000000-0005-0000-0000-0000CA260000}"/>
    <cellStyle name="Normal 2 95 5 2" xfId="26195" xr:uid="{95FD4811-21CF-483B-A8DE-4DA7BCBCE5CE}"/>
    <cellStyle name="Normal 2 95 5 2 2" xfId="41158" xr:uid="{34BCF589-41DA-4A33-BC2E-46CD8B19D8B1}"/>
    <cellStyle name="Normal 2 95 5 3" xfId="33563" xr:uid="{55A12C04-CFD2-4842-A05B-5A595A9829C1}"/>
    <cellStyle name="Normal 2 95 6" xfId="20736" xr:uid="{C2435470-37CB-4BFA-BFC2-4298D19677F8}"/>
    <cellStyle name="Normal 2 95 6 2" xfId="35729" xr:uid="{F74C1EDB-76EB-4615-ACB6-9A122FFEEEEB}"/>
    <cellStyle name="Normal 2 95 7" xfId="28053" xr:uid="{E3F1D758-CD97-4E2F-944C-67F6B627A508}"/>
    <cellStyle name="Normal 2 96" xfId="1607" xr:uid="{00000000-0005-0000-0000-0000E1050000}"/>
    <cellStyle name="Normal 2 96 2" xfId="2881" xr:uid="{00000000-0005-0000-0000-0000E2050000}"/>
    <cellStyle name="Normal 2 96 2 2" xfId="11731" xr:uid="{00000000-0005-0000-0000-0000CD260000}"/>
    <cellStyle name="Normal 2 96 2 2 2" xfId="11732" xr:uid="{00000000-0005-0000-0000-0000CE260000}"/>
    <cellStyle name="Normal 2 96 2 2 2 2" xfId="26197" xr:uid="{2B84DCF7-A0F2-4E71-B2B1-8B99E977FE2B}"/>
    <cellStyle name="Normal 2 96 2 2 2 2 2" xfId="41160" xr:uid="{7C1A54A4-CBBE-4C23-ACEA-48FEBED660B0}"/>
    <cellStyle name="Normal 2 96 2 2 2 3" xfId="33565" xr:uid="{64EAF5C6-4465-4C73-9D62-55EBA720D9A4}"/>
    <cellStyle name="Normal 2 96 2 2 3" xfId="11733" xr:uid="{00000000-0005-0000-0000-0000CF260000}"/>
    <cellStyle name="Normal 2 96 2 2 3 2" xfId="26198" xr:uid="{2C43AEA2-E7B6-466F-A60A-63C013437641}"/>
    <cellStyle name="Normal 2 96 2 2 3 2 2" xfId="41161" xr:uid="{4CE6488D-C3C3-4542-96F7-BD25AD6499A5}"/>
    <cellStyle name="Normal 2 96 2 2 3 3" xfId="33566" xr:uid="{981404AB-9F74-44FF-A52E-EA69F8558EEC}"/>
    <cellStyle name="Normal 2 96 2 2 4" xfId="26196" xr:uid="{C6E84903-64D2-4EEF-AD9A-C5AC44D91733}"/>
    <cellStyle name="Normal 2 96 2 2 4 2" xfId="41159" xr:uid="{BBBCE582-97C6-4DDB-AF00-2A93A7FDCCD9}"/>
    <cellStyle name="Normal 2 96 2 2 5" xfId="33564" xr:uid="{FE6898D5-6506-4967-B9CC-DCA75ADB460A}"/>
    <cellStyle name="Normal 2 96 2 3" xfId="11734" xr:uid="{00000000-0005-0000-0000-0000D0260000}"/>
    <cellStyle name="Normal 2 96 2 3 2" xfId="26199" xr:uid="{FE1098E9-560E-4DA3-846F-F0960242CEBB}"/>
    <cellStyle name="Normal 2 96 2 3 2 2" xfId="41162" xr:uid="{DE531C0A-42FF-442C-B188-9FE26733FEE0}"/>
    <cellStyle name="Normal 2 96 2 3 3" xfId="33567" xr:uid="{0C4093F3-F1F9-48F6-8758-8B5104543C16}"/>
    <cellStyle name="Normal 2 96 2 4" xfId="11735" xr:uid="{00000000-0005-0000-0000-0000D1260000}"/>
    <cellStyle name="Normal 2 96 2 4 2" xfId="26200" xr:uid="{CE02FCA7-4EEE-4846-A750-4540D19D1A74}"/>
    <cellStyle name="Normal 2 96 2 4 2 2" xfId="41163" xr:uid="{E764FBFA-1454-44CB-AA4E-735BD3DD8B62}"/>
    <cellStyle name="Normal 2 96 2 4 3" xfId="33568" xr:uid="{5172864A-CE61-4A28-BD37-47C1DD876AD1}"/>
    <cellStyle name="Normal 2 96 2 5" xfId="20837" xr:uid="{C3769E2A-48F2-49AE-BC07-D6007DBF0461}"/>
    <cellStyle name="Normal 2 96 2 5 2" xfId="35813" xr:uid="{EAEF31D5-7230-49BE-B2DB-AFDAEBDF1C13}"/>
    <cellStyle name="Normal 2 96 2 6" xfId="28209" xr:uid="{309993A8-AECA-4FA9-996F-A0214C3F72BA}"/>
    <cellStyle name="Normal 2 96 3" xfId="2937" xr:uid="{00000000-0005-0000-0000-0000E3050000}"/>
    <cellStyle name="Normal 2 96 3 2" xfId="11736" xr:uid="{00000000-0005-0000-0000-0000D3260000}"/>
    <cellStyle name="Normal 2 96 3 2 2" xfId="26201" xr:uid="{22D1D63C-2C13-4011-AD32-14BBAFE386D9}"/>
    <cellStyle name="Normal 2 96 3 2 2 2" xfId="41164" xr:uid="{CA166461-C86B-4915-B8CA-BC24B6A89308}"/>
    <cellStyle name="Normal 2 96 3 2 3" xfId="33569" xr:uid="{F7A1C90A-B74F-4C7D-B631-A90A43756FEF}"/>
    <cellStyle name="Normal 2 96 3 3" xfId="11737" xr:uid="{00000000-0005-0000-0000-0000D4260000}"/>
    <cellStyle name="Normal 2 96 3 3 2" xfId="26202" xr:uid="{B765D298-8619-4AEB-97C0-62C940CDAA5D}"/>
    <cellStyle name="Normal 2 96 3 3 2 2" xfId="41165" xr:uid="{2241A2B6-258E-4A6E-BE5B-05EE5279862D}"/>
    <cellStyle name="Normal 2 96 3 3 3" xfId="33570" xr:uid="{DCE6F5B2-4834-423E-A623-DDC9A5F3965E}"/>
    <cellStyle name="Normal 2 96 3 4" xfId="20893" xr:uid="{3096A891-40D4-4681-8002-032A665E2C78}"/>
    <cellStyle name="Normal 2 96 3 4 2" xfId="35869" xr:uid="{E7D918A6-2C91-4A4E-99B6-342261A00B76}"/>
    <cellStyle name="Normal 2 96 3 5" xfId="28265" xr:uid="{F0B49352-4B3D-4C18-B5F0-0145A8498B80}"/>
    <cellStyle name="Normal 2 96 4" xfId="11738" xr:uid="{00000000-0005-0000-0000-0000D5260000}"/>
    <cellStyle name="Normal 2 96 4 2" xfId="26203" xr:uid="{051A8321-C1FC-4994-86B3-A1F031D37F11}"/>
    <cellStyle name="Normal 2 96 4 2 2" xfId="41166" xr:uid="{22959385-B54D-4DDE-B4FC-4138C4E9DEA6}"/>
    <cellStyle name="Normal 2 96 4 3" xfId="33571" xr:uid="{E28B7EA4-2DD8-44F3-84CC-858FE666C1B6}"/>
    <cellStyle name="Normal 2 96 5" xfId="11739" xr:uid="{00000000-0005-0000-0000-0000D6260000}"/>
    <cellStyle name="Normal 2 96 5 2" xfId="26204" xr:uid="{35F7C86F-DA2A-4D5C-9F8E-9CF6FBE0C656}"/>
    <cellStyle name="Normal 2 96 5 2 2" xfId="41167" xr:uid="{A92A14D5-B573-4097-8121-375209A4DDFA}"/>
    <cellStyle name="Normal 2 96 5 3" xfId="33572" xr:uid="{19B11C1E-6233-4C61-9AEA-6ED929C49FAB}"/>
    <cellStyle name="Normal 2 96 6" xfId="20737" xr:uid="{C208D560-2CA0-43AD-8494-5DDA6C9C45C1}"/>
    <cellStyle name="Normal 2 96 6 2" xfId="35730" xr:uid="{DE9D2B6E-B3F9-4372-9F13-2223D33B6808}"/>
    <cellStyle name="Normal 2 96 7" xfId="28054" xr:uid="{264EB99A-26E9-4D82-A447-EEA245B65AE8}"/>
    <cellStyle name="Normal 2 97" xfId="2873" xr:uid="{00000000-0005-0000-0000-0000E4050000}"/>
    <cellStyle name="Normal 2 97 2" xfId="20829" xr:uid="{DF95A1E5-85A3-4E37-B929-818D7CCD8C6E}"/>
    <cellStyle name="Normal 2 97 2 2" xfId="35805" xr:uid="{5A8B2DED-B138-4BAC-9EF4-B5890992799F}"/>
    <cellStyle name="Normal 2 97 3" xfId="28201" xr:uid="{42B88CEA-EE19-4153-AA71-A71C36D23433}"/>
    <cellStyle name="Normal 2 98" xfId="2933" xr:uid="{00000000-0005-0000-0000-0000E5050000}"/>
    <cellStyle name="Normal 2 98 2" xfId="20889" xr:uid="{5A6B15CE-F7AA-4AB8-87D4-BE508EC9669A}"/>
    <cellStyle name="Normal 2 98 2 2" xfId="35865" xr:uid="{35592C05-E4BA-4485-9B89-1D529104F487}"/>
    <cellStyle name="Normal 2 98 3" xfId="28261" xr:uid="{73968A52-4340-41B1-8912-BC6A6263CB88}"/>
    <cellStyle name="Normal 2 99" xfId="2576" xr:uid="{00000000-0005-0000-0000-000006020000}"/>
    <cellStyle name="Normal 2 99 2" xfId="20749" xr:uid="{F9ED7887-09B6-4E69-B465-A2A151EB84ED}"/>
    <cellStyle name="Normal 2 99 2 2" xfId="35742" xr:uid="{FBB02DE8-5D5D-464F-BE23-C411026419F1}"/>
    <cellStyle name="Normal 2 99 3" xfId="28066" xr:uid="{FBEA68E0-D9F8-42DC-8404-44E94511236F}"/>
    <cellStyle name="Normal 2_12889 GP Contracts v3" xfId="1608" xr:uid="{00000000-0005-0000-0000-0000E6050000}"/>
    <cellStyle name="Normal 20" xfId="1609" xr:uid="{00000000-0005-0000-0000-0000E7050000}"/>
    <cellStyle name="Normal 20 2" xfId="1610" xr:uid="{00000000-0005-0000-0000-0000E8050000}"/>
    <cellStyle name="Normal 20 2 2" xfId="2882" xr:uid="{00000000-0005-0000-0000-0000E9050000}"/>
    <cellStyle name="Normal 20 2 2 2" xfId="11740" xr:uid="{00000000-0005-0000-0000-0000DE260000}"/>
    <cellStyle name="Normal 20 2 2 2 2" xfId="11741" xr:uid="{00000000-0005-0000-0000-0000DF260000}"/>
    <cellStyle name="Normal 20 2 2 2 2 2" xfId="26206" xr:uid="{0045121A-91CB-4CA8-8928-DF8B54952FA7}"/>
    <cellStyle name="Normal 20 2 2 2 2 2 2" xfId="41169" xr:uid="{BB55B30A-7165-4E71-9381-8DCEF801FE89}"/>
    <cellStyle name="Normal 20 2 2 2 2 3" xfId="33574" xr:uid="{FB275772-5384-493F-A533-5785A7E50C5B}"/>
    <cellStyle name="Normal 20 2 2 2 3" xfId="11742" xr:uid="{00000000-0005-0000-0000-0000E0260000}"/>
    <cellStyle name="Normal 20 2 2 2 3 2" xfId="26207" xr:uid="{67200799-772F-44AE-BC80-BB1F57D013A2}"/>
    <cellStyle name="Normal 20 2 2 2 3 2 2" xfId="41170" xr:uid="{57DE61C9-AA5D-4C09-A195-83C957AB60F1}"/>
    <cellStyle name="Normal 20 2 2 2 3 3" xfId="33575" xr:uid="{80DE5A45-8CA7-4555-87CF-D2CB087C9FBA}"/>
    <cellStyle name="Normal 20 2 2 2 4" xfId="26205" xr:uid="{CDF65726-01CB-419C-B875-6E93A3B83292}"/>
    <cellStyle name="Normal 20 2 2 2 4 2" xfId="41168" xr:uid="{41753839-C8AA-40B0-B89D-93B9A0FA21AE}"/>
    <cellStyle name="Normal 20 2 2 2 5" xfId="33573" xr:uid="{8D6F29D4-F641-448F-A825-89BD897E0A54}"/>
    <cellStyle name="Normal 20 2 2 3" xfId="11743" xr:uid="{00000000-0005-0000-0000-0000E1260000}"/>
    <cellStyle name="Normal 20 2 2 3 2" xfId="26208" xr:uid="{35E748A5-231F-4785-85D9-60BD38F1A115}"/>
    <cellStyle name="Normal 20 2 2 3 2 2" xfId="41171" xr:uid="{BCE03E58-60D8-48EC-AB5F-CF946BF91985}"/>
    <cellStyle name="Normal 20 2 2 3 3" xfId="33576" xr:uid="{895D1FDA-37D7-47EE-B6D1-1505EAD78175}"/>
    <cellStyle name="Normal 20 2 2 4" xfId="11744" xr:uid="{00000000-0005-0000-0000-0000E2260000}"/>
    <cellStyle name="Normal 20 2 2 4 2" xfId="26209" xr:uid="{782EAC46-D554-4E86-8B89-3ABA686A1878}"/>
    <cellStyle name="Normal 20 2 2 4 2 2" xfId="41172" xr:uid="{8268FDEA-CBEB-4516-9505-80516A8A93DD}"/>
    <cellStyle name="Normal 20 2 2 4 3" xfId="33577" xr:uid="{CA33EE36-E289-4F45-81C2-5ACFBD7B3580}"/>
    <cellStyle name="Normal 20 2 2 5" xfId="20838" xr:uid="{3D8D20F9-260C-484B-A681-03A6A849B069}"/>
    <cellStyle name="Normal 20 2 2 5 2" xfId="35814" xr:uid="{C3F01BFA-91DC-48A3-AF36-FB8FA1D27F44}"/>
    <cellStyle name="Normal 20 2 2 6" xfId="28210" xr:uid="{73B29063-896B-4546-8742-3B0E5D2B8023}"/>
    <cellStyle name="Normal 20 2 3" xfId="2938" xr:uid="{00000000-0005-0000-0000-0000EA050000}"/>
    <cellStyle name="Normal 20 2 3 2" xfId="11745" xr:uid="{00000000-0005-0000-0000-0000E4260000}"/>
    <cellStyle name="Normal 20 2 3 2 2" xfId="26210" xr:uid="{8D34BE57-93A6-4377-AE6F-9C9370C32BE0}"/>
    <cellStyle name="Normal 20 2 3 2 2 2" xfId="41173" xr:uid="{3C82BEB8-32BC-441D-AAF5-B11F253EAF22}"/>
    <cellStyle name="Normal 20 2 3 2 3" xfId="33578" xr:uid="{4763428A-4EE9-4CCE-9A40-102BBFBB1BF2}"/>
    <cellStyle name="Normal 20 2 3 3" xfId="11746" xr:uid="{00000000-0005-0000-0000-0000E5260000}"/>
    <cellStyle name="Normal 20 2 3 3 2" xfId="26211" xr:uid="{0FA0DA85-5309-4544-A91C-B89D39B3693C}"/>
    <cellStyle name="Normal 20 2 3 3 2 2" xfId="41174" xr:uid="{DF207448-4957-40AE-8C95-156F3741E933}"/>
    <cellStyle name="Normal 20 2 3 3 3" xfId="33579" xr:uid="{C654F436-8DE5-41EB-8825-107D3DCEE886}"/>
    <cellStyle name="Normal 20 2 3 4" xfId="20894" xr:uid="{B7266F38-4216-45C3-AD12-B4914E18EF97}"/>
    <cellStyle name="Normal 20 2 3 4 2" xfId="35870" xr:uid="{769EC411-55D5-48F3-B970-E2F0CE9764C5}"/>
    <cellStyle name="Normal 20 2 3 5" xfId="28266" xr:uid="{E5E71E72-FBA6-4984-B4D4-0554E83BABB6}"/>
    <cellStyle name="Normal 20 2 4" xfId="11747" xr:uid="{00000000-0005-0000-0000-0000E6260000}"/>
    <cellStyle name="Normal 20 2 4 2" xfId="26212" xr:uid="{51A8F94D-F47B-47DC-8A54-B68879569EFA}"/>
    <cellStyle name="Normal 20 2 4 2 2" xfId="41175" xr:uid="{8956F225-03CD-4516-833F-B1671B26F9EE}"/>
    <cellStyle name="Normal 20 2 4 3" xfId="33580" xr:uid="{54A0EE51-01A7-4105-BC42-229C68FEB293}"/>
    <cellStyle name="Normal 20 2 5" xfId="11748" xr:uid="{00000000-0005-0000-0000-0000E7260000}"/>
    <cellStyle name="Normal 20 2 5 2" xfId="26213" xr:uid="{75F220E8-91A3-4400-AE73-8CFC32D2A21A}"/>
    <cellStyle name="Normal 20 2 5 2 2" xfId="41176" xr:uid="{C9ADDDAF-CF18-42C4-BA43-8FFDB85AADE1}"/>
    <cellStyle name="Normal 20 2 5 3" xfId="33581" xr:uid="{14211769-6214-43A6-9388-DAC49770752F}"/>
    <cellStyle name="Normal 20 2 6" xfId="11749" xr:uid="{00000000-0005-0000-0000-0000E8260000}"/>
    <cellStyle name="Normal 20 2 7" xfId="5377" xr:uid="{00000000-0005-0000-0000-0000DC260000}"/>
    <cellStyle name="Normal 20 2 8" xfId="20738" xr:uid="{ED61F5C0-63AC-411F-9A34-ADDD7D1472F7}"/>
    <cellStyle name="Normal 20 2 8 2" xfId="35731" xr:uid="{8A0EDDA8-6AF0-489C-97F0-28132ED779EF}"/>
    <cellStyle name="Normal 20 2 9" xfId="28055" xr:uid="{58CCF235-DD87-4699-BE04-30068D9C4C4E}"/>
    <cellStyle name="Normal 20 3" xfId="19" xr:uid="{00000000-0005-0000-0000-000014000000}"/>
    <cellStyle name="Normal 20 3 2" xfId="121" xr:uid="{00000000-0005-0000-0000-000014000000}"/>
    <cellStyle name="Normal 20 3 2 2" xfId="11750" xr:uid="{00000000-0005-0000-0000-0000EA260000}"/>
    <cellStyle name="Normal 20 3 2 3" xfId="20668" xr:uid="{91D45EC7-3099-479E-A3B7-2143F88B0C1E}"/>
    <cellStyle name="Normal 20 3 2 3 2" xfId="35669" xr:uid="{22742CF9-2BF8-4B88-B477-E3429639F689}"/>
    <cellStyle name="Normal 20 3 2 4" xfId="27972" xr:uid="{0DC23BAF-F712-4731-B40E-1E82D311F07D}"/>
    <cellStyle name="Normal 20 3 3" xfId="1611" xr:uid="{00000000-0005-0000-0000-0000EB050000}"/>
    <cellStyle name="Normal 20 3 3 2" xfId="11751" xr:uid="{00000000-0005-0000-0000-0000EB260000}"/>
    <cellStyle name="Normal 20 3 4" xfId="20598" xr:uid="{4CE7D8A2-34E3-4445-945B-40E54940372D}"/>
    <cellStyle name="Normal 20 3 4 2" xfId="35599" xr:uid="{90D4B4FE-704F-4425-A060-5F60F2B3B333}"/>
    <cellStyle name="Normal 20 3 5" xfId="27902" xr:uid="{1C0685C1-DE62-49C4-B6D7-79AA7D047EA4}"/>
    <cellStyle name="Normal 20 4" xfId="11752" xr:uid="{00000000-0005-0000-0000-0000EC260000}"/>
    <cellStyle name="Normal 20 5" xfId="11753" xr:uid="{00000000-0005-0000-0000-0000ED260000}"/>
    <cellStyle name="Normal 20 5 2" xfId="11754" xr:uid="{00000000-0005-0000-0000-0000EE260000}"/>
    <cellStyle name="Normal 20 6" xfId="11755" xr:uid="{00000000-0005-0000-0000-0000EF260000}"/>
    <cellStyle name="Normal 20 7" xfId="5378" xr:uid="{00000000-0005-0000-0000-0000DB260000}"/>
    <cellStyle name="Normal 20_App b.3 Unspent_" xfId="1612" xr:uid="{00000000-0005-0000-0000-0000EC050000}"/>
    <cellStyle name="Normal 200" xfId="11756" xr:uid="{00000000-0005-0000-0000-0000F0260000}"/>
    <cellStyle name="Normal 201" xfId="20120" xr:uid="{00000000-0005-0000-0000-0000F1260000}"/>
    <cellStyle name="Normal 201 2" xfId="27563" xr:uid="{EFB72A4D-598B-4B82-A11B-38419CDD2A05}"/>
    <cellStyle name="Normal 201 2 2" xfId="42500" xr:uid="{7D7B658C-09D3-40FE-B41B-7E5A8111EAC6}"/>
    <cellStyle name="Normal 201 3" xfId="35139" xr:uid="{5AFDF5B0-616B-4390-B3A4-C9DDB59813BD}"/>
    <cellStyle name="Normal 202" xfId="5509" xr:uid="{00000000-0005-0000-0000-000063270000}"/>
    <cellStyle name="Normal 202 2" xfId="23186" xr:uid="{42D43998-7027-4206-A8C2-EE08480052A9}"/>
    <cellStyle name="Normal 203" xfId="5499" xr:uid="{00000000-0005-0000-0000-0000D74E0000}"/>
    <cellStyle name="Normal 203 2" xfId="23185" xr:uid="{28B52A76-DDA1-4099-9263-900CF8DC8265}"/>
    <cellStyle name="Normal 204" xfId="20529" xr:uid="{00000000-0005-0000-0000-000057500000}"/>
    <cellStyle name="Normal 204 2" xfId="27838" xr:uid="{989A7693-A801-45E7-8986-CE0E1C191D20}"/>
    <cellStyle name="Normal 204 2 2" xfId="42775" xr:uid="{851394E8-3857-4707-84D4-16A33395E956}"/>
    <cellStyle name="Normal 204 3" xfId="35547" xr:uid="{9C3ABC8C-C7C0-46C8-9CEA-930B319D217F}"/>
    <cellStyle name="Normal 205" xfId="15917" xr:uid="{00000000-0005-0000-0000-000058500000}"/>
    <cellStyle name="Normal 205 2" xfId="26894" xr:uid="{E5C5DCCF-78C6-4DCD-A19B-3418DB9D05F0}"/>
    <cellStyle name="Normal 205 2 2" xfId="41857" xr:uid="{B122E9C1-88F1-4356-826B-46B8292FB5F3}"/>
    <cellStyle name="Normal 205 3" xfId="34269" xr:uid="{5E2DCDA7-3DD2-4CC9-9E8E-E696F12B4FC9}"/>
    <cellStyle name="Normal 206" xfId="15914" xr:uid="{00000000-0005-0000-0000-000059500000}"/>
    <cellStyle name="Normal 206 2" xfId="26893" xr:uid="{65EF0C26-15F2-4FF4-98F3-6F0725D618DD}"/>
    <cellStyle name="Normal 206 2 2" xfId="41856" xr:uid="{176C8B08-F153-4876-88F8-452B84FDA224}"/>
    <cellStyle name="Normal 206 3" xfId="34268" xr:uid="{02C2949E-A482-4A86-A0DF-E3217AB91202}"/>
    <cellStyle name="Normal 207" xfId="15922" xr:uid="{00000000-0005-0000-0000-00005A500000}"/>
    <cellStyle name="Normal 207 2" xfId="26895" xr:uid="{AC793438-8188-46BC-835A-C05E8133CCB4}"/>
    <cellStyle name="Normal 207 2 2" xfId="41858" xr:uid="{05FD05AA-4776-49C5-9C77-9FEB8FA732A7}"/>
    <cellStyle name="Normal 207 3" xfId="34270" xr:uid="{8F77EECF-4C50-43CA-9558-7DC0B1834F4B}"/>
    <cellStyle name="Normal 208" xfId="20528" xr:uid="{00000000-0005-0000-0000-00005B500000}"/>
    <cellStyle name="Normal 208 2" xfId="27837" xr:uid="{0AFBEB55-9498-4284-9DB5-7FC1B2516BEB}"/>
    <cellStyle name="Normal 208 2 2" xfId="42774" xr:uid="{C3FD0BEF-D550-416A-806A-017BD47F5D77}"/>
    <cellStyle name="Normal 208 3" xfId="35546" xr:uid="{40A11FF6-71B4-4D6E-BE4B-3F1736806CA5}"/>
    <cellStyle name="Normal 209" xfId="20527" xr:uid="{00000000-0005-0000-0000-00005D500000}"/>
    <cellStyle name="Normal 209 2" xfId="27836" xr:uid="{A7BC3225-921D-408E-9013-83A948AF602C}"/>
    <cellStyle name="Normal 209 2 2" xfId="42773" xr:uid="{C153AEF7-85CF-463A-9F06-60478E2A61D1}"/>
    <cellStyle name="Normal 209 3" xfId="35545" xr:uid="{AA9BF234-FA95-4C75-8972-819C2B307B05}"/>
    <cellStyle name="Normal 21" xfId="1613" xr:uid="{00000000-0005-0000-0000-0000ED050000}"/>
    <cellStyle name="Normal 21 2" xfId="1614" xr:uid="{00000000-0005-0000-0000-0000EE050000}"/>
    <cellStyle name="Normal 21 2 2" xfId="2883" xr:uid="{00000000-0005-0000-0000-0000EF050000}"/>
    <cellStyle name="Normal 21 2 2 2" xfId="11757" xr:uid="{00000000-0005-0000-0000-0000F5260000}"/>
    <cellStyle name="Normal 21 2 2 2 2" xfId="26214" xr:uid="{14593BCE-DD5F-430F-9463-0CF9626C507A}"/>
    <cellStyle name="Normal 21 2 2 2 2 2" xfId="41177" xr:uid="{8810ED8C-85BD-4421-A9B5-C07A9416AFE7}"/>
    <cellStyle name="Normal 21 2 2 2 3" xfId="33582" xr:uid="{5B60EED9-3706-436E-BD08-F2DCDF0CD7F2}"/>
    <cellStyle name="Normal 21 2 2 3" xfId="11758" xr:uid="{00000000-0005-0000-0000-0000F6260000}"/>
    <cellStyle name="Normal 21 2 2 3 2" xfId="26215" xr:uid="{4AABE778-30B0-46E0-8E17-E5DB95194D0C}"/>
    <cellStyle name="Normal 21 2 2 3 2 2" xfId="41178" xr:uid="{B13CF01C-C5D4-46A6-B3B5-A4CA327EFF79}"/>
    <cellStyle name="Normal 21 2 2 3 3" xfId="33583" xr:uid="{20270EA7-DF13-45F8-9BED-1361A6B07FBD}"/>
    <cellStyle name="Normal 21 2 2 4" xfId="20839" xr:uid="{0CB08C83-A4B9-45AC-AE09-749E1EA1DE3B}"/>
    <cellStyle name="Normal 21 2 2 4 2" xfId="35815" xr:uid="{C53D2FCA-D75A-4D41-9095-196D6E0BB1BB}"/>
    <cellStyle name="Normal 21 2 2 5" xfId="28211" xr:uid="{125E4565-5B87-4572-AF79-71266561E219}"/>
    <cellStyle name="Normal 21 2 3" xfId="2939" xr:uid="{00000000-0005-0000-0000-0000F0050000}"/>
    <cellStyle name="Normal 21 2 3 2" xfId="20895" xr:uid="{5F4202EA-D104-45C3-96F1-27CA9D218E35}"/>
    <cellStyle name="Normal 21 2 3 2 2" xfId="35871" xr:uid="{5671FB5F-D542-4213-B008-08DD2A039D6D}"/>
    <cellStyle name="Normal 21 2 3 3" xfId="28267" xr:uid="{06D8C85D-A165-4D8B-A14A-270836F95483}"/>
    <cellStyle name="Normal 21 2 4" xfId="11759" xr:uid="{00000000-0005-0000-0000-0000F8260000}"/>
    <cellStyle name="Normal 21 2 4 2" xfId="26216" xr:uid="{0EF1EEA4-C7FD-4358-8AAA-05D053AAC0E2}"/>
    <cellStyle name="Normal 21 2 4 2 2" xfId="41179" xr:uid="{F776EBF8-9E23-4129-89F7-343CEB366238}"/>
    <cellStyle name="Normal 21 2 4 3" xfId="33584" xr:uid="{FF64211B-5C6E-4313-8195-0CA2E7ADE39D}"/>
    <cellStyle name="Normal 21 2 5" xfId="11760" xr:uid="{00000000-0005-0000-0000-0000F9260000}"/>
    <cellStyle name="Normal 21 2 6" xfId="5375" xr:uid="{00000000-0005-0000-0000-0000F3260000}"/>
    <cellStyle name="Normal 21 2 7" xfId="20739" xr:uid="{2CE74848-3167-4239-8BC3-08FB712BCF24}"/>
    <cellStyle name="Normal 21 2 7 2" xfId="35732" xr:uid="{78EF4D82-FA00-45C7-8739-19DB4402E2D4}"/>
    <cellStyle name="Normal 21 2 8" xfId="28056" xr:uid="{C4F60416-4F62-41AD-A95C-1D1E0DF143CD}"/>
    <cellStyle name="Normal 21 3" xfId="20" xr:uid="{00000000-0005-0000-0000-000015000000}"/>
    <cellStyle name="Normal 21 3 2" xfId="122" xr:uid="{00000000-0005-0000-0000-000015000000}"/>
    <cellStyle name="Normal 21 3 2 2" xfId="20669" xr:uid="{E7E709E9-121C-4033-824D-AD2ABAD67409}"/>
    <cellStyle name="Normal 21 3 2 2 2" xfId="35670" xr:uid="{D0F6A5B1-1BB6-4D70-95EB-48DFA95C483E}"/>
    <cellStyle name="Normal 21 3 2 3" xfId="27973" xr:uid="{1CD1C5B7-01B1-462B-A0ED-8C9B2E1B368E}"/>
    <cellStyle name="Normal 21 3 3" xfId="11761" xr:uid="{00000000-0005-0000-0000-0000FC260000}"/>
    <cellStyle name="Normal 21 3 3 2" xfId="11762" xr:uid="{00000000-0005-0000-0000-0000FD260000}"/>
    <cellStyle name="Normal 21 3 3 2 2" xfId="26217" xr:uid="{71C96BB2-6EE8-473E-93E0-1BF3D3D3806C}"/>
    <cellStyle name="Normal 21 3 3 2 2 2" xfId="41180" xr:uid="{10CB25BC-5871-424F-8691-C3C96ACBC12F}"/>
    <cellStyle name="Normal 21 3 3 2 3" xfId="33585" xr:uid="{5B5AD7D2-43DA-4485-88E7-52CCC042DA7F}"/>
    <cellStyle name="Normal 21 3 4" xfId="20599" xr:uid="{78B54430-781C-4E4A-910F-5F8393E29736}"/>
    <cellStyle name="Normal 21 3 4 2" xfId="35600" xr:uid="{2EE014CF-78BB-48C2-A2BC-726D2E4C0F75}"/>
    <cellStyle name="Normal 21 3 5" xfId="27903" xr:uid="{E3726CCA-314A-493E-B44E-BDB3A711DCEA}"/>
    <cellStyle name="Normal 21 4" xfId="11763" xr:uid="{00000000-0005-0000-0000-0000FE260000}"/>
    <cellStyle name="Normal 21 4 2" xfId="26218" xr:uid="{580FEB20-E5EA-44BC-9A79-CDFFB39F38E9}"/>
    <cellStyle name="Normal 21 4 2 2" xfId="41181" xr:uid="{3786A1CF-490E-47E9-A0F3-099965F5D7FB}"/>
    <cellStyle name="Normal 21 4 3" xfId="33586" xr:uid="{FD4D577C-7924-406A-8939-A9519418696A}"/>
    <cellStyle name="Normal 21 5" xfId="11764" xr:uid="{00000000-0005-0000-0000-0000FF260000}"/>
    <cellStyle name="Normal 21 5 2" xfId="26219" xr:uid="{8492BCBC-376D-4CB9-935F-D17C763B687C}"/>
    <cellStyle name="Normal 21 5 2 2" xfId="41182" xr:uid="{7554CDC0-749B-4782-9E8A-98AF1810DAFB}"/>
    <cellStyle name="Normal 21 5 3" xfId="33587" xr:uid="{D050AE54-084D-4B02-82EA-A868AC00511B}"/>
    <cellStyle name="Normal 21 6" xfId="11765" xr:uid="{00000000-0005-0000-0000-000000270000}"/>
    <cellStyle name="Normal 21 7" xfId="5376" xr:uid="{00000000-0005-0000-0000-0000F2260000}"/>
    <cellStyle name="Normal 21_App b.3 Unspent_" xfId="1615" xr:uid="{00000000-0005-0000-0000-0000F1050000}"/>
    <cellStyle name="Normal 210" xfId="20536" xr:uid="{F92909E9-3471-4B18-A40C-A4EF8A70AFF0}"/>
    <cellStyle name="Normal 210 2" xfId="20551" xr:uid="{2E73667C-20FC-439F-9A2C-0E3C7F5D0DA6}"/>
    <cellStyle name="Normal 210 2 2" xfId="20563" xr:uid="{F0504E7F-80FC-4E6C-AE5E-C2BF8F3B816E}"/>
    <cellStyle name="Normal 210 2 2 2" xfId="27861" xr:uid="{B5D40BC7-DA99-49BD-9CB6-2F4CB3346646}"/>
    <cellStyle name="Normal 210 2 2 2 2" xfId="42798" xr:uid="{B420389E-2302-4F7B-97C2-DCC1B100937E}"/>
    <cellStyle name="Normal 210 2 2 3" xfId="35570" xr:uid="{532D95B9-B770-4CC4-BE76-17F152F7B8B6}"/>
    <cellStyle name="Normal 210 2 3" xfId="27855" xr:uid="{763D5884-EF07-4C23-BDCF-36879A780D03}"/>
    <cellStyle name="Normal 210 2 3 2" xfId="42792" xr:uid="{BE9BE35E-B6A2-4EE3-BDFB-0A75FAD24239}"/>
    <cellStyle name="Normal 210 2 4" xfId="35564" xr:uid="{D9CA066D-C5E6-454A-ABA9-4C57F7775D64}"/>
    <cellStyle name="Normal 210 3" xfId="20572" xr:uid="{E95D1431-A504-4218-96C0-1B6A01809779}"/>
    <cellStyle name="Normal 210 3 2" xfId="27865" xr:uid="{2F39E223-6F65-4BBF-806E-FC9F0821C8E6}"/>
    <cellStyle name="Normal 210 3 2 2" xfId="42802" xr:uid="{87B96677-81E3-4EAC-9E4B-FF077E830C7D}"/>
    <cellStyle name="Normal 210 3 3" xfId="35574" xr:uid="{F757EF2E-DF54-4257-9709-C54624B17112}"/>
    <cellStyle name="Normal 210 4" xfId="27843" xr:uid="{AE646887-BC8E-403D-87AB-F7D8AC03CC0D}"/>
    <cellStyle name="Normal 210 4 2" xfId="42780" xr:uid="{AAC36E65-9EE9-4B52-B1AD-B220930F2830}"/>
    <cellStyle name="Normal 210 5" xfId="35552" xr:uid="{73B8C4EE-10A4-4623-84FE-B9392374F1AE}"/>
    <cellStyle name="Normal 211" xfId="20575" xr:uid="{59411DBF-B5EB-47FF-AB29-1C0A0F40DF13}"/>
    <cellStyle name="Normal 211 2" xfId="20580" xr:uid="{40882EA8-F651-49EB-8206-188E03D1B586}"/>
    <cellStyle name="Normal 211 2 2" xfId="27873" xr:uid="{8FD306F9-E6B2-4EF1-9552-B39EB54ABB24}"/>
    <cellStyle name="Normal 211 2 2 2" xfId="42810" xr:uid="{2922509C-E95D-4BE0-8345-2889E0ACE3E7}"/>
    <cellStyle name="Normal 211 2 3" xfId="35582" xr:uid="{7BEFB45D-6DEF-4B87-B273-977D9D60378B}"/>
    <cellStyle name="Normal 211 3" xfId="27868" xr:uid="{150F80FD-C660-467D-B53C-D3E9E4042D82}"/>
    <cellStyle name="Normal 211 3 2" xfId="42805" xr:uid="{B96D1A35-B12D-4702-9FC7-04C34D033E4C}"/>
    <cellStyle name="Normal 211 4" xfId="35577" xr:uid="{EC0BC674-9FFC-4BF8-978F-BECC0B38887C}"/>
    <cellStyle name="Normal 212" xfId="20583" xr:uid="{A7B289BC-DCC2-49F2-B37F-BA01F34601B3}"/>
    <cellStyle name="Normal 212 2" xfId="27876" xr:uid="{8D310BC9-1AA8-4621-9DE3-61E79A5C70C3}"/>
    <cellStyle name="Normal 212 2 2" xfId="42813" xr:uid="{FC39E76E-FB93-4E36-8D30-62EDAA4420C9}"/>
    <cellStyle name="Normal 212 3" xfId="35585" xr:uid="{8C711493-0B23-4D26-BF10-C2CF8D4C6CF8}"/>
    <cellStyle name="Normal 213" xfId="20584" xr:uid="{56B19F37-2784-463F-A269-D3F25577C816}"/>
    <cellStyle name="Normal 213 2" xfId="27877" xr:uid="{54FADCC9-9F4B-4ABD-9824-95E70635D044}"/>
    <cellStyle name="Normal 213 2 2" xfId="42814" xr:uid="{103641FA-CFA5-429D-BF3A-A45245AAD948}"/>
    <cellStyle name="Normal 213 3" xfId="35586" xr:uid="{F6282BC7-5864-48B7-BEC7-FCCFA0C23949}"/>
    <cellStyle name="Normal 214" xfId="20586" xr:uid="{85C88B39-9595-44D3-8187-9C910CA55BE6}"/>
    <cellStyle name="Normal 214 2" xfId="27879" xr:uid="{42365CDD-5F96-4287-B6F2-9B6F181F3116}"/>
    <cellStyle name="Normal 214 2 2" xfId="42816" xr:uid="{DDC874DC-68E2-445C-9C0D-983CCA6F82DB}"/>
    <cellStyle name="Normal 214 3" xfId="35588" xr:uid="{4AF7BDA2-9883-414C-87C8-5561DFDFD23A}"/>
    <cellStyle name="Normal 216" xfId="27887" xr:uid="{7BF501E6-2324-4149-A85C-2ED6E8BFBE0D}"/>
    <cellStyle name="Normal 216 2" xfId="42824" xr:uid="{287AD692-20E6-47D9-A02E-4298283A2D9C}"/>
    <cellStyle name="Normal 22" xfId="1616" xr:uid="{00000000-0005-0000-0000-0000F2050000}"/>
    <cellStyle name="Normal 22 2" xfId="1617" xr:uid="{00000000-0005-0000-0000-0000F3050000}"/>
    <cellStyle name="Normal 22 2 2" xfId="2884" xr:uid="{00000000-0005-0000-0000-0000F4050000}"/>
    <cellStyle name="Normal 22 2 2 2" xfId="11766" xr:uid="{00000000-0005-0000-0000-000004270000}"/>
    <cellStyle name="Normal 22 2 2 2 2" xfId="26220" xr:uid="{11B16156-27E4-4960-BF56-C71A569EF3CA}"/>
    <cellStyle name="Normal 22 2 2 2 2 2" xfId="41183" xr:uid="{E5B046A3-51FC-471A-B7D2-490CBAC4CA5D}"/>
    <cellStyle name="Normal 22 2 2 2 3" xfId="33588" xr:uid="{0568F1E7-47B2-4ABC-B08D-EAD25283AC60}"/>
    <cellStyle name="Normal 22 2 2 3" xfId="11767" xr:uid="{00000000-0005-0000-0000-000005270000}"/>
    <cellStyle name="Normal 22 2 2 3 2" xfId="26221" xr:uid="{755B9CAB-CEE7-474C-9004-C72BB0CEB36C}"/>
    <cellStyle name="Normal 22 2 2 3 2 2" xfId="41184" xr:uid="{5AF7E71F-5FE0-4816-9D78-16650ED34233}"/>
    <cellStyle name="Normal 22 2 2 3 3" xfId="33589" xr:uid="{0A16F806-C1EA-4D22-BF37-0CE29DAF5F4B}"/>
    <cellStyle name="Normal 22 2 2 4" xfId="20840" xr:uid="{01D848AF-EFB2-4A90-844E-8EC80FB457DA}"/>
    <cellStyle name="Normal 22 2 2 4 2" xfId="35816" xr:uid="{FCD3098A-579B-481F-B80E-E794D2E6453A}"/>
    <cellStyle name="Normal 22 2 2 5" xfId="28212" xr:uid="{F63DF9BB-348E-468F-B1AB-F5FA4CBFF14A}"/>
    <cellStyle name="Normal 22 2 3" xfId="2940" xr:uid="{00000000-0005-0000-0000-0000F5050000}"/>
    <cellStyle name="Normal 22 2 3 2" xfId="20896" xr:uid="{275C0440-2086-4709-A26A-26C73AD3F7BF}"/>
    <cellStyle name="Normal 22 2 3 2 2" xfId="35872" xr:uid="{38C6FD98-2EC5-486D-93AA-EAE8BBBDBB30}"/>
    <cellStyle name="Normal 22 2 3 3" xfId="28268" xr:uid="{C4002ABF-B3F5-4358-8E8D-44AA8FB4712A}"/>
    <cellStyle name="Normal 22 2 4" xfId="11768" xr:uid="{00000000-0005-0000-0000-000007270000}"/>
    <cellStyle name="Normal 22 2 4 2" xfId="26222" xr:uid="{54CF4410-CFC3-4023-A590-3C19E0E3CC94}"/>
    <cellStyle name="Normal 22 2 4 2 2" xfId="41185" xr:uid="{0B0E8310-2D40-4DCB-97F1-15E39089E20C}"/>
    <cellStyle name="Normal 22 2 4 3" xfId="33590" xr:uid="{6912C31D-4DD3-4968-B9CA-046B9FD9B42C}"/>
    <cellStyle name="Normal 22 2 5" xfId="11769" xr:uid="{00000000-0005-0000-0000-000008270000}"/>
    <cellStyle name="Normal 22 2 6" xfId="5373" xr:uid="{00000000-0005-0000-0000-000002270000}"/>
    <cellStyle name="Normal 22 2 7" xfId="20740" xr:uid="{C95C302C-108C-418E-B740-69D3E9677785}"/>
    <cellStyle name="Normal 22 2 7 2" xfId="35733" xr:uid="{3BB13D84-67EA-42EB-897D-613DD1A7A913}"/>
    <cellStyle name="Normal 22 2 8" xfId="28057" xr:uid="{2E0F51AB-A71D-4146-B91F-88D22AA89ECD}"/>
    <cellStyle name="Normal 22 3" xfId="21" xr:uid="{00000000-0005-0000-0000-000016000000}"/>
    <cellStyle name="Normal 22 3 2" xfId="123" xr:uid="{00000000-0005-0000-0000-000016000000}"/>
    <cellStyle name="Normal 22 3 2 2" xfId="20670" xr:uid="{B844D28C-03D2-4B3D-8636-9785C6C30862}"/>
    <cellStyle name="Normal 22 3 2 2 2" xfId="35671" xr:uid="{A880456B-E0F6-4A69-80C8-EC594FC5083E}"/>
    <cellStyle name="Normal 22 3 2 3" xfId="27974" xr:uid="{F1D6AD50-AA0F-4F95-8904-E9CD60E6158B}"/>
    <cellStyle name="Normal 22 3 3" xfId="11770" xr:uid="{00000000-0005-0000-0000-00000B270000}"/>
    <cellStyle name="Normal 22 3 3 2" xfId="11771" xr:uid="{00000000-0005-0000-0000-00000C270000}"/>
    <cellStyle name="Normal 22 3 3 2 2" xfId="26223" xr:uid="{CFBD3F59-88E3-4D5B-BB60-F97AF05B2C59}"/>
    <cellStyle name="Normal 22 3 3 2 2 2" xfId="41186" xr:uid="{87B0C42B-B582-4058-BE2A-455F1DC51B53}"/>
    <cellStyle name="Normal 22 3 3 2 3" xfId="33591" xr:uid="{1B9FD04F-8CF8-4E60-96BD-C9305155FA73}"/>
    <cellStyle name="Normal 22 3 4" xfId="20600" xr:uid="{6AA11130-3413-431C-B034-4A93FCB54939}"/>
    <cellStyle name="Normal 22 3 4 2" xfId="35601" xr:uid="{6E6BA8FD-6CC4-41F1-9776-08CF17079C27}"/>
    <cellStyle name="Normal 22 3 5" xfId="27904" xr:uid="{3979371E-8495-4E0A-800F-D6252ABAB7DB}"/>
    <cellStyle name="Normal 22 4" xfId="11772" xr:uid="{00000000-0005-0000-0000-00000D270000}"/>
    <cellStyle name="Normal 22 4 2" xfId="26224" xr:uid="{D9953FCD-EC81-4530-972C-58BEE8393705}"/>
    <cellStyle name="Normal 22 4 2 2" xfId="41187" xr:uid="{4C29BD26-781D-4C0F-BFE7-13767BAFCC90}"/>
    <cellStyle name="Normal 22 4 3" xfId="33592" xr:uid="{F16ED754-2F95-4922-8471-C3914353C11D}"/>
    <cellStyle name="Normal 22 5" xfId="11773" xr:uid="{00000000-0005-0000-0000-00000E270000}"/>
    <cellStyle name="Normal 22 5 2" xfId="26225" xr:uid="{F451CF3A-FA4A-4B4B-A080-5601090899D1}"/>
    <cellStyle name="Normal 22 5 2 2" xfId="41188" xr:uid="{10A2D9DA-67BE-4F01-A501-19BD70791B08}"/>
    <cellStyle name="Normal 22 5 3" xfId="33593" xr:uid="{44A17BB9-65AE-4E47-B0C0-A66B04D2B68C}"/>
    <cellStyle name="Normal 22 6" xfId="11774" xr:uid="{00000000-0005-0000-0000-00000F270000}"/>
    <cellStyle name="Normal 22 7" xfId="5374" xr:uid="{00000000-0005-0000-0000-000001270000}"/>
    <cellStyle name="Normal 22_App b.3 Unspent_" xfId="1618" xr:uid="{00000000-0005-0000-0000-0000F6050000}"/>
    <cellStyle name="Normal 23" xfId="1619" xr:uid="{00000000-0005-0000-0000-0000F7050000}"/>
    <cellStyle name="Normal 23 2" xfId="5371" xr:uid="{00000000-0005-0000-0000-000011270000}"/>
    <cellStyle name="Normal 23 2 2" xfId="11775" xr:uid="{00000000-0005-0000-0000-000012270000}"/>
    <cellStyle name="Normal 23 2 2 2" xfId="11776" xr:uid="{00000000-0005-0000-0000-000013270000}"/>
    <cellStyle name="Normal 23 2 2 2 2" xfId="11777" xr:uid="{00000000-0005-0000-0000-000014270000}"/>
    <cellStyle name="Normal 23 2 2 2 2 2" xfId="26228" xr:uid="{384E9EC4-97D7-48BB-94F8-5F4DBE06D032}"/>
    <cellStyle name="Normal 23 2 2 2 2 2 2" xfId="41191" xr:uid="{527779D9-468E-41A9-B124-45C3F751E671}"/>
    <cellStyle name="Normal 23 2 2 2 2 3" xfId="33596" xr:uid="{D505FFE7-0994-49DB-BAAB-7B0BC7C902D6}"/>
    <cellStyle name="Normal 23 2 2 2 3" xfId="11778" xr:uid="{00000000-0005-0000-0000-000015270000}"/>
    <cellStyle name="Normal 23 2 2 2 3 2" xfId="26229" xr:uid="{4BE6DD60-1019-447E-8C3A-D2F80510A95B}"/>
    <cellStyle name="Normal 23 2 2 2 3 2 2" xfId="41192" xr:uid="{4D729E61-6886-41FA-92EF-A05BDF8423F8}"/>
    <cellStyle name="Normal 23 2 2 2 3 3" xfId="33597" xr:uid="{0DF9FC85-526C-42F4-8BA9-60990DAD1C1E}"/>
    <cellStyle name="Normal 23 2 2 2 4" xfId="26227" xr:uid="{F68D0C75-C802-4A71-AFA9-54988A58B9FD}"/>
    <cellStyle name="Normal 23 2 2 2 4 2" xfId="41190" xr:uid="{A3E1B774-D4DA-4F6F-8838-6E66118FAB80}"/>
    <cellStyle name="Normal 23 2 2 2 5" xfId="33595" xr:uid="{DC5DAD30-6861-446A-A0CF-F70ADF8DA3EA}"/>
    <cellStyle name="Normal 23 2 2 3" xfId="11779" xr:uid="{00000000-0005-0000-0000-000016270000}"/>
    <cellStyle name="Normal 23 2 2 3 2" xfId="26230" xr:uid="{DB1EEC9F-68AD-400C-8793-8A3CEAC1A6CB}"/>
    <cellStyle name="Normal 23 2 2 3 2 2" xfId="41193" xr:uid="{C1046DCA-55B8-4E48-BF82-3D9BF4A22AF3}"/>
    <cellStyle name="Normal 23 2 2 3 3" xfId="33598" xr:uid="{FD3975BA-8DD0-4656-98D1-9160AB2C3A73}"/>
    <cellStyle name="Normal 23 2 2 4" xfId="11780" xr:uid="{00000000-0005-0000-0000-000017270000}"/>
    <cellStyle name="Normal 23 2 2 4 2" xfId="26231" xr:uid="{50136299-2517-4ABE-AC6A-08D381F9218E}"/>
    <cellStyle name="Normal 23 2 2 4 2 2" xfId="41194" xr:uid="{D6269D47-2C9E-4B6C-9EB8-6FABA69E2897}"/>
    <cellStyle name="Normal 23 2 2 4 3" xfId="33599" xr:uid="{AE7F5B82-8C1B-4B83-A921-0AC412B04DE9}"/>
    <cellStyle name="Normal 23 2 2 5" xfId="26226" xr:uid="{616C7C3A-1EC8-4B9C-B612-E7BDCEEE2BCF}"/>
    <cellStyle name="Normal 23 2 2 5 2" xfId="41189" xr:uid="{7A7109B7-63F7-4600-B156-E378446AB7E7}"/>
    <cellStyle name="Normal 23 2 2 6" xfId="33594" xr:uid="{60076B1C-6DF3-4F11-A5C3-A246761813B7}"/>
    <cellStyle name="Normal 23 2 3" xfId="11781" xr:uid="{00000000-0005-0000-0000-000018270000}"/>
    <cellStyle name="Normal 23 2 3 2" xfId="11782" xr:uid="{00000000-0005-0000-0000-000019270000}"/>
    <cellStyle name="Normal 23 2 3 2 2" xfId="26233" xr:uid="{AB6D249D-379A-4820-A2F4-18DFA5FF1D26}"/>
    <cellStyle name="Normal 23 2 3 2 2 2" xfId="41196" xr:uid="{B2C55069-5BEA-4180-B5E9-5791ED3AD2FD}"/>
    <cellStyle name="Normal 23 2 3 2 3" xfId="33601" xr:uid="{61635560-DCCC-4799-9BDA-6ED78471658B}"/>
    <cellStyle name="Normal 23 2 3 3" xfId="11783" xr:uid="{00000000-0005-0000-0000-00001A270000}"/>
    <cellStyle name="Normal 23 2 3 3 2" xfId="26234" xr:uid="{361EFF90-17EB-40F8-B08C-E9B6102683CD}"/>
    <cellStyle name="Normal 23 2 3 3 2 2" xfId="41197" xr:uid="{14C1E1AC-964A-459F-ACBA-EAF424801A30}"/>
    <cellStyle name="Normal 23 2 3 3 3" xfId="33602" xr:uid="{7419BBBB-D75B-466B-A328-EF7C7A4CF5C1}"/>
    <cellStyle name="Normal 23 2 3 4" xfId="26232" xr:uid="{F2D51A7E-13B4-4DD7-87BA-71748F2D3EEB}"/>
    <cellStyle name="Normal 23 2 3 4 2" xfId="41195" xr:uid="{BDB77F00-98DB-4507-AE9D-FE48887B90E3}"/>
    <cellStyle name="Normal 23 2 3 5" xfId="33600" xr:uid="{178935BC-BAE4-44BA-A8FE-C8BBF6F9DE0D}"/>
    <cellStyle name="Normal 23 2 4" xfId="11784" xr:uid="{00000000-0005-0000-0000-00001B270000}"/>
    <cellStyle name="Normal 23 2 4 2" xfId="26235" xr:uid="{50F2747C-791C-4483-9BE4-96D449DCB048}"/>
    <cellStyle name="Normal 23 2 4 2 2" xfId="41198" xr:uid="{18409590-436E-47F4-9316-4CA8ED096CA3}"/>
    <cellStyle name="Normal 23 2 4 3" xfId="33603" xr:uid="{E5EA23C0-5470-46D2-9BC4-8EB259945A07}"/>
    <cellStyle name="Normal 23 2 5" xfId="11785" xr:uid="{00000000-0005-0000-0000-00001C270000}"/>
    <cellStyle name="Normal 23 2 5 2" xfId="26236" xr:uid="{6DB02E1D-22D9-44CA-AD2E-C046E9347FFD}"/>
    <cellStyle name="Normal 23 2 5 2 2" xfId="41199" xr:uid="{248FE76B-DE49-4BF1-A0AC-1AAF0526D18D}"/>
    <cellStyle name="Normal 23 2 5 3" xfId="33604" xr:uid="{8AB1EA46-76E2-4720-B69F-745BA3C33D9C}"/>
    <cellStyle name="Normal 23 2 6" xfId="11786" xr:uid="{00000000-0005-0000-0000-00001D270000}"/>
    <cellStyle name="Normal 23 3" xfId="22" xr:uid="{00000000-0005-0000-0000-000017000000}"/>
    <cellStyle name="Normal 23 3 2" xfId="124" xr:uid="{00000000-0005-0000-0000-000017000000}"/>
    <cellStyle name="Normal 23 3 2 2" xfId="20671" xr:uid="{E1B48E48-5CC7-493A-AB91-2EFFFF0CB8D5}"/>
    <cellStyle name="Normal 23 3 2 2 2" xfId="35672" xr:uid="{52F72DD5-8DBE-4B99-BE77-76C67E012AC7}"/>
    <cellStyle name="Normal 23 3 2 3" xfId="27975" xr:uid="{76C11F5E-AAAA-4026-B8A4-9F0BD902783E}"/>
    <cellStyle name="Normal 23 3 3" xfId="11787" xr:uid="{00000000-0005-0000-0000-00001E270000}"/>
    <cellStyle name="Normal 23 3 4" xfId="20601" xr:uid="{E7BECC81-D260-4EB2-ABF5-7267DD759507}"/>
    <cellStyle name="Normal 23 3 4 2" xfId="35602" xr:uid="{F268F455-37FF-4001-AF03-2A6006F4B3E4}"/>
    <cellStyle name="Normal 23 3 5" xfId="27905" xr:uid="{A264D725-8901-4EC0-99FE-A1857CCFDF28}"/>
    <cellStyle name="Normal 23 4" xfId="5372" xr:uid="{00000000-0005-0000-0000-000010270000}"/>
    <cellStyle name="Normal 24" xfId="1620" xr:uid="{00000000-0005-0000-0000-0000F8050000}"/>
    <cellStyle name="Normal 24 2" xfId="2885" xr:uid="{00000000-0005-0000-0000-0000F9050000}"/>
    <cellStyle name="Normal 24 2 2" xfId="11788" xr:uid="{00000000-0005-0000-0000-000021270000}"/>
    <cellStyle name="Normal 24 2 2 2" xfId="11789" xr:uid="{00000000-0005-0000-0000-000022270000}"/>
    <cellStyle name="Normal 24 2 2 2 2" xfId="26238" xr:uid="{BB474BF8-9155-4AE9-B6AE-A0E3751F5A36}"/>
    <cellStyle name="Normal 24 2 2 2 2 2" xfId="41201" xr:uid="{2476F009-69E6-458D-A0CB-6D49D1E797D7}"/>
    <cellStyle name="Normal 24 2 2 2 3" xfId="33606" xr:uid="{8754B430-5BFE-4BD1-B44F-4746F9F2D4F2}"/>
    <cellStyle name="Normal 24 2 2 3" xfId="11790" xr:uid="{00000000-0005-0000-0000-000023270000}"/>
    <cellStyle name="Normal 24 2 2 3 2" xfId="26239" xr:uid="{F592926D-D44D-4F15-9382-8ECBEBE19FC9}"/>
    <cellStyle name="Normal 24 2 2 3 2 2" xfId="41202" xr:uid="{39B4EFB0-D473-489E-B641-8101C4C86DDC}"/>
    <cellStyle name="Normal 24 2 2 3 3" xfId="33607" xr:uid="{E806C972-4F2A-455B-8052-134F305AB5C2}"/>
    <cellStyle name="Normal 24 2 2 4" xfId="26237" xr:uid="{7E568143-3427-46F1-9855-77A3F05DD900}"/>
    <cellStyle name="Normal 24 2 2 4 2" xfId="41200" xr:uid="{695AA24C-1F0D-45C7-BBC3-4D3B37FBD8B4}"/>
    <cellStyle name="Normal 24 2 2 5" xfId="33605" xr:uid="{DD4C3E71-8738-498E-BE3F-0D5DF93AD74C}"/>
    <cellStyle name="Normal 24 2 3" xfId="11791" xr:uid="{00000000-0005-0000-0000-000024270000}"/>
    <cellStyle name="Normal 24 2 3 2" xfId="26240" xr:uid="{F0A5F62B-1904-43F5-B8E8-E1E949ECD3EE}"/>
    <cellStyle name="Normal 24 2 3 2 2" xfId="41203" xr:uid="{A6AAE02F-A3CB-493F-BC15-7AEDB0057F38}"/>
    <cellStyle name="Normal 24 2 3 3" xfId="33608" xr:uid="{885B0454-819D-4383-850F-D19E6EF2DE14}"/>
    <cellStyle name="Normal 24 2 4" xfId="11792" xr:uid="{00000000-0005-0000-0000-000025270000}"/>
    <cellStyle name="Normal 24 2 4 2" xfId="26241" xr:uid="{18CC0238-2386-4BAA-B3F8-694608AD2C2C}"/>
    <cellStyle name="Normal 24 2 4 2 2" xfId="41204" xr:uid="{C8EF5DDD-8FF2-4ED4-9A7F-61849C0BB369}"/>
    <cellStyle name="Normal 24 2 4 3" xfId="33609" xr:uid="{A1BFE398-8759-41A0-8FEF-9C63BEE8C2F5}"/>
    <cellStyle name="Normal 24 2 5" xfId="20841" xr:uid="{2C191F46-0ED1-4642-AAB0-6781779BB0DB}"/>
    <cellStyle name="Normal 24 2 5 2" xfId="35817" xr:uid="{E72283C9-61B0-4D6D-9D95-573BFB0D4DCD}"/>
    <cellStyle name="Normal 24 2 6" xfId="28213" xr:uid="{10403C5A-7DC3-4E64-BB51-B7FF09F11426}"/>
    <cellStyle name="Normal 24 3" xfId="23" xr:uid="{00000000-0005-0000-0000-000018000000}"/>
    <cellStyle name="Normal 24 3 2" xfId="125" xr:uid="{00000000-0005-0000-0000-000018000000}"/>
    <cellStyle name="Normal 24 3 2 2" xfId="20672" xr:uid="{90D428B2-D6CF-41D9-82BE-E5912DAA49DB}"/>
    <cellStyle name="Normal 24 3 2 2 2" xfId="35673" xr:uid="{2615DDB7-EADD-467E-855B-1D6308B749EC}"/>
    <cellStyle name="Normal 24 3 2 3" xfId="27976" xr:uid="{60089F90-554F-44FB-8DB9-43F4A1408236}"/>
    <cellStyle name="Normal 24 3 3" xfId="11793" xr:uid="{00000000-0005-0000-0000-000028270000}"/>
    <cellStyle name="Normal 24 3 3 2" xfId="26242" xr:uid="{6AE40340-6FA0-41BA-AB15-E7840D0A93CD}"/>
    <cellStyle name="Normal 24 3 3 2 2" xfId="41205" xr:uid="{BB889C76-82F3-4743-8DE7-6C54C43B5BEF}"/>
    <cellStyle name="Normal 24 3 3 3" xfId="33610" xr:uid="{8F93A0BD-FA79-4494-9249-13FB5105D7D1}"/>
    <cellStyle name="Normal 24 3 4" xfId="20602" xr:uid="{D565133D-A5D5-4998-BC41-D7C0CC67BBD4}"/>
    <cellStyle name="Normal 24 3 4 2" xfId="35603" xr:uid="{AE939698-CE3F-4324-8FC3-83249F7521D8}"/>
    <cellStyle name="Normal 24 3 5" xfId="27906" xr:uid="{11F6230F-69C5-443C-AB01-5B2C39DE3481}"/>
    <cellStyle name="Normal 24 4" xfId="11794" xr:uid="{00000000-0005-0000-0000-000029270000}"/>
    <cellStyle name="Normal 24 4 2" xfId="26243" xr:uid="{4AF25157-B64B-46DD-8D87-6940070E6925}"/>
    <cellStyle name="Normal 24 4 2 2" xfId="41206" xr:uid="{D8AFAA91-A8EE-4696-8A79-2724D2D428BB}"/>
    <cellStyle name="Normal 24 4 3" xfId="33611" xr:uid="{16B72F54-7177-44B7-A751-01AE2E2493E6}"/>
    <cellStyle name="Normal 24 5" xfId="11795" xr:uid="{00000000-0005-0000-0000-00002A270000}"/>
    <cellStyle name="Normal 24 5 2" xfId="26244" xr:uid="{236A1F4F-A91C-45A7-9CA9-FEDD4ED46577}"/>
    <cellStyle name="Normal 24 5 2 2" xfId="41207" xr:uid="{F7738FD2-B734-422E-8C0E-2331D0E62CDE}"/>
    <cellStyle name="Normal 24 5 3" xfId="33612" xr:uid="{5EBCC663-9C15-4636-84C5-1F860962B67D}"/>
    <cellStyle name="Normal 24 6" xfId="11796" xr:uid="{00000000-0005-0000-0000-00002B270000}"/>
    <cellStyle name="Normal 24 7" xfId="5370" xr:uid="{00000000-0005-0000-0000-00001F270000}"/>
    <cellStyle name="Normal 24 8" xfId="20741" xr:uid="{972EB2E2-CC16-4A2C-AED7-FC6DBEC57208}"/>
    <cellStyle name="Normal 24 8 2" xfId="35734" xr:uid="{3D67C996-D93D-4EF2-B43C-FE9AFBC69176}"/>
    <cellStyle name="Normal 24 9" xfId="28058" xr:uid="{71526134-CA89-4B58-93D1-0D8206125161}"/>
    <cellStyle name="Normal 25" xfId="1621" xr:uid="{00000000-0005-0000-0000-0000FB050000}"/>
    <cellStyle name="Normal 25 2" xfId="2886" xr:uid="{00000000-0005-0000-0000-0000FC050000}"/>
    <cellStyle name="Normal 25 2 2" xfId="11797" xr:uid="{00000000-0005-0000-0000-00002E270000}"/>
    <cellStyle name="Normal 25 2 2 2" xfId="11798" xr:uid="{00000000-0005-0000-0000-00002F270000}"/>
    <cellStyle name="Normal 25 2 2 2 2" xfId="26246" xr:uid="{A86CDD78-FC5F-4948-BBDE-18B087A71580}"/>
    <cellStyle name="Normal 25 2 2 2 2 2" xfId="41209" xr:uid="{B6442CB2-6DE4-45B7-88E2-98B1C43AF4B8}"/>
    <cellStyle name="Normal 25 2 2 2 3" xfId="33614" xr:uid="{73DFCEEF-103A-44FF-AA38-81555FC67D04}"/>
    <cellStyle name="Normal 25 2 2 3" xfId="11799" xr:uid="{00000000-0005-0000-0000-000030270000}"/>
    <cellStyle name="Normal 25 2 2 3 2" xfId="26247" xr:uid="{B90DC4D9-8F9A-49D2-B923-B5069ADB72A7}"/>
    <cellStyle name="Normal 25 2 2 3 2 2" xfId="41210" xr:uid="{B985CA1E-7963-4D55-9533-CE0366CA9941}"/>
    <cellStyle name="Normal 25 2 2 3 3" xfId="33615" xr:uid="{D49E4A51-A206-4A95-A169-D8B7B658DE8B}"/>
    <cellStyle name="Normal 25 2 2 4" xfId="26245" xr:uid="{5338EC19-1610-44FC-9298-FD929A75B313}"/>
    <cellStyle name="Normal 25 2 2 4 2" xfId="41208" xr:uid="{585BCF69-04C6-4A8F-9944-66472277A606}"/>
    <cellStyle name="Normal 25 2 2 5" xfId="33613" xr:uid="{15B36FEC-41E6-48C3-BA15-E323F32663FF}"/>
    <cellStyle name="Normal 25 2 3" xfId="11800" xr:uid="{00000000-0005-0000-0000-000031270000}"/>
    <cellStyle name="Normal 25 2 3 2" xfId="26248" xr:uid="{C2F5A4A1-FF8C-4AB6-A0DC-6CDB876E423F}"/>
    <cellStyle name="Normal 25 2 3 2 2" xfId="41211" xr:uid="{F6DE467E-5BB9-4C9B-A37A-FE019230DCA0}"/>
    <cellStyle name="Normal 25 2 3 3" xfId="33616" xr:uid="{E2B8B40F-BD2E-472C-9A1D-234F59F68630}"/>
    <cellStyle name="Normal 25 2 4" xfId="11801" xr:uid="{00000000-0005-0000-0000-000032270000}"/>
    <cellStyle name="Normal 25 2 4 2" xfId="26249" xr:uid="{A9CC793D-B84B-42AF-A694-2637E0FD0B63}"/>
    <cellStyle name="Normal 25 2 4 2 2" xfId="41212" xr:uid="{CDE62FA3-BDF4-4C85-B075-D3DF978E5C4F}"/>
    <cellStyle name="Normal 25 2 4 3" xfId="33617" xr:uid="{88CC783E-C8B1-46C5-A75E-3F5050300D6C}"/>
    <cellStyle name="Normal 25 2 5" xfId="20842" xr:uid="{0B329447-2A4F-414B-81FF-94B6B8288B0D}"/>
    <cellStyle name="Normal 25 2 5 2" xfId="35818" xr:uid="{01AE85A3-4902-4E0B-8171-2EEE07AF2DC0}"/>
    <cellStyle name="Normal 25 2 6" xfId="28214" xr:uid="{D63B77CA-1BE9-43EB-8954-B3B233A23F99}"/>
    <cellStyle name="Normal 25 3" xfId="24" xr:uid="{00000000-0005-0000-0000-000019000000}"/>
    <cellStyle name="Normal 25 3 2" xfId="126" xr:uid="{00000000-0005-0000-0000-000019000000}"/>
    <cellStyle name="Normal 25 3 2 2" xfId="20673" xr:uid="{0EECBADD-C3F4-49E4-B12A-221A9E66B494}"/>
    <cellStyle name="Normal 25 3 2 2 2" xfId="35674" xr:uid="{6AC955F5-72FF-4F0D-85D8-7699F46C48D7}"/>
    <cellStyle name="Normal 25 3 2 3" xfId="27977" xr:uid="{4CD916FD-B67D-444D-BAC0-E927C8303781}"/>
    <cellStyle name="Normal 25 3 3" xfId="11802" xr:uid="{00000000-0005-0000-0000-000035270000}"/>
    <cellStyle name="Normal 25 3 3 2" xfId="26250" xr:uid="{72625B71-56D4-472C-936D-C611A28A5E98}"/>
    <cellStyle name="Normal 25 3 3 2 2" xfId="41213" xr:uid="{9EA130F9-A2D5-4E52-8597-BAAFA626573F}"/>
    <cellStyle name="Normal 25 3 3 3" xfId="33618" xr:uid="{7055A9A1-75C6-4C36-AD5F-C68E1F6853CD}"/>
    <cellStyle name="Normal 25 3 4" xfId="20603" xr:uid="{F31DE9D7-D171-4219-9579-A243CC4295FB}"/>
    <cellStyle name="Normal 25 3 4 2" xfId="35604" xr:uid="{71189DF1-07A8-4FF3-B59D-C89CFD937D56}"/>
    <cellStyle name="Normal 25 3 5" xfId="27907" xr:uid="{19F5C745-0D4D-49AF-9E56-CFA0DA7BAFA8}"/>
    <cellStyle name="Normal 25 4" xfId="11803" xr:uid="{00000000-0005-0000-0000-000036270000}"/>
    <cellStyle name="Normal 25 4 2" xfId="26251" xr:uid="{A6938009-7F09-4053-8E3D-188A362300D6}"/>
    <cellStyle name="Normal 25 4 2 2" xfId="41214" xr:uid="{0ED5F140-9DDF-4DA5-9253-55AAD2954B6F}"/>
    <cellStyle name="Normal 25 4 3" xfId="33619" xr:uid="{CE278C35-30B7-4DBA-AA4F-6DC284768552}"/>
    <cellStyle name="Normal 25 5" xfId="11804" xr:uid="{00000000-0005-0000-0000-000037270000}"/>
    <cellStyle name="Normal 25 5 2" xfId="26252" xr:uid="{A0162B04-B324-4507-BAA9-7F1F9243F206}"/>
    <cellStyle name="Normal 25 5 2 2" xfId="41215" xr:uid="{1E93AABF-0808-4C21-8736-20391D298129}"/>
    <cellStyle name="Normal 25 5 3" xfId="33620" xr:uid="{C9408919-E3C3-4486-9691-9E2484029E49}"/>
    <cellStyle name="Normal 25 6" xfId="11805" xr:uid="{00000000-0005-0000-0000-000038270000}"/>
    <cellStyle name="Normal 25 7" xfId="5369" xr:uid="{00000000-0005-0000-0000-00002C270000}"/>
    <cellStyle name="Normal 25 8" xfId="20742" xr:uid="{FEBD9654-11E7-4234-98B3-12AB77174715}"/>
    <cellStyle name="Normal 25 8 2" xfId="35735" xr:uid="{333EAD0D-142A-4257-9201-E3D1A4696F40}"/>
    <cellStyle name="Normal 25 9" xfId="28059" xr:uid="{3A94DA4F-E014-4F0A-A2C8-1147FBBDF76C}"/>
    <cellStyle name="Normal 26" xfId="1622" xr:uid="{00000000-0005-0000-0000-0000FE050000}"/>
    <cellStyle name="Normal 26 2" xfId="2887" xr:uid="{00000000-0005-0000-0000-0000FF050000}"/>
    <cellStyle name="Normal 26 2 2" xfId="11806" xr:uid="{00000000-0005-0000-0000-00003B270000}"/>
    <cellStyle name="Normal 26 2 2 2" xfId="11807" xr:uid="{00000000-0005-0000-0000-00003C270000}"/>
    <cellStyle name="Normal 26 2 2 2 2" xfId="26254" xr:uid="{D8167970-CE73-459C-B863-DDC297E372DB}"/>
    <cellStyle name="Normal 26 2 2 2 2 2" xfId="41217" xr:uid="{F137E570-02E8-4443-9542-14C6BEBFA9E9}"/>
    <cellStyle name="Normal 26 2 2 2 3" xfId="33622" xr:uid="{3072F37D-A809-48D1-BE17-7F22DD3E05F2}"/>
    <cellStyle name="Normal 26 2 2 3" xfId="11808" xr:uid="{00000000-0005-0000-0000-00003D270000}"/>
    <cellStyle name="Normal 26 2 2 3 2" xfId="26255" xr:uid="{278F8F89-D876-4EC2-AFE7-AF021417ECF1}"/>
    <cellStyle name="Normal 26 2 2 3 2 2" xfId="41218" xr:uid="{46BDB0FD-FF0B-461C-A6FE-5D2FD4140284}"/>
    <cellStyle name="Normal 26 2 2 3 3" xfId="33623" xr:uid="{A2D22570-75E6-4BD7-B5C9-AC205606C4DD}"/>
    <cellStyle name="Normal 26 2 2 4" xfId="26253" xr:uid="{B897325E-B3D2-4301-998E-EFEC75D9EE22}"/>
    <cellStyle name="Normal 26 2 2 4 2" xfId="41216" xr:uid="{5BB05AF9-4043-4860-AA15-9F4F82D598DF}"/>
    <cellStyle name="Normal 26 2 2 5" xfId="33621" xr:uid="{4CF56A72-3EFC-4B50-98E2-19810CA51748}"/>
    <cellStyle name="Normal 26 2 3" xfId="11809" xr:uid="{00000000-0005-0000-0000-00003E270000}"/>
    <cellStyle name="Normal 26 2 3 2" xfId="26256" xr:uid="{3B9D84A6-5FAE-4677-9030-CAA00D054874}"/>
    <cellStyle name="Normal 26 2 3 2 2" xfId="41219" xr:uid="{15E10DDF-2E83-43CA-94D7-087156D1F387}"/>
    <cellStyle name="Normal 26 2 3 3" xfId="33624" xr:uid="{0645310A-0901-4A7B-9767-A06AF8477606}"/>
    <cellStyle name="Normal 26 2 4" xfId="11810" xr:uid="{00000000-0005-0000-0000-00003F270000}"/>
    <cellStyle name="Normal 26 2 4 2" xfId="26257" xr:uid="{8A562B70-A3C3-444B-B2BE-F42AEA79C94D}"/>
    <cellStyle name="Normal 26 2 4 2 2" xfId="41220" xr:uid="{FF693C28-F6F3-4BBC-B16E-D4A3DCE0B300}"/>
    <cellStyle name="Normal 26 2 4 3" xfId="33625" xr:uid="{7344CF52-ECFC-43AA-880B-DCCBD2E2B6CE}"/>
    <cellStyle name="Normal 26 2 5" xfId="20843" xr:uid="{6B46308F-F5AE-4C47-BA04-F98F211473C5}"/>
    <cellStyle name="Normal 26 2 5 2" xfId="35819" xr:uid="{4AAA3011-2EA8-4242-86BA-5961CB67DBFF}"/>
    <cellStyle name="Normal 26 2 6" xfId="28215" xr:uid="{F78F7888-911E-4B2B-9AD9-A4F7260D420A}"/>
    <cellStyle name="Normal 26 3" xfId="25" xr:uid="{00000000-0005-0000-0000-00001A000000}"/>
    <cellStyle name="Normal 26 3 2" xfId="127" xr:uid="{00000000-0005-0000-0000-00001A000000}"/>
    <cellStyle name="Normal 26 3 2 2" xfId="20674" xr:uid="{E2503831-3C83-472F-92DC-EB58D632EDFD}"/>
    <cellStyle name="Normal 26 3 2 2 2" xfId="35675" xr:uid="{D0721FB0-C0D8-4FF4-9BDF-2D4B477CF9CD}"/>
    <cellStyle name="Normal 26 3 2 3" xfId="27978" xr:uid="{B7645F4F-D269-4621-B47A-082381294D03}"/>
    <cellStyle name="Normal 26 3 3" xfId="11811" xr:uid="{00000000-0005-0000-0000-000042270000}"/>
    <cellStyle name="Normal 26 3 3 2" xfId="26258" xr:uid="{882DAAB3-4879-4559-89A0-FF40969737D0}"/>
    <cellStyle name="Normal 26 3 3 2 2" xfId="41221" xr:uid="{540E988E-5D05-4E29-AF72-BA9970A08BC3}"/>
    <cellStyle name="Normal 26 3 3 3" xfId="33626" xr:uid="{7B199DBD-D0D6-42EB-9EEE-24922EFE390D}"/>
    <cellStyle name="Normal 26 3 4" xfId="20604" xr:uid="{917F530C-0065-42EA-AB1A-069975567A1E}"/>
    <cellStyle name="Normal 26 3 4 2" xfId="35605" xr:uid="{8DDB47AE-0CCE-4F1C-8996-F8D594148EF0}"/>
    <cellStyle name="Normal 26 3 5" xfId="27908" xr:uid="{11444D5C-9660-4D4F-8DFF-E0F706A50801}"/>
    <cellStyle name="Normal 26 4" xfId="11812" xr:uid="{00000000-0005-0000-0000-000043270000}"/>
    <cellStyle name="Normal 26 4 2" xfId="26259" xr:uid="{7BE0BD07-20F2-4984-8FE9-0BD9E53617C3}"/>
    <cellStyle name="Normal 26 4 2 2" xfId="41222" xr:uid="{3EFA7A5E-3D78-45F0-B01B-70597BADB824}"/>
    <cellStyle name="Normal 26 4 3" xfId="33627" xr:uid="{3821DA68-50A9-4A7C-BF3E-14E6DDCE4FAA}"/>
    <cellStyle name="Normal 26 5" xfId="11813" xr:uid="{00000000-0005-0000-0000-000044270000}"/>
    <cellStyle name="Normal 26 5 2" xfId="26260" xr:uid="{681B3149-7CF6-46AB-9450-F73DA413C703}"/>
    <cellStyle name="Normal 26 5 2 2" xfId="41223" xr:uid="{DCFA6C11-A7F8-4A55-84AA-1C5DA92934E2}"/>
    <cellStyle name="Normal 26 5 3" xfId="33628" xr:uid="{D3906D45-A25D-4DC7-9BA8-DA8B270061C0}"/>
    <cellStyle name="Normal 26 6" xfId="11814" xr:uid="{00000000-0005-0000-0000-000045270000}"/>
    <cellStyle name="Normal 26 7" xfId="5368" xr:uid="{00000000-0005-0000-0000-000039270000}"/>
    <cellStyle name="Normal 26 8" xfId="20743" xr:uid="{0F4CEBEE-E945-4985-8AE9-C00CAFFB4A23}"/>
    <cellStyle name="Normal 26 8 2" xfId="35736" xr:uid="{B0E1BBE3-02A2-4FAA-92B1-68310875A085}"/>
    <cellStyle name="Normal 26 9" xfId="28060" xr:uid="{3B75B6F8-A122-4C7E-943A-64301760AB3B}"/>
    <cellStyle name="Normal 266" xfId="57" xr:uid="{00000000-0005-0000-0000-00001B000000}"/>
    <cellStyle name="Normal 266 2" xfId="159" xr:uid="{00000000-0005-0000-0000-00001B000000}"/>
    <cellStyle name="Normal 266 2 2" xfId="20706" xr:uid="{A64148D3-C961-41E6-96BE-D97101737CD7}"/>
    <cellStyle name="Normal 266 2 2 2" xfId="35707" xr:uid="{02C43D91-2933-4683-9B5F-274E215A2511}"/>
    <cellStyle name="Normal 266 2 3" xfId="28010" xr:uid="{EA7B95BC-0352-4D59-B5C6-21D124CCEEC6}"/>
    <cellStyle name="Normal 266 3" xfId="20636" xr:uid="{1EF4190E-8EF1-4662-9684-AF0F5542F1EC}"/>
    <cellStyle name="Normal 266 3 2" xfId="35637" xr:uid="{E6616F6F-9042-47D2-BFA0-62D357B8910F}"/>
    <cellStyle name="Normal 266 4" xfId="27940" xr:uid="{A09D0187-8C3F-43DE-B3D9-913A1CD85A82}"/>
    <cellStyle name="Normal 27" xfId="1623" xr:uid="{00000000-0005-0000-0000-000001060000}"/>
    <cellStyle name="Normal 27 2" xfId="11815" xr:uid="{00000000-0005-0000-0000-000047270000}"/>
    <cellStyle name="Normal 27 3" xfId="26" xr:uid="{00000000-0005-0000-0000-00001C000000}"/>
    <cellStyle name="Normal 27 3 2" xfId="128" xr:uid="{00000000-0005-0000-0000-00001C000000}"/>
    <cellStyle name="Normal 27 3 2 2" xfId="20675" xr:uid="{8DA30027-587D-443A-ABD7-0133B693585D}"/>
    <cellStyle name="Normal 27 3 2 2 2" xfId="35676" xr:uid="{1304EC1C-BACC-4922-B86F-917F190EFD0D}"/>
    <cellStyle name="Normal 27 3 2 3" xfId="27979" xr:uid="{FC50EEF4-6D18-46D6-A86D-A4909CCE899F}"/>
    <cellStyle name="Normal 27 3 3" xfId="11816" xr:uid="{00000000-0005-0000-0000-000048270000}"/>
    <cellStyle name="Normal 27 3 4" xfId="20605" xr:uid="{82644652-6C72-473C-B639-8416F22302CE}"/>
    <cellStyle name="Normal 27 3 4 2" xfId="35606" xr:uid="{F5631587-1729-41F9-A6D2-5DF0B4705DCE}"/>
    <cellStyle name="Normal 27 3 5" xfId="27909" xr:uid="{832A8917-2DBF-4B2C-9F65-96BAE6CBCED9}"/>
    <cellStyle name="Normal 27 4" xfId="5367" xr:uid="{00000000-0005-0000-0000-000046270000}"/>
    <cellStyle name="Normal 28" xfId="1624" xr:uid="{00000000-0005-0000-0000-000002060000}"/>
    <cellStyle name="Normal 28 2" xfId="2888" xr:uid="{00000000-0005-0000-0000-000003060000}"/>
    <cellStyle name="Normal 28 2 2" xfId="11817" xr:uid="{00000000-0005-0000-0000-00004B270000}"/>
    <cellStyle name="Normal 28 2 2 2" xfId="11818" xr:uid="{00000000-0005-0000-0000-00004C270000}"/>
    <cellStyle name="Normal 28 2 2 2 2" xfId="26262" xr:uid="{7E1C098E-2900-4F20-BD79-4DCC272B57AA}"/>
    <cellStyle name="Normal 28 2 2 2 2 2" xfId="41225" xr:uid="{38C6E1B7-7711-4235-BF7F-2BF5F98076CF}"/>
    <cellStyle name="Normal 28 2 2 2 3" xfId="33630" xr:uid="{6DA64C8C-ED6F-4B4A-9C2E-2E637D9A0335}"/>
    <cellStyle name="Normal 28 2 2 3" xfId="11819" xr:uid="{00000000-0005-0000-0000-00004D270000}"/>
    <cellStyle name="Normal 28 2 2 3 2" xfId="26263" xr:uid="{AD4DE098-25A9-4B25-9CB5-5A582283BABA}"/>
    <cellStyle name="Normal 28 2 2 3 2 2" xfId="41226" xr:uid="{457E4D7D-F6E8-42CC-B708-A4E5707FA094}"/>
    <cellStyle name="Normal 28 2 2 3 3" xfId="33631" xr:uid="{BAC1F85B-AE1F-4274-BCEF-C3F9F6E0B7DA}"/>
    <cellStyle name="Normal 28 2 2 4" xfId="26261" xr:uid="{249BBAB1-FC4D-49DB-A991-98C779BC193B}"/>
    <cellStyle name="Normal 28 2 2 4 2" xfId="41224" xr:uid="{DF112F0B-DD20-4A19-BBDE-4BDF01259380}"/>
    <cellStyle name="Normal 28 2 2 5" xfId="33629" xr:uid="{6D548831-D88F-4E82-942E-204BC7032F2E}"/>
    <cellStyle name="Normal 28 2 3" xfId="11820" xr:uid="{00000000-0005-0000-0000-00004E270000}"/>
    <cellStyle name="Normal 28 2 3 2" xfId="26264" xr:uid="{926F7B5E-C3B3-4C60-8B44-B576EDC6C758}"/>
    <cellStyle name="Normal 28 2 3 2 2" xfId="41227" xr:uid="{60506803-4F58-4DFD-BB62-97A4C2EB4FA4}"/>
    <cellStyle name="Normal 28 2 3 3" xfId="33632" xr:uid="{9E5B1200-4462-450E-A833-C0EA0978FB1A}"/>
    <cellStyle name="Normal 28 2 4" xfId="11821" xr:uid="{00000000-0005-0000-0000-00004F270000}"/>
    <cellStyle name="Normal 28 2 4 2" xfId="26265" xr:uid="{BA0B90C1-57CC-4505-B4B2-33C4F7514623}"/>
    <cellStyle name="Normal 28 2 4 2 2" xfId="41228" xr:uid="{A474465B-FB85-4907-8028-48091182280B}"/>
    <cellStyle name="Normal 28 2 4 3" xfId="33633" xr:uid="{9B6C527B-288B-4562-93BE-2F2D8734D732}"/>
    <cellStyle name="Normal 28 2 5" xfId="20844" xr:uid="{251A22CF-EFFE-484C-8278-795D442EA9DF}"/>
    <cellStyle name="Normal 28 2 5 2" xfId="35820" xr:uid="{2B2B2938-7289-4CE1-A65E-1B9474A6FF65}"/>
    <cellStyle name="Normal 28 2 6" xfId="28216" xr:uid="{EF883551-257A-4739-BB01-BDE32C196017}"/>
    <cellStyle name="Normal 28 3" xfId="27" xr:uid="{00000000-0005-0000-0000-00001D000000}"/>
    <cellStyle name="Normal 28 3 2" xfId="129" xr:uid="{00000000-0005-0000-0000-00001D000000}"/>
    <cellStyle name="Normal 28 3 2 2" xfId="20676" xr:uid="{63087A9D-2170-4539-9573-C68A9AB8E2E3}"/>
    <cellStyle name="Normal 28 3 2 2 2" xfId="35677" xr:uid="{E3974DC0-1065-4B98-A460-F0605DF9239F}"/>
    <cellStyle name="Normal 28 3 2 3" xfId="27980" xr:uid="{EB5D99E0-6783-43C6-A62A-248342A978CC}"/>
    <cellStyle name="Normal 28 3 3" xfId="11822" xr:uid="{00000000-0005-0000-0000-000052270000}"/>
    <cellStyle name="Normal 28 3 3 2" xfId="26266" xr:uid="{84719B5C-FC0B-4A7B-B086-0ED8D891A42B}"/>
    <cellStyle name="Normal 28 3 3 2 2" xfId="41229" xr:uid="{06AA8046-45A0-4680-84BB-8EA0008F87DB}"/>
    <cellStyle name="Normal 28 3 3 3" xfId="33634" xr:uid="{8DA39744-6F02-48B7-880D-B01748411BCC}"/>
    <cellStyle name="Normal 28 3 4" xfId="20606" xr:uid="{AD81E7C3-EADF-406E-A60B-2EB2ECCED1CF}"/>
    <cellStyle name="Normal 28 3 4 2" xfId="35607" xr:uid="{13548AAF-D498-4335-9DBF-C9F32A54F178}"/>
    <cellStyle name="Normal 28 3 5" xfId="27910" xr:uid="{A533FB14-E642-4AA5-B183-D8C9457E4A36}"/>
    <cellStyle name="Normal 28 4" xfId="11823" xr:uid="{00000000-0005-0000-0000-000053270000}"/>
    <cellStyle name="Normal 28 4 2" xfId="26267" xr:uid="{366F1306-7031-48AC-B73A-4D1A60AC2F44}"/>
    <cellStyle name="Normal 28 4 2 2" xfId="41230" xr:uid="{C59BFC57-EFEE-4429-923D-C86784FDD174}"/>
    <cellStyle name="Normal 28 4 3" xfId="33635" xr:uid="{1903C405-D061-45E1-B55F-D82D60E27720}"/>
    <cellStyle name="Normal 28 5" xfId="11824" xr:uid="{00000000-0005-0000-0000-000054270000}"/>
    <cellStyle name="Normal 28 5 2" xfId="26268" xr:uid="{57E1B4A5-F700-4C94-9028-FD6E20A7F0D4}"/>
    <cellStyle name="Normal 28 5 2 2" xfId="41231" xr:uid="{6E0740A8-8B8A-4900-885D-8824A973458F}"/>
    <cellStyle name="Normal 28 5 3" xfId="33636" xr:uid="{4710EDF3-DD95-4CDD-9FCC-3A187FFD9276}"/>
    <cellStyle name="Normal 28 6" xfId="11825" xr:uid="{00000000-0005-0000-0000-000055270000}"/>
    <cellStyle name="Normal 28 7" xfId="5366" xr:uid="{00000000-0005-0000-0000-000049270000}"/>
    <cellStyle name="Normal 28 8" xfId="20744" xr:uid="{5521571B-D6D1-4AB6-BBB4-042423D2CCB4}"/>
    <cellStyle name="Normal 28 8 2" xfId="35737" xr:uid="{16BB8A20-77A3-4F8D-BC05-38F9EE61A12E}"/>
    <cellStyle name="Normal 28 9" xfId="28061" xr:uid="{829A3DCC-31F3-4BFC-94ED-532582910D37}"/>
    <cellStyle name="Normal 29" xfId="2928" xr:uid="{00000000-0005-0000-0000-000005060000}"/>
    <cellStyle name="Normal 29 2" xfId="11826" xr:uid="{00000000-0005-0000-0000-000057270000}"/>
    <cellStyle name="Normal 29 3" xfId="28" xr:uid="{00000000-0005-0000-0000-00001E000000}"/>
    <cellStyle name="Normal 29 3 2" xfId="130" xr:uid="{00000000-0005-0000-0000-00001E000000}"/>
    <cellStyle name="Normal 29 3 2 2" xfId="20677" xr:uid="{97D4FF29-5CAD-4DB1-9887-2E8CD152420D}"/>
    <cellStyle name="Normal 29 3 2 2 2" xfId="35678" xr:uid="{A4D3BDAA-E16A-46FD-BB74-9F1B2ED6FF25}"/>
    <cellStyle name="Normal 29 3 2 3" xfId="27981" xr:uid="{9D74F063-74A2-4881-8531-C6175E9603D4}"/>
    <cellStyle name="Normal 29 3 3" xfId="11827" xr:uid="{00000000-0005-0000-0000-000058270000}"/>
    <cellStyle name="Normal 29 3 4" xfId="20607" xr:uid="{CB7B37E8-539C-49BB-8BC5-BEC5F6B8F37E}"/>
    <cellStyle name="Normal 29 3 4 2" xfId="35608" xr:uid="{7B7476A6-5DCC-4E13-AA15-A820E1ED54E6}"/>
    <cellStyle name="Normal 29 3 5" xfId="27911" xr:uid="{9AB28278-5965-492F-A7B9-4DB57B29E91F}"/>
    <cellStyle name="Normal 29 4" xfId="11828" xr:uid="{00000000-0005-0000-0000-000059270000}"/>
    <cellStyle name="Normal 29 5" xfId="5512" xr:uid="{00000000-0005-0000-0000-000056270000}"/>
    <cellStyle name="Normal 29 6" xfId="20884" xr:uid="{3659619B-766E-4C25-A67A-6FAD1614B175}"/>
    <cellStyle name="Normal 29 6 2" xfId="35860" xr:uid="{479D8C72-19A6-49EB-8DBB-70A3709D2906}"/>
    <cellStyle name="Normal 29 7" xfId="28256" xr:uid="{3000261B-7191-4702-8ED8-8D168E3E35AE}"/>
    <cellStyle name="Normal 3" xfId="5" xr:uid="{00000000-0005-0000-0000-00001F000000}"/>
    <cellStyle name="Normal 3 10" xfId="1626" xr:uid="{00000000-0005-0000-0000-000007060000}"/>
    <cellStyle name="Normal 3 10 10" xfId="1627" xr:uid="{00000000-0005-0000-0000-000008060000}"/>
    <cellStyle name="Normal 3 10 10 2" xfId="11829" xr:uid="{00000000-0005-0000-0000-00005D270000}"/>
    <cellStyle name="Normal 3 10 11" xfId="1628" xr:uid="{00000000-0005-0000-0000-000009060000}"/>
    <cellStyle name="Normal 3 10 11 2" xfId="11830" xr:uid="{00000000-0005-0000-0000-00005F270000}"/>
    <cellStyle name="Normal 3 10 12" xfId="1629" xr:uid="{00000000-0005-0000-0000-00000A060000}"/>
    <cellStyle name="Normal 3 10 12 2" xfId="11831" xr:uid="{00000000-0005-0000-0000-000061270000}"/>
    <cellStyle name="Normal 3 10 13" xfId="1630" xr:uid="{00000000-0005-0000-0000-00000B060000}"/>
    <cellStyle name="Normal 3 10 13 2" xfId="11832" xr:uid="{00000000-0005-0000-0000-000063270000}"/>
    <cellStyle name="Normal 3 10 14" xfId="1631" xr:uid="{00000000-0005-0000-0000-00000C060000}"/>
    <cellStyle name="Normal 3 10 14 2" xfId="11833" xr:uid="{00000000-0005-0000-0000-000065270000}"/>
    <cellStyle name="Normal 3 10 15" xfId="1632" xr:uid="{00000000-0005-0000-0000-00000D060000}"/>
    <cellStyle name="Normal 3 10 15 2" xfId="11834" xr:uid="{00000000-0005-0000-0000-000067270000}"/>
    <cellStyle name="Normal 3 10 16" xfId="1633" xr:uid="{00000000-0005-0000-0000-00000E060000}"/>
    <cellStyle name="Normal 3 10 16 2" xfId="11835" xr:uid="{00000000-0005-0000-0000-000069270000}"/>
    <cellStyle name="Normal 3 10 17" xfId="1634" xr:uid="{00000000-0005-0000-0000-00000F060000}"/>
    <cellStyle name="Normal 3 10 17 2" xfId="11836" xr:uid="{00000000-0005-0000-0000-00006B270000}"/>
    <cellStyle name="Normal 3 10 18" xfId="1635" xr:uid="{00000000-0005-0000-0000-000010060000}"/>
    <cellStyle name="Normal 3 10 18 2" xfId="11837" xr:uid="{00000000-0005-0000-0000-00006D270000}"/>
    <cellStyle name="Normal 3 10 19" xfId="1636" xr:uid="{00000000-0005-0000-0000-000011060000}"/>
    <cellStyle name="Normal 3 10 19 2" xfId="11838" xr:uid="{00000000-0005-0000-0000-00006F270000}"/>
    <cellStyle name="Normal 3 10 2" xfId="1637" xr:uid="{00000000-0005-0000-0000-000012060000}"/>
    <cellStyle name="Normal 3 10 2 2" xfId="11839" xr:uid="{00000000-0005-0000-0000-000071270000}"/>
    <cellStyle name="Normal 3 10 20" xfId="1638" xr:uid="{00000000-0005-0000-0000-000013060000}"/>
    <cellStyle name="Normal 3 10 20 2" xfId="11840" xr:uid="{00000000-0005-0000-0000-000073270000}"/>
    <cellStyle name="Normal 3 10 21" xfId="1639" xr:uid="{00000000-0005-0000-0000-000014060000}"/>
    <cellStyle name="Normal 3 10 21 2" xfId="11841" xr:uid="{00000000-0005-0000-0000-000075270000}"/>
    <cellStyle name="Normal 3 10 22" xfId="1640" xr:uid="{00000000-0005-0000-0000-000015060000}"/>
    <cellStyle name="Normal 3 10 22 2" xfId="11842" xr:uid="{00000000-0005-0000-0000-000077270000}"/>
    <cellStyle name="Normal 3 10 23" xfId="1641" xr:uid="{00000000-0005-0000-0000-000016060000}"/>
    <cellStyle name="Normal 3 10 23 2" xfId="11843" xr:uid="{00000000-0005-0000-0000-000079270000}"/>
    <cellStyle name="Normal 3 10 24" xfId="11844" xr:uid="{00000000-0005-0000-0000-00007A270000}"/>
    <cellStyle name="Normal 3 10 3" xfId="1642" xr:uid="{00000000-0005-0000-0000-000017060000}"/>
    <cellStyle name="Normal 3 10 3 2" xfId="11845" xr:uid="{00000000-0005-0000-0000-00007C270000}"/>
    <cellStyle name="Normal 3 10 4" xfId="1643" xr:uid="{00000000-0005-0000-0000-000018060000}"/>
    <cellStyle name="Normal 3 10 4 2" xfId="11846" xr:uid="{00000000-0005-0000-0000-00007E270000}"/>
    <cellStyle name="Normal 3 10 5" xfId="1644" xr:uid="{00000000-0005-0000-0000-000019060000}"/>
    <cellStyle name="Normal 3 10 5 2" xfId="11847" xr:uid="{00000000-0005-0000-0000-000080270000}"/>
    <cellStyle name="Normal 3 10 6" xfId="1645" xr:uid="{00000000-0005-0000-0000-00001A060000}"/>
    <cellStyle name="Normal 3 10 6 2" xfId="11848" xr:uid="{00000000-0005-0000-0000-000082270000}"/>
    <cellStyle name="Normal 3 10 7" xfId="1646" xr:uid="{00000000-0005-0000-0000-00001B060000}"/>
    <cellStyle name="Normal 3 10 7 2" xfId="11849" xr:uid="{00000000-0005-0000-0000-000084270000}"/>
    <cellStyle name="Normal 3 10 8" xfId="1647" xr:uid="{00000000-0005-0000-0000-00001C060000}"/>
    <cellStyle name="Normal 3 10 8 2" xfId="11850" xr:uid="{00000000-0005-0000-0000-000086270000}"/>
    <cellStyle name="Normal 3 10 9" xfId="1648" xr:uid="{00000000-0005-0000-0000-00001D060000}"/>
    <cellStyle name="Normal 3 10 9 2" xfId="11851" xr:uid="{00000000-0005-0000-0000-000088270000}"/>
    <cellStyle name="Normal 3 100" xfId="11852" xr:uid="{00000000-0005-0000-0000-000089270000}"/>
    <cellStyle name="Normal 3 101" xfId="11853" xr:uid="{00000000-0005-0000-0000-00008A270000}"/>
    <cellStyle name="Normal 3 102" xfId="5365" xr:uid="{00000000-0005-0000-0000-00005A270000}"/>
    <cellStyle name="Normal 3 103" xfId="20549" xr:uid="{07FF931D-5DDA-4A2B-9196-D2B040771508}"/>
    <cellStyle name="Normal 3 11" xfId="1649" xr:uid="{00000000-0005-0000-0000-00001E060000}"/>
    <cellStyle name="Normal 3 11 10" xfId="1650" xr:uid="{00000000-0005-0000-0000-00001F060000}"/>
    <cellStyle name="Normal 3 11 10 2" xfId="11854" xr:uid="{00000000-0005-0000-0000-00008D270000}"/>
    <cellStyle name="Normal 3 11 11" xfId="1651" xr:uid="{00000000-0005-0000-0000-000020060000}"/>
    <cellStyle name="Normal 3 11 11 2" xfId="11855" xr:uid="{00000000-0005-0000-0000-00008F270000}"/>
    <cellStyle name="Normal 3 11 12" xfId="1652" xr:uid="{00000000-0005-0000-0000-000021060000}"/>
    <cellStyle name="Normal 3 11 12 2" xfId="11856" xr:uid="{00000000-0005-0000-0000-000091270000}"/>
    <cellStyle name="Normal 3 11 13" xfId="1653" xr:uid="{00000000-0005-0000-0000-000022060000}"/>
    <cellStyle name="Normal 3 11 13 2" xfId="11857" xr:uid="{00000000-0005-0000-0000-000093270000}"/>
    <cellStyle name="Normal 3 11 14" xfId="1654" xr:uid="{00000000-0005-0000-0000-000023060000}"/>
    <cellStyle name="Normal 3 11 14 2" xfId="11858" xr:uid="{00000000-0005-0000-0000-000095270000}"/>
    <cellStyle name="Normal 3 11 15" xfId="1655" xr:uid="{00000000-0005-0000-0000-000024060000}"/>
    <cellStyle name="Normal 3 11 15 2" xfId="11859" xr:uid="{00000000-0005-0000-0000-000097270000}"/>
    <cellStyle name="Normal 3 11 16" xfId="1656" xr:uid="{00000000-0005-0000-0000-000025060000}"/>
    <cellStyle name="Normal 3 11 16 2" xfId="11860" xr:uid="{00000000-0005-0000-0000-000099270000}"/>
    <cellStyle name="Normal 3 11 17" xfId="1657" xr:uid="{00000000-0005-0000-0000-000026060000}"/>
    <cellStyle name="Normal 3 11 17 2" xfId="11861" xr:uid="{00000000-0005-0000-0000-00009B270000}"/>
    <cellStyle name="Normal 3 11 18" xfId="1658" xr:uid="{00000000-0005-0000-0000-000027060000}"/>
    <cellStyle name="Normal 3 11 18 2" xfId="11862" xr:uid="{00000000-0005-0000-0000-00009D270000}"/>
    <cellStyle name="Normal 3 11 19" xfId="1659" xr:uid="{00000000-0005-0000-0000-000028060000}"/>
    <cellStyle name="Normal 3 11 19 2" xfId="11863" xr:uid="{00000000-0005-0000-0000-00009F270000}"/>
    <cellStyle name="Normal 3 11 2" xfId="1660" xr:uid="{00000000-0005-0000-0000-000029060000}"/>
    <cellStyle name="Normal 3 11 2 2" xfId="11864" xr:uid="{00000000-0005-0000-0000-0000A1270000}"/>
    <cellStyle name="Normal 3 11 20" xfId="1661" xr:uid="{00000000-0005-0000-0000-00002A060000}"/>
    <cellStyle name="Normal 3 11 20 2" xfId="11865" xr:uid="{00000000-0005-0000-0000-0000A3270000}"/>
    <cellStyle name="Normal 3 11 21" xfId="1662" xr:uid="{00000000-0005-0000-0000-00002B060000}"/>
    <cellStyle name="Normal 3 11 21 2" xfId="11866" xr:uid="{00000000-0005-0000-0000-0000A5270000}"/>
    <cellStyle name="Normal 3 11 22" xfId="1663" xr:uid="{00000000-0005-0000-0000-00002C060000}"/>
    <cellStyle name="Normal 3 11 22 2" xfId="11867" xr:uid="{00000000-0005-0000-0000-0000A7270000}"/>
    <cellStyle name="Normal 3 11 23" xfId="1664" xr:uid="{00000000-0005-0000-0000-00002D060000}"/>
    <cellStyle name="Normal 3 11 23 2" xfId="11868" xr:uid="{00000000-0005-0000-0000-0000A9270000}"/>
    <cellStyle name="Normal 3 11 24" xfId="11869" xr:uid="{00000000-0005-0000-0000-0000AA270000}"/>
    <cellStyle name="Normal 3 11 3" xfId="1665" xr:uid="{00000000-0005-0000-0000-00002E060000}"/>
    <cellStyle name="Normal 3 11 3 2" xfId="11870" xr:uid="{00000000-0005-0000-0000-0000AC270000}"/>
    <cellStyle name="Normal 3 11 4" xfId="1666" xr:uid="{00000000-0005-0000-0000-00002F060000}"/>
    <cellStyle name="Normal 3 11 4 2" xfId="11871" xr:uid="{00000000-0005-0000-0000-0000AE270000}"/>
    <cellStyle name="Normal 3 11 5" xfId="1667" xr:uid="{00000000-0005-0000-0000-000030060000}"/>
    <cellStyle name="Normal 3 11 5 2" xfId="11872" xr:uid="{00000000-0005-0000-0000-0000B0270000}"/>
    <cellStyle name="Normal 3 11 6" xfId="1668" xr:uid="{00000000-0005-0000-0000-000031060000}"/>
    <cellStyle name="Normal 3 11 6 2" xfId="11873" xr:uid="{00000000-0005-0000-0000-0000B2270000}"/>
    <cellStyle name="Normal 3 11 7" xfId="1669" xr:uid="{00000000-0005-0000-0000-000032060000}"/>
    <cellStyle name="Normal 3 11 7 2" xfId="11874" xr:uid="{00000000-0005-0000-0000-0000B4270000}"/>
    <cellStyle name="Normal 3 11 8" xfId="1670" xr:uid="{00000000-0005-0000-0000-000033060000}"/>
    <cellStyle name="Normal 3 11 8 2" xfId="11875" xr:uid="{00000000-0005-0000-0000-0000B6270000}"/>
    <cellStyle name="Normal 3 11 9" xfId="1671" xr:uid="{00000000-0005-0000-0000-000034060000}"/>
    <cellStyle name="Normal 3 11 9 2" xfId="11876" xr:uid="{00000000-0005-0000-0000-0000B8270000}"/>
    <cellStyle name="Normal 3 12" xfId="1672" xr:uid="{00000000-0005-0000-0000-000035060000}"/>
    <cellStyle name="Normal 3 12 10" xfId="1673" xr:uid="{00000000-0005-0000-0000-000036060000}"/>
    <cellStyle name="Normal 3 12 10 2" xfId="11877" xr:uid="{00000000-0005-0000-0000-0000BB270000}"/>
    <cellStyle name="Normal 3 12 11" xfId="1674" xr:uid="{00000000-0005-0000-0000-000037060000}"/>
    <cellStyle name="Normal 3 12 11 2" xfId="11878" xr:uid="{00000000-0005-0000-0000-0000BD270000}"/>
    <cellStyle name="Normal 3 12 12" xfId="1675" xr:uid="{00000000-0005-0000-0000-000038060000}"/>
    <cellStyle name="Normal 3 12 12 2" xfId="11879" xr:uid="{00000000-0005-0000-0000-0000BF270000}"/>
    <cellStyle name="Normal 3 12 13" xfId="1676" xr:uid="{00000000-0005-0000-0000-000039060000}"/>
    <cellStyle name="Normal 3 12 13 2" xfId="11880" xr:uid="{00000000-0005-0000-0000-0000C1270000}"/>
    <cellStyle name="Normal 3 12 14" xfId="1677" xr:uid="{00000000-0005-0000-0000-00003A060000}"/>
    <cellStyle name="Normal 3 12 14 2" xfId="11881" xr:uid="{00000000-0005-0000-0000-0000C3270000}"/>
    <cellStyle name="Normal 3 12 15" xfId="1678" xr:uid="{00000000-0005-0000-0000-00003B060000}"/>
    <cellStyle name="Normal 3 12 15 2" xfId="11882" xr:uid="{00000000-0005-0000-0000-0000C5270000}"/>
    <cellStyle name="Normal 3 12 16" xfId="1679" xr:uid="{00000000-0005-0000-0000-00003C060000}"/>
    <cellStyle name="Normal 3 12 16 2" xfId="11883" xr:uid="{00000000-0005-0000-0000-0000C7270000}"/>
    <cellStyle name="Normal 3 12 17" xfId="1680" xr:uid="{00000000-0005-0000-0000-00003D060000}"/>
    <cellStyle name="Normal 3 12 17 2" xfId="11884" xr:uid="{00000000-0005-0000-0000-0000C9270000}"/>
    <cellStyle name="Normal 3 12 18" xfId="1681" xr:uid="{00000000-0005-0000-0000-00003E060000}"/>
    <cellStyle name="Normal 3 12 18 2" xfId="11885" xr:uid="{00000000-0005-0000-0000-0000CB270000}"/>
    <cellStyle name="Normal 3 12 19" xfId="1682" xr:uid="{00000000-0005-0000-0000-00003F060000}"/>
    <cellStyle name="Normal 3 12 19 2" xfId="11886" xr:uid="{00000000-0005-0000-0000-0000CD270000}"/>
    <cellStyle name="Normal 3 12 2" xfId="1683" xr:uid="{00000000-0005-0000-0000-000040060000}"/>
    <cellStyle name="Normal 3 12 2 2" xfId="11887" xr:uid="{00000000-0005-0000-0000-0000CF270000}"/>
    <cellStyle name="Normal 3 12 20" xfId="1684" xr:uid="{00000000-0005-0000-0000-000041060000}"/>
    <cellStyle name="Normal 3 12 20 2" xfId="11888" xr:uid="{00000000-0005-0000-0000-0000D1270000}"/>
    <cellStyle name="Normal 3 12 21" xfId="1685" xr:uid="{00000000-0005-0000-0000-000042060000}"/>
    <cellStyle name="Normal 3 12 21 2" xfId="11889" xr:uid="{00000000-0005-0000-0000-0000D3270000}"/>
    <cellStyle name="Normal 3 12 22" xfId="1686" xr:uid="{00000000-0005-0000-0000-000043060000}"/>
    <cellStyle name="Normal 3 12 22 2" xfId="11890" xr:uid="{00000000-0005-0000-0000-0000D5270000}"/>
    <cellStyle name="Normal 3 12 23" xfId="1687" xr:uid="{00000000-0005-0000-0000-000044060000}"/>
    <cellStyle name="Normal 3 12 23 2" xfId="11891" xr:uid="{00000000-0005-0000-0000-0000D7270000}"/>
    <cellStyle name="Normal 3 12 24" xfId="11892" xr:uid="{00000000-0005-0000-0000-0000D8270000}"/>
    <cellStyle name="Normal 3 12 3" xfId="1688" xr:uid="{00000000-0005-0000-0000-000045060000}"/>
    <cellStyle name="Normal 3 12 3 2" xfId="11893" xr:uid="{00000000-0005-0000-0000-0000DA270000}"/>
    <cellStyle name="Normal 3 12 4" xfId="1689" xr:uid="{00000000-0005-0000-0000-000046060000}"/>
    <cellStyle name="Normal 3 12 4 2" xfId="11894" xr:uid="{00000000-0005-0000-0000-0000DC270000}"/>
    <cellStyle name="Normal 3 12 5" xfId="1690" xr:uid="{00000000-0005-0000-0000-000047060000}"/>
    <cellStyle name="Normal 3 12 5 2" xfId="11895" xr:uid="{00000000-0005-0000-0000-0000DE270000}"/>
    <cellStyle name="Normal 3 12 6" xfId="1691" xr:uid="{00000000-0005-0000-0000-000048060000}"/>
    <cellStyle name="Normal 3 12 6 2" xfId="11896" xr:uid="{00000000-0005-0000-0000-0000E0270000}"/>
    <cellStyle name="Normal 3 12 7" xfId="1692" xr:uid="{00000000-0005-0000-0000-000049060000}"/>
    <cellStyle name="Normal 3 12 7 2" xfId="11897" xr:uid="{00000000-0005-0000-0000-0000E2270000}"/>
    <cellStyle name="Normal 3 12 8" xfId="1693" xr:uid="{00000000-0005-0000-0000-00004A060000}"/>
    <cellStyle name="Normal 3 12 8 2" xfId="11898" xr:uid="{00000000-0005-0000-0000-0000E4270000}"/>
    <cellStyle name="Normal 3 12 9" xfId="1694" xr:uid="{00000000-0005-0000-0000-00004B060000}"/>
    <cellStyle name="Normal 3 12 9 2" xfId="11899" xr:uid="{00000000-0005-0000-0000-0000E6270000}"/>
    <cellStyle name="Normal 3 13" xfId="1695" xr:uid="{00000000-0005-0000-0000-00004C060000}"/>
    <cellStyle name="Normal 3 13 10" xfId="1696" xr:uid="{00000000-0005-0000-0000-00004D060000}"/>
    <cellStyle name="Normal 3 13 10 2" xfId="11900" xr:uid="{00000000-0005-0000-0000-0000E9270000}"/>
    <cellStyle name="Normal 3 13 11" xfId="1697" xr:uid="{00000000-0005-0000-0000-00004E060000}"/>
    <cellStyle name="Normal 3 13 11 2" xfId="11901" xr:uid="{00000000-0005-0000-0000-0000EB270000}"/>
    <cellStyle name="Normal 3 13 12" xfId="1698" xr:uid="{00000000-0005-0000-0000-00004F060000}"/>
    <cellStyle name="Normal 3 13 12 2" xfId="11902" xr:uid="{00000000-0005-0000-0000-0000ED270000}"/>
    <cellStyle name="Normal 3 13 13" xfId="1699" xr:uid="{00000000-0005-0000-0000-000050060000}"/>
    <cellStyle name="Normal 3 13 13 2" xfId="11903" xr:uid="{00000000-0005-0000-0000-0000EF270000}"/>
    <cellStyle name="Normal 3 13 14" xfId="1700" xr:uid="{00000000-0005-0000-0000-000051060000}"/>
    <cellStyle name="Normal 3 13 14 2" xfId="11904" xr:uid="{00000000-0005-0000-0000-0000F1270000}"/>
    <cellStyle name="Normal 3 13 15" xfId="1701" xr:uid="{00000000-0005-0000-0000-000052060000}"/>
    <cellStyle name="Normal 3 13 15 2" xfId="11905" xr:uid="{00000000-0005-0000-0000-0000F3270000}"/>
    <cellStyle name="Normal 3 13 16" xfId="1702" xr:uid="{00000000-0005-0000-0000-000053060000}"/>
    <cellStyle name="Normal 3 13 16 2" xfId="11906" xr:uid="{00000000-0005-0000-0000-0000F5270000}"/>
    <cellStyle name="Normal 3 13 17" xfId="1703" xr:uid="{00000000-0005-0000-0000-000054060000}"/>
    <cellStyle name="Normal 3 13 17 2" xfId="11907" xr:uid="{00000000-0005-0000-0000-0000F7270000}"/>
    <cellStyle name="Normal 3 13 18" xfId="1704" xr:uid="{00000000-0005-0000-0000-000055060000}"/>
    <cellStyle name="Normal 3 13 18 2" xfId="11908" xr:uid="{00000000-0005-0000-0000-0000F9270000}"/>
    <cellStyle name="Normal 3 13 19" xfId="1705" xr:uid="{00000000-0005-0000-0000-000056060000}"/>
    <cellStyle name="Normal 3 13 19 2" xfId="11909" xr:uid="{00000000-0005-0000-0000-0000FB270000}"/>
    <cellStyle name="Normal 3 13 2" xfId="1706" xr:uid="{00000000-0005-0000-0000-000057060000}"/>
    <cellStyle name="Normal 3 13 2 2" xfId="11910" xr:uid="{00000000-0005-0000-0000-0000FD270000}"/>
    <cellStyle name="Normal 3 13 20" xfId="1707" xr:uid="{00000000-0005-0000-0000-000058060000}"/>
    <cellStyle name="Normal 3 13 20 2" xfId="11911" xr:uid="{00000000-0005-0000-0000-0000FF270000}"/>
    <cellStyle name="Normal 3 13 21" xfId="1708" xr:uid="{00000000-0005-0000-0000-000059060000}"/>
    <cellStyle name="Normal 3 13 21 2" xfId="11912" xr:uid="{00000000-0005-0000-0000-000001280000}"/>
    <cellStyle name="Normal 3 13 22" xfId="1709" xr:uid="{00000000-0005-0000-0000-00005A060000}"/>
    <cellStyle name="Normal 3 13 22 2" xfId="11913" xr:uid="{00000000-0005-0000-0000-000003280000}"/>
    <cellStyle name="Normal 3 13 23" xfId="1710" xr:uid="{00000000-0005-0000-0000-00005B060000}"/>
    <cellStyle name="Normal 3 13 23 2" xfId="11914" xr:uid="{00000000-0005-0000-0000-000005280000}"/>
    <cellStyle name="Normal 3 13 24" xfId="11915" xr:uid="{00000000-0005-0000-0000-000006280000}"/>
    <cellStyle name="Normal 3 13 3" xfId="1711" xr:uid="{00000000-0005-0000-0000-00005C060000}"/>
    <cellStyle name="Normal 3 13 3 2" xfId="11916" xr:uid="{00000000-0005-0000-0000-000008280000}"/>
    <cellStyle name="Normal 3 13 4" xfId="1712" xr:uid="{00000000-0005-0000-0000-00005D060000}"/>
    <cellStyle name="Normal 3 13 4 2" xfId="11917" xr:uid="{00000000-0005-0000-0000-00000A280000}"/>
    <cellStyle name="Normal 3 13 5" xfId="1713" xr:uid="{00000000-0005-0000-0000-00005E060000}"/>
    <cellStyle name="Normal 3 13 5 2" xfId="11918" xr:uid="{00000000-0005-0000-0000-00000C280000}"/>
    <cellStyle name="Normal 3 13 6" xfId="1714" xr:uid="{00000000-0005-0000-0000-00005F060000}"/>
    <cellStyle name="Normal 3 13 6 2" xfId="11919" xr:uid="{00000000-0005-0000-0000-00000E280000}"/>
    <cellStyle name="Normal 3 13 7" xfId="1715" xr:uid="{00000000-0005-0000-0000-000060060000}"/>
    <cellStyle name="Normal 3 13 7 2" xfId="11920" xr:uid="{00000000-0005-0000-0000-000010280000}"/>
    <cellStyle name="Normal 3 13 8" xfId="1716" xr:uid="{00000000-0005-0000-0000-000061060000}"/>
    <cellStyle name="Normal 3 13 8 2" xfId="11921" xr:uid="{00000000-0005-0000-0000-000012280000}"/>
    <cellStyle name="Normal 3 13 9" xfId="1717" xr:uid="{00000000-0005-0000-0000-000062060000}"/>
    <cellStyle name="Normal 3 13 9 2" xfId="11922" xr:uid="{00000000-0005-0000-0000-000014280000}"/>
    <cellStyle name="Normal 3 14" xfId="1718" xr:uid="{00000000-0005-0000-0000-000063060000}"/>
    <cellStyle name="Normal 3 14 10" xfId="1719" xr:uid="{00000000-0005-0000-0000-000064060000}"/>
    <cellStyle name="Normal 3 14 10 2" xfId="11923" xr:uid="{00000000-0005-0000-0000-000017280000}"/>
    <cellStyle name="Normal 3 14 11" xfId="1720" xr:uid="{00000000-0005-0000-0000-000065060000}"/>
    <cellStyle name="Normal 3 14 11 2" xfId="11924" xr:uid="{00000000-0005-0000-0000-000019280000}"/>
    <cellStyle name="Normal 3 14 12" xfId="1721" xr:uid="{00000000-0005-0000-0000-000066060000}"/>
    <cellStyle name="Normal 3 14 12 2" xfId="11925" xr:uid="{00000000-0005-0000-0000-00001B280000}"/>
    <cellStyle name="Normal 3 14 13" xfId="1722" xr:uid="{00000000-0005-0000-0000-000067060000}"/>
    <cellStyle name="Normal 3 14 13 2" xfId="11926" xr:uid="{00000000-0005-0000-0000-00001D280000}"/>
    <cellStyle name="Normal 3 14 14" xfId="1723" xr:uid="{00000000-0005-0000-0000-000068060000}"/>
    <cellStyle name="Normal 3 14 14 2" xfId="11927" xr:uid="{00000000-0005-0000-0000-00001F280000}"/>
    <cellStyle name="Normal 3 14 15" xfId="1724" xr:uid="{00000000-0005-0000-0000-000069060000}"/>
    <cellStyle name="Normal 3 14 15 2" xfId="11928" xr:uid="{00000000-0005-0000-0000-000021280000}"/>
    <cellStyle name="Normal 3 14 16" xfId="1725" xr:uid="{00000000-0005-0000-0000-00006A060000}"/>
    <cellStyle name="Normal 3 14 16 2" xfId="11929" xr:uid="{00000000-0005-0000-0000-000023280000}"/>
    <cellStyle name="Normal 3 14 17" xfId="1726" xr:uid="{00000000-0005-0000-0000-00006B060000}"/>
    <cellStyle name="Normal 3 14 17 2" xfId="11930" xr:uid="{00000000-0005-0000-0000-000025280000}"/>
    <cellStyle name="Normal 3 14 18" xfId="1727" xr:uid="{00000000-0005-0000-0000-00006C060000}"/>
    <cellStyle name="Normal 3 14 18 2" xfId="11931" xr:uid="{00000000-0005-0000-0000-000027280000}"/>
    <cellStyle name="Normal 3 14 19" xfId="1728" xr:uid="{00000000-0005-0000-0000-00006D060000}"/>
    <cellStyle name="Normal 3 14 19 2" xfId="11932" xr:uid="{00000000-0005-0000-0000-000029280000}"/>
    <cellStyle name="Normal 3 14 2" xfId="1729" xr:uid="{00000000-0005-0000-0000-00006E060000}"/>
    <cellStyle name="Normal 3 14 2 2" xfId="11933" xr:uid="{00000000-0005-0000-0000-00002B280000}"/>
    <cellStyle name="Normal 3 14 20" xfId="1730" xr:uid="{00000000-0005-0000-0000-00006F060000}"/>
    <cellStyle name="Normal 3 14 20 2" xfId="11934" xr:uid="{00000000-0005-0000-0000-00002D280000}"/>
    <cellStyle name="Normal 3 14 21" xfId="1731" xr:uid="{00000000-0005-0000-0000-000070060000}"/>
    <cellStyle name="Normal 3 14 21 2" xfId="11935" xr:uid="{00000000-0005-0000-0000-00002F280000}"/>
    <cellStyle name="Normal 3 14 22" xfId="1732" xr:uid="{00000000-0005-0000-0000-000071060000}"/>
    <cellStyle name="Normal 3 14 22 2" xfId="11936" xr:uid="{00000000-0005-0000-0000-000031280000}"/>
    <cellStyle name="Normal 3 14 23" xfId="1733" xr:uid="{00000000-0005-0000-0000-000072060000}"/>
    <cellStyle name="Normal 3 14 23 2" xfId="11937" xr:uid="{00000000-0005-0000-0000-000033280000}"/>
    <cellStyle name="Normal 3 14 24" xfId="11938" xr:uid="{00000000-0005-0000-0000-000034280000}"/>
    <cellStyle name="Normal 3 14 3" xfId="1734" xr:uid="{00000000-0005-0000-0000-000073060000}"/>
    <cellStyle name="Normal 3 14 3 2" xfId="11939" xr:uid="{00000000-0005-0000-0000-000036280000}"/>
    <cellStyle name="Normal 3 14 4" xfId="1735" xr:uid="{00000000-0005-0000-0000-000074060000}"/>
    <cellStyle name="Normal 3 14 4 2" xfId="11940" xr:uid="{00000000-0005-0000-0000-000038280000}"/>
    <cellStyle name="Normal 3 14 5" xfId="1736" xr:uid="{00000000-0005-0000-0000-000075060000}"/>
    <cellStyle name="Normal 3 14 5 2" xfId="11941" xr:uid="{00000000-0005-0000-0000-00003A280000}"/>
    <cellStyle name="Normal 3 14 6" xfId="1737" xr:uid="{00000000-0005-0000-0000-000076060000}"/>
    <cellStyle name="Normal 3 14 6 2" xfId="11942" xr:uid="{00000000-0005-0000-0000-00003C280000}"/>
    <cellStyle name="Normal 3 14 7" xfId="1738" xr:uid="{00000000-0005-0000-0000-000077060000}"/>
    <cellStyle name="Normal 3 14 7 2" xfId="11943" xr:uid="{00000000-0005-0000-0000-00003E280000}"/>
    <cellStyle name="Normal 3 14 8" xfId="1739" xr:uid="{00000000-0005-0000-0000-000078060000}"/>
    <cellStyle name="Normal 3 14 8 2" xfId="11944" xr:uid="{00000000-0005-0000-0000-000040280000}"/>
    <cellStyle name="Normal 3 14 9" xfId="1740" xr:uid="{00000000-0005-0000-0000-000079060000}"/>
    <cellStyle name="Normal 3 14 9 2" xfId="11945" xr:uid="{00000000-0005-0000-0000-000042280000}"/>
    <cellStyle name="Normal 3 15" xfId="1741" xr:uid="{00000000-0005-0000-0000-00007A060000}"/>
    <cellStyle name="Normal 3 15 10" xfId="1742" xr:uid="{00000000-0005-0000-0000-00007B060000}"/>
    <cellStyle name="Normal 3 15 10 2" xfId="11946" xr:uid="{00000000-0005-0000-0000-000045280000}"/>
    <cellStyle name="Normal 3 15 11" xfId="1743" xr:uid="{00000000-0005-0000-0000-00007C060000}"/>
    <cellStyle name="Normal 3 15 11 2" xfId="11947" xr:uid="{00000000-0005-0000-0000-000047280000}"/>
    <cellStyle name="Normal 3 15 12" xfId="1744" xr:uid="{00000000-0005-0000-0000-00007D060000}"/>
    <cellStyle name="Normal 3 15 12 2" xfId="11948" xr:uid="{00000000-0005-0000-0000-000049280000}"/>
    <cellStyle name="Normal 3 15 13" xfId="1745" xr:uid="{00000000-0005-0000-0000-00007E060000}"/>
    <cellStyle name="Normal 3 15 13 2" xfId="11949" xr:uid="{00000000-0005-0000-0000-00004B280000}"/>
    <cellStyle name="Normal 3 15 14" xfId="1746" xr:uid="{00000000-0005-0000-0000-00007F060000}"/>
    <cellStyle name="Normal 3 15 14 2" xfId="11950" xr:uid="{00000000-0005-0000-0000-00004D280000}"/>
    <cellStyle name="Normal 3 15 15" xfId="1747" xr:uid="{00000000-0005-0000-0000-000080060000}"/>
    <cellStyle name="Normal 3 15 15 2" xfId="11951" xr:uid="{00000000-0005-0000-0000-00004F280000}"/>
    <cellStyle name="Normal 3 15 16" xfId="1748" xr:uid="{00000000-0005-0000-0000-000081060000}"/>
    <cellStyle name="Normal 3 15 16 2" xfId="11952" xr:uid="{00000000-0005-0000-0000-000051280000}"/>
    <cellStyle name="Normal 3 15 17" xfId="1749" xr:uid="{00000000-0005-0000-0000-000082060000}"/>
    <cellStyle name="Normal 3 15 17 2" xfId="11953" xr:uid="{00000000-0005-0000-0000-000053280000}"/>
    <cellStyle name="Normal 3 15 18" xfId="1750" xr:uid="{00000000-0005-0000-0000-000083060000}"/>
    <cellStyle name="Normal 3 15 18 2" xfId="11954" xr:uid="{00000000-0005-0000-0000-000055280000}"/>
    <cellStyle name="Normal 3 15 19" xfId="1751" xr:uid="{00000000-0005-0000-0000-000084060000}"/>
    <cellStyle name="Normal 3 15 19 2" xfId="11955" xr:uid="{00000000-0005-0000-0000-000057280000}"/>
    <cellStyle name="Normal 3 15 2" xfId="1752" xr:uid="{00000000-0005-0000-0000-000085060000}"/>
    <cellStyle name="Normal 3 15 2 2" xfId="11956" xr:uid="{00000000-0005-0000-0000-000059280000}"/>
    <cellStyle name="Normal 3 15 20" xfId="1753" xr:uid="{00000000-0005-0000-0000-000086060000}"/>
    <cellStyle name="Normal 3 15 20 2" xfId="11957" xr:uid="{00000000-0005-0000-0000-00005B280000}"/>
    <cellStyle name="Normal 3 15 21" xfId="1754" xr:uid="{00000000-0005-0000-0000-000087060000}"/>
    <cellStyle name="Normal 3 15 21 2" xfId="11958" xr:uid="{00000000-0005-0000-0000-00005D280000}"/>
    <cellStyle name="Normal 3 15 22" xfId="1755" xr:uid="{00000000-0005-0000-0000-000088060000}"/>
    <cellStyle name="Normal 3 15 22 2" xfId="11959" xr:uid="{00000000-0005-0000-0000-00005F280000}"/>
    <cellStyle name="Normal 3 15 23" xfId="1756" xr:uid="{00000000-0005-0000-0000-000089060000}"/>
    <cellStyle name="Normal 3 15 23 2" xfId="11960" xr:uid="{00000000-0005-0000-0000-000061280000}"/>
    <cellStyle name="Normal 3 15 24" xfId="11961" xr:uid="{00000000-0005-0000-0000-000062280000}"/>
    <cellStyle name="Normal 3 15 3" xfId="1757" xr:uid="{00000000-0005-0000-0000-00008A060000}"/>
    <cellStyle name="Normal 3 15 3 2" xfId="11962" xr:uid="{00000000-0005-0000-0000-000064280000}"/>
    <cellStyle name="Normal 3 15 4" xfId="1758" xr:uid="{00000000-0005-0000-0000-00008B060000}"/>
    <cellStyle name="Normal 3 15 4 2" xfId="11963" xr:uid="{00000000-0005-0000-0000-000066280000}"/>
    <cellStyle name="Normal 3 15 5" xfId="1759" xr:uid="{00000000-0005-0000-0000-00008C060000}"/>
    <cellStyle name="Normal 3 15 5 2" xfId="11964" xr:uid="{00000000-0005-0000-0000-000068280000}"/>
    <cellStyle name="Normal 3 15 6" xfId="1760" xr:uid="{00000000-0005-0000-0000-00008D060000}"/>
    <cellStyle name="Normal 3 15 6 2" xfId="11965" xr:uid="{00000000-0005-0000-0000-00006A280000}"/>
    <cellStyle name="Normal 3 15 7" xfId="1761" xr:uid="{00000000-0005-0000-0000-00008E060000}"/>
    <cellStyle name="Normal 3 15 7 2" xfId="11966" xr:uid="{00000000-0005-0000-0000-00006C280000}"/>
    <cellStyle name="Normal 3 15 8" xfId="1762" xr:uid="{00000000-0005-0000-0000-00008F060000}"/>
    <cellStyle name="Normal 3 15 8 2" xfId="11967" xr:uid="{00000000-0005-0000-0000-00006E280000}"/>
    <cellStyle name="Normal 3 15 9" xfId="1763" xr:uid="{00000000-0005-0000-0000-000090060000}"/>
    <cellStyle name="Normal 3 15 9 2" xfId="11968" xr:uid="{00000000-0005-0000-0000-000070280000}"/>
    <cellStyle name="Normal 3 16" xfId="1764" xr:uid="{00000000-0005-0000-0000-000091060000}"/>
    <cellStyle name="Normal 3 16 10" xfId="1765" xr:uid="{00000000-0005-0000-0000-000092060000}"/>
    <cellStyle name="Normal 3 16 10 2" xfId="11969" xr:uid="{00000000-0005-0000-0000-000073280000}"/>
    <cellStyle name="Normal 3 16 11" xfId="1766" xr:uid="{00000000-0005-0000-0000-000093060000}"/>
    <cellStyle name="Normal 3 16 11 2" xfId="11970" xr:uid="{00000000-0005-0000-0000-000075280000}"/>
    <cellStyle name="Normal 3 16 12" xfId="1767" xr:uid="{00000000-0005-0000-0000-000094060000}"/>
    <cellStyle name="Normal 3 16 12 2" xfId="11971" xr:uid="{00000000-0005-0000-0000-000077280000}"/>
    <cellStyle name="Normal 3 16 13" xfId="1768" xr:uid="{00000000-0005-0000-0000-000095060000}"/>
    <cellStyle name="Normal 3 16 13 2" xfId="11972" xr:uid="{00000000-0005-0000-0000-000079280000}"/>
    <cellStyle name="Normal 3 16 14" xfId="1769" xr:uid="{00000000-0005-0000-0000-000096060000}"/>
    <cellStyle name="Normal 3 16 14 2" xfId="11973" xr:uid="{00000000-0005-0000-0000-00007B280000}"/>
    <cellStyle name="Normal 3 16 15" xfId="1770" xr:uid="{00000000-0005-0000-0000-000097060000}"/>
    <cellStyle name="Normal 3 16 15 2" xfId="11974" xr:uid="{00000000-0005-0000-0000-00007D280000}"/>
    <cellStyle name="Normal 3 16 16" xfId="1771" xr:uid="{00000000-0005-0000-0000-000098060000}"/>
    <cellStyle name="Normal 3 16 16 2" xfId="11975" xr:uid="{00000000-0005-0000-0000-00007F280000}"/>
    <cellStyle name="Normal 3 16 17" xfId="1772" xr:uid="{00000000-0005-0000-0000-000099060000}"/>
    <cellStyle name="Normal 3 16 17 2" xfId="11976" xr:uid="{00000000-0005-0000-0000-000081280000}"/>
    <cellStyle name="Normal 3 16 18" xfId="1773" xr:uid="{00000000-0005-0000-0000-00009A060000}"/>
    <cellStyle name="Normal 3 16 18 2" xfId="11977" xr:uid="{00000000-0005-0000-0000-000083280000}"/>
    <cellStyle name="Normal 3 16 19" xfId="1774" xr:uid="{00000000-0005-0000-0000-00009B060000}"/>
    <cellStyle name="Normal 3 16 19 2" xfId="11978" xr:uid="{00000000-0005-0000-0000-000085280000}"/>
    <cellStyle name="Normal 3 16 2" xfId="1775" xr:uid="{00000000-0005-0000-0000-00009C060000}"/>
    <cellStyle name="Normal 3 16 2 2" xfId="11979" xr:uid="{00000000-0005-0000-0000-000087280000}"/>
    <cellStyle name="Normal 3 16 20" xfId="1776" xr:uid="{00000000-0005-0000-0000-00009D060000}"/>
    <cellStyle name="Normal 3 16 20 2" xfId="11980" xr:uid="{00000000-0005-0000-0000-000089280000}"/>
    <cellStyle name="Normal 3 16 21" xfId="1777" xr:uid="{00000000-0005-0000-0000-00009E060000}"/>
    <cellStyle name="Normal 3 16 21 2" xfId="11981" xr:uid="{00000000-0005-0000-0000-00008B280000}"/>
    <cellStyle name="Normal 3 16 22" xfId="1778" xr:uid="{00000000-0005-0000-0000-00009F060000}"/>
    <cellStyle name="Normal 3 16 22 2" xfId="11982" xr:uid="{00000000-0005-0000-0000-00008D280000}"/>
    <cellStyle name="Normal 3 16 23" xfId="1779" xr:uid="{00000000-0005-0000-0000-0000A0060000}"/>
    <cellStyle name="Normal 3 16 23 2" xfId="11983" xr:uid="{00000000-0005-0000-0000-00008F280000}"/>
    <cellStyle name="Normal 3 16 24" xfId="11984" xr:uid="{00000000-0005-0000-0000-000090280000}"/>
    <cellStyle name="Normal 3 16 3" xfId="1780" xr:uid="{00000000-0005-0000-0000-0000A1060000}"/>
    <cellStyle name="Normal 3 16 3 2" xfId="11985" xr:uid="{00000000-0005-0000-0000-000092280000}"/>
    <cellStyle name="Normal 3 16 4" xfId="1781" xr:uid="{00000000-0005-0000-0000-0000A2060000}"/>
    <cellStyle name="Normal 3 16 4 2" xfId="11986" xr:uid="{00000000-0005-0000-0000-000094280000}"/>
    <cellStyle name="Normal 3 16 5" xfId="1782" xr:uid="{00000000-0005-0000-0000-0000A3060000}"/>
    <cellStyle name="Normal 3 16 5 2" xfId="11987" xr:uid="{00000000-0005-0000-0000-000096280000}"/>
    <cellStyle name="Normal 3 16 6" xfId="1783" xr:uid="{00000000-0005-0000-0000-0000A4060000}"/>
    <cellStyle name="Normal 3 16 6 2" xfId="11988" xr:uid="{00000000-0005-0000-0000-000098280000}"/>
    <cellStyle name="Normal 3 16 7" xfId="1784" xr:uid="{00000000-0005-0000-0000-0000A5060000}"/>
    <cellStyle name="Normal 3 16 7 2" xfId="11989" xr:uid="{00000000-0005-0000-0000-00009A280000}"/>
    <cellStyle name="Normal 3 16 8" xfId="1785" xr:uid="{00000000-0005-0000-0000-0000A6060000}"/>
    <cellStyle name="Normal 3 16 8 2" xfId="11990" xr:uid="{00000000-0005-0000-0000-00009C280000}"/>
    <cellStyle name="Normal 3 16 9" xfId="1786" xr:uid="{00000000-0005-0000-0000-0000A7060000}"/>
    <cellStyle name="Normal 3 16 9 2" xfId="11991" xr:uid="{00000000-0005-0000-0000-00009E280000}"/>
    <cellStyle name="Normal 3 17" xfId="1787" xr:uid="{00000000-0005-0000-0000-0000A8060000}"/>
    <cellStyle name="Normal 3 17 10" xfId="1788" xr:uid="{00000000-0005-0000-0000-0000A9060000}"/>
    <cellStyle name="Normal 3 17 10 2" xfId="11992" xr:uid="{00000000-0005-0000-0000-0000A1280000}"/>
    <cellStyle name="Normal 3 17 11" xfId="1789" xr:uid="{00000000-0005-0000-0000-0000AA060000}"/>
    <cellStyle name="Normal 3 17 11 2" xfId="11993" xr:uid="{00000000-0005-0000-0000-0000A3280000}"/>
    <cellStyle name="Normal 3 17 12" xfId="1790" xr:uid="{00000000-0005-0000-0000-0000AB060000}"/>
    <cellStyle name="Normal 3 17 12 2" xfId="11994" xr:uid="{00000000-0005-0000-0000-0000A5280000}"/>
    <cellStyle name="Normal 3 17 13" xfId="1791" xr:uid="{00000000-0005-0000-0000-0000AC060000}"/>
    <cellStyle name="Normal 3 17 13 2" xfId="11995" xr:uid="{00000000-0005-0000-0000-0000A7280000}"/>
    <cellStyle name="Normal 3 17 14" xfId="1792" xr:uid="{00000000-0005-0000-0000-0000AD060000}"/>
    <cellStyle name="Normal 3 17 14 2" xfId="11996" xr:uid="{00000000-0005-0000-0000-0000A9280000}"/>
    <cellStyle name="Normal 3 17 15" xfId="1793" xr:uid="{00000000-0005-0000-0000-0000AE060000}"/>
    <cellStyle name="Normal 3 17 15 2" xfId="11997" xr:uid="{00000000-0005-0000-0000-0000AB280000}"/>
    <cellStyle name="Normal 3 17 16" xfId="1794" xr:uid="{00000000-0005-0000-0000-0000AF060000}"/>
    <cellStyle name="Normal 3 17 16 2" xfId="11998" xr:uid="{00000000-0005-0000-0000-0000AD280000}"/>
    <cellStyle name="Normal 3 17 17" xfId="1795" xr:uid="{00000000-0005-0000-0000-0000B0060000}"/>
    <cellStyle name="Normal 3 17 17 2" xfId="11999" xr:uid="{00000000-0005-0000-0000-0000AF280000}"/>
    <cellStyle name="Normal 3 17 18" xfId="1796" xr:uid="{00000000-0005-0000-0000-0000B1060000}"/>
    <cellStyle name="Normal 3 17 18 2" xfId="12000" xr:uid="{00000000-0005-0000-0000-0000B1280000}"/>
    <cellStyle name="Normal 3 17 19" xfId="1797" xr:uid="{00000000-0005-0000-0000-0000B2060000}"/>
    <cellStyle name="Normal 3 17 19 2" xfId="12001" xr:uid="{00000000-0005-0000-0000-0000B3280000}"/>
    <cellStyle name="Normal 3 17 2" xfId="1798" xr:uid="{00000000-0005-0000-0000-0000B3060000}"/>
    <cellStyle name="Normal 3 17 2 2" xfId="12002" xr:uid="{00000000-0005-0000-0000-0000B5280000}"/>
    <cellStyle name="Normal 3 17 20" xfId="1799" xr:uid="{00000000-0005-0000-0000-0000B4060000}"/>
    <cellStyle name="Normal 3 17 20 2" xfId="12003" xr:uid="{00000000-0005-0000-0000-0000B7280000}"/>
    <cellStyle name="Normal 3 17 21" xfId="1800" xr:uid="{00000000-0005-0000-0000-0000B5060000}"/>
    <cellStyle name="Normal 3 17 21 2" xfId="12004" xr:uid="{00000000-0005-0000-0000-0000B9280000}"/>
    <cellStyle name="Normal 3 17 22" xfId="1801" xr:uid="{00000000-0005-0000-0000-0000B6060000}"/>
    <cellStyle name="Normal 3 17 22 2" xfId="12005" xr:uid="{00000000-0005-0000-0000-0000BB280000}"/>
    <cellStyle name="Normal 3 17 23" xfId="1802" xr:uid="{00000000-0005-0000-0000-0000B7060000}"/>
    <cellStyle name="Normal 3 17 23 2" xfId="12006" xr:uid="{00000000-0005-0000-0000-0000BD280000}"/>
    <cellStyle name="Normal 3 17 24" xfId="12007" xr:uid="{00000000-0005-0000-0000-0000BE280000}"/>
    <cellStyle name="Normal 3 17 3" xfId="1803" xr:uid="{00000000-0005-0000-0000-0000B8060000}"/>
    <cellStyle name="Normal 3 17 3 2" xfId="12008" xr:uid="{00000000-0005-0000-0000-0000C0280000}"/>
    <cellStyle name="Normal 3 17 4" xfId="1804" xr:uid="{00000000-0005-0000-0000-0000B9060000}"/>
    <cellStyle name="Normal 3 17 4 2" xfId="12009" xr:uid="{00000000-0005-0000-0000-0000C2280000}"/>
    <cellStyle name="Normal 3 17 5" xfId="1805" xr:uid="{00000000-0005-0000-0000-0000BA060000}"/>
    <cellStyle name="Normal 3 17 5 2" xfId="12010" xr:uid="{00000000-0005-0000-0000-0000C4280000}"/>
    <cellStyle name="Normal 3 17 6" xfId="1806" xr:uid="{00000000-0005-0000-0000-0000BB060000}"/>
    <cellStyle name="Normal 3 17 6 2" xfId="12011" xr:uid="{00000000-0005-0000-0000-0000C6280000}"/>
    <cellStyle name="Normal 3 17 7" xfId="1807" xr:uid="{00000000-0005-0000-0000-0000BC060000}"/>
    <cellStyle name="Normal 3 17 7 2" xfId="12012" xr:uid="{00000000-0005-0000-0000-0000C8280000}"/>
    <cellStyle name="Normal 3 17 8" xfId="1808" xr:uid="{00000000-0005-0000-0000-0000BD060000}"/>
    <cellStyle name="Normal 3 17 8 2" xfId="12013" xr:uid="{00000000-0005-0000-0000-0000CA280000}"/>
    <cellStyle name="Normal 3 17 9" xfId="1809" xr:uid="{00000000-0005-0000-0000-0000BE060000}"/>
    <cellStyle name="Normal 3 17 9 2" xfId="12014" xr:uid="{00000000-0005-0000-0000-0000CC280000}"/>
    <cellStyle name="Normal 3 18" xfId="1810" xr:uid="{00000000-0005-0000-0000-0000BF060000}"/>
    <cellStyle name="Normal 3 18 10" xfId="1811" xr:uid="{00000000-0005-0000-0000-0000C0060000}"/>
    <cellStyle name="Normal 3 18 10 2" xfId="12015" xr:uid="{00000000-0005-0000-0000-0000CF280000}"/>
    <cellStyle name="Normal 3 18 11" xfId="1812" xr:uid="{00000000-0005-0000-0000-0000C1060000}"/>
    <cellStyle name="Normal 3 18 11 2" xfId="12016" xr:uid="{00000000-0005-0000-0000-0000D1280000}"/>
    <cellStyle name="Normal 3 18 12" xfId="1813" xr:uid="{00000000-0005-0000-0000-0000C2060000}"/>
    <cellStyle name="Normal 3 18 12 2" xfId="12017" xr:uid="{00000000-0005-0000-0000-0000D3280000}"/>
    <cellStyle name="Normal 3 18 13" xfId="1814" xr:uid="{00000000-0005-0000-0000-0000C3060000}"/>
    <cellStyle name="Normal 3 18 13 2" xfId="12018" xr:uid="{00000000-0005-0000-0000-0000D5280000}"/>
    <cellStyle name="Normal 3 18 14" xfId="1815" xr:uid="{00000000-0005-0000-0000-0000C4060000}"/>
    <cellStyle name="Normal 3 18 14 2" xfId="12019" xr:uid="{00000000-0005-0000-0000-0000D7280000}"/>
    <cellStyle name="Normal 3 18 15" xfId="1816" xr:uid="{00000000-0005-0000-0000-0000C5060000}"/>
    <cellStyle name="Normal 3 18 15 2" xfId="12020" xr:uid="{00000000-0005-0000-0000-0000D9280000}"/>
    <cellStyle name="Normal 3 18 16" xfId="1817" xr:uid="{00000000-0005-0000-0000-0000C6060000}"/>
    <cellStyle name="Normal 3 18 16 2" xfId="12021" xr:uid="{00000000-0005-0000-0000-0000DB280000}"/>
    <cellStyle name="Normal 3 18 17" xfId="1818" xr:uid="{00000000-0005-0000-0000-0000C7060000}"/>
    <cellStyle name="Normal 3 18 17 2" xfId="12022" xr:uid="{00000000-0005-0000-0000-0000DD280000}"/>
    <cellStyle name="Normal 3 18 18" xfId="1819" xr:uid="{00000000-0005-0000-0000-0000C8060000}"/>
    <cellStyle name="Normal 3 18 18 2" xfId="12023" xr:uid="{00000000-0005-0000-0000-0000DF280000}"/>
    <cellStyle name="Normal 3 18 19" xfId="1820" xr:uid="{00000000-0005-0000-0000-0000C9060000}"/>
    <cellStyle name="Normal 3 18 19 2" xfId="12024" xr:uid="{00000000-0005-0000-0000-0000E1280000}"/>
    <cellStyle name="Normal 3 18 2" xfId="1821" xr:uid="{00000000-0005-0000-0000-0000CA060000}"/>
    <cellStyle name="Normal 3 18 2 2" xfId="12025" xr:uid="{00000000-0005-0000-0000-0000E3280000}"/>
    <cellStyle name="Normal 3 18 20" xfId="1822" xr:uid="{00000000-0005-0000-0000-0000CB060000}"/>
    <cellStyle name="Normal 3 18 20 2" xfId="12026" xr:uid="{00000000-0005-0000-0000-0000E5280000}"/>
    <cellStyle name="Normal 3 18 21" xfId="1823" xr:uid="{00000000-0005-0000-0000-0000CC060000}"/>
    <cellStyle name="Normal 3 18 21 2" xfId="12027" xr:uid="{00000000-0005-0000-0000-0000E7280000}"/>
    <cellStyle name="Normal 3 18 22" xfId="1824" xr:uid="{00000000-0005-0000-0000-0000CD060000}"/>
    <cellStyle name="Normal 3 18 22 2" xfId="12028" xr:uid="{00000000-0005-0000-0000-0000E9280000}"/>
    <cellStyle name="Normal 3 18 23" xfId="1825" xr:uid="{00000000-0005-0000-0000-0000CE060000}"/>
    <cellStyle name="Normal 3 18 23 2" xfId="12029" xr:uid="{00000000-0005-0000-0000-0000EB280000}"/>
    <cellStyle name="Normal 3 18 24" xfId="12030" xr:uid="{00000000-0005-0000-0000-0000EC280000}"/>
    <cellStyle name="Normal 3 18 3" xfId="1826" xr:uid="{00000000-0005-0000-0000-0000CF060000}"/>
    <cellStyle name="Normal 3 18 3 2" xfId="12031" xr:uid="{00000000-0005-0000-0000-0000EE280000}"/>
    <cellStyle name="Normal 3 18 4" xfId="1827" xr:uid="{00000000-0005-0000-0000-0000D0060000}"/>
    <cellStyle name="Normal 3 18 4 2" xfId="12032" xr:uid="{00000000-0005-0000-0000-0000F0280000}"/>
    <cellStyle name="Normal 3 18 5" xfId="1828" xr:uid="{00000000-0005-0000-0000-0000D1060000}"/>
    <cellStyle name="Normal 3 18 5 2" xfId="12033" xr:uid="{00000000-0005-0000-0000-0000F2280000}"/>
    <cellStyle name="Normal 3 18 6" xfId="1829" xr:uid="{00000000-0005-0000-0000-0000D2060000}"/>
    <cellStyle name="Normal 3 18 6 2" xfId="12034" xr:uid="{00000000-0005-0000-0000-0000F4280000}"/>
    <cellStyle name="Normal 3 18 7" xfId="1830" xr:uid="{00000000-0005-0000-0000-0000D3060000}"/>
    <cellStyle name="Normal 3 18 7 2" xfId="12035" xr:uid="{00000000-0005-0000-0000-0000F6280000}"/>
    <cellStyle name="Normal 3 18 8" xfId="1831" xr:uid="{00000000-0005-0000-0000-0000D4060000}"/>
    <cellStyle name="Normal 3 18 8 2" xfId="12036" xr:uid="{00000000-0005-0000-0000-0000F8280000}"/>
    <cellStyle name="Normal 3 18 9" xfId="1832" xr:uid="{00000000-0005-0000-0000-0000D5060000}"/>
    <cellStyle name="Normal 3 18 9 2" xfId="12037" xr:uid="{00000000-0005-0000-0000-0000FA280000}"/>
    <cellStyle name="Normal 3 19" xfId="1833" xr:uid="{00000000-0005-0000-0000-0000D6060000}"/>
    <cellStyle name="Normal 3 19 10" xfId="1834" xr:uid="{00000000-0005-0000-0000-0000D7060000}"/>
    <cellStyle name="Normal 3 19 10 2" xfId="12038" xr:uid="{00000000-0005-0000-0000-0000FD280000}"/>
    <cellStyle name="Normal 3 19 11" xfId="1835" xr:uid="{00000000-0005-0000-0000-0000D8060000}"/>
    <cellStyle name="Normal 3 19 11 2" xfId="12039" xr:uid="{00000000-0005-0000-0000-0000FF280000}"/>
    <cellStyle name="Normal 3 19 12" xfId="1836" xr:uid="{00000000-0005-0000-0000-0000D9060000}"/>
    <cellStyle name="Normal 3 19 12 2" xfId="12040" xr:uid="{00000000-0005-0000-0000-000001290000}"/>
    <cellStyle name="Normal 3 19 13" xfId="1837" xr:uid="{00000000-0005-0000-0000-0000DA060000}"/>
    <cellStyle name="Normal 3 19 13 2" xfId="12041" xr:uid="{00000000-0005-0000-0000-000003290000}"/>
    <cellStyle name="Normal 3 19 14" xfId="1838" xr:uid="{00000000-0005-0000-0000-0000DB060000}"/>
    <cellStyle name="Normal 3 19 14 2" xfId="12042" xr:uid="{00000000-0005-0000-0000-000005290000}"/>
    <cellStyle name="Normal 3 19 15" xfId="1839" xr:uid="{00000000-0005-0000-0000-0000DC060000}"/>
    <cellStyle name="Normal 3 19 15 2" xfId="12043" xr:uid="{00000000-0005-0000-0000-000007290000}"/>
    <cellStyle name="Normal 3 19 16" xfId="1840" xr:uid="{00000000-0005-0000-0000-0000DD060000}"/>
    <cellStyle name="Normal 3 19 16 2" xfId="12044" xr:uid="{00000000-0005-0000-0000-000009290000}"/>
    <cellStyle name="Normal 3 19 17" xfId="1841" xr:uid="{00000000-0005-0000-0000-0000DE060000}"/>
    <cellStyle name="Normal 3 19 17 2" xfId="12045" xr:uid="{00000000-0005-0000-0000-00000B290000}"/>
    <cellStyle name="Normal 3 19 18" xfId="1842" xr:uid="{00000000-0005-0000-0000-0000DF060000}"/>
    <cellStyle name="Normal 3 19 18 2" xfId="12046" xr:uid="{00000000-0005-0000-0000-00000D290000}"/>
    <cellStyle name="Normal 3 19 19" xfId="1843" xr:uid="{00000000-0005-0000-0000-0000E0060000}"/>
    <cellStyle name="Normal 3 19 19 2" xfId="12047" xr:uid="{00000000-0005-0000-0000-00000F290000}"/>
    <cellStyle name="Normal 3 19 2" xfId="1844" xr:uid="{00000000-0005-0000-0000-0000E1060000}"/>
    <cellStyle name="Normal 3 19 2 2" xfId="12048" xr:uid="{00000000-0005-0000-0000-000011290000}"/>
    <cellStyle name="Normal 3 19 20" xfId="1845" xr:uid="{00000000-0005-0000-0000-0000E2060000}"/>
    <cellStyle name="Normal 3 19 20 2" xfId="12049" xr:uid="{00000000-0005-0000-0000-000013290000}"/>
    <cellStyle name="Normal 3 19 21" xfId="1846" xr:uid="{00000000-0005-0000-0000-0000E3060000}"/>
    <cellStyle name="Normal 3 19 21 2" xfId="12050" xr:uid="{00000000-0005-0000-0000-000015290000}"/>
    <cellStyle name="Normal 3 19 22" xfId="1847" xr:uid="{00000000-0005-0000-0000-0000E4060000}"/>
    <cellStyle name="Normal 3 19 22 2" xfId="12051" xr:uid="{00000000-0005-0000-0000-000017290000}"/>
    <cellStyle name="Normal 3 19 23" xfId="1848" xr:uid="{00000000-0005-0000-0000-0000E5060000}"/>
    <cellStyle name="Normal 3 19 23 2" xfId="12052" xr:uid="{00000000-0005-0000-0000-000019290000}"/>
    <cellStyle name="Normal 3 19 24" xfId="12053" xr:uid="{00000000-0005-0000-0000-00001A290000}"/>
    <cellStyle name="Normal 3 19 3" xfId="1849" xr:uid="{00000000-0005-0000-0000-0000E6060000}"/>
    <cellStyle name="Normal 3 19 3 2" xfId="12054" xr:uid="{00000000-0005-0000-0000-00001C290000}"/>
    <cellStyle name="Normal 3 19 4" xfId="1850" xr:uid="{00000000-0005-0000-0000-0000E7060000}"/>
    <cellStyle name="Normal 3 19 4 2" xfId="12055" xr:uid="{00000000-0005-0000-0000-00001E290000}"/>
    <cellStyle name="Normal 3 19 5" xfId="1851" xr:uid="{00000000-0005-0000-0000-0000E8060000}"/>
    <cellStyle name="Normal 3 19 5 2" xfId="12056" xr:uid="{00000000-0005-0000-0000-000020290000}"/>
    <cellStyle name="Normal 3 19 6" xfId="1852" xr:uid="{00000000-0005-0000-0000-0000E9060000}"/>
    <cellStyle name="Normal 3 19 6 2" xfId="12057" xr:uid="{00000000-0005-0000-0000-000022290000}"/>
    <cellStyle name="Normal 3 19 7" xfId="1853" xr:uid="{00000000-0005-0000-0000-0000EA060000}"/>
    <cellStyle name="Normal 3 19 7 2" xfId="12058" xr:uid="{00000000-0005-0000-0000-000024290000}"/>
    <cellStyle name="Normal 3 19 8" xfId="1854" xr:uid="{00000000-0005-0000-0000-0000EB060000}"/>
    <cellStyle name="Normal 3 19 8 2" xfId="12059" xr:uid="{00000000-0005-0000-0000-000026290000}"/>
    <cellStyle name="Normal 3 19 9" xfId="1855" xr:uid="{00000000-0005-0000-0000-0000EC060000}"/>
    <cellStyle name="Normal 3 19 9 2" xfId="12060" xr:uid="{00000000-0005-0000-0000-000028290000}"/>
    <cellStyle name="Normal 3 2" xfId="1856" xr:uid="{00000000-0005-0000-0000-0000ED060000}"/>
    <cellStyle name="Normal 3 2 10" xfId="1857" xr:uid="{00000000-0005-0000-0000-0000EE060000}"/>
    <cellStyle name="Normal 3 2 10 2" xfId="12061" xr:uid="{00000000-0005-0000-0000-00002B290000}"/>
    <cellStyle name="Normal 3 2 11" xfId="1858" xr:uid="{00000000-0005-0000-0000-0000EF060000}"/>
    <cellStyle name="Normal 3 2 11 2" xfId="12062" xr:uid="{00000000-0005-0000-0000-00002D290000}"/>
    <cellStyle name="Normal 3 2 12" xfId="1859" xr:uid="{00000000-0005-0000-0000-0000F0060000}"/>
    <cellStyle name="Normal 3 2 12 2" xfId="12063" xr:uid="{00000000-0005-0000-0000-00002F290000}"/>
    <cellStyle name="Normal 3 2 13" xfId="1860" xr:uid="{00000000-0005-0000-0000-0000F1060000}"/>
    <cellStyle name="Normal 3 2 13 2" xfId="12064" xr:uid="{00000000-0005-0000-0000-000031290000}"/>
    <cellStyle name="Normal 3 2 14" xfId="1861" xr:uid="{00000000-0005-0000-0000-0000F2060000}"/>
    <cellStyle name="Normal 3 2 14 2" xfId="12065" xr:uid="{00000000-0005-0000-0000-000033290000}"/>
    <cellStyle name="Normal 3 2 15" xfId="1862" xr:uid="{00000000-0005-0000-0000-0000F3060000}"/>
    <cellStyle name="Normal 3 2 15 2" xfId="12066" xr:uid="{00000000-0005-0000-0000-000035290000}"/>
    <cellStyle name="Normal 3 2 16" xfId="1863" xr:uid="{00000000-0005-0000-0000-0000F4060000}"/>
    <cellStyle name="Normal 3 2 16 2" xfId="12067" xr:uid="{00000000-0005-0000-0000-000037290000}"/>
    <cellStyle name="Normal 3 2 17" xfId="1864" xr:uid="{00000000-0005-0000-0000-0000F5060000}"/>
    <cellStyle name="Normal 3 2 17 2" xfId="12068" xr:uid="{00000000-0005-0000-0000-000039290000}"/>
    <cellStyle name="Normal 3 2 18" xfId="1865" xr:uid="{00000000-0005-0000-0000-0000F6060000}"/>
    <cellStyle name="Normal 3 2 18 2" xfId="12069" xr:uid="{00000000-0005-0000-0000-00003B290000}"/>
    <cellStyle name="Normal 3 2 19" xfId="1866" xr:uid="{00000000-0005-0000-0000-0000F7060000}"/>
    <cellStyle name="Normal 3 2 19 2" xfId="12070" xr:uid="{00000000-0005-0000-0000-00003D290000}"/>
    <cellStyle name="Normal 3 2 2" xfId="1867" xr:uid="{00000000-0005-0000-0000-0000F8060000}"/>
    <cellStyle name="Normal 3 2 2 10" xfId="1868" xr:uid="{00000000-0005-0000-0000-0000F9060000}"/>
    <cellStyle name="Normal 3 2 2 10 2" xfId="12071" xr:uid="{00000000-0005-0000-0000-000040290000}"/>
    <cellStyle name="Normal 3 2 2 11" xfId="1869" xr:uid="{00000000-0005-0000-0000-0000FA060000}"/>
    <cellStyle name="Normal 3 2 2 11 2" xfId="12072" xr:uid="{00000000-0005-0000-0000-000042290000}"/>
    <cellStyle name="Normal 3 2 2 12" xfId="1870" xr:uid="{00000000-0005-0000-0000-0000FB060000}"/>
    <cellStyle name="Normal 3 2 2 12 2" xfId="12073" xr:uid="{00000000-0005-0000-0000-000044290000}"/>
    <cellStyle name="Normal 3 2 2 13" xfId="1871" xr:uid="{00000000-0005-0000-0000-0000FC060000}"/>
    <cellStyle name="Normal 3 2 2 13 2" xfId="12074" xr:uid="{00000000-0005-0000-0000-000046290000}"/>
    <cellStyle name="Normal 3 2 2 14" xfId="1872" xr:uid="{00000000-0005-0000-0000-0000FD060000}"/>
    <cellStyle name="Normal 3 2 2 14 2" xfId="12075" xr:uid="{00000000-0005-0000-0000-000048290000}"/>
    <cellStyle name="Normal 3 2 2 15" xfId="1873" xr:uid="{00000000-0005-0000-0000-0000FE060000}"/>
    <cellStyle name="Normal 3 2 2 15 2" xfId="12076" xr:uid="{00000000-0005-0000-0000-00004A290000}"/>
    <cellStyle name="Normal 3 2 2 16" xfId="1874" xr:uid="{00000000-0005-0000-0000-0000FF060000}"/>
    <cellStyle name="Normal 3 2 2 16 2" xfId="12077" xr:uid="{00000000-0005-0000-0000-00004C290000}"/>
    <cellStyle name="Normal 3 2 2 17" xfId="1875" xr:uid="{00000000-0005-0000-0000-000000070000}"/>
    <cellStyle name="Normal 3 2 2 17 2" xfId="12078" xr:uid="{00000000-0005-0000-0000-00004E290000}"/>
    <cellStyle name="Normal 3 2 2 18" xfId="1876" xr:uid="{00000000-0005-0000-0000-000001070000}"/>
    <cellStyle name="Normal 3 2 2 18 2" xfId="12079" xr:uid="{00000000-0005-0000-0000-000050290000}"/>
    <cellStyle name="Normal 3 2 2 19" xfId="1877" xr:uid="{00000000-0005-0000-0000-000002070000}"/>
    <cellStyle name="Normal 3 2 2 19 2" xfId="12080" xr:uid="{00000000-0005-0000-0000-000052290000}"/>
    <cellStyle name="Normal 3 2 2 2" xfId="1878" xr:uid="{00000000-0005-0000-0000-000003070000}"/>
    <cellStyle name="Normal 3 2 2 2 2" xfId="12081" xr:uid="{00000000-0005-0000-0000-000054290000}"/>
    <cellStyle name="Normal 3 2 2 20" xfId="1879" xr:uid="{00000000-0005-0000-0000-000004070000}"/>
    <cellStyle name="Normal 3 2 2 20 2" xfId="12082" xr:uid="{00000000-0005-0000-0000-000056290000}"/>
    <cellStyle name="Normal 3 2 2 21" xfId="1880" xr:uid="{00000000-0005-0000-0000-000005070000}"/>
    <cellStyle name="Normal 3 2 2 21 2" xfId="12083" xr:uid="{00000000-0005-0000-0000-000058290000}"/>
    <cellStyle name="Normal 3 2 2 22" xfId="1881" xr:uid="{00000000-0005-0000-0000-000006070000}"/>
    <cellStyle name="Normal 3 2 2 22 2" xfId="12084" xr:uid="{00000000-0005-0000-0000-00005A290000}"/>
    <cellStyle name="Normal 3 2 2 23" xfId="1882" xr:uid="{00000000-0005-0000-0000-000007070000}"/>
    <cellStyle name="Normal 3 2 2 23 2" xfId="12085" xr:uid="{00000000-0005-0000-0000-00005C290000}"/>
    <cellStyle name="Normal 3 2 2 24" xfId="1883" xr:uid="{00000000-0005-0000-0000-000008070000}"/>
    <cellStyle name="Normal 3 2 2 24 2" xfId="12086" xr:uid="{00000000-0005-0000-0000-00005E290000}"/>
    <cellStyle name="Normal 3 2 2 24 3" xfId="12087" xr:uid="{00000000-0005-0000-0000-00005F290000}"/>
    <cellStyle name="Normal 3 2 2 25" xfId="1884" xr:uid="{00000000-0005-0000-0000-000009070000}"/>
    <cellStyle name="Normal 3 2 2 25 2" xfId="12088" xr:uid="{00000000-0005-0000-0000-000061290000}"/>
    <cellStyle name="Normal 3 2 2 25 3" xfId="12089" xr:uid="{00000000-0005-0000-0000-000062290000}"/>
    <cellStyle name="Normal 3 2 2 26" xfId="1885" xr:uid="{00000000-0005-0000-0000-00000A070000}"/>
    <cellStyle name="Normal 3 2 2 26 2" xfId="12090" xr:uid="{00000000-0005-0000-0000-000064290000}"/>
    <cellStyle name="Normal 3 2 2 26 3" xfId="12091" xr:uid="{00000000-0005-0000-0000-000065290000}"/>
    <cellStyle name="Normal 3 2 2 27" xfId="1886" xr:uid="{00000000-0005-0000-0000-00000B070000}"/>
    <cellStyle name="Normal 3 2 2 27 2" xfId="12092" xr:uid="{00000000-0005-0000-0000-000067290000}"/>
    <cellStyle name="Normal 3 2 2 27 3" xfId="12093" xr:uid="{00000000-0005-0000-0000-000068290000}"/>
    <cellStyle name="Normal 3 2 2 28" xfId="1887" xr:uid="{00000000-0005-0000-0000-00000C070000}"/>
    <cellStyle name="Normal 3 2 2 28 2" xfId="12094" xr:uid="{00000000-0005-0000-0000-00006A290000}"/>
    <cellStyle name="Normal 3 2 2 28 3" xfId="12095" xr:uid="{00000000-0005-0000-0000-00006B290000}"/>
    <cellStyle name="Normal 3 2 2 29" xfId="1888" xr:uid="{00000000-0005-0000-0000-00000D070000}"/>
    <cellStyle name="Normal 3 2 2 29 2" xfId="12096" xr:uid="{00000000-0005-0000-0000-00006D290000}"/>
    <cellStyle name="Normal 3 2 2 29 3" xfId="12097" xr:uid="{00000000-0005-0000-0000-00006E290000}"/>
    <cellStyle name="Normal 3 2 2 3" xfId="1889" xr:uid="{00000000-0005-0000-0000-00000E070000}"/>
    <cellStyle name="Normal 3 2 2 3 2" xfId="12098" xr:uid="{00000000-0005-0000-0000-000070290000}"/>
    <cellStyle name="Normal 3 2 2 3 3" xfId="12099" xr:uid="{00000000-0005-0000-0000-000071290000}"/>
    <cellStyle name="Normal 3 2 2 30" xfId="1890" xr:uid="{00000000-0005-0000-0000-00000F070000}"/>
    <cellStyle name="Normal 3 2 2 30 2" xfId="12100" xr:uid="{00000000-0005-0000-0000-000073290000}"/>
    <cellStyle name="Normal 3 2 2 30 3" xfId="12101" xr:uid="{00000000-0005-0000-0000-000074290000}"/>
    <cellStyle name="Normal 3 2 2 31" xfId="1891" xr:uid="{00000000-0005-0000-0000-000010070000}"/>
    <cellStyle name="Normal 3 2 2 31 2" xfId="12102" xr:uid="{00000000-0005-0000-0000-000076290000}"/>
    <cellStyle name="Normal 3 2 2 31 3" xfId="12103" xr:uid="{00000000-0005-0000-0000-000077290000}"/>
    <cellStyle name="Normal 3 2 2 32" xfId="1892" xr:uid="{00000000-0005-0000-0000-000011070000}"/>
    <cellStyle name="Normal 3 2 2 32 2" xfId="12104" xr:uid="{00000000-0005-0000-0000-000079290000}"/>
    <cellStyle name="Normal 3 2 2 32 3" xfId="12105" xr:uid="{00000000-0005-0000-0000-00007A290000}"/>
    <cellStyle name="Normal 3 2 2 33" xfId="1893" xr:uid="{00000000-0005-0000-0000-000012070000}"/>
    <cellStyle name="Normal 3 2 2 33 2" xfId="12106" xr:uid="{00000000-0005-0000-0000-00007C290000}"/>
    <cellStyle name="Normal 3 2 2 33 3" xfId="12107" xr:uid="{00000000-0005-0000-0000-00007D290000}"/>
    <cellStyle name="Normal 3 2 2 34" xfId="12108" xr:uid="{00000000-0005-0000-0000-00007E290000}"/>
    <cellStyle name="Normal 3 2 2 34 2" xfId="12109" xr:uid="{00000000-0005-0000-0000-00007F290000}"/>
    <cellStyle name="Normal 3 2 2 34 3" xfId="12110" xr:uid="{00000000-0005-0000-0000-000080290000}"/>
    <cellStyle name="Normal 3 2 2 34 4" xfId="12111" xr:uid="{00000000-0005-0000-0000-000081290000}"/>
    <cellStyle name="Normal 3 2 2 35" xfId="5363" xr:uid="{00000000-0005-0000-0000-00003E290000}"/>
    <cellStyle name="Normal 3 2 2 4" xfId="1894" xr:uid="{00000000-0005-0000-0000-000013070000}"/>
    <cellStyle name="Normal 3 2 2 4 2" xfId="12112" xr:uid="{00000000-0005-0000-0000-000083290000}"/>
    <cellStyle name="Normal 3 2 2 4 3" xfId="12113" xr:uid="{00000000-0005-0000-0000-000084290000}"/>
    <cellStyle name="Normal 3 2 2 5" xfId="1895" xr:uid="{00000000-0005-0000-0000-000014070000}"/>
    <cellStyle name="Normal 3 2 2 5 2" xfId="12114" xr:uid="{00000000-0005-0000-0000-000086290000}"/>
    <cellStyle name="Normal 3 2 2 5 3" xfId="12115" xr:uid="{00000000-0005-0000-0000-000087290000}"/>
    <cellStyle name="Normal 3 2 2 6" xfId="1896" xr:uid="{00000000-0005-0000-0000-000015070000}"/>
    <cellStyle name="Normal 3 2 2 6 2" xfId="12116" xr:uid="{00000000-0005-0000-0000-000089290000}"/>
    <cellStyle name="Normal 3 2 2 6 3" xfId="12117" xr:uid="{00000000-0005-0000-0000-00008A290000}"/>
    <cellStyle name="Normal 3 2 2 7" xfId="1897" xr:uid="{00000000-0005-0000-0000-000016070000}"/>
    <cellStyle name="Normal 3 2 2 7 2" xfId="12118" xr:uid="{00000000-0005-0000-0000-00008C290000}"/>
    <cellStyle name="Normal 3 2 2 7 3" xfId="12119" xr:uid="{00000000-0005-0000-0000-00008D290000}"/>
    <cellStyle name="Normal 3 2 2 8" xfId="1898" xr:uid="{00000000-0005-0000-0000-000017070000}"/>
    <cellStyle name="Normal 3 2 2 8 2" xfId="12120" xr:uid="{00000000-0005-0000-0000-00008F290000}"/>
    <cellStyle name="Normal 3 2 2 8 3" xfId="12121" xr:uid="{00000000-0005-0000-0000-000090290000}"/>
    <cellStyle name="Normal 3 2 2 9" xfId="1899" xr:uid="{00000000-0005-0000-0000-000018070000}"/>
    <cellStyle name="Normal 3 2 2 9 2" xfId="12122" xr:uid="{00000000-0005-0000-0000-000092290000}"/>
    <cellStyle name="Normal 3 2 2 9 3" xfId="12123" xr:uid="{00000000-0005-0000-0000-000093290000}"/>
    <cellStyle name="Normal 3 2 20" xfId="1900" xr:uid="{00000000-0005-0000-0000-000019070000}"/>
    <cellStyle name="Normal 3 2 20 2" xfId="12124" xr:uid="{00000000-0005-0000-0000-000095290000}"/>
    <cellStyle name="Normal 3 2 20 3" xfId="12125" xr:uid="{00000000-0005-0000-0000-000096290000}"/>
    <cellStyle name="Normal 3 2 21" xfId="1901" xr:uid="{00000000-0005-0000-0000-00001A070000}"/>
    <cellStyle name="Normal 3 2 21 2" xfId="12126" xr:uid="{00000000-0005-0000-0000-000098290000}"/>
    <cellStyle name="Normal 3 2 21 3" xfId="12127" xr:uid="{00000000-0005-0000-0000-000099290000}"/>
    <cellStyle name="Normal 3 2 22" xfId="1902" xr:uid="{00000000-0005-0000-0000-00001B070000}"/>
    <cellStyle name="Normal 3 2 22 2" xfId="12128" xr:uid="{00000000-0005-0000-0000-00009B290000}"/>
    <cellStyle name="Normal 3 2 22 3" xfId="12129" xr:uid="{00000000-0005-0000-0000-00009C290000}"/>
    <cellStyle name="Normal 3 2 23" xfId="1903" xr:uid="{00000000-0005-0000-0000-00001C070000}"/>
    <cellStyle name="Normal 3 2 23 2" xfId="12130" xr:uid="{00000000-0005-0000-0000-00009E290000}"/>
    <cellStyle name="Normal 3 2 23 3" xfId="12131" xr:uid="{00000000-0005-0000-0000-00009F290000}"/>
    <cellStyle name="Normal 3 2 24" xfId="1904" xr:uid="{00000000-0005-0000-0000-00001D070000}"/>
    <cellStyle name="Normal 3 2 24 2" xfId="12132" xr:uid="{00000000-0005-0000-0000-0000A1290000}"/>
    <cellStyle name="Normal 3 2 24 3" xfId="12133" xr:uid="{00000000-0005-0000-0000-0000A2290000}"/>
    <cellStyle name="Normal 3 2 25" xfId="1905" xr:uid="{00000000-0005-0000-0000-00001E070000}"/>
    <cellStyle name="Normal 3 2 25 2" xfId="12134" xr:uid="{00000000-0005-0000-0000-0000A4290000}"/>
    <cellStyle name="Normal 3 2 25 3" xfId="12135" xr:uid="{00000000-0005-0000-0000-0000A5290000}"/>
    <cellStyle name="Normal 3 2 26" xfId="1906" xr:uid="{00000000-0005-0000-0000-00001F070000}"/>
    <cellStyle name="Normal 3 2 26 2" xfId="12136" xr:uid="{00000000-0005-0000-0000-0000A7290000}"/>
    <cellStyle name="Normal 3 2 26 3" xfId="12137" xr:uid="{00000000-0005-0000-0000-0000A8290000}"/>
    <cellStyle name="Normal 3 2 27" xfId="1907" xr:uid="{00000000-0005-0000-0000-000020070000}"/>
    <cellStyle name="Normal 3 2 27 2" xfId="12138" xr:uid="{00000000-0005-0000-0000-0000AA290000}"/>
    <cellStyle name="Normal 3 2 27 3" xfId="12139" xr:uid="{00000000-0005-0000-0000-0000AB290000}"/>
    <cellStyle name="Normal 3 2 28" xfId="1908" xr:uid="{00000000-0005-0000-0000-000021070000}"/>
    <cellStyle name="Normal 3 2 28 2" xfId="12140" xr:uid="{00000000-0005-0000-0000-0000AD290000}"/>
    <cellStyle name="Normal 3 2 28 3" xfId="12141" xr:uid="{00000000-0005-0000-0000-0000AE290000}"/>
    <cellStyle name="Normal 3 2 29" xfId="1909" xr:uid="{00000000-0005-0000-0000-000022070000}"/>
    <cellStyle name="Normal 3 2 29 2" xfId="12142" xr:uid="{00000000-0005-0000-0000-0000B0290000}"/>
    <cellStyle name="Normal 3 2 29 3" xfId="12143" xr:uid="{00000000-0005-0000-0000-0000B1290000}"/>
    <cellStyle name="Normal 3 2 3" xfId="1910" xr:uid="{00000000-0005-0000-0000-000023070000}"/>
    <cellStyle name="Normal 3 2 3 2" xfId="12144" xr:uid="{00000000-0005-0000-0000-0000B3290000}"/>
    <cellStyle name="Normal 3 2 3 3" xfId="12145" xr:uid="{00000000-0005-0000-0000-0000B4290000}"/>
    <cellStyle name="Normal 3 2 30" xfId="1911" xr:uid="{00000000-0005-0000-0000-000024070000}"/>
    <cellStyle name="Normal 3 2 30 2" xfId="12146" xr:uid="{00000000-0005-0000-0000-0000B6290000}"/>
    <cellStyle name="Normal 3 2 30 3" xfId="12147" xr:uid="{00000000-0005-0000-0000-0000B7290000}"/>
    <cellStyle name="Normal 3 2 31" xfId="1912" xr:uid="{00000000-0005-0000-0000-000025070000}"/>
    <cellStyle name="Normal 3 2 31 2" xfId="12148" xr:uid="{00000000-0005-0000-0000-0000B9290000}"/>
    <cellStyle name="Normal 3 2 31 3" xfId="12149" xr:uid="{00000000-0005-0000-0000-0000BA290000}"/>
    <cellStyle name="Normal 3 2 32" xfId="1913" xr:uid="{00000000-0005-0000-0000-000026070000}"/>
    <cellStyle name="Normal 3 2 32 2" xfId="12150" xr:uid="{00000000-0005-0000-0000-0000BC290000}"/>
    <cellStyle name="Normal 3 2 32 3" xfId="12151" xr:uid="{00000000-0005-0000-0000-0000BD290000}"/>
    <cellStyle name="Normal 3 2 33" xfId="1914" xr:uid="{00000000-0005-0000-0000-000027070000}"/>
    <cellStyle name="Normal 3 2 33 2" xfId="12152" xr:uid="{00000000-0005-0000-0000-0000BF290000}"/>
    <cellStyle name="Normal 3 2 33 3" xfId="12153" xr:uid="{00000000-0005-0000-0000-0000C0290000}"/>
    <cellStyle name="Normal 3 2 34" xfId="1915" xr:uid="{00000000-0005-0000-0000-000028070000}"/>
    <cellStyle name="Normal 3 2 34 2" xfId="12154" xr:uid="{00000000-0005-0000-0000-0000C2290000}"/>
    <cellStyle name="Normal 3 2 34 3" xfId="12155" xr:uid="{00000000-0005-0000-0000-0000C3290000}"/>
    <cellStyle name="Normal 3 2 35" xfId="1916" xr:uid="{00000000-0005-0000-0000-000029070000}"/>
    <cellStyle name="Normal 3 2 35 2" xfId="12156" xr:uid="{00000000-0005-0000-0000-0000C5290000}"/>
    <cellStyle name="Normal 3 2 35 3" xfId="12157" xr:uid="{00000000-0005-0000-0000-0000C6290000}"/>
    <cellStyle name="Normal 3 2 36" xfId="1917" xr:uid="{00000000-0005-0000-0000-00002A070000}"/>
    <cellStyle name="Normal 3 2 36 2" xfId="12158" xr:uid="{00000000-0005-0000-0000-0000C8290000}"/>
    <cellStyle name="Normal 3 2 36 3" xfId="12159" xr:uid="{00000000-0005-0000-0000-0000C9290000}"/>
    <cellStyle name="Normal 3 2 37" xfId="1918" xr:uid="{00000000-0005-0000-0000-00002B070000}"/>
    <cellStyle name="Normal 3 2 37 2" xfId="12160" xr:uid="{00000000-0005-0000-0000-0000CB290000}"/>
    <cellStyle name="Normal 3 2 37 3" xfId="12161" xr:uid="{00000000-0005-0000-0000-0000CC290000}"/>
    <cellStyle name="Normal 3 2 38" xfId="1919" xr:uid="{00000000-0005-0000-0000-00002C070000}"/>
    <cellStyle name="Normal 3 2 38 2" xfId="12162" xr:uid="{00000000-0005-0000-0000-0000CE290000}"/>
    <cellStyle name="Normal 3 2 38 3" xfId="12163" xr:uid="{00000000-0005-0000-0000-0000CF290000}"/>
    <cellStyle name="Normal 3 2 39" xfId="1920" xr:uid="{00000000-0005-0000-0000-00002D070000}"/>
    <cellStyle name="Normal 3 2 39 2" xfId="12164" xr:uid="{00000000-0005-0000-0000-0000D1290000}"/>
    <cellStyle name="Normal 3 2 39 3" xfId="12165" xr:uid="{00000000-0005-0000-0000-0000D2290000}"/>
    <cellStyle name="Normal 3 2 4" xfId="1921" xr:uid="{00000000-0005-0000-0000-00002E070000}"/>
    <cellStyle name="Normal 3 2 4 2" xfId="12166" xr:uid="{00000000-0005-0000-0000-0000D4290000}"/>
    <cellStyle name="Normal 3 2 4 3" xfId="12167" xr:uid="{00000000-0005-0000-0000-0000D5290000}"/>
    <cellStyle name="Normal 3 2 40" xfId="1922" xr:uid="{00000000-0005-0000-0000-00002F070000}"/>
    <cellStyle name="Normal 3 2 40 2" xfId="12168" xr:uid="{00000000-0005-0000-0000-0000D7290000}"/>
    <cellStyle name="Normal 3 2 40 3" xfId="12169" xr:uid="{00000000-0005-0000-0000-0000D8290000}"/>
    <cellStyle name="Normal 3 2 41" xfId="1923" xr:uid="{00000000-0005-0000-0000-000030070000}"/>
    <cellStyle name="Normal 3 2 41 2" xfId="12170" xr:uid="{00000000-0005-0000-0000-0000DA290000}"/>
    <cellStyle name="Normal 3 2 41 3" xfId="12171" xr:uid="{00000000-0005-0000-0000-0000DB290000}"/>
    <cellStyle name="Normal 3 2 42" xfId="1924" xr:uid="{00000000-0005-0000-0000-000031070000}"/>
    <cellStyle name="Normal 3 2 42 2" xfId="12172" xr:uid="{00000000-0005-0000-0000-0000DD290000}"/>
    <cellStyle name="Normal 3 2 42 3" xfId="12173" xr:uid="{00000000-0005-0000-0000-0000DE290000}"/>
    <cellStyle name="Normal 3 2 43" xfId="1925" xr:uid="{00000000-0005-0000-0000-000032070000}"/>
    <cellStyle name="Normal 3 2 43 2" xfId="12174" xr:uid="{00000000-0005-0000-0000-0000E0290000}"/>
    <cellStyle name="Normal 3 2 43 3" xfId="12175" xr:uid="{00000000-0005-0000-0000-0000E1290000}"/>
    <cellStyle name="Normal 3 2 44" xfId="1926" xr:uid="{00000000-0005-0000-0000-000033070000}"/>
    <cellStyle name="Normal 3 2 44 2" xfId="12176" xr:uid="{00000000-0005-0000-0000-0000E3290000}"/>
    <cellStyle name="Normal 3 2 44 3" xfId="12177" xr:uid="{00000000-0005-0000-0000-0000E4290000}"/>
    <cellStyle name="Normal 3 2 45" xfId="1927" xr:uid="{00000000-0005-0000-0000-000034070000}"/>
    <cellStyle name="Normal 3 2 45 2" xfId="12178" xr:uid="{00000000-0005-0000-0000-0000E6290000}"/>
    <cellStyle name="Normal 3 2 45 3" xfId="12179" xr:uid="{00000000-0005-0000-0000-0000E7290000}"/>
    <cellStyle name="Normal 3 2 46" xfId="1928" xr:uid="{00000000-0005-0000-0000-000035070000}"/>
    <cellStyle name="Normal 3 2 46 2" xfId="12180" xr:uid="{00000000-0005-0000-0000-0000E9290000}"/>
    <cellStyle name="Normal 3 2 46 3" xfId="12181" xr:uid="{00000000-0005-0000-0000-0000EA290000}"/>
    <cellStyle name="Normal 3 2 47" xfId="1929" xr:uid="{00000000-0005-0000-0000-000036070000}"/>
    <cellStyle name="Normal 3 2 47 2" xfId="12182" xr:uid="{00000000-0005-0000-0000-0000EC290000}"/>
    <cellStyle name="Normal 3 2 47 3" xfId="12183" xr:uid="{00000000-0005-0000-0000-0000ED290000}"/>
    <cellStyle name="Normal 3 2 48" xfId="1930" xr:uid="{00000000-0005-0000-0000-000037070000}"/>
    <cellStyle name="Normal 3 2 48 2" xfId="12184" xr:uid="{00000000-0005-0000-0000-0000EF290000}"/>
    <cellStyle name="Normal 3 2 48 3" xfId="12185" xr:uid="{00000000-0005-0000-0000-0000F0290000}"/>
    <cellStyle name="Normal 3 2 49" xfId="1931" xr:uid="{00000000-0005-0000-0000-000038070000}"/>
    <cellStyle name="Normal 3 2 49 2" xfId="12186" xr:uid="{00000000-0005-0000-0000-0000F2290000}"/>
    <cellStyle name="Normal 3 2 49 3" xfId="12187" xr:uid="{00000000-0005-0000-0000-0000F3290000}"/>
    <cellStyle name="Normal 3 2 5" xfId="1932" xr:uid="{00000000-0005-0000-0000-000039070000}"/>
    <cellStyle name="Normal 3 2 5 2" xfId="12188" xr:uid="{00000000-0005-0000-0000-0000F5290000}"/>
    <cellStyle name="Normal 3 2 5 3" xfId="12189" xr:uid="{00000000-0005-0000-0000-0000F6290000}"/>
    <cellStyle name="Normal 3 2 50" xfId="1933" xr:uid="{00000000-0005-0000-0000-00003A070000}"/>
    <cellStyle name="Normal 3 2 50 2" xfId="12190" xr:uid="{00000000-0005-0000-0000-0000F8290000}"/>
    <cellStyle name="Normal 3 2 50 3" xfId="12191" xr:uid="{00000000-0005-0000-0000-0000F9290000}"/>
    <cellStyle name="Normal 3 2 51" xfId="1934" xr:uid="{00000000-0005-0000-0000-00003B070000}"/>
    <cellStyle name="Normal 3 2 51 2" xfId="12192" xr:uid="{00000000-0005-0000-0000-0000FB290000}"/>
    <cellStyle name="Normal 3 2 51 3" xfId="12193" xr:uid="{00000000-0005-0000-0000-0000FC290000}"/>
    <cellStyle name="Normal 3 2 52" xfId="1935" xr:uid="{00000000-0005-0000-0000-00003C070000}"/>
    <cellStyle name="Normal 3 2 52 2" xfId="12194" xr:uid="{00000000-0005-0000-0000-0000FE290000}"/>
    <cellStyle name="Normal 3 2 52 3" xfId="12195" xr:uid="{00000000-0005-0000-0000-0000FF290000}"/>
    <cellStyle name="Normal 3 2 53" xfId="1936" xr:uid="{00000000-0005-0000-0000-00003D070000}"/>
    <cellStyle name="Normal 3 2 53 2" xfId="12196" xr:uid="{00000000-0005-0000-0000-0000012A0000}"/>
    <cellStyle name="Normal 3 2 53 3" xfId="12197" xr:uid="{00000000-0005-0000-0000-0000022A0000}"/>
    <cellStyle name="Normal 3 2 54" xfId="1937" xr:uid="{00000000-0005-0000-0000-00003E070000}"/>
    <cellStyle name="Normal 3 2 54 2" xfId="12198" xr:uid="{00000000-0005-0000-0000-0000042A0000}"/>
    <cellStyle name="Normal 3 2 54 3" xfId="12199" xr:uid="{00000000-0005-0000-0000-0000052A0000}"/>
    <cellStyle name="Normal 3 2 55" xfId="1938" xr:uid="{00000000-0005-0000-0000-00003F070000}"/>
    <cellStyle name="Normal 3 2 55 2" xfId="12200" xr:uid="{00000000-0005-0000-0000-0000072A0000}"/>
    <cellStyle name="Normal 3 2 55 3" xfId="12201" xr:uid="{00000000-0005-0000-0000-0000082A0000}"/>
    <cellStyle name="Normal 3 2 56" xfId="12202" xr:uid="{00000000-0005-0000-0000-0000092A0000}"/>
    <cellStyle name="Normal 3 2 56 2" xfId="12203" xr:uid="{00000000-0005-0000-0000-00000A2A0000}"/>
    <cellStyle name="Normal 3 2 56 3" xfId="12204" xr:uid="{00000000-0005-0000-0000-00000B2A0000}"/>
    <cellStyle name="Normal 3 2 56 4" xfId="12205" xr:uid="{00000000-0005-0000-0000-00000C2A0000}"/>
    <cellStyle name="Normal 3 2 57" xfId="12206" xr:uid="{00000000-0005-0000-0000-00000D2A0000}"/>
    <cellStyle name="Normal 3 2 57 2" xfId="12207" xr:uid="{00000000-0005-0000-0000-00000E2A0000}"/>
    <cellStyle name="Normal 3 2 58" xfId="12208" xr:uid="{00000000-0005-0000-0000-00000F2A0000}"/>
    <cellStyle name="Normal 3 2 59" xfId="5364" xr:uid="{00000000-0005-0000-0000-000029290000}"/>
    <cellStyle name="Normal 3 2 6" xfId="1939" xr:uid="{00000000-0005-0000-0000-000040070000}"/>
    <cellStyle name="Normal 3 2 6 2" xfId="12209" xr:uid="{00000000-0005-0000-0000-0000112A0000}"/>
    <cellStyle name="Normal 3 2 6 3" xfId="12210" xr:uid="{00000000-0005-0000-0000-0000122A0000}"/>
    <cellStyle name="Normal 3 2 7" xfId="1940" xr:uid="{00000000-0005-0000-0000-000041070000}"/>
    <cellStyle name="Normal 3 2 7 2" xfId="12211" xr:uid="{00000000-0005-0000-0000-0000142A0000}"/>
    <cellStyle name="Normal 3 2 7 3" xfId="12212" xr:uid="{00000000-0005-0000-0000-0000152A0000}"/>
    <cellStyle name="Normal 3 2 8" xfId="1941" xr:uid="{00000000-0005-0000-0000-000042070000}"/>
    <cellStyle name="Normal 3 2 8 2" xfId="12213" xr:uid="{00000000-0005-0000-0000-0000172A0000}"/>
    <cellStyle name="Normal 3 2 8 3" xfId="12214" xr:uid="{00000000-0005-0000-0000-0000182A0000}"/>
    <cellStyle name="Normal 3 2 9" xfId="1942" xr:uid="{00000000-0005-0000-0000-000043070000}"/>
    <cellStyle name="Normal 3 2 9 2" xfId="12215" xr:uid="{00000000-0005-0000-0000-00001A2A0000}"/>
    <cellStyle name="Normal 3 2 9 3" xfId="12216" xr:uid="{00000000-0005-0000-0000-00001B2A0000}"/>
    <cellStyle name="Normal 3 2_App b.3 Unspent_" xfId="1943" xr:uid="{00000000-0005-0000-0000-000044070000}"/>
    <cellStyle name="Normal 3 20" xfId="1944" xr:uid="{00000000-0005-0000-0000-000045070000}"/>
    <cellStyle name="Normal 3 20 10" xfId="1945" xr:uid="{00000000-0005-0000-0000-000046070000}"/>
    <cellStyle name="Normal 3 20 10 2" xfId="12217" xr:uid="{00000000-0005-0000-0000-00001F2A0000}"/>
    <cellStyle name="Normal 3 20 10 3" xfId="12218" xr:uid="{00000000-0005-0000-0000-0000202A0000}"/>
    <cellStyle name="Normal 3 20 11" xfId="1946" xr:uid="{00000000-0005-0000-0000-000047070000}"/>
    <cellStyle name="Normal 3 20 11 2" xfId="12219" xr:uid="{00000000-0005-0000-0000-0000222A0000}"/>
    <cellStyle name="Normal 3 20 11 3" xfId="12220" xr:uid="{00000000-0005-0000-0000-0000232A0000}"/>
    <cellStyle name="Normal 3 20 12" xfId="1947" xr:uid="{00000000-0005-0000-0000-000048070000}"/>
    <cellStyle name="Normal 3 20 12 2" xfId="12221" xr:uid="{00000000-0005-0000-0000-0000252A0000}"/>
    <cellStyle name="Normal 3 20 12 3" xfId="12222" xr:uid="{00000000-0005-0000-0000-0000262A0000}"/>
    <cellStyle name="Normal 3 20 13" xfId="1948" xr:uid="{00000000-0005-0000-0000-000049070000}"/>
    <cellStyle name="Normal 3 20 13 2" xfId="12223" xr:uid="{00000000-0005-0000-0000-0000282A0000}"/>
    <cellStyle name="Normal 3 20 13 3" xfId="12224" xr:uid="{00000000-0005-0000-0000-0000292A0000}"/>
    <cellStyle name="Normal 3 20 14" xfId="1949" xr:uid="{00000000-0005-0000-0000-00004A070000}"/>
    <cellStyle name="Normal 3 20 14 2" xfId="12225" xr:uid="{00000000-0005-0000-0000-00002B2A0000}"/>
    <cellStyle name="Normal 3 20 14 3" xfId="12226" xr:uid="{00000000-0005-0000-0000-00002C2A0000}"/>
    <cellStyle name="Normal 3 20 15" xfId="1950" xr:uid="{00000000-0005-0000-0000-00004B070000}"/>
    <cellStyle name="Normal 3 20 15 2" xfId="12227" xr:uid="{00000000-0005-0000-0000-00002E2A0000}"/>
    <cellStyle name="Normal 3 20 15 3" xfId="12228" xr:uid="{00000000-0005-0000-0000-00002F2A0000}"/>
    <cellStyle name="Normal 3 20 16" xfId="1951" xr:uid="{00000000-0005-0000-0000-00004C070000}"/>
    <cellStyle name="Normal 3 20 16 2" xfId="12229" xr:uid="{00000000-0005-0000-0000-0000312A0000}"/>
    <cellStyle name="Normal 3 20 16 3" xfId="12230" xr:uid="{00000000-0005-0000-0000-0000322A0000}"/>
    <cellStyle name="Normal 3 20 17" xfId="1952" xr:uid="{00000000-0005-0000-0000-00004D070000}"/>
    <cellStyle name="Normal 3 20 17 2" xfId="12231" xr:uid="{00000000-0005-0000-0000-0000342A0000}"/>
    <cellStyle name="Normal 3 20 17 3" xfId="12232" xr:uid="{00000000-0005-0000-0000-0000352A0000}"/>
    <cellStyle name="Normal 3 20 18" xfId="1953" xr:uid="{00000000-0005-0000-0000-00004E070000}"/>
    <cellStyle name="Normal 3 20 18 2" xfId="12233" xr:uid="{00000000-0005-0000-0000-0000372A0000}"/>
    <cellStyle name="Normal 3 20 18 3" xfId="12234" xr:uid="{00000000-0005-0000-0000-0000382A0000}"/>
    <cellStyle name="Normal 3 20 19" xfId="1954" xr:uid="{00000000-0005-0000-0000-00004F070000}"/>
    <cellStyle name="Normal 3 20 19 2" xfId="12235" xr:uid="{00000000-0005-0000-0000-00003A2A0000}"/>
    <cellStyle name="Normal 3 20 19 3" xfId="12236" xr:uid="{00000000-0005-0000-0000-00003B2A0000}"/>
    <cellStyle name="Normal 3 20 2" xfId="1955" xr:uid="{00000000-0005-0000-0000-000050070000}"/>
    <cellStyle name="Normal 3 20 2 2" xfId="12237" xr:uid="{00000000-0005-0000-0000-00003D2A0000}"/>
    <cellStyle name="Normal 3 20 2 3" xfId="12238" xr:uid="{00000000-0005-0000-0000-00003E2A0000}"/>
    <cellStyle name="Normal 3 20 20" xfId="1956" xr:uid="{00000000-0005-0000-0000-000051070000}"/>
    <cellStyle name="Normal 3 20 20 2" xfId="12239" xr:uid="{00000000-0005-0000-0000-0000402A0000}"/>
    <cellStyle name="Normal 3 20 20 3" xfId="12240" xr:uid="{00000000-0005-0000-0000-0000412A0000}"/>
    <cellStyle name="Normal 3 20 21" xfId="1957" xr:uid="{00000000-0005-0000-0000-000052070000}"/>
    <cellStyle name="Normal 3 20 21 2" xfId="12241" xr:uid="{00000000-0005-0000-0000-0000432A0000}"/>
    <cellStyle name="Normal 3 20 21 3" xfId="12242" xr:uid="{00000000-0005-0000-0000-0000442A0000}"/>
    <cellStyle name="Normal 3 20 22" xfId="1958" xr:uid="{00000000-0005-0000-0000-000053070000}"/>
    <cellStyle name="Normal 3 20 22 2" xfId="12243" xr:uid="{00000000-0005-0000-0000-0000462A0000}"/>
    <cellStyle name="Normal 3 20 22 3" xfId="12244" xr:uid="{00000000-0005-0000-0000-0000472A0000}"/>
    <cellStyle name="Normal 3 20 23" xfId="1959" xr:uid="{00000000-0005-0000-0000-000054070000}"/>
    <cellStyle name="Normal 3 20 23 2" xfId="12245" xr:uid="{00000000-0005-0000-0000-0000492A0000}"/>
    <cellStyle name="Normal 3 20 23 3" xfId="12246" xr:uid="{00000000-0005-0000-0000-00004A2A0000}"/>
    <cellStyle name="Normal 3 20 24" xfId="12247" xr:uid="{00000000-0005-0000-0000-00004B2A0000}"/>
    <cellStyle name="Normal 3 20 25" xfId="12248" xr:uid="{00000000-0005-0000-0000-00004C2A0000}"/>
    <cellStyle name="Normal 3 20 3" xfId="1960" xr:uid="{00000000-0005-0000-0000-000055070000}"/>
    <cellStyle name="Normal 3 20 3 2" xfId="12249" xr:uid="{00000000-0005-0000-0000-00004E2A0000}"/>
    <cellStyle name="Normal 3 20 3 3" xfId="12250" xr:uid="{00000000-0005-0000-0000-00004F2A0000}"/>
    <cellStyle name="Normal 3 20 4" xfId="1961" xr:uid="{00000000-0005-0000-0000-000056070000}"/>
    <cellStyle name="Normal 3 20 4 2" xfId="12251" xr:uid="{00000000-0005-0000-0000-0000512A0000}"/>
    <cellStyle name="Normal 3 20 4 3" xfId="12252" xr:uid="{00000000-0005-0000-0000-0000522A0000}"/>
    <cellStyle name="Normal 3 20 5" xfId="1962" xr:uid="{00000000-0005-0000-0000-000057070000}"/>
    <cellStyle name="Normal 3 20 5 2" xfId="12253" xr:uid="{00000000-0005-0000-0000-0000542A0000}"/>
    <cellStyle name="Normal 3 20 5 3" xfId="12254" xr:uid="{00000000-0005-0000-0000-0000552A0000}"/>
    <cellStyle name="Normal 3 20 6" xfId="1963" xr:uid="{00000000-0005-0000-0000-000058070000}"/>
    <cellStyle name="Normal 3 20 6 2" xfId="12255" xr:uid="{00000000-0005-0000-0000-0000572A0000}"/>
    <cellStyle name="Normal 3 20 6 3" xfId="12256" xr:uid="{00000000-0005-0000-0000-0000582A0000}"/>
    <cellStyle name="Normal 3 20 7" xfId="1964" xr:uid="{00000000-0005-0000-0000-000059070000}"/>
    <cellStyle name="Normal 3 20 7 2" xfId="12257" xr:uid="{00000000-0005-0000-0000-00005A2A0000}"/>
    <cellStyle name="Normal 3 20 7 3" xfId="12258" xr:uid="{00000000-0005-0000-0000-00005B2A0000}"/>
    <cellStyle name="Normal 3 20 8" xfId="1965" xr:uid="{00000000-0005-0000-0000-00005A070000}"/>
    <cellStyle name="Normal 3 20 8 2" xfId="12259" xr:uid="{00000000-0005-0000-0000-00005D2A0000}"/>
    <cellStyle name="Normal 3 20 8 3" xfId="12260" xr:uid="{00000000-0005-0000-0000-00005E2A0000}"/>
    <cellStyle name="Normal 3 20 9" xfId="1966" xr:uid="{00000000-0005-0000-0000-00005B070000}"/>
    <cellStyle name="Normal 3 20 9 2" xfId="12261" xr:uid="{00000000-0005-0000-0000-0000602A0000}"/>
    <cellStyle name="Normal 3 20 9 3" xfId="12262" xr:uid="{00000000-0005-0000-0000-0000612A0000}"/>
    <cellStyle name="Normal 3 21" xfId="1967" xr:uid="{00000000-0005-0000-0000-00005C070000}"/>
    <cellStyle name="Normal 3 21 10" xfId="1968" xr:uid="{00000000-0005-0000-0000-00005D070000}"/>
    <cellStyle name="Normal 3 21 10 2" xfId="12263" xr:uid="{00000000-0005-0000-0000-0000642A0000}"/>
    <cellStyle name="Normal 3 21 10 3" xfId="12264" xr:uid="{00000000-0005-0000-0000-0000652A0000}"/>
    <cellStyle name="Normal 3 21 11" xfId="1969" xr:uid="{00000000-0005-0000-0000-00005E070000}"/>
    <cellStyle name="Normal 3 21 11 2" xfId="12265" xr:uid="{00000000-0005-0000-0000-0000672A0000}"/>
    <cellStyle name="Normal 3 21 11 3" xfId="12266" xr:uid="{00000000-0005-0000-0000-0000682A0000}"/>
    <cellStyle name="Normal 3 21 12" xfId="1970" xr:uid="{00000000-0005-0000-0000-00005F070000}"/>
    <cellStyle name="Normal 3 21 12 2" xfId="12267" xr:uid="{00000000-0005-0000-0000-00006A2A0000}"/>
    <cellStyle name="Normal 3 21 12 3" xfId="12268" xr:uid="{00000000-0005-0000-0000-00006B2A0000}"/>
    <cellStyle name="Normal 3 21 13" xfId="1971" xr:uid="{00000000-0005-0000-0000-000060070000}"/>
    <cellStyle name="Normal 3 21 13 2" xfId="12269" xr:uid="{00000000-0005-0000-0000-00006D2A0000}"/>
    <cellStyle name="Normal 3 21 13 3" xfId="12270" xr:uid="{00000000-0005-0000-0000-00006E2A0000}"/>
    <cellStyle name="Normal 3 21 14" xfId="1972" xr:uid="{00000000-0005-0000-0000-000061070000}"/>
    <cellStyle name="Normal 3 21 14 2" xfId="12271" xr:uid="{00000000-0005-0000-0000-0000702A0000}"/>
    <cellStyle name="Normal 3 21 14 3" xfId="12272" xr:uid="{00000000-0005-0000-0000-0000712A0000}"/>
    <cellStyle name="Normal 3 21 15" xfId="1973" xr:uid="{00000000-0005-0000-0000-000062070000}"/>
    <cellStyle name="Normal 3 21 15 2" xfId="12273" xr:uid="{00000000-0005-0000-0000-0000732A0000}"/>
    <cellStyle name="Normal 3 21 15 3" xfId="12274" xr:uid="{00000000-0005-0000-0000-0000742A0000}"/>
    <cellStyle name="Normal 3 21 16" xfId="1974" xr:uid="{00000000-0005-0000-0000-000063070000}"/>
    <cellStyle name="Normal 3 21 16 2" xfId="12275" xr:uid="{00000000-0005-0000-0000-0000762A0000}"/>
    <cellStyle name="Normal 3 21 16 3" xfId="12276" xr:uid="{00000000-0005-0000-0000-0000772A0000}"/>
    <cellStyle name="Normal 3 21 17" xfId="1975" xr:uid="{00000000-0005-0000-0000-000064070000}"/>
    <cellStyle name="Normal 3 21 17 2" xfId="12277" xr:uid="{00000000-0005-0000-0000-0000792A0000}"/>
    <cellStyle name="Normal 3 21 17 3" xfId="12278" xr:uid="{00000000-0005-0000-0000-00007A2A0000}"/>
    <cellStyle name="Normal 3 21 18" xfId="1976" xr:uid="{00000000-0005-0000-0000-000065070000}"/>
    <cellStyle name="Normal 3 21 18 2" xfId="12279" xr:uid="{00000000-0005-0000-0000-00007C2A0000}"/>
    <cellStyle name="Normal 3 21 18 3" xfId="12280" xr:uid="{00000000-0005-0000-0000-00007D2A0000}"/>
    <cellStyle name="Normal 3 21 19" xfId="1977" xr:uid="{00000000-0005-0000-0000-000066070000}"/>
    <cellStyle name="Normal 3 21 19 2" xfId="12281" xr:uid="{00000000-0005-0000-0000-00007F2A0000}"/>
    <cellStyle name="Normal 3 21 19 3" xfId="12282" xr:uid="{00000000-0005-0000-0000-0000802A0000}"/>
    <cellStyle name="Normal 3 21 2" xfId="1978" xr:uid="{00000000-0005-0000-0000-000067070000}"/>
    <cellStyle name="Normal 3 21 2 2" xfId="12283" xr:uid="{00000000-0005-0000-0000-0000822A0000}"/>
    <cellStyle name="Normal 3 21 2 3" xfId="12284" xr:uid="{00000000-0005-0000-0000-0000832A0000}"/>
    <cellStyle name="Normal 3 21 20" xfId="1979" xr:uid="{00000000-0005-0000-0000-000068070000}"/>
    <cellStyle name="Normal 3 21 20 2" xfId="12285" xr:uid="{00000000-0005-0000-0000-0000852A0000}"/>
    <cellStyle name="Normal 3 21 20 3" xfId="12286" xr:uid="{00000000-0005-0000-0000-0000862A0000}"/>
    <cellStyle name="Normal 3 21 21" xfId="1980" xr:uid="{00000000-0005-0000-0000-000069070000}"/>
    <cellStyle name="Normal 3 21 21 2" xfId="12287" xr:uid="{00000000-0005-0000-0000-0000882A0000}"/>
    <cellStyle name="Normal 3 21 21 3" xfId="12288" xr:uid="{00000000-0005-0000-0000-0000892A0000}"/>
    <cellStyle name="Normal 3 21 22" xfId="1981" xr:uid="{00000000-0005-0000-0000-00006A070000}"/>
    <cellStyle name="Normal 3 21 22 2" xfId="12289" xr:uid="{00000000-0005-0000-0000-00008B2A0000}"/>
    <cellStyle name="Normal 3 21 22 3" xfId="12290" xr:uid="{00000000-0005-0000-0000-00008C2A0000}"/>
    <cellStyle name="Normal 3 21 23" xfId="1982" xr:uid="{00000000-0005-0000-0000-00006B070000}"/>
    <cellStyle name="Normal 3 21 23 2" xfId="12291" xr:uid="{00000000-0005-0000-0000-00008E2A0000}"/>
    <cellStyle name="Normal 3 21 23 3" xfId="12292" xr:uid="{00000000-0005-0000-0000-00008F2A0000}"/>
    <cellStyle name="Normal 3 21 24" xfId="12293" xr:uid="{00000000-0005-0000-0000-0000902A0000}"/>
    <cellStyle name="Normal 3 21 25" xfId="12294" xr:uid="{00000000-0005-0000-0000-0000912A0000}"/>
    <cellStyle name="Normal 3 21 3" xfId="1983" xr:uid="{00000000-0005-0000-0000-00006C070000}"/>
    <cellStyle name="Normal 3 21 3 2" xfId="12295" xr:uid="{00000000-0005-0000-0000-0000932A0000}"/>
    <cellStyle name="Normal 3 21 3 3" xfId="12296" xr:uid="{00000000-0005-0000-0000-0000942A0000}"/>
    <cellStyle name="Normal 3 21 4" xfId="1984" xr:uid="{00000000-0005-0000-0000-00006D070000}"/>
    <cellStyle name="Normal 3 21 4 2" xfId="12297" xr:uid="{00000000-0005-0000-0000-0000962A0000}"/>
    <cellStyle name="Normal 3 21 4 3" xfId="12298" xr:uid="{00000000-0005-0000-0000-0000972A0000}"/>
    <cellStyle name="Normal 3 21 5" xfId="1985" xr:uid="{00000000-0005-0000-0000-00006E070000}"/>
    <cellStyle name="Normal 3 21 5 2" xfId="12299" xr:uid="{00000000-0005-0000-0000-0000992A0000}"/>
    <cellStyle name="Normal 3 21 5 3" xfId="12300" xr:uid="{00000000-0005-0000-0000-00009A2A0000}"/>
    <cellStyle name="Normal 3 21 6" xfId="1986" xr:uid="{00000000-0005-0000-0000-00006F070000}"/>
    <cellStyle name="Normal 3 21 6 2" xfId="12301" xr:uid="{00000000-0005-0000-0000-00009C2A0000}"/>
    <cellStyle name="Normal 3 21 6 3" xfId="12302" xr:uid="{00000000-0005-0000-0000-00009D2A0000}"/>
    <cellStyle name="Normal 3 21 7" xfId="1987" xr:uid="{00000000-0005-0000-0000-000070070000}"/>
    <cellStyle name="Normal 3 21 7 2" xfId="12303" xr:uid="{00000000-0005-0000-0000-00009F2A0000}"/>
    <cellStyle name="Normal 3 21 7 3" xfId="12304" xr:uid="{00000000-0005-0000-0000-0000A02A0000}"/>
    <cellStyle name="Normal 3 21 8" xfId="1988" xr:uid="{00000000-0005-0000-0000-000071070000}"/>
    <cellStyle name="Normal 3 21 8 2" xfId="12305" xr:uid="{00000000-0005-0000-0000-0000A22A0000}"/>
    <cellStyle name="Normal 3 21 8 3" xfId="12306" xr:uid="{00000000-0005-0000-0000-0000A32A0000}"/>
    <cellStyle name="Normal 3 21 9" xfId="1989" xr:uid="{00000000-0005-0000-0000-000072070000}"/>
    <cellStyle name="Normal 3 21 9 2" xfId="12307" xr:uid="{00000000-0005-0000-0000-0000A52A0000}"/>
    <cellStyle name="Normal 3 21 9 3" xfId="12308" xr:uid="{00000000-0005-0000-0000-0000A62A0000}"/>
    <cellStyle name="Normal 3 22" xfId="1990" xr:uid="{00000000-0005-0000-0000-000073070000}"/>
    <cellStyle name="Normal 3 22 10" xfId="1991" xr:uid="{00000000-0005-0000-0000-000074070000}"/>
    <cellStyle name="Normal 3 22 10 2" xfId="12309" xr:uid="{00000000-0005-0000-0000-0000A92A0000}"/>
    <cellStyle name="Normal 3 22 10 3" xfId="12310" xr:uid="{00000000-0005-0000-0000-0000AA2A0000}"/>
    <cellStyle name="Normal 3 22 11" xfId="1992" xr:uid="{00000000-0005-0000-0000-000075070000}"/>
    <cellStyle name="Normal 3 22 11 2" xfId="12311" xr:uid="{00000000-0005-0000-0000-0000AC2A0000}"/>
    <cellStyle name="Normal 3 22 11 3" xfId="12312" xr:uid="{00000000-0005-0000-0000-0000AD2A0000}"/>
    <cellStyle name="Normal 3 22 12" xfId="1993" xr:uid="{00000000-0005-0000-0000-000076070000}"/>
    <cellStyle name="Normal 3 22 12 2" xfId="12313" xr:uid="{00000000-0005-0000-0000-0000AF2A0000}"/>
    <cellStyle name="Normal 3 22 12 3" xfId="12314" xr:uid="{00000000-0005-0000-0000-0000B02A0000}"/>
    <cellStyle name="Normal 3 22 13" xfId="1994" xr:uid="{00000000-0005-0000-0000-000077070000}"/>
    <cellStyle name="Normal 3 22 13 2" xfId="12315" xr:uid="{00000000-0005-0000-0000-0000B22A0000}"/>
    <cellStyle name="Normal 3 22 13 3" xfId="12316" xr:uid="{00000000-0005-0000-0000-0000B32A0000}"/>
    <cellStyle name="Normal 3 22 14" xfId="1995" xr:uid="{00000000-0005-0000-0000-000078070000}"/>
    <cellStyle name="Normal 3 22 14 2" xfId="12317" xr:uid="{00000000-0005-0000-0000-0000B52A0000}"/>
    <cellStyle name="Normal 3 22 14 3" xfId="12318" xr:uid="{00000000-0005-0000-0000-0000B62A0000}"/>
    <cellStyle name="Normal 3 22 15" xfId="1996" xr:uid="{00000000-0005-0000-0000-000079070000}"/>
    <cellStyle name="Normal 3 22 15 2" xfId="12319" xr:uid="{00000000-0005-0000-0000-0000B82A0000}"/>
    <cellStyle name="Normal 3 22 15 3" xfId="12320" xr:uid="{00000000-0005-0000-0000-0000B92A0000}"/>
    <cellStyle name="Normal 3 22 16" xfId="1997" xr:uid="{00000000-0005-0000-0000-00007A070000}"/>
    <cellStyle name="Normal 3 22 16 2" xfId="12321" xr:uid="{00000000-0005-0000-0000-0000BB2A0000}"/>
    <cellStyle name="Normal 3 22 16 3" xfId="12322" xr:uid="{00000000-0005-0000-0000-0000BC2A0000}"/>
    <cellStyle name="Normal 3 22 17" xfId="1998" xr:uid="{00000000-0005-0000-0000-00007B070000}"/>
    <cellStyle name="Normal 3 22 17 2" xfId="12323" xr:uid="{00000000-0005-0000-0000-0000BE2A0000}"/>
    <cellStyle name="Normal 3 22 17 3" xfId="12324" xr:uid="{00000000-0005-0000-0000-0000BF2A0000}"/>
    <cellStyle name="Normal 3 22 18" xfId="1999" xr:uid="{00000000-0005-0000-0000-00007C070000}"/>
    <cellStyle name="Normal 3 22 18 2" xfId="12325" xr:uid="{00000000-0005-0000-0000-0000C12A0000}"/>
    <cellStyle name="Normal 3 22 18 3" xfId="12326" xr:uid="{00000000-0005-0000-0000-0000C22A0000}"/>
    <cellStyle name="Normal 3 22 19" xfId="2000" xr:uid="{00000000-0005-0000-0000-00007D070000}"/>
    <cellStyle name="Normal 3 22 19 2" xfId="12327" xr:uid="{00000000-0005-0000-0000-0000C42A0000}"/>
    <cellStyle name="Normal 3 22 19 3" xfId="12328" xr:uid="{00000000-0005-0000-0000-0000C52A0000}"/>
    <cellStyle name="Normal 3 22 2" xfId="2001" xr:uid="{00000000-0005-0000-0000-00007E070000}"/>
    <cellStyle name="Normal 3 22 2 2" xfId="12329" xr:uid="{00000000-0005-0000-0000-0000C72A0000}"/>
    <cellStyle name="Normal 3 22 2 3" xfId="12330" xr:uid="{00000000-0005-0000-0000-0000C82A0000}"/>
    <cellStyle name="Normal 3 22 20" xfId="2002" xr:uid="{00000000-0005-0000-0000-00007F070000}"/>
    <cellStyle name="Normal 3 22 20 2" xfId="12331" xr:uid="{00000000-0005-0000-0000-0000CA2A0000}"/>
    <cellStyle name="Normal 3 22 20 3" xfId="12332" xr:uid="{00000000-0005-0000-0000-0000CB2A0000}"/>
    <cellStyle name="Normal 3 22 21" xfId="2003" xr:uid="{00000000-0005-0000-0000-000080070000}"/>
    <cellStyle name="Normal 3 22 21 2" xfId="12333" xr:uid="{00000000-0005-0000-0000-0000CD2A0000}"/>
    <cellStyle name="Normal 3 22 21 3" xfId="12334" xr:uid="{00000000-0005-0000-0000-0000CE2A0000}"/>
    <cellStyle name="Normal 3 22 22" xfId="2004" xr:uid="{00000000-0005-0000-0000-000081070000}"/>
    <cellStyle name="Normal 3 22 22 2" xfId="12335" xr:uid="{00000000-0005-0000-0000-0000D02A0000}"/>
    <cellStyle name="Normal 3 22 22 3" xfId="12336" xr:uid="{00000000-0005-0000-0000-0000D12A0000}"/>
    <cellStyle name="Normal 3 22 23" xfId="2005" xr:uid="{00000000-0005-0000-0000-000082070000}"/>
    <cellStyle name="Normal 3 22 23 2" xfId="12337" xr:uid="{00000000-0005-0000-0000-0000D32A0000}"/>
    <cellStyle name="Normal 3 22 23 3" xfId="12338" xr:uid="{00000000-0005-0000-0000-0000D42A0000}"/>
    <cellStyle name="Normal 3 22 24" xfId="12339" xr:uid="{00000000-0005-0000-0000-0000D52A0000}"/>
    <cellStyle name="Normal 3 22 25" xfId="12340" xr:uid="{00000000-0005-0000-0000-0000D62A0000}"/>
    <cellStyle name="Normal 3 22 3" xfId="2006" xr:uid="{00000000-0005-0000-0000-000083070000}"/>
    <cellStyle name="Normal 3 22 3 2" xfId="12341" xr:uid="{00000000-0005-0000-0000-0000D82A0000}"/>
    <cellStyle name="Normal 3 22 3 3" xfId="12342" xr:uid="{00000000-0005-0000-0000-0000D92A0000}"/>
    <cellStyle name="Normal 3 22 4" xfId="2007" xr:uid="{00000000-0005-0000-0000-000084070000}"/>
    <cellStyle name="Normal 3 22 4 2" xfId="12343" xr:uid="{00000000-0005-0000-0000-0000DB2A0000}"/>
    <cellStyle name="Normal 3 22 4 3" xfId="12344" xr:uid="{00000000-0005-0000-0000-0000DC2A0000}"/>
    <cellStyle name="Normal 3 22 5" xfId="2008" xr:uid="{00000000-0005-0000-0000-000085070000}"/>
    <cellStyle name="Normal 3 22 5 2" xfId="12345" xr:uid="{00000000-0005-0000-0000-0000DE2A0000}"/>
    <cellStyle name="Normal 3 22 5 3" xfId="12346" xr:uid="{00000000-0005-0000-0000-0000DF2A0000}"/>
    <cellStyle name="Normal 3 22 6" xfId="2009" xr:uid="{00000000-0005-0000-0000-000086070000}"/>
    <cellStyle name="Normal 3 22 6 2" xfId="12347" xr:uid="{00000000-0005-0000-0000-0000E12A0000}"/>
    <cellStyle name="Normal 3 22 6 3" xfId="12348" xr:uid="{00000000-0005-0000-0000-0000E22A0000}"/>
    <cellStyle name="Normal 3 22 7" xfId="2010" xr:uid="{00000000-0005-0000-0000-000087070000}"/>
    <cellStyle name="Normal 3 22 7 2" xfId="12349" xr:uid="{00000000-0005-0000-0000-0000E42A0000}"/>
    <cellStyle name="Normal 3 22 7 3" xfId="12350" xr:uid="{00000000-0005-0000-0000-0000E52A0000}"/>
    <cellStyle name="Normal 3 22 8" xfId="2011" xr:uid="{00000000-0005-0000-0000-000088070000}"/>
    <cellStyle name="Normal 3 22 8 2" xfId="12351" xr:uid="{00000000-0005-0000-0000-0000E72A0000}"/>
    <cellStyle name="Normal 3 22 8 3" xfId="12352" xr:uid="{00000000-0005-0000-0000-0000E82A0000}"/>
    <cellStyle name="Normal 3 22 9" xfId="2012" xr:uid="{00000000-0005-0000-0000-000089070000}"/>
    <cellStyle name="Normal 3 22 9 2" xfId="12353" xr:uid="{00000000-0005-0000-0000-0000EA2A0000}"/>
    <cellStyle name="Normal 3 22 9 3" xfId="12354" xr:uid="{00000000-0005-0000-0000-0000EB2A0000}"/>
    <cellStyle name="Normal 3 23" xfId="2013" xr:uid="{00000000-0005-0000-0000-00008A070000}"/>
    <cellStyle name="Normal 3 23 10" xfId="2014" xr:uid="{00000000-0005-0000-0000-00008B070000}"/>
    <cellStyle name="Normal 3 23 10 2" xfId="12355" xr:uid="{00000000-0005-0000-0000-0000EE2A0000}"/>
    <cellStyle name="Normal 3 23 10 3" xfId="12356" xr:uid="{00000000-0005-0000-0000-0000EF2A0000}"/>
    <cellStyle name="Normal 3 23 11" xfId="2015" xr:uid="{00000000-0005-0000-0000-00008C070000}"/>
    <cellStyle name="Normal 3 23 11 2" xfId="12357" xr:uid="{00000000-0005-0000-0000-0000F12A0000}"/>
    <cellStyle name="Normal 3 23 11 3" xfId="12358" xr:uid="{00000000-0005-0000-0000-0000F22A0000}"/>
    <cellStyle name="Normal 3 23 12" xfId="2016" xr:uid="{00000000-0005-0000-0000-00008D070000}"/>
    <cellStyle name="Normal 3 23 12 2" xfId="12359" xr:uid="{00000000-0005-0000-0000-0000F42A0000}"/>
    <cellStyle name="Normal 3 23 12 3" xfId="12360" xr:uid="{00000000-0005-0000-0000-0000F52A0000}"/>
    <cellStyle name="Normal 3 23 13" xfId="2017" xr:uid="{00000000-0005-0000-0000-00008E070000}"/>
    <cellStyle name="Normal 3 23 13 2" xfId="12361" xr:uid="{00000000-0005-0000-0000-0000F72A0000}"/>
    <cellStyle name="Normal 3 23 13 3" xfId="12362" xr:uid="{00000000-0005-0000-0000-0000F82A0000}"/>
    <cellStyle name="Normal 3 23 14" xfId="2018" xr:uid="{00000000-0005-0000-0000-00008F070000}"/>
    <cellStyle name="Normal 3 23 14 2" xfId="12363" xr:uid="{00000000-0005-0000-0000-0000FA2A0000}"/>
    <cellStyle name="Normal 3 23 14 3" xfId="12364" xr:uid="{00000000-0005-0000-0000-0000FB2A0000}"/>
    <cellStyle name="Normal 3 23 15" xfId="2019" xr:uid="{00000000-0005-0000-0000-000090070000}"/>
    <cellStyle name="Normal 3 23 15 2" xfId="12365" xr:uid="{00000000-0005-0000-0000-0000FD2A0000}"/>
    <cellStyle name="Normal 3 23 15 3" xfId="12366" xr:uid="{00000000-0005-0000-0000-0000FE2A0000}"/>
    <cellStyle name="Normal 3 23 16" xfId="2020" xr:uid="{00000000-0005-0000-0000-000091070000}"/>
    <cellStyle name="Normal 3 23 16 2" xfId="12367" xr:uid="{00000000-0005-0000-0000-0000002B0000}"/>
    <cellStyle name="Normal 3 23 16 3" xfId="12368" xr:uid="{00000000-0005-0000-0000-0000012B0000}"/>
    <cellStyle name="Normal 3 23 17" xfId="2021" xr:uid="{00000000-0005-0000-0000-000092070000}"/>
    <cellStyle name="Normal 3 23 17 2" xfId="12369" xr:uid="{00000000-0005-0000-0000-0000032B0000}"/>
    <cellStyle name="Normal 3 23 17 3" xfId="12370" xr:uid="{00000000-0005-0000-0000-0000042B0000}"/>
    <cellStyle name="Normal 3 23 18" xfId="2022" xr:uid="{00000000-0005-0000-0000-000093070000}"/>
    <cellStyle name="Normal 3 23 18 2" xfId="12371" xr:uid="{00000000-0005-0000-0000-0000062B0000}"/>
    <cellStyle name="Normal 3 23 18 3" xfId="12372" xr:uid="{00000000-0005-0000-0000-0000072B0000}"/>
    <cellStyle name="Normal 3 23 19" xfId="2023" xr:uid="{00000000-0005-0000-0000-000094070000}"/>
    <cellStyle name="Normal 3 23 19 2" xfId="12373" xr:uid="{00000000-0005-0000-0000-0000092B0000}"/>
    <cellStyle name="Normal 3 23 19 3" xfId="12374" xr:uid="{00000000-0005-0000-0000-00000A2B0000}"/>
    <cellStyle name="Normal 3 23 2" xfId="2024" xr:uid="{00000000-0005-0000-0000-000095070000}"/>
    <cellStyle name="Normal 3 23 2 2" xfId="12375" xr:uid="{00000000-0005-0000-0000-00000C2B0000}"/>
    <cellStyle name="Normal 3 23 2 3" xfId="12376" xr:uid="{00000000-0005-0000-0000-00000D2B0000}"/>
    <cellStyle name="Normal 3 23 20" xfId="2025" xr:uid="{00000000-0005-0000-0000-000096070000}"/>
    <cellStyle name="Normal 3 23 20 2" xfId="12377" xr:uid="{00000000-0005-0000-0000-00000F2B0000}"/>
    <cellStyle name="Normal 3 23 20 3" xfId="12378" xr:uid="{00000000-0005-0000-0000-0000102B0000}"/>
    <cellStyle name="Normal 3 23 21" xfId="2026" xr:uid="{00000000-0005-0000-0000-000097070000}"/>
    <cellStyle name="Normal 3 23 21 2" xfId="12379" xr:uid="{00000000-0005-0000-0000-0000122B0000}"/>
    <cellStyle name="Normal 3 23 21 3" xfId="12380" xr:uid="{00000000-0005-0000-0000-0000132B0000}"/>
    <cellStyle name="Normal 3 23 22" xfId="2027" xr:uid="{00000000-0005-0000-0000-000098070000}"/>
    <cellStyle name="Normal 3 23 22 2" xfId="12381" xr:uid="{00000000-0005-0000-0000-0000152B0000}"/>
    <cellStyle name="Normal 3 23 22 3" xfId="12382" xr:uid="{00000000-0005-0000-0000-0000162B0000}"/>
    <cellStyle name="Normal 3 23 23" xfId="2028" xr:uid="{00000000-0005-0000-0000-000099070000}"/>
    <cellStyle name="Normal 3 23 23 2" xfId="12383" xr:uid="{00000000-0005-0000-0000-0000182B0000}"/>
    <cellStyle name="Normal 3 23 23 3" xfId="12384" xr:uid="{00000000-0005-0000-0000-0000192B0000}"/>
    <cellStyle name="Normal 3 23 24" xfId="12385" xr:uid="{00000000-0005-0000-0000-00001A2B0000}"/>
    <cellStyle name="Normal 3 23 25" xfId="12386" xr:uid="{00000000-0005-0000-0000-00001B2B0000}"/>
    <cellStyle name="Normal 3 23 3" xfId="2029" xr:uid="{00000000-0005-0000-0000-00009A070000}"/>
    <cellStyle name="Normal 3 23 3 2" xfId="12387" xr:uid="{00000000-0005-0000-0000-00001D2B0000}"/>
    <cellStyle name="Normal 3 23 3 3" xfId="12388" xr:uid="{00000000-0005-0000-0000-00001E2B0000}"/>
    <cellStyle name="Normal 3 23 4" xfId="2030" xr:uid="{00000000-0005-0000-0000-00009B070000}"/>
    <cellStyle name="Normal 3 23 4 2" xfId="12389" xr:uid="{00000000-0005-0000-0000-0000202B0000}"/>
    <cellStyle name="Normal 3 23 4 3" xfId="12390" xr:uid="{00000000-0005-0000-0000-0000212B0000}"/>
    <cellStyle name="Normal 3 23 5" xfId="2031" xr:uid="{00000000-0005-0000-0000-00009C070000}"/>
    <cellStyle name="Normal 3 23 5 2" xfId="12391" xr:uid="{00000000-0005-0000-0000-0000232B0000}"/>
    <cellStyle name="Normal 3 23 5 3" xfId="12392" xr:uid="{00000000-0005-0000-0000-0000242B0000}"/>
    <cellStyle name="Normal 3 23 6" xfId="2032" xr:uid="{00000000-0005-0000-0000-00009D070000}"/>
    <cellStyle name="Normal 3 23 6 2" xfId="12393" xr:uid="{00000000-0005-0000-0000-0000262B0000}"/>
    <cellStyle name="Normal 3 23 6 3" xfId="12394" xr:uid="{00000000-0005-0000-0000-0000272B0000}"/>
    <cellStyle name="Normal 3 23 7" xfId="2033" xr:uid="{00000000-0005-0000-0000-00009E070000}"/>
    <cellStyle name="Normal 3 23 7 2" xfId="12395" xr:uid="{00000000-0005-0000-0000-0000292B0000}"/>
    <cellStyle name="Normal 3 23 7 3" xfId="12396" xr:uid="{00000000-0005-0000-0000-00002A2B0000}"/>
    <cellStyle name="Normal 3 23 8" xfId="2034" xr:uid="{00000000-0005-0000-0000-00009F070000}"/>
    <cellStyle name="Normal 3 23 8 2" xfId="12397" xr:uid="{00000000-0005-0000-0000-00002C2B0000}"/>
    <cellStyle name="Normal 3 23 8 3" xfId="12398" xr:uid="{00000000-0005-0000-0000-00002D2B0000}"/>
    <cellStyle name="Normal 3 23 9" xfId="2035" xr:uid="{00000000-0005-0000-0000-0000A0070000}"/>
    <cellStyle name="Normal 3 23 9 2" xfId="12399" xr:uid="{00000000-0005-0000-0000-00002F2B0000}"/>
    <cellStyle name="Normal 3 23 9 3" xfId="12400" xr:uid="{00000000-0005-0000-0000-0000302B0000}"/>
    <cellStyle name="Normal 3 24" xfId="2036" xr:uid="{00000000-0005-0000-0000-0000A1070000}"/>
    <cellStyle name="Normal 3 24 10" xfId="2037" xr:uid="{00000000-0005-0000-0000-0000A2070000}"/>
    <cellStyle name="Normal 3 24 10 2" xfId="12401" xr:uid="{00000000-0005-0000-0000-0000332B0000}"/>
    <cellStyle name="Normal 3 24 10 3" xfId="12402" xr:uid="{00000000-0005-0000-0000-0000342B0000}"/>
    <cellStyle name="Normal 3 24 11" xfId="2038" xr:uid="{00000000-0005-0000-0000-0000A3070000}"/>
    <cellStyle name="Normal 3 24 11 2" xfId="12403" xr:uid="{00000000-0005-0000-0000-0000362B0000}"/>
    <cellStyle name="Normal 3 24 11 3" xfId="12404" xr:uid="{00000000-0005-0000-0000-0000372B0000}"/>
    <cellStyle name="Normal 3 24 12" xfId="2039" xr:uid="{00000000-0005-0000-0000-0000A4070000}"/>
    <cellStyle name="Normal 3 24 12 2" xfId="12405" xr:uid="{00000000-0005-0000-0000-0000392B0000}"/>
    <cellStyle name="Normal 3 24 12 3" xfId="12406" xr:uid="{00000000-0005-0000-0000-00003A2B0000}"/>
    <cellStyle name="Normal 3 24 13" xfId="2040" xr:uid="{00000000-0005-0000-0000-0000A5070000}"/>
    <cellStyle name="Normal 3 24 13 2" xfId="12407" xr:uid="{00000000-0005-0000-0000-00003C2B0000}"/>
    <cellStyle name="Normal 3 24 13 3" xfId="12408" xr:uid="{00000000-0005-0000-0000-00003D2B0000}"/>
    <cellStyle name="Normal 3 24 14" xfId="2041" xr:uid="{00000000-0005-0000-0000-0000A6070000}"/>
    <cellStyle name="Normal 3 24 14 2" xfId="12409" xr:uid="{00000000-0005-0000-0000-00003F2B0000}"/>
    <cellStyle name="Normal 3 24 14 3" xfId="12410" xr:uid="{00000000-0005-0000-0000-0000402B0000}"/>
    <cellStyle name="Normal 3 24 15" xfId="2042" xr:uid="{00000000-0005-0000-0000-0000A7070000}"/>
    <cellStyle name="Normal 3 24 15 2" xfId="12411" xr:uid="{00000000-0005-0000-0000-0000422B0000}"/>
    <cellStyle name="Normal 3 24 15 3" xfId="12412" xr:uid="{00000000-0005-0000-0000-0000432B0000}"/>
    <cellStyle name="Normal 3 24 16" xfId="2043" xr:uid="{00000000-0005-0000-0000-0000A8070000}"/>
    <cellStyle name="Normal 3 24 16 2" xfId="12413" xr:uid="{00000000-0005-0000-0000-0000452B0000}"/>
    <cellStyle name="Normal 3 24 16 3" xfId="12414" xr:uid="{00000000-0005-0000-0000-0000462B0000}"/>
    <cellStyle name="Normal 3 24 17" xfId="2044" xr:uid="{00000000-0005-0000-0000-0000A9070000}"/>
    <cellStyle name="Normal 3 24 17 2" xfId="12415" xr:uid="{00000000-0005-0000-0000-0000482B0000}"/>
    <cellStyle name="Normal 3 24 17 3" xfId="12416" xr:uid="{00000000-0005-0000-0000-0000492B0000}"/>
    <cellStyle name="Normal 3 24 18" xfId="2045" xr:uid="{00000000-0005-0000-0000-0000AA070000}"/>
    <cellStyle name="Normal 3 24 18 2" xfId="12417" xr:uid="{00000000-0005-0000-0000-00004B2B0000}"/>
    <cellStyle name="Normal 3 24 18 3" xfId="12418" xr:uid="{00000000-0005-0000-0000-00004C2B0000}"/>
    <cellStyle name="Normal 3 24 19" xfId="2046" xr:uid="{00000000-0005-0000-0000-0000AB070000}"/>
    <cellStyle name="Normal 3 24 19 2" xfId="12419" xr:uid="{00000000-0005-0000-0000-00004E2B0000}"/>
    <cellStyle name="Normal 3 24 19 3" xfId="12420" xr:uid="{00000000-0005-0000-0000-00004F2B0000}"/>
    <cellStyle name="Normal 3 24 2" xfId="2047" xr:uid="{00000000-0005-0000-0000-0000AC070000}"/>
    <cellStyle name="Normal 3 24 2 2" xfId="12421" xr:uid="{00000000-0005-0000-0000-0000512B0000}"/>
    <cellStyle name="Normal 3 24 2 3" xfId="12422" xr:uid="{00000000-0005-0000-0000-0000522B0000}"/>
    <cellStyle name="Normal 3 24 20" xfId="2048" xr:uid="{00000000-0005-0000-0000-0000AD070000}"/>
    <cellStyle name="Normal 3 24 20 2" xfId="12423" xr:uid="{00000000-0005-0000-0000-0000542B0000}"/>
    <cellStyle name="Normal 3 24 20 3" xfId="12424" xr:uid="{00000000-0005-0000-0000-0000552B0000}"/>
    <cellStyle name="Normal 3 24 21" xfId="2049" xr:uid="{00000000-0005-0000-0000-0000AE070000}"/>
    <cellStyle name="Normal 3 24 21 2" xfId="12425" xr:uid="{00000000-0005-0000-0000-0000572B0000}"/>
    <cellStyle name="Normal 3 24 21 3" xfId="12426" xr:uid="{00000000-0005-0000-0000-0000582B0000}"/>
    <cellStyle name="Normal 3 24 22" xfId="2050" xr:uid="{00000000-0005-0000-0000-0000AF070000}"/>
    <cellStyle name="Normal 3 24 22 2" xfId="12427" xr:uid="{00000000-0005-0000-0000-00005A2B0000}"/>
    <cellStyle name="Normal 3 24 22 3" xfId="12428" xr:uid="{00000000-0005-0000-0000-00005B2B0000}"/>
    <cellStyle name="Normal 3 24 23" xfId="2051" xr:uid="{00000000-0005-0000-0000-0000B0070000}"/>
    <cellStyle name="Normal 3 24 23 2" xfId="12429" xr:uid="{00000000-0005-0000-0000-00005D2B0000}"/>
    <cellStyle name="Normal 3 24 23 3" xfId="12430" xr:uid="{00000000-0005-0000-0000-00005E2B0000}"/>
    <cellStyle name="Normal 3 24 24" xfId="12431" xr:uid="{00000000-0005-0000-0000-00005F2B0000}"/>
    <cellStyle name="Normal 3 24 25" xfId="12432" xr:uid="{00000000-0005-0000-0000-0000602B0000}"/>
    <cellStyle name="Normal 3 24 3" xfId="2052" xr:uid="{00000000-0005-0000-0000-0000B1070000}"/>
    <cellStyle name="Normal 3 24 3 2" xfId="12433" xr:uid="{00000000-0005-0000-0000-0000622B0000}"/>
    <cellStyle name="Normal 3 24 3 3" xfId="12434" xr:uid="{00000000-0005-0000-0000-0000632B0000}"/>
    <cellStyle name="Normal 3 24 4" xfId="2053" xr:uid="{00000000-0005-0000-0000-0000B2070000}"/>
    <cellStyle name="Normal 3 24 4 2" xfId="12435" xr:uid="{00000000-0005-0000-0000-0000652B0000}"/>
    <cellStyle name="Normal 3 24 4 3" xfId="12436" xr:uid="{00000000-0005-0000-0000-0000662B0000}"/>
    <cellStyle name="Normal 3 24 5" xfId="2054" xr:uid="{00000000-0005-0000-0000-0000B3070000}"/>
    <cellStyle name="Normal 3 24 5 2" xfId="12437" xr:uid="{00000000-0005-0000-0000-0000682B0000}"/>
    <cellStyle name="Normal 3 24 5 3" xfId="12438" xr:uid="{00000000-0005-0000-0000-0000692B0000}"/>
    <cellStyle name="Normal 3 24 6" xfId="2055" xr:uid="{00000000-0005-0000-0000-0000B4070000}"/>
    <cellStyle name="Normal 3 24 6 2" xfId="12439" xr:uid="{00000000-0005-0000-0000-00006B2B0000}"/>
    <cellStyle name="Normal 3 24 6 3" xfId="12440" xr:uid="{00000000-0005-0000-0000-00006C2B0000}"/>
    <cellStyle name="Normal 3 24 7" xfId="2056" xr:uid="{00000000-0005-0000-0000-0000B5070000}"/>
    <cellStyle name="Normal 3 24 7 2" xfId="12441" xr:uid="{00000000-0005-0000-0000-00006E2B0000}"/>
    <cellStyle name="Normal 3 24 7 3" xfId="12442" xr:uid="{00000000-0005-0000-0000-00006F2B0000}"/>
    <cellStyle name="Normal 3 24 8" xfId="2057" xr:uid="{00000000-0005-0000-0000-0000B6070000}"/>
    <cellStyle name="Normal 3 24 8 2" xfId="12443" xr:uid="{00000000-0005-0000-0000-0000712B0000}"/>
    <cellStyle name="Normal 3 24 8 3" xfId="12444" xr:uid="{00000000-0005-0000-0000-0000722B0000}"/>
    <cellStyle name="Normal 3 24 9" xfId="2058" xr:uid="{00000000-0005-0000-0000-0000B7070000}"/>
    <cellStyle name="Normal 3 24 9 2" xfId="12445" xr:uid="{00000000-0005-0000-0000-0000742B0000}"/>
    <cellStyle name="Normal 3 24 9 3" xfId="12446" xr:uid="{00000000-0005-0000-0000-0000752B0000}"/>
    <cellStyle name="Normal 3 25" xfId="2059" xr:uid="{00000000-0005-0000-0000-0000B8070000}"/>
    <cellStyle name="Normal 3 25 10" xfId="2060" xr:uid="{00000000-0005-0000-0000-0000B9070000}"/>
    <cellStyle name="Normal 3 25 10 2" xfId="12447" xr:uid="{00000000-0005-0000-0000-0000782B0000}"/>
    <cellStyle name="Normal 3 25 10 3" xfId="12448" xr:uid="{00000000-0005-0000-0000-0000792B0000}"/>
    <cellStyle name="Normal 3 25 11" xfId="2061" xr:uid="{00000000-0005-0000-0000-0000BA070000}"/>
    <cellStyle name="Normal 3 25 11 2" xfId="12449" xr:uid="{00000000-0005-0000-0000-00007B2B0000}"/>
    <cellStyle name="Normal 3 25 11 3" xfId="12450" xr:uid="{00000000-0005-0000-0000-00007C2B0000}"/>
    <cellStyle name="Normal 3 25 12" xfId="2062" xr:uid="{00000000-0005-0000-0000-0000BB070000}"/>
    <cellStyle name="Normal 3 25 12 2" xfId="12451" xr:uid="{00000000-0005-0000-0000-00007E2B0000}"/>
    <cellStyle name="Normal 3 25 12 3" xfId="12452" xr:uid="{00000000-0005-0000-0000-00007F2B0000}"/>
    <cellStyle name="Normal 3 25 13" xfId="2063" xr:uid="{00000000-0005-0000-0000-0000BC070000}"/>
    <cellStyle name="Normal 3 25 13 2" xfId="12453" xr:uid="{00000000-0005-0000-0000-0000812B0000}"/>
    <cellStyle name="Normal 3 25 13 3" xfId="12454" xr:uid="{00000000-0005-0000-0000-0000822B0000}"/>
    <cellStyle name="Normal 3 25 14" xfId="2064" xr:uid="{00000000-0005-0000-0000-0000BD070000}"/>
    <cellStyle name="Normal 3 25 14 2" xfId="12455" xr:uid="{00000000-0005-0000-0000-0000842B0000}"/>
    <cellStyle name="Normal 3 25 14 3" xfId="12456" xr:uid="{00000000-0005-0000-0000-0000852B0000}"/>
    <cellStyle name="Normal 3 25 15" xfId="2065" xr:uid="{00000000-0005-0000-0000-0000BE070000}"/>
    <cellStyle name="Normal 3 25 15 2" xfId="12457" xr:uid="{00000000-0005-0000-0000-0000872B0000}"/>
    <cellStyle name="Normal 3 25 15 3" xfId="12458" xr:uid="{00000000-0005-0000-0000-0000882B0000}"/>
    <cellStyle name="Normal 3 25 16" xfId="2066" xr:uid="{00000000-0005-0000-0000-0000BF070000}"/>
    <cellStyle name="Normal 3 25 16 2" xfId="12459" xr:uid="{00000000-0005-0000-0000-00008A2B0000}"/>
    <cellStyle name="Normal 3 25 16 3" xfId="12460" xr:uid="{00000000-0005-0000-0000-00008B2B0000}"/>
    <cellStyle name="Normal 3 25 17" xfId="2067" xr:uid="{00000000-0005-0000-0000-0000C0070000}"/>
    <cellStyle name="Normal 3 25 17 2" xfId="12461" xr:uid="{00000000-0005-0000-0000-00008D2B0000}"/>
    <cellStyle name="Normal 3 25 17 3" xfId="12462" xr:uid="{00000000-0005-0000-0000-00008E2B0000}"/>
    <cellStyle name="Normal 3 25 18" xfId="2068" xr:uid="{00000000-0005-0000-0000-0000C1070000}"/>
    <cellStyle name="Normal 3 25 18 2" xfId="12463" xr:uid="{00000000-0005-0000-0000-0000902B0000}"/>
    <cellStyle name="Normal 3 25 18 3" xfId="12464" xr:uid="{00000000-0005-0000-0000-0000912B0000}"/>
    <cellStyle name="Normal 3 25 19" xfId="2069" xr:uid="{00000000-0005-0000-0000-0000C2070000}"/>
    <cellStyle name="Normal 3 25 19 2" xfId="12465" xr:uid="{00000000-0005-0000-0000-0000932B0000}"/>
    <cellStyle name="Normal 3 25 19 3" xfId="12466" xr:uid="{00000000-0005-0000-0000-0000942B0000}"/>
    <cellStyle name="Normal 3 25 2" xfId="2070" xr:uid="{00000000-0005-0000-0000-0000C3070000}"/>
    <cellStyle name="Normal 3 25 2 2" xfId="12467" xr:uid="{00000000-0005-0000-0000-0000962B0000}"/>
    <cellStyle name="Normal 3 25 2 3" xfId="12468" xr:uid="{00000000-0005-0000-0000-0000972B0000}"/>
    <cellStyle name="Normal 3 25 20" xfId="2071" xr:uid="{00000000-0005-0000-0000-0000C4070000}"/>
    <cellStyle name="Normal 3 25 20 2" xfId="12469" xr:uid="{00000000-0005-0000-0000-0000992B0000}"/>
    <cellStyle name="Normal 3 25 20 3" xfId="12470" xr:uid="{00000000-0005-0000-0000-00009A2B0000}"/>
    <cellStyle name="Normal 3 25 21" xfId="2072" xr:uid="{00000000-0005-0000-0000-0000C5070000}"/>
    <cellStyle name="Normal 3 25 21 2" xfId="12471" xr:uid="{00000000-0005-0000-0000-00009C2B0000}"/>
    <cellStyle name="Normal 3 25 21 3" xfId="12472" xr:uid="{00000000-0005-0000-0000-00009D2B0000}"/>
    <cellStyle name="Normal 3 25 22" xfId="2073" xr:uid="{00000000-0005-0000-0000-0000C6070000}"/>
    <cellStyle name="Normal 3 25 22 2" xfId="12473" xr:uid="{00000000-0005-0000-0000-00009F2B0000}"/>
    <cellStyle name="Normal 3 25 22 3" xfId="12474" xr:uid="{00000000-0005-0000-0000-0000A02B0000}"/>
    <cellStyle name="Normal 3 25 23" xfId="2074" xr:uid="{00000000-0005-0000-0000-0000C7070000}"/>
    <cellStyle name="Normal 3 25 23 2" xfId="12475" xr:uid="{00000000-0005-0000-0000-0000A22B0000}"/>
    <cellStyle name="Normal 3 25 23 3" xfId="12476" xr:uid="{00000000-0005-0000-0000-0000A32B0000}"/>
    <cellStyle name="Normal 3 25 24" xfId="12477" xr:uid="{00000000-0005-0000-0000-0000A42B0000}"/>
    <cellStyle name="Normal 3 25 25" xfId="12478" xr:uid="{00000000-0005-0000-0000-0000A52B0000}"/>
    <cellStyle name="Normal 3 25 3" xfId="2075" xr:uid="{00000000-0005-0000-0000-0000C8070000}"/>
    <cellStyle name="Normal 3 25 3 2" xfId="12479" xr:uid="{00000000-0005-0000-0000-0000A72B0000}"/>
    <cellStyle name="Normal 3 25 3 3" xfId="12480" xr:uid="{00000000-0005-0000-0000-0000A82B0000}"/>
    <cellStyle name="Normal 3 25 4" xfId="2076" xr:uid="{00000000-0005-0000-0000-0000C9070000}"/>
    <cellStyle name="Normal 3 25 4 2" xfId="12481" xr:uid="{00000000-0005-0000-0000-0000AA2B0000}"/>
    <cellStyle name="Normal 3 25 4 3" xfId="12482" xr:uid="{00000000-0005-0000-0000-0000AB2B0000}"/>
    <cellStyle name="Normal 3 25 5" xfId="2077" xr:uid="{00000000-0005-0000-0000-0000CA070000}"/>
    <cellStyle name="Normal 3 25 5 2" xfId="12483" xr:uid="{00000000-0005-0000-0000-0000AD2B0000}"/>
    <cellStyle name="Normal 3 25 5 3" xfId="12484" xr:uid="{00000000-0005-0000-0000-0000AE2B0000}"/>
    <cellStyle name="Normal 3 25 6" xfId="2078" xr:uid="{00000000-0005-0000-0000-0000CB070000}"/>
    <cellStyle name="Normal 3 25 6 2" xfId="12485" xr:uid="{00000000-0005-0000-0000-0000B02B0000}"/>
    <cellStyle name="Normal 3 25 6 3" xfId="12486" xr:uid="{00000000-0005-0000-0000-0000B12B0000}"/>
    <cellStyle name="Normal 3 25 7" xfId="2079" xr:uid="{00000000-0005-0000-0000-0000CC070000}"/>
    <cellStyle name="Normal 3 25 7 2" xfId="12487" xr:uid="{00000000-0005-0000-0000-0000B32B0000}"/>
    <cellStyle name="Normal 3 25 7 3" xfId="12488" xr:uid="{00000000-0005-0000-0000-0000B42B0000}"/>
    <cellStyle name="Normal 3 25 8" xfId="2080" xr:uid="{00000000-0005-0000-0000-0000CD070000}"/>
    <cellStyle name="Normal 3 25 8 2" xfId="12489" xr:uid="{00000000-0005-0000-0000-0000B62B0000}"/>
    <cellStyle name="Normal 3 25 8 3" xfId="12490" xr:uid="{00000000-0005-0000-0000-0000B72B0000}"/>
    <cellStyle name="Normal 3 25 9" xfId="2081" xr:uid="{00000000-0005-0000-0000-0000CE070000}"/>
    <cellStyle name="Normal 3 25 9 2" xfId="12491" xr:uid="{00000000-0005-0000-0000-0000B92B0000}"/>
    <cellStyle name="Normal 3 25 9 3" xfId="12492" xr:uid="{00000000-0005-0000-0000-0000BA2B0000}"/>
    <cellStyle name="Normal 3 26" xfId="2082" xr:uid="{00000000-0005-0000-0000-0000CF070000}"/>
    <cellStyle name="Normal 3 26 10" xfId="2083" xr:uid="{00000000-0005-0000-0000-0000D0070000}"/>
    <cellStyle name="Normal 3 26 10 2" xfId="12493" xr:uid="{00000000-0005-0000-0000-0000BD2B0000}"/>
    <cellStyle name="Normal 3 26 10 3" xfId="12494" xr:uid="{00000000-0005-0000-0000-0000BE2B0000}"/>
    <cellStyle name="Normal 3 26 11" xfId="2084" xr:uid="{00000000-0005-0000-0000-0000D1070000}"/>
    <cellStyle name="Normal 3 26 11 2" xfId="12495" xr:uid="{00000000-0005-0000-0000-0000C02B0000}"/>
    <cellStyle name="Normal 3 26 11 3" xfId="12496" xr:uid="{00000000-0005-0000-0000-0000C12B0000}"/>
    <cellStyle name="Normal 3 26 12" xfId="2085" xr:uid="{00000000-0005-0000-0000-0000D2070000}"/>
    <cellStyle name="Normal 3 26 12 2" xfId="12497" xr:uid="{00000000-0005-0000-0000-0000C32B0000}"/>
    <cellStyle name="Normal 3 26 12 3" xfId="12498" xr:uid="{00000000-0005-0000-0000-0000C42B0000}"/>
    <cellStyle name="Normal 3 26 13" xfId="2086" xr:uid="{00000000-0005-0000-0000-0000D3070000}"/>
    <cellStyle name="Normal 3 26 13 2" xfId="12499" xr:uid="{00000000-0005-0000-0000-0000C62B0000}"/>
    <cellStyle name="Normal 3 26 13 3" xfId="12500" xr:uid="{00000000-0005-0000-0000-0000C72B0000}"/>
    <cellStyle name="Normal 3 26 14" xfId="2087" xr:uid="{00000000-0005-0000-0000-0000D4070000}"/>
    <cellStyle name="Normal 3 26 14 2" xfId="12501" xr:uid="{00000000-0005-0000-0000-0000C92B0000}"/>
    <cellStyle name="Normal 3 26 14 3" xfId="12502" xr:uid="{00000000-0005-0000-0000-0000CA2B0000}"/>
    <cellStyle name="Normal 3 26 15" xfId="2088" xr:uid="{00000000-0005-0000-0000-0000D5070000}"/>
    <cellStyle name="Normal 3 26 15 2" xfId="12503" xr:uid="{00000000-0005-0000-0000-0000CC2B0000}"/>
    <cellStyle name="Normal 3 26 15 3" xfId="12504" xr:uid="{00000000-0005-0000-0000-0000CD2B0000}"/>
    <cellStyle name="Normal 3 26 16" xfId="2089" xr:uid="{00000000-0005-0000-0000-0000D6070000}"/>
    <cellStyle name="Normal 3 26 16 2" xfId="12505" xr:uid="{00000000-0005-0000-0000-0000CF2B0000}"/>
    <cellStyle name="Normal 3 26 16 3" xfId="12506" xr:uid="{00000000-0005-0000-0000-0000D02B0000}"/>
    <cellStyle name="Normal 3 26 17" xfId="2090" xr:uid="{00000000-0005-0000-0000-0000D7070000}"/>
    <cellStyle name="Normal 3 26 17 2" xfId="12507" xr:uid="{00000000-0005-0000-0000-0000D22B0000}"/>
    <cellStyle name="Normal 3 26 17 3" xfId="12508" xr:uid="{00000000-0005-0000-0000-0000D32B0000}"/>
    <cellStyle name="Normal 3 26 18" xfId="2091" xr:uid="{00000000-0005-0000-0000-0000D8070000}"/>
    <cellStyle name="Normal 3 26 18 2" xfId="12509" xr:uid="{00000000-0005-0000-0000-0000D52B0000}"/>
    <cellStyle name="Normal 3 26 18 3" xfId="12510" xr:uid="{00000000-0005-0000-0000-0000D62B0000}"/>
    <cellStyle name="Normal 3 26 19" xfId="2092" xr:uid="{00000000-0005-0000-0000-0000D9070000}"/>
    <cellStyle name="Normal 3 26 19 2" xfId="12511" xr:uid="{00000000-0005-0000-0000-0000D82B0000}"/>
    <cellStyle name="Normal 3 26 19 3" xfId="12512" xr:uid="{00000000-0005-0000-0000-0000D92B0000}"/>
    <cellStyle name="Normal 3 26 2" xfId="2093" xr:uid="{00000000-0005-0000-0000-0000DA070000}"/>
    <cellStyle name="Normal 3 26 2 2" xfId="12513" xr:uid="{00000000-0005-0000-0000-0000DB2B0000}"/>
    <cellStyle name="Normal 3 26 2 3" xfId="12514" xr:uid="{00000000-0005-0000-0000-0000DC2B0000}"/>
    <cellStyle name="Normal 3 26 20" xfId="2094" xr:uid="{00000000-0005-0000-0000-0000DB070000}"/>
    <cellStyle name="Normal 3 26 20 2" xfId="12515" xr:uid="{00000000-0005-0000-0000-0000DE2B0000}"/>
    <cellStyle name="Normal 3 26 20 3" xfId="12516" xr:uid="{00000000-0005-0000-0000-0000DF2B0000}"/>
    <cellStyle name="Normal 3 26 21" xfId="2095" xr:uid="{00000000-0005-0000-0000-0000DC070000}"/>
    <cellStyle name="Normal 3 26 21 2" xfId="12517" xr:uid="{00000000-0005-0000-0000-0000E12B0000}"/>
    <cellStyle name="Normal 3 26 21 3" xfId="12518" xr:uid="{00000000-0005-0000-0000-0000E22B0000}"/>
    <cellStyle name="Normal 3 26 22" xfId="2096" xr:uid="{00000000-0005-0000-0000-0000DD070000}"/>
    <cellStyle name="Normal 3 26 22 2" xfId="12519" xr:uid="{00000000-0005-0000-0000-0000E42B0000}"/>
    <cellStyle name="Normal 3 26 22 3" xfId="12520" xr:uid="{00000000-0005-0000-0000-0000E52B0000}"/>
    <cellStyle name="Normal 3 26 23" xfId="2097" xr:uid="{00000000-0005-0000-0000-0000DE070000}"/>
    <cellStyle name="Normal 3 26 23 2" xfId="12521" xr:uid="{00000000-0005-0000-0000-0000E72B0000}"/>
    <cellStyle name="Normal 3 26 23 3" xfId="12522" xr:uid="{00000000-0005-0000-0000-0000E82B0000}"/>
    <cellStyle name="Normal 3 26 24" xfId="12523" xr:uid="{00000000-0005-0000-0000-0000E92B0000}"/>
    <cellStyle name="Normal 3 26 25" xfId="12524" xr:uid="{00000000-0005-0000-0000-0000EA2B0000}"/>
    <cellStyle name="Normal 3 26 3" xfId="2098" xr:uid="{00000000-0005-0000-0000-0000DF070000}"/>
    <cellStyle name="Normal 3 26 3 2" xfId="12525" xr:uid="{00000000-0005-0000-0000-0000EC2B0000}"/>
    <cellStyle name="Normal 3 26 3 3" xfId="12526" xr:uid="{00000000-0005-0000-0000-0000ED2B0000}"/>
    <cellStyle name="Normal 3 26 4" xfId="2099" xr:uid="{00000000-0005-0000-0000-0000E0070000}"/>
    <cellStyle name="Normal 3 26 4 2" xfId="12527" xr:uid="{00000000-0005-0000-0000-0000EF2B0000}"/>
    <cellStyle name="Normal 3 26 4 3" xfId="12528" xr:uid="{00000000-0005-0000-0000-0000F02B0000}"/>
    <cellStyle name="Normal 3 26 5" xfId="2100" xr:uid="{00000000-0005-0000-0000-0000E1070000}"/>
    <cellStyle name="Normal 3 26 5 2" xfId="12529" xr:uid="{00000000-0005-0000-0000-0000F22B0000}"/>
    <cellStyle name="Normal 3 26 5 3" xfId="12530" xr:uid="{00000000-0005-0000-0000-0000F32B0000}"/>
    <cellStyle name="Normal 3 26 6" xfId="2101" xr:uid="{00000000-0005-0000-0000-0000E2070000}"/>
    <cellStyle name="Normal 3 26 6 2" xfId="12531" xr:uid="{00000000-0005-0000-0000-0000F52B0000}"/>
    <cellStyle name="Normal 3 26 6 3" xfId="12532" xr:uid="{00000000-0005-0000-0000-0000F62B0000}"/>
    <cellStyle name="Normal 3 26 7" xfId="2102" xr:uid="{00000000-0005-0000-0000-0000E3070000}"/>
    <cellStyle name="Normal 3 26 7 2" xfId="12533" xr:uid="{00000000-0005-0000-0000-0000F82B0000}"/>
    <cellStyle name="Normal 3 26 7 3" xfId="12534" xr:uid="{00000000-0005-0000-0000-0000F92B0000}"/>
    <cellStyle name="Normal 3 26 8" xfId="2103" xr:uid="{00000000-0005-0000-0000-0000E4070000}"/>
    <cellStyle name="Normal 3 26 8 2" xfId="12535" xr:uid="{00000000-0005-0000-0000-0000FB2B0000}"/>
    <cellStyle name="Normal 3 26 8 3" xfId="12536" xr:uid="{00000000-0005-0000-0000-0000FC2B0000}"/>
    <cellStyle name="Normal 3 26 9" xfId="2104" xr:uid="{00000000-0005-0000-0000-0000E5070000}"/>
    <cellStyle name="Normal 3 26 9 2" xfId="12537" xr:uid="{00000000-0005-0000-0000-0000FE2B0000}"/>
    <cellStyle name="Normal 3 26 9 3" xfId="12538" xr:uid="{00000000-0005-0000-0000-0000FF2B0000}"/>
    <cellStyle name="Normal 3 27" xfId="2105" xr:uid="{00000000-0005-0000-0000-0000E6070000}"/>
    <cellStyle name="Normal 3 27 10" xfId="2106" xr:uid="{00000000-0005-0000-0000-0000E7070000}"/>
    <cellStyle name="Normal 3 27 10 2" xfId="12539" xr:uid="{00000000-0005-0000-0000-0000022C0000}"/>
    <cellStyle name="Normal 3 27 10 3" xfId="12540" xr:uid="{00000000-0005-0000-0000-0000032C0000}"/>
    <cellStyle name="Normal 3 27 11" xfId="2107" xr:uid="{00000000-0005-0000-0000-0000E8070000}"/>
    <cellStyle name="Normal 3 27 11 2" xfId="12541" xr:uid="{00000000-0005-0000-0000-0000052C0000}"/>
    <cellStyle name="Normal 3 27 11 3" xfId="12542" xr:uid="{00000000-0005-0000-0000-0000062C0000}"/>
    <cellStyle name="Normal 3 27 12" xfId="2108" xr:uid="{00000000-0005-0000-0000-0000E9070000}"/>
    <cellStyle name="Normal 3 27 12 2" xfId="12543" xr:uid="{00000000-0005-0000-0000-0000082C0000}"/>
    <cellStyle name="Normal 3 27 12 3" xfId="12544" xr:uid="{00000000-0005-0000-0000-0000092C0000}"/>
    <cellStyle name="Normal 3 27 13" xfId="2109" xr:uid="{00000000-0005-0000-0000-0000EA070000}"/>
    <cellStyle name="Normal 3 27 13 2" xfId="12545" xr:uid="{00000000-0005-0000-0000-00000B2C0000}"/>
    <cellStyle name="Normal 3 27 13 3" xfId="12546" xr:uid="{00000000-0005-0000-0000-00000C2C0000}"/>
    <cellStyle name="Normal 3 27 14" xfId="2110" xr:uid="{00000000-0005-0000-0000-0000EB070000}"/>
    <cellStyle name="Normal 3 27 14 2" xfId="12547" xr:uid="{00000000-0005-0000-0000-00000E2C0000}"/>
    <cellStyle name="Normal 3 27 14 3" xfId="12548" xr:uid="{00000000-0005-0000-0000-00000F2C0000}"/>
    <cellStyle name="Normal 3 27 15" xfId="2111" xr:uid="{00000000-0005-0000-0000-0000EC070000}"/>
    <cellStyle name="Normal 3 27 15 2" xfId="12549" xr:uid="{00000000-0005-0000-0000-0000112C0000}"/>
    <cellStyle name="Normal 3 27 15 3" xfId="12550" xr:uid="{00000000-0005-0000-0000-0000122C0000}"/>
    <cellStyle name="Normal 3 27 16" xfId="2112" xr:uid="{00000000-0005-0000-0000-0000ED070000}"/>
    <cellStyle name="Normal 3 27 16 2" xfId="12551" xr:uid="{00000000-0005-0000-0000-0000142C0000}"/>
    <cellStyle name="Normal 3 27 16 3" xfId="12552" xr:uid="{00000000-0005-0000-0000-0000152C0000}"/>
    <cellStyle name="Normal 3 27 17" xfId="2113" xr:uid="{00000000-0005-0000-0000-0000EE070000}"/>
    <cellStyle name="Normal 3 27 17 2" xfId="12553" xr:uid="{00000000-0005-0000-0000-0000172C0000}"/>
    <cellStyle name="Normal 3 27 17 3" xfId="12554" xr:uid="{00000000-0005-0000-0000-0000182C0000}"/>
    <cellStyle name="Normal 3 27 18" xfId="2114" xr:uid="{00000000-0005-0000-0000-0000EF070000}"/>
    <cellStyle name="Normal 3 27 18 2" xfId="12555" xr:uid="{00000000-0005-0000-0000-00001A2C0000}"/>
    <cellStyle name="Normal 3 27 18 3" xfId="12556" xr:uid="{00000000-0005-0000-0000-00001B2C0000}"/>
    <cellStyle name="Normal 3 27 19" xfId="2115" xr:uid="{00000000-0005-0000-0000-0000F0070000}"/>
    <cellStyle name="Normal 3 27 19 2" xfId="12557" xr:uid="{00000000-0005-0000-0000-00001D2C0000}"/>
    <cellStyle name="Normal 3 27 19 3" xfId="12558" xr:uid="{00000000-0005-0000-0000-00001E2C0000}"/>
    <cellStyle name="Normal 3 27 2" xfId="2116" xr:uid="{00000000-0005-0000-0000-0000F1070000}"/>
    <cellStyle name="Normal 3 27 2 2" xfId="12559" xr:uid="{00000000-0005-0000-0000-0000202C0000}"/>
    <cellStyle name="Normal 3 27 2 3" xfId="12560" xr:uid="{00000000-0005-0000-0000-0000212C0000}"/>
    <cellStyle name="Normal 3 27 20" xfId="2117" xr:uid="{00000000-0005-0000-0000-0000F2070000}"/>
    <cellStyle name="Normal 3 27 20 2" xfId="12561" xr:uid="{00000000-0005-0000-0000-0000232C0000}"/>
    <cellStyle name="Normal 3 27 20 3" xfId="12562" xr:uid="{00000000-0005-0000-0000-0000242C0000}"/>
    <cellStyle name="Normal 3 27 21" xfId="2118" xr:uid="{00000000-0005-0000-0000-0000F3070000}"/>
    <cellStyle name="Normal 3 27 21 2" xfId="12563" xr:uid="{00000000-0005-0000-0000-0000262C0000}"/>
    <cellStyle name="Normal 3 27 21 3" xfId="12564" xr:uid="{00000000-0005-0000-0000-0000272C0000}"/>
    <cellStyle name="Normal 3 27 22" xfId="2119" xr:uid="{00000000-0005-0000-0000-0000F4070000}"/>
    <cellStyle name="Normal 3 27 22 2" xfId="12565" xr:uid="{00000000-0005-0000-0000-0000292C0000}"/>
    <cellStyle name="Normal 3 27 22 3" xfId="12566" xr:uid="{00000000-0005-0000-0000-00002A2C0000}"/>
    <cellStyle name="Normal 3 27 23" xfId="2120" xr:uid="{00000000-0005-0000-0000-0000F5070000}"/>
    <cellStyle name="Normal 3 27 23 2" xfId="12567" xr:uid="{00000000-0005-0000-0000-00002C2C0000}"/>
    <cellStyle name="Normal 3 27 23 3" xfId="12568" xr:uid="{00000000-0005-0000-0000-00002D2C0000}"/>
    <cellStyle name="Normal 3 27 24" xfId="12569" xr:uid="{00000000-0005-0000-0000-00002E2C0000}"/>
    <cellStyle name="Normal 3 27 25" xfId="12570" xr:uid="{00000000-0005-0000-0000-00002F2C0000}"/>
    <cellStyle name="Normal 3 27 3" xfId="2121" xr:uid="{00000000-0005-0000-0000-0000F6070000}"/>
    <cellStyle name="Normal 3 27 3 2" xfId="12571" xr:uid="{00000000-0005-0000-0000-0000312C0000}"/>
    <cellStyle name="Normal 3 27 3 3" xfId="12572" xr:uid="{00000000-0005-0000-0000-0000322C0000}"/>
    <cellStyle name="Normal 3 27 4" xfId="2122" xr:uid="{00000000-0005-0000-0000-0000F7070000}"/>
    <cellStyle name="Normal 3 27 4 2" xfId="12573" xr:uid="{00000000-0005-0000-0000-0000342C0000}"/>
    <cellStyle name="Normal 3 27 4 3" xfId="12574" xr:uid="{00000000-0005-0000-0000-0000352C0000}"/>
    <cellStyle name="Normal 3 27 5" xfId="2123" xr:uid="{00000000-0005-0000-0000-0000F8070000}"/>
    <cellStyle name="Normal 3 27 5 2" xfId="12575" xr:uid="{00000000-0005-0000-0000-0000372C0000}"/>
    <cellStyle name="Normal 3 27 5 3" xfId="12576" xr:uid="{00000000-0005-0000-0000-0000382C0000}"/>
    <cellStyle name="Normal 3 27 6" xfId="2124" xr:uid="{00000000-0005-0000-0000-0000F9070000}"/>
    <cellStyle name="Normal 3 27 6 2" xfId="12577" xr:uid="{00000000-0005-0000-0000-00003A2C0000}"/>
    <cellStyle name="Normal 3 27 6 3" xfId="12578" xr:uid="{00000000-0005-0000-0000-00003B2C0000}"/>
    <cellStyle name="Normal 3 27 7" xfId="2125" xr:uid="{00000000-0005-0000-0000-0000FA070000}"/>
    <cellStyle name="Normal 3 27 7 2" xfId="12579" xr:uid="{00000000-0005-0000-0000-00003D2C0000}"/>
    <cellStyle name="Normal 3 27 7 3" xfId="12580" xr:uid="{00000000-0005-0000-0000-00003E2C0000}"/>
    <cellStyle name="Normal 3 27 8" xfId="2126" xr:uid="{00000000-0005-0000-0000-0000FB070000}"/>
    <cellStyle name="Normal 3 27 8 2" xfId="12581" xr:uid="{00000000-0005-0000-0000-0000402C0000}"/>
    <cellStyle name="Normal 3 27 8 3" xfId="12582" xr:uid="{00000000-0005-0000-0000-0000412C0000}"/>
    <cellStyle name="Normal 3 27 9" xfId="2127" xr:uid="{00000000-0005-0000-0000-0000FC070000}"/>
    <cellStyle name="Normal 3 27 9 2" xfId="12583" xr:uid="{00000000-0005-0000-0000-0000432C0000}"/>
    <cellStyle name="Normal 3 27 9 3" xfId="12584" xr:uid="{00000000-0005-0000-0000-0000442C0000}"/>
    <cellStyle name="Normal 3 28" xfId="2128" xr:uid="{00000000-0005-0000-0000-0000FD070000}"/>
    <cellStyle name="Normal 3 28 10" xfId="2129" xr:uid="{00000000-0005-0000-0000-0000FE070000}"/>
    <cellStyle name="Normal 3 28 10 2" xfId="12585" xr:uid="{00000000-0005-0000-0000-0000472C0000}"/>
    <cellStyle name="Normal 3 28 10 3" xfId="12586" xr:uid="{00000000-0005-0000-0000-0000482C0000}"/>
    <cellStyle name="Normal 3 28 11" xfId="2130" xr:uid="{00000000-0005-0000-0000-0000FF070000}"/>
    <cellStyle name="Normal 3 28 11 2" xfId="12587" xr:uid="{00000000-0005-0000-0000-00004A2C0000}"/>
    <cellStyle name="Normal 3 28 11 3" xfId="12588" xr:uid="{00000000-0005-0000-0000-00004B2C0000}"/>
    <cellStyle name="Normal 3 28 12" xfId="2131" xr:uid="{00000000-0005-0000-0000-000000080000}"/>
    <cellStyle name="Normal 3 28 12 2" xfId="12589" xr:uid="{00000000-0005-0000-0000-00004D2C0000}"/>
    <cellStyle name="Normal 3 28 12 3" xfId="12590" xr:uid="{00000000-0005-0000-0000-00004E2C0000}"/>
    <cellStyle name="Normal 3 28 13" xfId="2132" xr:uid="{00000000-0005-0000-0000-000001080000}"/>
    <cellStyle name="Normal 3 28 13 2" xfId="12591" xr:uid="{00000000-0005-0000-0000-0000502C0000}"/>
    <cellStyle name="Normal 3 28 13 3" xfId="12592" xr:uid="{00000000-0005-0000-0000-0000512C0000}"/>
    <cellStyle name="Normal 3 28 14" xfId="2133" xr:uid="{00000000-0005-0000-0000-000002080000}"/>
    <cellStyle name="Normal 3 28 14 2" xfId="12593" xr:uid="{00000000-0005-0000-0000-0000532C0000}"/>
    <cellStyle name="Normal 3 28 14 3" xfId="12594" xr:uid="{00000000-0005-0000-0000-0000542C0000}"/>
    <cellStyle name="Normal 3 28 15" xfId="2134" xr:uid="{00000000-0005-0000-0000-000003080000}"/>
    <cellStyle name="Normal 3 28 15 2" xfId="12595" xr:uid="{00000000-0005-0000-0000-0000562C0000}"/>
    <cellStyle name="Normal 3 28 15 3" xfId="12596" xr:uid="{00000000-0005-0000-0000-0000572C0000}"/>
    <cellStyle name="Normal 3 28 16" xfId="2135" xr:uid="{00000000-0005-0000-0000-000004080000}"/>
    <cellStyle name="Normal 3 28 16 2" xfId="12597" xr:uid="{00000000-0005-0000-0000-0000592C0000}"/>
    <cellStyle name="Normal 3 28 16 3" xfId="12598" xr:uid="{00000000-0005-0000-0000-00005A2C0000}"/>
    <cellStyle name="Normal 3 28 17" xfId="2136" xr:uid="{00000000-0005-0000-0000-000005080000}"/>
    <cellStyle name="Normal 3 28 17 2" xfId="12599" xr:uid="{00000000-0005-0000-0000-00005C2C0000}"/>
    <cellStyle name="Normal 3 28 17 3" xfId="12600" xr:uid="{00000000-0005-0000-0000-00005D2C0000}"/>
    <cellStyle name="Normal 3 28 18" xfId="2137" xr:uid="{00000000-0005-0000-0000-000006080000}"/>
    <cellStyle name="Normal 3 28 18 2" xfId="12601" xr:uid="{00000000-0005-0000-0000-00005F2C0000}"/>
    <cellStyle name="Normal 3 28 18 3" xfId="12602" xr:uid="{00000000-0005-0000-0000-0000602C0000}"/>
    <cellStyle name="Normal 3 28 19" xfId="2138" xr:uid="{00000000-0005-0000-0000-000007080000}"/>
    <cellStyle name="Normal 3 28 19 2" xfId="12603" xr:uid="{00000000-0005-0000-0000-0000622C0000}"/>
    <cellStyle name="Normal 3 28 19 3" xfId="12604" xr:uid="{00000000-0005-0000-0000-0000632C0000}"/>
    <cellStyle name="Normal 3 28 2" xfId="2139" xr:uid="{00000000-0005-0000-0000-000008080000}"/>
    <cellStyle name="Normal 3 28 2 2" xfId="12605" xr:uid="{00000000-0005-0000-0000-0000652C0000}"/>
    <cellStyle name="Normal 3 28 2 3" xfId="12606" xr:uid="{00000000-0005-0000-0000-0000662C0000}"/>
    <cellStyle name="Normal 3 28 20" xfId="2140" xr:uid="{00000000-0005-0000-0000-000009080000}"/>
    <cellStyle name="Normal 3 28 20 2" xfId="12607" xr:uid="{00000000-0005-0000-0000-0000682C0000}"/>
    <cellStyle name="Normal 3 28 20 3" xfId="12608" xr:uid="{00000000-0005-0000-0000-0000692C0000}"/>
    <cellStyle name="Normal 3 28 21" xfId="2141" xr:uid="{00000000-0005-0000-0000-00000A080000}"/>
    <cellStyle name="Normal 3 28 21 2" xfId="12609" xr:uid="{00000000-0005-0000-0000-00006B2C0000}"/>
    <cellStyle name="Normal 3 28 21 3" xfId="12610" xr:uid="{00000000-0005-0000-0000-00006C2C0000}"/>
    <cellStyle name="Normal 3 28 22" xfId="2142" xr:uid="{00000000-0005-0000-0000-00000B080000}"/>
    <cellStyle name="Normal 3 28 22 2" xfId="12611" xr:uid="{00000000-0005-0000-0000-00006E2C0000}"/>
    <cellStyle name="Normal 3 28 22 3" xfId="12612" xr:uid="{00000000-0005-0000-0000-00006F2C0000}"/>
    <cellStyle name="Normal 3 28 23" xfId="2143" xr:uid="{00000000-0005-0000-0000-00000C080000}"/>
    <cellStyle name="Normal 3 28 23 2" xfId="12613" xr:uid="{00000000-0005-0000-0000-0000712C0000}"/>
    <cellStyle name="Normal 3 28 23 3" xfId="12614" xr:uid="{00000000-0005-0000-0000-0000722C0000}"/>
    <cellStyle name="Normal 3 28 24" xfId="12615" xr:uid="{00000000-0005-0000-0000-0000732C0000}"/>
    <cellStyle name="Normal 3 28 25" xfId="12616" xr:uid="{00000000-0005-0000-0000-0000742C0000}"/>
    <cellStyle name="Normal 3 28 3" xfId="2144" xr:uid="{00000000-0005-0000-0000-00000D080000}"/>
    <cellStyle name="Normal 3 28 3 2" xfId="12617" xr:uid="{00000000-0005-0000-0000-0000762C0000}"/>
    <cellStyle name="Normal 3 28 3 3" xfId="12618" xr:uid="{00000000-0005-0000-0000-0000772C0000}"/>
    <cellStyle name="Normal 3 28 4" xfId="2145" xr:uid="{00000000-0005-0000-0000-00000E080000}"/>
    <cellStyle name="Normal 3 28 4 2" xfId="12619" xr:uid="{00000000-0005-0000-0000-0000792C0000}"/>
    <cellStyle name="Normal 3 28 4 3" xfId="12620" xr:uid="{00000000-0005-0000-0000-00007A2C0000}"/>
    <cellStyle name="Normal 3 28 5" xfId="2146" xr:uid="{00000000-0005-0000-0000-00000F080000}"/>
    <cellStyle name="Normal 3 28 5 2" xfId="12621" xr:uid="{00000000-0005-0000-0000-00007C2C0000}"/>
    <cellStyle name="Normal 3 28 5 3" xfId="12622" xr:uid="{00000000-0005-0000-0000-00007D2C0000}"/>
    <cellStyle name="Normal 3 28 6" xfId="2147" xr:uid="{00000000-0005-0000-0000-000010080000}"/>
    <cellStyle name="Normal 3 28 6 2" xfId="12623" xr:uid="{00000000-0005-0000-0000-00007F2C0000}"/>
    <cellStyle name="Normal 3 28 6 3" xfId="12624" xr:uid="{00000000-0005-0000-0000-0000802C0000}"/>
    <cellStyle name="Normal 3 28 7" xfId="2148" xr:uid="{00000000-0005-0000-0000-000011080000}"/>
    <cellStyle name="Normal 3 28 7 2" xfId="12625" xr:uid="{00000000-0005-0000-0000-0000822C0000}"/>
    <cellStyle name="Normal 3 28 7 3" xfId="12626" xr:uid="{00000000-0005-0000-0000-0000832C0000}"/>
    <cellStyle name="Normal 3 28 8" xfId="2149" xr:uid="{00000000-0005-0000-0000-000012080000}"/>
    <cellStyle name="Normal 3 28 8 2" xfId="12627" xr:uid="{00000000-0005-0000-0000-0000852C0000}"/>
    <cellStyle name="Normal 3 28 8 3" xfId="12628" xr:uid="{00000000-0005-0000-0000-0000862C0000}"/>
    <cellStyle name="Normal 3 28 9" xfId="2150" xr:uid="{00000000-0005-0000-0000-000013080000}"/>
    <cellStyle name="Normal 3 28 9 2" xfId="12629" xr:uid="{00000000-0005-0000-0000-0000882C0000}"/>
    <cellStyle name="Normal 3 28 9 3" xfId="12630" xr:uid="{00000000-0005-0000-0000-0000892C0000}"/>
    <cellStyle name="Normal 3 29" xfId="2151" xr:uid="{00000000-0005-0000-0000-000014080000}"/>
    <cellStyle name="Normal 3 29 10" xfId="2152" xr:uid="{00000000-0005-0000-0000-000015080000}"/>
    <cellStyle name="Normal 3 29 10 2" xfId="12631" xr:uid="{00000000-0005-0000-0000-00008C2C0000}"/>
    <cellStyle name="Normal 3 29 10 3" xfId="12632" xr:uid="{00000000-0005-0000-0000-00008D2C0000}"/>
    <cellStyle name="Normal 3 29 11" xfId="2153" xr:uid="{00000000-0005-0000-0000-000016080000}"/>
    <cellStyle name="Normal 3 29 11 2" xfId="12633" xr:uid="{00000000-0005-0000-0000-00008F2C0000}"/>
    <cellStyle name="Normal 3 29 11 3" xfId="12634" xr:uid="{00000000-0005-0000-0000-0000902C0000}"/>
    <cellStyle name="Normal 3 29 12" xfId="2154" xr:uid="{00000000-0005-0000-0000-000017080000}"/>
    <cellStyle name="Normal 3 29 12 2" xfId="12635" xr:uid="{00000000-0005-0000-0000-0000922C0000}"/>
    <cellStyle name="Normal 3 29 12 3" xfId="12636" xr:uid="{00000000-0005-0000-0000-0000932C0000}"/>
    <cellStyle name="Normal 3 29 13" xfId="2155" xr:uid="{00000000-0005-0000-0000-000018080000}"/>
    <cellStyle name="Normal 3 29 13 2" xfId="12637" xr:uid="{00000000-0005-0000-0000-0000952C0000}"/>
    <cellStyle name="Normal 3 29 13 3" xfId="12638" xr:uid="{00000000-0005-0000-0000-0000962C0000}"/>
    <cellStyle name="Normal 3 29 14" xfId="2156" xr:uid="{00000000-0005-0000-0000-000019080000}"/>
    <cellStyle name="Normal 3 29 14 2" xfId="12639" xr:uid="{00000000-0005-0000-0000-0000982C0000}"/>
    <cellStyle name="Normal 3 29 14 3" xfId="12640" xr:uid="{00000000-0005-0000-0000-0000992C0000}"/>
    <cellStyle name="Normal 3 29 15" xfId="2157" xr:uid="{00000000-0005-0000-0000-00001A080000}"/>
    <cellStyle name="Normal 3 29 15 2" xfId="12641" xr:uid="{00000000-0005-0000-0000-00009B2C0000}"/>
    <cellStyle name="Normal 3 29 15 3" xfId="12642" xr:uid="{00000000-0005-0000-0000-00009C2C0000}"/>
    <cellStyle name="Normal 3 29 16" xfId="2158" xr:uid="{00000000-0005-0000-0000-00001B080000}"/>
    <cellStyle name="Normal 3 29 16 2" xfId="12643" xr:uid="{00000000-0005-0000-0000-00009E2C0000}"/>
    <cellStyle name="Normal 3 29 16 3" xfId="12644" xr:uid="{00000000-0005-0000-0000-00009F2C0000}"/>
    <cellStyle name="Normal 3 29 17" xfId="2159" xr:uid="{00000000-0005-0000-0000-00001C080000}"/>
    <cellStyle name="Normal 3 29 17 2" xfId="12645" xr:uid="{00000000-0005-0000-0000-0000A12C0000}"/>
    <cellStyle name="Normal 3 29 17 3" xfId="12646" xr:uid="{00000000-0005-0000-0000-0000A22C0000}"/>
    <cellStyle name="Normal 3 29 18" xfId="2160" xr:uid="{00000000-0005-0000-0000-00001D080000}"/>
    <cellStyle name="Normal 3 29 18 2" xfId="12647" xr:uid="{00000000-0005-0000-0000-0000A42C0000}"/>
    <cellStyle name="Normal 3 29 18 3" xfId="12648" xr:uid="{00000000-0005-0000-0000-0000A52C0000}"/>
    <cellStyle name="Normal 3 29 19" xfId="2161" xr:uid="{00000000-0005-0000-0000-00001E080000}"/>
    <cellStyle name="Normal 3 29 19 2" xfId="12649" xr:uid="{00000000-0005-0000-0000-0000A72C0000}"/>
    <cellStyle name="Normal 3 29 19 3" xfId="12650" xr:uid="{00000000-0005-0000-0000-0000A82C0000}"/>
    <cellStyle name="Normal 3 29 2" xfId="2162" xr:uid="{00000000-0005-0000-0000-00001F080000}"/>
    <cellStyle name="Normal 3 29 2 2" xfId="12651" xr:uid="{00000000-0005-0000-0000-0000AA2C0000}"/>
    <cellStyle name="Normal 3 29 2 3" xfId="12652" xr:uid="{00000000-0005-0000-0000-0000AB2C0000}"/>
    <cellStyle name="Normal 3 29 20" xfId="2163" xr:uid="{00000000-0005-0000-0000-000020080000}"/>
    <cellStyle name="Normal 3 29 20 2" xfId="12653" xr:uid="{00000000-0005-0000-0000-0000AD2C0000}"/>
    <cellStyle name="Normal 3 29 20 3" xfId="12654" xr:uid="{00000000-0005-0000-0000-0000AE2C0000}"/>
    <cellStyle name="Normal 3 29 21" xfId="2164" xr:uid="{00000000-0005-0000-0000-000021080000}"/>
    <cellStyle name="Normal 3 29 21 2" xfId="12655" xr:uid="{00000000-0005-0000-0000-0000B02C0000}"/>
    <cellStyle name="Normal 3 29 21 3" xfId="12656" xr:uid="{00000000-0005-0000-0000-0000B12C0000}"/>
    <cellStyle name="Normal 3 29 22" xfId="2165" xr:uid="{00000000-0005-0000-0000-000022080000}"/>
    <cellStyle name="Normal 3 29 22 2" xfId="12657" xr:uid="{00000000-0005-0000-0000-0000B32C0000}"/>
    <cellStyle name="Normal 3 29 22 3" xfId="12658" xr:uid="{00000000-0005-0000-0000-0000B42C0000}"/>
    <cellStyle name="Normal 3 29 23" xfId="2166" xr:uid="{00000000-0005-0000-0000-000023080000}"/>
    <cellStyle name="Normal 3 29 23 2" xfId="12659" xr:uid="{00000000-0005-0000-0000-0000B62C0000}"/>
    <cellStyle name="Normal 3 29 23 3" xfId="12660" xr:uid="{00000000-0005-0000-0000-0000B72C0000}"/>
    <cellStyle name="Normal 3 29 24" xfId="12661" xr:uid="{00000000-0005-0000-0000-0000B82C0000}"/>
    <cellStyle name="Normal 3 29 25" xfId="12662" xr:uid="{00000000-0005-0000-0000-0000B92C0000}"/>
    <cellStyle name="Normal 3 29 3" xfId="2167" xr:uid="{00000000-0005-0000-0000-000024080000}"/>
    <cellStyle name="Normal 3 29 3 2" xfId="12663" xr:uid="{00000000-0005-0000-0000-0000BB2C0000}"/>
    <cellStyle name="Normal 3 29 3 3" xfId="12664" xr:uid="{00000000-0005-0000-0000-0000BC2C0000}"/>
    <cellStyle name="Normal 3 29 4" xfId="2168" xr:uid="{00000000-0005-0000-0000-000025080000}"/>
    <cellStyle name="Normal 3 29 4 2" xfId="12665" xr:uid="{00000000-0005-0000-0000-0000BE2C0000}"/>
    <cellStyle name="Normal 3 29 4 3" xfId="12666" xr:uid="{00000000-0005-0000-0000-0000BF2C0000}"/>
    <cellStyle name="Normal 3 29 5" xfId="2169" xr:uid="{00000000-0005-0000-0000-000026080000}"/>
    <cellStyle name="Normal 3 29 5 2" xfId="12667" xr:uid="{00000000-0005-0000-0000-0000C12C0000}"/>
    <cellStyle name="Normal 3 29 5 3" xfId="12668" xr:uid="{00000000-0005-0000-0000-0000C22C0000}"/>
    <cellStyle name="Normal 3 29 6" xfId="2170" xr:uid="{00000000-0005-0000-0000-000027080000}"/>
    <cellStyle name="Normal 3 29 6 2" xfId="12669" xr:uid="{00000000-0005-0000-0000-0000C42C0000}"/>
    <cellStyle name="Normal 3 29 6 3" xfId="12670" xr:uid="{00000000-0005-0000-0000-0000C52C0000}"/>
    <cellStyle name="Normal 3 29 7" xfId="2171" xr:uid="{00000000-0005-0000-0000-000028080000}"/>
    <cellStyle name="Normal 3 29 7 2" xfId="12671" xr:uid="{00000000-0005-0000-0000-0000C72C0000}"/>
    <cellStyle name="Normal 3 29 7 3" xfId="12672" xr:uid="{00000000-0005-0000-0000-0000C82C0000}"/>
    <cellStyle name="Normal 3 29 8" xfId="2172" xr:uid="{00000000-0005-0000-0000-000029080000}"/>
    <cellStyle name="Normal 3 29 8 2" xfId="12673" xr:uid="{00000000-0005-0000-0000-0000CA2C0000}"/>
    <cellStyle name="Normal 3 29 8 3" xfId="12674" xr:uid="{00000000-0005-0000-0000-0000CB2C0000}"/>
    <cellStyle name="Normal 3 29 9" xfId="2173" xr:uid="{00000000-0005-0000-0000-00002A080000}"/>
    <cellStyle name="Normal 3 29 9 2" xfId="12675" xr:uid="{00000000-0005-0000-0000-0000CD2C0000}"/>
    <cellStyle name="Normal 3 29 9 3" xfId="12676" xr:uid="{00000000-0005-0000-0000-0000CE2C0000}"/>
    <cellStyle name="Normal 3 3" xfId="2174" xr:uid="{00000000-0005-0000-0000-00002B080000}"/>
    <cellStyle name="Normal 3 3 10" xfId="2175" xr:uid="{00000000-0005-0000-0000-00002C080000}"/>
    <cellStyle name="Normal 3 3 10 2" xfId="12677" xr:uid="{00000000-0005-0000-0000-0000D12C0000}"/>
    <cellStyle name="Normal 3 3 10 3" xfId="12678" xr:uid="{00000000-0005-0000-0000-0000D22C0000}"/>
    <cellStyle name="Normal 3 3 11" xfId="2176" xr:uid="{00000000-0005-0000-0000-00002D080000}"/>
    <cellStyle name="Normal 3 3 11 2" xfId="12679" xr:uid="{00000000-0005-0000-0000-0000D42C0000}"/>
    <cellStyle name="Normal 3 3 11 3" xfId="12680" xr:uid="{00000000-0005-0000-0000-0000D52C0000}"/>
    <cellStyle name="Normal 3 3 12" xfId="2177" xr:uid="{00000000-0005-0000-0000-00002E080000}"/>
    <cellStyle name="Normal 3 3 12 2" xfId="12681" xr:uid="{00000000-0005-0000-0000-0000D72C0000}"/>
    <cellStyle name="Normal 3 3 12 3" xfId="12682" xr:uid="{00000000-0005-0000-0000-0000D82C0000}"/>
    <cellStyle name="Normal 3 3 13" xfId="2178" xr:uid="{00000000-0005-0000-0000-00002F080000}"/>
    <cellStyle name="Normal 3 3 13 2" xfId="12683" xr:uid="{00000000-0005-0000-0000-0000DA2C0000}"/>
    <cellStyle name="Normal 3 3 13 3" xfId="12684" xr:uid="{00000000-0005-0000-0000-0000DB2C0000}"/>
    <cellStyle name="Normal 3 3 14" xfId="2179" xr:uid="{00000000-0005-0000-0000-000030080000}"/>
    <cellStyle name="Normal 3 3 14 2" xfId="12685" xr:uid="{00000000-0005-0000-0000-0000DD2C0000}"/>
    <cellStyle name="Normal 3 3 14 3" xfId="12686" xr:uid="{00000000-0005-0000-0000-0000DE2C0000}"/>
    <cellStyle name="Normal 3 3 15" xfId="2180" xr:uid="{00000000-0005-0000-0000-000031080000}"/>
    <cellStyle name="Normal 3 3 15 2" xfId="12687" xr:uid="{00000000-0005-0000-0000-0000E02C0000}"/>
    <cellStyle name="Normal 3 3 15 3" xfId="12688" xr:uid="{00000000-0005-0000-0000-0000E12C0000}"/>
    <cellStyle name="Normal 3 3 16" xfId="2181" xr:uid="{00000000-0005-0000-0000-000032080000}"/>
    <cellStyle name="Normal 3 3 16 2" xfId="12689" xr:uid="{00000000-0005-0000-0000-0000E32C0000}"/>
    <cellStyle name="Normal 3 3 16 3" xfId="12690" xr:uid="{00000000-0005-0000-0000-0000E42C0000}"/>
    <cellStyle name="Normal 3 3 17" xfId="2182" xr:uid="{00000000-0005-0000-0000-000033080000}"/>
    <cellStyle name="Normal 3 3 17 2" xfId="12691" xr:uid="{00000000-0005-0000-0000-0000E62C0000}"/>
    <cellStyle name="Normal 3 3 17 3" xfId="12692" xr:uid="{00000000-0005-0000-0000-0000E72C0000}"/>
    <cellStyle name="Normal 3 3 18" xfId="2183" xr:uid="{00000000-0005-0000-0000-000034080000}"/>
    <cellStyle name="Normal 3 3 18 2" xfId="12693" xr:uid="{00000000-0005-0000-0000-0000E92C0000}"/>
    <cellStyle name="Normal 3 3 18 3" xfId="12694" xr:uid="{00000000-0005-0000-0000-0000EA2C0000}"/>
    <cellStyle name="Normal 3 3 19" xfId="2184" xr:uid="{00000000-0005-0000-0000-000035080000}"/>
    <cellStyle name="Normal 3 3 19 2" xfId="12695" xr:uid="{00000000-0005-0000-0000-0000EC2C0000}"/>
    <cellStyle name="Normal 3 3 19 3" xfId="12696" xr:uid="{00000000-0005-0000-0000-0000ED2C0000}"/>
    <cellStyle name="Normal 3 3 2" xfId="2185" xr:uid="{00000000-0005-0000-0000-000036080000}"/>
    <cellStyle name="Normal 3 3 2 10" xfId="12697" xr:uid="{00000000-0005-0000-0000-0000EF2C0000}"/>
    <cellStyle name="Normal 3 3 2 10 2" xfId="12698" xr:uid="{00000000-0005-0000-0000-0000F02C0000}"/>
    <cellStyle name="Normal 3 3 2 10 2 2" xfId="26269" xr:uid="{70CF6472-50A2-4D37-9E8A-435365A07B3A}"/>
    <cellStyle name="Normal 3 3 2 10 2 2 2" xfId="41232" xr:uid="{793EFE87-5102-4D29-A62A-2365B625F9B0}"/>
    <cellStyle name="Normal 3 3 2 10 2 3" xfId="33637" xr:uid="{6F6DF4E2-6476-4735-929E-430087BDD8C0}"/>
    <cellStyle name="Normal 3 3 2 11" xfId="12699" xr:uid="{00000000-0005-0000-0000-0000F12C0000}"/>
    <cellStyle name="Normal 3 3 2 11 2" xfId="26270" xr:uid="{C5C2B472-C935-476B-BED6-C3B7EDABFB55}"/>
    <cellStyle name="Normal 3 3 2 11 2 2" xfId="41233" xr:uid="{984F15A8-BFE6-43FB-8A16-85024D02331C}"/>
    <cellStyle name="Normal 3 3 2 11 3" xfId="33638" xr:uid="{69E950D3-CB91-4B22-A470-71A36107C10E}"/>
    <cellStyle name="Normal 3 3 2 12" xfId="12700" xr:uid="{00000000-0005-0000-0000-0000F22C0000}"/>
    <cellStyle name="Normal 3 3 2 12 2" xfId="26271" xr:uid="{4C52D980-F1F9-4B8C-873A-7281C30BDBF6}"/>
    <cellStyle name="Normal 3 3 2 12 2 2" xfId="41234" xr:uid="{06D656F4-CC95-4BE0-83BF-CC21CCDC2452}"/>
    <cellStyle name="Normal 3 3 2 12 3" xfId="33639" xr:uid="{D27E391B-A863-439D-844E-7BBAC9E86E82}"/>
    <cellStyle name="Normal 3 3 2 13" xfId="12701" xr:uid="{00000000-0005-0000-0000-0000F32C0000}"/>
    <cellStyle name="Normal 3 3 2 14" xfId="5361" xr:uid="{00000000-0005-0000-0000-0000EE2C0000}"/>
    <cellStyle name="Normal 3 3 2 14 2" xfId="23180" xr:uid="{7F190FC8-8317-45E0-B784-B6D3267EDEDB}"/>
    <cellStyle name="Normal 3 3 2 14 2 2" xfId="38153" xr:uid="{E67B92B9-FCC9-4C68-B9AA-7E6470600A42}"/>
    <cellStyle name="Normal 3 3 2 14 3" xfId="30550" xr:uid="{815D21E3-8A44-4068-B399-776057E44DAE}"/>
    <cellStyle name="Normal 3 3 2 2" xfId="12702" xr:uid="{00000000-0005-0000-0000-0000F42C0000}"/>
    <cellStyle name="Normal 3 3 2 2 10" xfId="12703" xr:uid="{00000000-0005-0000-0000-0000F52C0000}"/>
    <cellStyle name="Normal 3 3 2 2 10 2" xfId="26272" xr:uid="{C349B15F-6419-455B-A4A6-B9B712DD047D}"/>
    <cellStyle name="Normal 3 3 2 2 10 2 2" xfId="41235" xr:uid="{F5AD4107-5AAC-4F38-8284-FD8FBEB1A173}"/>
    <cellStyle name="Normal 3 3 2 2 10 3" xfId="33640" xr:uid="{21B6CA38-2B53-4249-A669-4E95A7EFD329}"/>
    <cellStyle name="Normal 3 3 2 2 11" xfId="12704" xr:uid="{00000000-0005-0000-0000-0000F62C0000}"/>
    <cellStyle name="Normal 3 3 2 2 2" xfId="12705" xr:uid="{00000000-0005-0000-0000-0000F72C0000}"/>
    <cellStyle name="Normal 3 3 2 2 2 10" xfId="12706" xr:uid="{00000000-0005-0000-0000-0000F82C0000}"/>
    <cellStyle name="Normal 3 3 2 2 2 2" xfId="12707" xr:uid="{00000000-0005-0000-0000-0000F92C0000}"/>
    <cellStyle name="Normal 3 3 2 2 2 2 2" xfId="12708" xr:uid="{00000000-0005-0000-0000-0000FA2C0000}"/>
    <cellStyle name="Normal 3 3 2 2 2 2 2 2" xfId="12709" xr:uid="{00000000-0005-0000-0000-0000FB2C0000}"/>
    <cellStyle name="Normal 3 3 2 2 2 2 2 2 2" xfId="12710" xr:uid="{00000000-0005-0000-0000-0000FC2C0000}"/>
    <cellStyle name="Normal 3 3 2 2 2 2 2 2 2 2" xfId="12711" xr:uid="{00000000-0005-0000-0000-0000FD2C0000}"/>
    <cellStyle name="Normal 3 3 2 2 2 2 2 2 2 3" xfId="12712" xr:uid="{00000000-0005-0000-0000-0000FE2C0000}"/>
    <cellStyle name="Normal 3 3 2 2 2 2 2 2 3" xfId="12713" xr:uid="{00000000-0005-0000-0000-0000FF2C0000}"/>
    <cellStyle name="Normal 3 3 2 2 2 2 2 2 4" xfId="12714" xr:uid="{00000000-0005-0000-0000-0000002D0000}"/>
    <cellStyle name="Normal 3 3 2 2 2 2 2 2 4 2" xfId="26273" xr:uid="{331E664E-4B7F-4833-A011-24E258683A5E}"/>
    <cellStyle name="Normal 3 3 2 2 2 2 2 2 4 2 2" xfId="41236" xr:uid="{19F840E6-492C-4E9D-924D-649CCD3B9FE6}"/>
    <cellStyle name="Normal 3 3 2 2 2 2 2 2 4 3" xfId="33641" xr:uid="{553AE77E-E3CE-423C-9D81-60711BC7F351}"/>
    <cellStyle name="Normal 3 3 2 2 2 2 2 2 5" xfId="12715" xr:uid="{00000000-0005-0000-0000-0000012D0000}"/>
    <cellStyle name="Normal 3 3 2 2 2 2 2 2 5 2" xfId="26274" xr:uid="{E5058559-F75D-4B2D-846B-DA0FD119B3C5}"/>
    <cellStyle name="Normal 3 3 2 2 2 2 2 2 5 2 2" xfId="41237" xr:uid="{FBFA4CB7-DAD1-4752-A82F-ECD3AD63A045}"/>
    <cellStyle name="Normal 3 3 2 2 2 2 2 2 5 3" xfId="33642" xr:uid="{3CA76C6B-C4F7-4A65-A23F-34C3FADDCD56}"/>
    <cellStyle name="Normal 3 3 2 2 2 2 2 2 6" xfId="12716" xr:uid="{00000000-0005-0000-0000-0000022D0000}"/>
    <cellStyle name="Normal 3 3 2 2 2 2 2 3" xfId="12717" xr:uid="{00000000-0005-0000-0000-0000032D0000}"/>
    <cellStyle name="Normal 3 3 2 2 2 2 2 3 2" xfId="12718" xr:uid="{00000000-0005-0000-0000-0000042D0000}"/>
    <cellStyle name="Normal 3 3 2 2 2 2 2 3 2 2" xfId="12719" xr:uid="{00000000-0005-0000-0000-0000052D0000}"/>
    <cellStyle name="Normal 3 3 2 2 2 2 2 3 2 3" xfId="12720" xr:uid="{00000000-0005-0000-0000-0000062D0000}"/>
    <cellStyle name="Normal 3 3 2 2 2 2 2 3 3" xfId="12721" xr:uid="{00000000-0005-0000-0000-0000072D0000}"/>
    <cellStyle name="Normal 3 3 2 2 2 2 2 3 3 2" xfId="12722" xr:uid="{00000000-0005-0000-0000-0000082D0000}"/>
    <cellStyle name="Normal 3 3 2 2 2 2 2 3 3 3" xfId="26275" xr:uid="{C54DE92C-4DB1-4499-8AF0-32705CC059E7}"/>
    <cellStyle name="Normal 3 3 2 2 2 2 2 3 3 3 2" xfId="41238" xr:uid="{10087761-EEEC-49DD-8F86-8FE39D6D71AD}"/>
    <cellStyle name="Normal 3 3 2 2 2 2 2 3 3 4" xfId="33643" xr:uid="{209B195F-F371-405E-AFB9-3DB5E7D66998}"/>
    <cellStyle name="Normal 3 3 2 2 2 2 2 3 4" xfId="12723" xr:uid="{00000000-0005-0000-0000-0000092D0000}"/>
    <cellStyle name="Normal 3 3 2 2 2 2 2 4" xfId="12724" xr:uid="{00000000-0005-0000-0000-00000A2D0000}"/>
    <cellStyle name="Normal 3 3 2 2 2 2 2 4 2" xfId="12725" xr:uid="{00000000-0005-0000-0000-00000B2D0000}"/>
    <cellStyle name="Normal 3 3 2 2 2 2 2 4 3" xfId="12726" xr:uid="{00000000-0005-0000-0000-00000C2D0000}"/>
    <cellStyle name="Normal 3 3 2 2 2 2 2 5" xfId="12727" xr:uid="{00000000-0005-0000-0000-00000D2D0000}"/>
    <cellStyle name="Normal 3 3 2 2 2 2 2 6" xfId="12728" xr:uid="{00000000-0005-0000-0000-00000E2D0000}"/>
    <cellStyle name="Normal 3 3 2 2 2 2 2 6 2" xfId="26276" xr:uid="{79DCA5C0-871C-4B9A-968B-500E8E598D33}"/>
    <cellStyle name="Normal 3 3 2 2 2 2 2 6 2 2" xfId="41239" xr:uid="{0ACD73A3-2BB5-41CD-9F43-08CBC80DC3A8}"/>
    <cellStyle name="Normal 3 3 2 2 2 2 2 6 3" xfId="33644" xr:uid="{68935EEC-8CE5-448C-A365-B94F820A36FF}"/>
    <cellStyle name="Normal 3 3 2 2 2 2 2 7" xfId="12729" xr:uid="{00000000-0005-0000-0000-00000F2D0000}"/>
    <cellStyle name="Normal 3 3 2 2 2 2 2 7 2" xfId="26277" xr:uid="{FCC55B28-2863-4CFC-9208-AD7369286CCF}"/>
    <cellStyle name="Normal 3 3 2 2 2 2 2 7 2 2" xfId="41240" xr:uid="{DB930273-9CC5-4FAA-BC44-7EDE11A89C2B}"/>
    <cellStyle name="Normal 3 3 2 2 2 2 2 7 3" xfId="33645" xr:uid="{73B43D4F-5EA7-42B7-8131-B41B3BD3B573}"/>
    <cellStyle name="Normal 3 3 2 2 2 2 2 8" xfId="12730" xr:uid="{00000000-0005-0000-0000-0000102D0000}"/>
    <cellStyle name="Normal 3 3 2 2 2 2 3" xfId="12731" xr:uid="{00000000-0005-0000-0000-0000112D0000}"/>
    <cellStyle name="Normal 3 3 2 2 2 2 3 2" xfId="12732" xr:uid="{00000000-0005-0000-0000-0000122D0000}"/>
    <cellStyle name="Normal 3 3 2 2 2 2 3 2 2" xfId="12733" xr:uid="{00000000-0005-0000-0000-0000132D0000}"/>
    <cellStyle name="Normal 3 3 2 2 2 2 3 2 3" xfId="12734" xr:uid="{00000000-0005-0000-0000-0000142D0000}"/>
    <cellStyle name="Normal 3 3 2 2 2 2 3 3" xfId="12735" xr:uid="{00000000-0005-0000-0000-0000152D0000}"/>
    <cellStyle name="Normal 3 3 2 2 2 2 3 4" xfId="12736" xr:uid="{00000000-0005-0000-0000-0000162D0000}"/>
    <cellStyle name="Normal 3 3 2 2 2 2 3 4 2" xfId="26278" xr:uid="{E0A77645-574E-4D9C-94BC-800E53FCBD7E}"/>
    <cellStyle name="Normal 3 3 2 2 2 2 3 4 2 2" xfId="41241" xr:uid="{D55A59EF-F5BF-4D2B-B3F7-13C249778C17}"/>
    <cellStyle name="Normal 3 3 2 2 2 2 3 4 3" xfId="33646" xr:uid="{76EB8312-F9B0-4554-95B4-9120402222A2}"/>
    <cellStyle name="Normal 3 3 2 2 2 2 3 5" xfId="12737" xr:uid="{00000000-0005-0000-0000-0000172D0000}"/>
    <cellStyle name="Normal 3 3 2 2 2 2 3 5 2" xfId="26279" xr:uid="{6BED9314-7AA0-4BDC-9092-B7D11DDD352D}"/>
    <cellStyle name="Normal 3 3 2 2 2 2 3 5 2 2" xfId="41242" xr:uid="{737DDFB7-D801-414E-B5E9-A677D599F415}"/>
    <cellStyle name="Normal 3 3 2 2 2 2 3 5 3" xfId="33647" xr:uid="{44C7CD7F-E742-488C-861F-525255FA778A}"/>
    <cellStyle name="Normal 3 3 2 2 2 2 3 6" xfId="12738" xr:uid="{00000000-0005-0000-0000-0000182D0000}"/>
    <cellStyle name="Normal 3 3 2 2 2 2 4" xfId="12739" xr:uid="{00000000-0005-0000-0000-0000192D0000}"/>
    <cellStyle name="Normal 3 3 2 2 2 2 4 2" xfId="12740" xr:uid="{00000000-0005-0000-0000-00001A2D0000}"/>
    <cellStyle name="Normal 3 3 2 2 2 2 4 2 2" xfId="12741" xr:uid="{00000000-0005-0000-0000-00001B2D0000}"/>
    <cellStyle name="Normal 3 3 2 2 2 2 4 2 3" xfId="12742" xr:uid="{00000000-0005-0000-0000-00001C2D0000}"/>
    <cellStyle name="Normal 3 3 2 2 2 2 4 3" xfId="12743" xr:uid="{00000000-0005-0000-0000-00001D2D0000}"/>
    <cellStyle name="Normal 3 3 2 2 2 2 4 3 2" xfId="12744" xr:uid="{00000000-0005-0000-0000-00001E2D0000}"/>
    <cellStyle name="Normal 3 3 2 2 2 2 4 3 3" xfId="26280" xr:uid="{062B6BC6-867F-4A42-AE13-6E7FE7D92A2C}"/>
    <cellStyle name="Normal 3 3 2 2 2 2 4 3 3 2" xfId="41243" xr:uid="{EBC06BBB-649E-42DD-9016-9AF39180B44E}"/>
    <cellStyle name="Normal 3 3 2 2 2 2 4 3 4" xfId="33648" xr:uid="{C0563067-90FA-4EF4-A748-0B89DF2DD61A}"/>
    <cellStyle name="Normal 3 3 2 2 2 2 4 4" xfId="12745" xr:uid="{00000000-0005-0000-0000-00001F2D0000}"/>
    <cellStyle name="Normal 3 3 2 2 2 2 5" xfId="12746" xr:uid="{00000000-0005-0000-0000-0000202D0000}"/>
    <cellStyle name="Normal 3 3 2 2 2 2 5 2" xfId="12747" xr:uid="{00000000-0005-0000-0000-0000212D0000}"/>
    <cellStyle name="Normal 3 3 2 2 2 2 5 3" xfId="12748" xr:uid="{00000000-0005-0000-0000-0000222D0000}"/>
    <cellStyle name="Normal 3 3 2 2 2 2 6" xfId="12749" xr:uid="{00000000-0005-0000-0000-0000232D0000}"/>
    <cellStyle name="Normal 3 3 2 2 2 2 7" xfId="12750" xr:uid="{00000000-0005-0000-0000-0000242D0000}"/>
    <cellStyle name="Normal 3 3 2 2 2 2 7 2" xfId="26281" xr:uid="{20850824-1471-49F5-B1EA-B630F83D8C0B}"/>
    <cellStyle name="Normal 3 3 2 2 2 2 7 2 2" xfId="41244" xr:uid="{33ADA921-31C6-443A-BFF8-1F97A66FBF05}"/>
    <cellStyle name="Normal 3 3 2 2 2 2 7 3" xfId="33649" xr:uid="{84134DAB-A9F1-4447-9889-52DB02E5FC14}"/>
    <cellStyle name="Normal 3 3 2 2 2 2 8" xfId="12751" xr:uid="{00000000-0005-0000-0000-0000252D0000}"/>
    <cellStyle name="Normal 3 3 2 2 2 2 8 2" xfId="26282" xr:uid="{BD19EBE3-EBC1-413C-B327-B4B7DCB3AA92}"/>
    <cellStyle name="Normal 3 3 2 2 2 2 8 2 2" xfId="41245" xr:uid="{61AD9406-FD4B-470D-BA6D-EA817A9B2A4B}"/>
    <cellStyle name="Normal 3 3 2 2 2 2 8 3" xfId="33650" xr:uid="{C5183FA8-5DD9-40F5-BEEE-FD755774A3A9}"/>
    <cellStyle name="Normal 3 3 2 2 2 2 9" xfId="12752" xr:uid="{00000000-0005-0000-0000-0000262D0000}"/>
    <cellStyle name="Normal 3 3 2 2 2 3" xfId="12753" xr:uid="{00000000-0005-0000-0000-0000272D0000}"/>
    <cellStyle name="Normal 3 3 2 2 2 3 2" xfId="12754" xr:uid="{00000000-0005-0000-0000-0000282D0000}"/>
    <cellStyle name="Normal 3 3 2 2 2 3 2 2" xfId="12755" xr:uid="{00000000-0005-0000-0000-0000292D0000}"/>
    <cellStyle name="Normal 3 3 2 2 2 3 2 2 2" xfId="12756" xr:uid="{00000000-0005-0000-0000-00002A2D0000}"/>
    <cellStyle name="Normal 3 3 2 2 2 3 2 2 3" xfId="12757" xr:uid="{00000000-0005-0000-0000-00002B2D0000}"/>
    <cellStyle name="Normal 3 3 2 2 2 3 2 2 3 2" xfId="26283" xr:uid="{C182844F-A4AB-4C37-A768-75D25AD6E04D}"/>
    <cellStyle name="Normal 3 3 2 2 2 3 2 2 3 2 2" xfId="41246" xr:uid="{24B83259-4EC3-4327-ABFA-DAF0229B5C07}"/>
    <cellStyle name="Normal 3 3 2 2 2 3 2 2 3 3" xfId="33651" xr:uid="{5665FCFB-9566-4919-9D60-1923D1660EA2}"/>
    <cellStyle name="Normal 3 3 2 2 2 3 2 2 4" xfId="12758" xr:uid="{00000000-0005-0000-0000-00002C2D0000}"/>
    <cellStyle name="Normal 3 3 2 2 2 3 2 3" xfId="12759" xr:uid="{00000000-0005-0000-0000-00002D2D0000}"/>
    <cellStyle name="Normal 3 3 2 2 2 3 2 4" xfId="12760" xr:uid="{00000000-0005-0000-0000-00002E2D0000}"/>
    <cellStyle name="Normal 3 3 2 2 2 3 2 4 2" xfId="26284" xr:uid="{73018D81-1660-4F37-80FA-A69B15975614}"/>
    <cellStyle name="Normal 3 3 2 2 2 3 2 4 2 2" xfId="41247" xr:uid="{BF08F348-2CB4-491E-BE0A-19C4F861C1C7}"/>
    <cellStyle name="Normal 3 3 2 2 2 3 2 4 3" xfId="33652" xr:uid="{BDD3F919-3232-436F-9375-8CD274769137}"/>
    <cellStyle name="Normal 3 3 2 2 2 3 2 5" xfId="12761" xr:uid="{00000000-0005-0000-0000-00002F2D0000}"/>
    <cellStyle name="Normal 3 3 2 2 2 3 2 5 2" xfId="26285" xr:uid="{398D7D68-48B0-48D8-B776-AD2911A28127}"/>
    <cellStyle name="Normal 3 3 2 2 2 3 2 5 2 2" xfId="41248" xr:uid="{A77CD239-BD45-4AF4-9095-0C951B7EA322}"/>
    <cellStyle name="Normal 3 3 2 2 2 3 2 5 3" xfId="33653" xr:uid="{A1C9B20E-5CE9-48E9-BB9A-3CBFF212CBD7}"/>
    <cellStyle name="Normal 3 3 2 2 2 3 2 6" xfId="12762" xr:uid="{00000000-0005-0000-0000-0000302D0000}"/>
    <cellStyle name="Normal 3 3 2 2 2 3 3" xfId="12763" xr:uid="{00000000-0005-0000-0000-0000312D0000}"/>
    <cellStyle name="Normal 3 3 2 2 2 3 3 2" xfId="12764" xr:uid="{00000000-0005-0000-0000-0000322D0000}"/>
    <cellStyle name="Normal 3 3 2 2 2 3 3 2 2" xfId="12765" xr:uid="{00000000-0005-0000-0000-0000332D0000}"/>
    <cellStyle name="Normal 3 3 2 2 2 3 3 2 3" xfId="12766" xr:uid="{00000000-0005-0000-0000-0000342D0000}"/>
    <cellStyle name="Normal 3 3 2 2 2 3 3 3" xfId="12767" xr:uid="{00000000-0005-0000-0000-0000352D0000}"/>
    <cellStyle name="Normal 3 3 2 2 2 3 3 4" xfId="12768" xr:uid="{00000000-0005-0000-0000-0000362D0000}"/>
    <cellStyle name="Normal 3 3 2 2 2 3 3 4 2" xfId="26286" xr:uid="{24D1E306-044A-48A8-8551-76E94279DC20}"/>
    <cellStyle name="Normal 3 3 2 2 2 3 3 4 2 2" xfId="41249" xr:uid="{32D633EC-DC8A-43B1-AF2B-F30E43A7D227}"/>
    <cellStyle name="Normal 3 3 2 2 2 3 3 4 3" xfId="33654" xr:uid="{9FE234C6-9B5C-41B9-B4E2-0E0E8CC5EF1A}"/>
    <cellStyle name="Normal 3 3 2 2 2 3 3 5" xfId="12769" xr:uid="{00000000-0005-0000-0000-0000372D0000}"/>
    <cellStyle name="Normal 3 3 2 2 2 3 3 5 2" xfId="26287" xr:uid="{F97C9F87-2B48-436F-9BCD-C167E37ED563}"/>
    <cellStyle name="Normal 3 3 2 2 2 3 3 5 2 2" xfId="41250" xr:uid="{82393E59-9240-490C-BF68-9352613F5458}"/>
    <cellStyle name="Normal 3 3 2 2 2 3 3 5 3" xfId="33655" xr:uid="{762A1AB2-D825-4D39-92EC-49101E2A8BC5}"/>
    <cellStyle name="Normal 3 3 2 2 2 3 3 6" xfId="12770" xr:uid="{00000000-0005-0000-0000-0000382D0000}"/>
    <cellStyle name="Normal 3 3 2 2 2 3 4" xfId="12771" xr:uid="{00000000-0005-0000-0000-0000392D0000}"/>
    <cellStyle name="Normal 3 3 2 2 2 3 4 2" xfId="12772" xr:uid="{00000000-0005-0000-0000-00003A2D0000}"/>
    <cellStyle name="Normal 3 3 2 2 2 3 4 3" xfId="12773" xr:uid="{00000000-0005-0000-0000-00003B2D0000}"/>
    <cellStyle name="Normal 3 3 2 2 2 3 5" xfId="12774" xr:uid="{00000000-0005-0000-0000-00003C2D0000}"/>
    <cellStyle name="Normal 3 3 2 2 2 3 6" xfId="12775" xr:uid="{00000000-0005-0000-0000-00003D2D0000}"/>
    <cellStyle name="Normal 3 3 2 2 2 3 6 2" xfId="26288" xr:uid="{BD40D35D-DCCE-45A8-82A9-83634CB47C8C}"/>
    <cellStyle name="Normal 3 3 2 2 2 3 6 2 2" xfId="41251" xr:uid="{D3196FEC-BA67-40D4-B1CB-9C9C34B83CFE}"/>
    <cellStyle name="Normal 3 3 2 2 2 3 6 3" xfId="33656" xr:uid="{0A8110B5-E8E0-435F-B60C-1F9FE60D0259}"/>
    <cellStyle name="Normal 3 3 2 2 2 3 7" xfId="12776" xr:uid="{00000000-0005-0000-0000-00003E2D0000}"/>
    <cellStyle name="Normal 3 3 2 2 2 3 7 2" xfId="26289" xr:uid="{89A13109-5043-4455-94A0-6EC9D1DAB27E}"/>
    <cellStyle name="Normal 3 3 2 2 2 3 7 2 2" xfId="41252" xr:uid="{1DDDF675-F14A-4244-8469-AA9A6A38BD6A}"/>
    <cellStyle name="Normal 3 3 2 2 2 3 7 3" xfId="33657" xr:uid="{DC71CCE6-4C4E-450C-AB59-67E59DD57612}"/>
    <cellStyle name="Normal 3 3 2 2 2 3 8" xfId="12777" xr:uid="{00000000-0005-0000-0000-00003F2D0000}"/>
    <cellStyle name="Normal 3 3 2 2 2 4" xfId="12778" xr:uid="{00000000-0005-0000-0000-0000402D0000}"/>
    <cellStyle name="Normal 3 3 2 2 2 4 2" xfId="12779" xr:uid="{00000000-0005-0000-0000-0000412D0000}"/>
    <cellStyle name="Normal 3 3 2 2 2 4 2 2" xfId="12780" xr:uid="{00000000-0005-0000-0000-0000422D0000}"/>
    <cellStyle name="Normal 3 3 2 2 2 4 2 3" xfId="12781" xr:uid="{00000000-0005-0000-0000-0000432D0000}"/>
    <cellStyle name="Normal 3 3 2 2 2 4 2 3 2" xfId="26290" xr:uid="{6AE4E0FB-D6BD-4511-85E0-3E5F3E4E13C4}"/>
    <cellStyle name="Normal 3 3 2 2 2 4 2 3 2 2" xfId="41253" xr:uid="{C444BBE9-3401-44BA-A624-C8C233401A98}"/>
    <cellStyle name="Normal 3 3 2 2 2 4 2 3 3" xfId="33658" xr:uid="{79CE16CE-2045-4BF4-8F49-81B17A3FADA2}"/>
    <cellStyle name="Normal 3 3 2 2 2 4 2 4" xfId="12782" xr:uid="{00000000-0005-0000-0000-0000442D0000}"/>
    <cellStyle name="Normal 3 3 2 2 2 4 3" xfId="12783" xr:uid="{00000000-0005-0000-0000-0000452D0000}"/>
    <cellStyle name="Normal 3 3 2 2 2 4 4" xfId="12784" xr:uid="{00000000-0005-0000-0000-0000462D0000}"/>
    <cellStyle name="Normal 3 3 2 2 2 4 4 2" xfId="26291" xr:uid="{7FCFF903-24C3-4C3A-85C4-BFD65C9DDF50}"/>
    <cellStyle name="Normal 3 3 2 2 2 4 4 2 2" xfId="41254" xr:uid="{F7B212D4-997C-4F3B-A39A-BA59E9D37900}"/>
    <cellStyle name="Normal 3 3 2 2 2 4 4 3" xfId="33659" xr:uid="{7C480628-D7AE-470F-A550-C805A9200667}"/>
    <cellStyle name="Normal 3 3 2 2 2 4 5" xfId="12785" xr:uid="{00000000-0005-0000-0000-0000472D0000}"/>
    <cellStyle name="Normal 3 3 2 2 2 4 5 2" xfId="26292" xr:uid="{B21C5D31-DFFB-4FDA-9118-1B76B7987AE9}"/>
    <cellStyle name="Normal 3 3 2 2 2 4 5 2 2" xfId="41255" xr:uid="{9F5D6070-75BF-4BBB-BF24-1B3B5D29DEB2}"/>
    <cellStyle name="Normal 3 3 2 2 2 4 5 3" xfId="33660" xr:uid="{CB835EF6-B081-4C52-AC59-6F73C438FCB2}"/>
    <cellStyle name="Normal 3 3 2 2 2 4 6" xfId="12786" xr:uid="{00000000-0005-0000-0000-0000482D0000}"/>
    <cellStyle name="Normal 3 3 2 2 2 5" xfId="12787" xr:uid="{00000000-0005-0000-0000-0000492D0000}"/>
    <cellStyle name="Normal 3 3 2 2 2 5 2" xfId="12788" xr:uid="{00000000-0005-0000-0000-00004A2D0000}"/>
    <cellStyle name="Normal 3 3 2 2 2 5 2 2" xfId="12789" xr:uid="{00000000-0005-0000-0000-00004B2D0000}"/>
    <cellStyle name="Normal 3 3 2 2 2 5 2 3" xfId="12790" xr:uid="{00000000-0005-0000-0000-00004C2D0000}"/>
    <cellStyle name="Normal 3 3 2 2 2 5 3" xfId="12791" xr:uid="{00000000-0005-0000-0000-00004D2D0000}"/>
    <cellStyle name="Normal 3 3 2 2 2 5 4" xfId="12792" xr:uid="{00000000-0005-0000-0000-00004E2D0000}"/>
    <cellStyle name="Normal 3 3 2 2 2 5 4 2" xfId="26293" xr:uid="{ED13A1F2-6FD3-438A-911B-845A0CCD32CF}"/>
    <cellStyle name="Normal 3 3 2 2 2 5 4 2 2" xfId="41256" xr:uid="{3B771BF6-3DAE-4766-A4B4-DA6343A78F31}"/>
    <cellStyle name="Normal 3 3 2 2 2 5 4 3" xfId="33661" xr:uid="{7888314A-7844-44BB-B248-8097F7BA3098}"/>
    <cellStyle name="Normal 3 3 2 2 2 5 5" xfId="12793" xr:uid="{00000000-0005-0000-0000-00004F2D0000}"/>
    <cellStyle name="Normal 3 3 2 2 2 5 5 2" xfId="26294" xr:uid="{FBA46AF1-7C76-484A-A231-D02B12E14C84}"/>
    <cellStyle name="Normal 3 3 2 2 2 5 5 2 2" xfId="41257" xr:uid="{CFC1EDFB-A1EE-46A9-BD30-5DBB7A00AFE6}"/>
    <cellStyle name="Normal 3 3 2 2 2 5 5 3" xfId="33662" xr:uid="{89044114-BE3F-4562-B752-86C54F04EA46}"/>
    <cellStyle name="Normal 3 3 2 2 2 5 6" xfId="12794" xr:uid="{00000000-0005-0000-0000-0000502D0000}"/>
    <cellStyle name="Normal 3 3 2 2 2 6" xfId="12795" xr:uid="{00000000-0005-0000-0000-0000512D0000}"/>
    <cellStyle name="Normal 3 3 2 2 2 6 2" xfId="12796" xr:uid="{00000000-0005-0000-0000-0000522D0000}"/>
    <cellStyle name="Normal 3 3 2 2 2 6 3" xfId="12797" xr:uid="{00000000-0005-0000-0000-0000532D0000}"/>
    <cellStyle name="Normal 3 3 2 2 2 7" xfId="12798" xr:uid="{00000000-0005-0000-0000-0000542D0000}"/>
    <cellStyle name="Normal 3 3 2 2 2 8" xfId="12799" xr:uid="{00000000-0005-0000-0000-0000552D0000}"/>
    <cellStyle name="Normal 3 3 2 2 2 8 2" xfId="26295" xr:uid="{5E71E9BB-FD9F-4F78-94FF-4A0A82866F78}"/>
    <cellStyle name="Normal 3 3 2 2 2 8 2 2" xfId="41258" xr:uid="{512823CC-DFE6-45C3-9A88-17031D92A9D4}"/>
    <cellStyle name="Normal 3 3 2 2 2 8 3" xfId="33663" xr:uid="{5FFDB5DC-20C0-4707-A9F2-437453BF40D0}"/>
    <cellStyle name="Normal 3 3 2 2 2 9" xfId="12800" xr:uid="{00000000-0005-0000-0000-0000562D0000}"/>
    <cellStyle name="Normal 3 3 2 2 2 9 2" xfId="26296" xr:uid="{BCEF5C3E-E5C9-47F6-A698-A2E02BDC258C}"/>
    <cellStyle name="Normal 3 3 2 2 2 9 2 2" xfId="41259" xr:uid="{0CEF9D0E-D40B-483F-AA97-C9F512CBBB69}"/>
    <cellStyle name="Normal 3 3 2 2 2 9 3" xfId="33664" xr:uid="{9938F02A-BDA6-4517-946F-4EC963416122}"/>
    <cellStyle name="Normal 3 3 2 2 3" xfId="12801" xr:uid="{00000000-0005-0000-0000-0000572D0000}"/>
    <cellStyle name="Normal 3 3 2 2 3 2" xfId="12802" xr:uid="{00000000-0005-0000-0000-0000582D0000}"/>
    <cellStyle name="Normal 3 3 2 2 3 2 2" xfId="12803" xr:uid="{00000000-0005-0000-0000-0000592D0000}"/>
    <cellStyle name="Normal 3 3 2 2 3 2 2 2" xfId="12804" xr:uid="{00000000-0005-0000-0000-00005A2D0000}"/>
    <cellStyle name="Normal 3 3 2 2 3 2 2 2 2" xfId="12805" xr:uid="{00000000-0005-0000-0000-00005B2D0000}"/>
    <cellStyle name="Normal 3 3 2 2 3 2 2 2 3" xfId="12806" xr:uid="{00000000-0005-0000-0000-00005C2D0000}"/>
    <cellStyle name="Normal 3 3 2 2 3 2 2 3" xfId="12807" xr:uid="{00000000-0005-0000-0000-00005D2D0000}"/>
    <cellStyle name="Normal 3 3 2 2 3 2 2 4" xfId="12808" xr:uid="{00000000-0005-0000-0000-00005E2D0000}"/>
    <cellStyle name="Normal 3 3 2 2 3 2 2 4 2" xfId="26297" xr:uid="{7F212918-428C-431C-9919-36E4759979BC}"/>
    <cellStyle name="Normal 3 3 2 2 3 2 2 4 2 2" xfId="41260" xr:uid="{1528BC93-E7A4-4576-8B8D-0344A10F34A9}"/>
    <cellStyle name="Normal 3 3 2 2 3 2 2 4 3" xfId="33665" xr:uid="{37A3653A-D546-4400-B08E-64DB86FFA6B0}"/>
    <cellStyle name="Normal 3 3 2 2 3 2 2 5" xfId="12809" xr:uid="{00000000-0005-0000-0000-00005F2D0000}"/>
    <cellStyle name="Normal 3 3 2 2 3 2 2 5 2" xfId="26298" xr:uid="{7579EB5A-051B-49A9-A585-28734DC2B065}"/>
    <cellStyle name="Normal 3 3 2 2 3 2 2 5 2 2" xfId="41261" xr:uid="{628AE451-6FCA-44EC-ADEC-8073649C8882}"/>
    <cellStyle name="Normal 3 3 2 2 3 2 2 5 3" xfId="33666" xr:uid="{F4A57372-2BBB-4525-BAE6-D31310DCB8EC}"/>
    <cellStyle name="Normal 3 3 2 2 3 2 2 6" xfId="12810" xr:uid="{00000000-0005-0000-0000-0000602D0000}"/>
    <cellStyle name="Normal 3 3 2 2 3 2 3" xfId="12811" xr:uid="{00000000-0005-0000-0000-0000612D0000}"/>
    <cellStyle name="Normal 3 3 2 2 3 2 3 2" xfId="12812" xr:uid="{00000000-0005-0000-0000-0000622D0000}"/>
    <cellStyle name="Normal 3 3 2 2 3 2 3 2 2" xfId="12813" xr:uid="{00000000-0005-0000-0000-0000632D0000}"/>
    <cellStyle name="Normal 3 3 2 2 3 2 3 2 3" xfId="12814" xr:uid="{00000000-0005-0000-0000-0000642D0000}"/>
    <cellStyle name="Normal 3 3 2 2 3 2 3 3" xfId="12815" xr:uid="{00000000-0005-0000-0000-0000652D0000}"/>
    <cellStyle name="Normal 3 3 2 2 3 2 3 3 2" xfId="12816" xr:uid="{00000000-0005-0000-0000-0000662D0000}"/>
    <cellStyle name="Normal 3 3 2 2 3 2 3 3 3" xfId="26299" xr:uid="{E03AF652-B2DC-48EE-AA3D-88FF1F504F4E}"/>
    <cellStyle name="Normal 3 3 2 2 3 2 3 3 3 2" xfId="41262" xr:uid="{43CD9F78-47ED-4407-B59F-F95CC9977D27}"/>
    <cellStyle name="Normal 3 3 2 2 3 2 3 3 4" xfId="33667" xr:uid="{CF1AE8FD-84CB-489A-B317-1A77A27D67B0}"/>
    <cellStyle name="Normal 3 3 2 2 3 2 3 4" xfId="12817" xr:uid="{00000000-0005-0000-0000-0000672D0000}"/>
    <cellStyle name="Normal 3 3 2 2 3 2 4" xfId="12818" xr:uid="{00000000-0005-0000-0000-0000682D0000}"/>
    <cellStyle name="Normal 3 3 2 2 3 2 4 2" xfId="12819" xr:uid="{00000000-0005-0000-0000-0000692D0000}"/>
    <cellStyle name="Normal 3 3 2 2 3 2 4 3" xfId="12820" xr:uid="{00000000-0005-0000-0000-00006A2D0000}"/>
    <cellStyle name="Normal 3 3 2 2 3 2 5" xfId="12821" xr:uid="{00000000-0005-0000-0000-00006B2D0000}"/>
    <cellStyle name="Normal 3 3 2 2 3 2 6" xfId="12822" xr:uid="{00000000-0005-0000-0000-00006C2D0000}"/>
    <cellStyle name="Normal 3 3 2 2 3 2 6 2" xfId="26300" xr:uid="{1848E3AB-0139-4348-9AF2-56578DD28B93}"/>
    <cellStyle name="Normal 3 3 2 2 3 2 6 2 2" xfId="41263" xr:uid="{5952B4E1-14E0-45DC-B529-A4D08557B9B4}"/>
    <cellStyle name="Normal 3 3 2 2 3 2 6 3" xfId="33668" xr:uid="{98458529-C290-404F-9AAC-E894EF9B78E3}"/>
    <cellStyle name="Normal 3 3 2 2 3 2 7" xfId="12823" xr:uid="{00000000-0005-0000-0000-00006D2D0000}"/>
    <cellStyle name="Normal 3 3 2 2 3 2 7 2" xfId="26301" xr:uid="{2DAF44B8-619C-4C86-A468-99BC7E0444C7}"/>
    <cellStyle name="Normal 3 3 2 2 3 2 7 2 2" xfId="41264" xr:uid="{89A1ADCA-6EBD-4C63-A02D-E8AEF3B24FC0}"/>
    <cellStyle name="Normal 3 3 2 2 3 2 7 3" xfId="33669" xr:uid="{4B871131-1562-4073-B469-6960EB5EDC90}"/>
    <cellStyle name="Normal 3 3 2 2 3 2 8" xfId="12824" xr:uid="{00000000-0005-0000-0000-00006E2D0000}"/>
    <cellStyle name="Normal 3 3 2 2 3 3" xfId="12825" xr:uid="{00000000-0005-0000-0000-00006F2D0000}"/>
    <cellStyle name="Normal 3 3 2 2 3 3 2" xfId="12826" xr:uid="{00000000-0005-0000-0000-0000702D0000}"/>
    <cellStyle name="Normal 3 3 2 2 3 3 2 2" xfId="12827" xr:uid="{00000000-0005-0000-0000-0000712D0000}"/>
    <cellStyle name="Normal 3 3 2 2 3 3 2 3" xfId="12828" xr:uid="{00000000-0005-0000-0000-0000722D0000}"/>
    <cellStyle name="Normal 3 3 2 2 3 3 3" xfId="12829" xr:uid="{00000000-0005-0000-0000-0000732D0000}"/>
    <cellStyle name="Normal 3 3 2 2 3 3 4" xfId="12830" xr:uid="{00000000-0005-0000-0000-0000742D0000}"/>
    <cellStyle name="Normal 3 3 2 2 3 3 4 2" xfId="26302" xr:uid="{7AB154ED-75A5-4672-8F7B-74CC83103CD1}"/>
    <cellStyle name="Normal 3 3 2 2 3 3 4 2 2" xfId="41265" xr:uid="{4D4A2B6C-C67D-48D1-ADF6-80370B8BB207}"/>
    <cellStyle name="Normal 3 3 2 2 3 3 4 3" xfId="33670" xr:uid="{12E0AC51-EF18-41E6-BCE2-7FB5CD71ABB5}"/>
    <cellStyle name="Normal 3 3 2 2 3 3 5" xfId="12831" xr:uid="{00000000-0005-0000-0000-0000752D0000}"/>
    <cellStyle name="Normal 3 3 2 2 3 3 5 2" xfId="26303" xr:uid="{4FFFB488-39E1-4063-BF35-790DAA1B812F}"/>
    <cellStyle name="Normal 3 3 2 2 3 3 5 2 2" xfId="41266" xr:uid="{4FF1C0CA-F945-4C19-AF73-65D0374F89BB}"/>
    <cellStyle name="Normal 3 3 2 2 3 3 5 3" xfId="33671" xr:uid="{DD6733AD-8394-455D-B6A6-C92DC7C590D7}"/>
    <cellStyle name="Normal 3 3 2 2 3 3 6" xfId="12832" xr:uid="{00000000-0005-0000-0000-0000762D0000}"/>
    <cellStyle name="Normal 3 3 2 2 3 4" xfId="12833" xr:uid="{00000000-0005-0000-0000-0000772D0000}"/>
    <cellStyle name="Normal 3 3 2 2 3 4 2" xfId="12834" xr:uid="{00000000-0005-0000-0000-0000782D0000}"/>
    <cellStyle name="Normal 3 3 2 2 3 4 2 2" xfId="12835" xr:uid="{00000000-0005-0000-0000-0000792D0000}"/>
    <cellStyle name="Normal 3 3 2 2 3 4 2 3" xfId="12836" xr:uid="{00000000-0005-0000-0000-00007A2D0000}"/>
    <cellStyle name="Normal 3 3 2 2 3 4 3" xfId="12837" xr:uid="{00000000-0005-0000-0000-00007B2D0000}"/>
    <cellStyle name="Normal 3 3 2 2 3 4 3 2" xfId="12838" xr:uid="{00000000-0005-0000-0000-00007C2D0000}"/>
    <cellStyle name="Normal 3 3 2 2 3 4 3 3" xfId="26304" xr:uid="{B5137D94-B818-4332-8F98-8C1A823F2444}"/>
    <cellStyle name="Normal 3 3 2 2 3 4 3 3 2" xfId="41267" xr:uid="{72728C7C-20B0-419A-B307-756FD5335162}"/>
    <cellStyle name="Normal 3 3 2 2 3 4 3 4" xfId="33672" xr:uid="{EFA7891D-5A4C-4AF3-8B4A-AB07D243A440}"/>
    <cellStyle name="Normal 3 3 2 2 3 4 4" xfId="12839" xr:uid="{00000000-0005-0000-0000-00007D2D0000}"/>
    <cellStyle name="Normal 3 3 2 2 3 5" xfId="12840" xr:uid="{00000000-0005-0000-0000-00007E2D0000}"/>
    <cellStyle name="Normal 3 3 2 2 3 5 2" xfId="12841" xr:uid="{00000000-0005-0000-0000-00007F2D0000}"/>
    <cellStyle name="Normal 3 3 2 2 3 5 3" xfId="12842" xr:uid="{00000000-0005-0000-0000-0000802D0000}"/>
    <cellStyle name="Normal 3 3 2 2 3 6" xfId="12843" xr:uid="{00000000-0005-0000-0000-0000812D0000}"/>
    <cellStyle name="Normal 3 3 2 2 3 7" xfId="12844" xr:uid="{00000000-0005-0000-0000-0000822D0000}"/>
    <cellStyle name="Normal 3 3 2 2 3 7 2" xfId="26305" xr:uid="{6E91A6EC-E721-4674-8332-25B3E117EB0D}"/>
    <cellStyle name="Normal 3 3 2 2 3 7 2 2" xfId="41268" xr:uid="{1AEEEC62-1722-45F8-A2A2-069D63F568E1}"/>
    <cellStyle name="Normal 3 3 2 2 3 7 3" xfId="33673" xr:uid="{6D74CC64-6BF1-47F0-8F82-CE82B5856710}"/>
    <cellStyle name="Normal 3 3 2 2 3 8" xfId="12845" xr:uid="{00000000-0005-0000-0000-0000832D0000}"/>
    <cellStyle name="Normal 3 3 2 2 3 8 2" xfId="26306" xr:uid="{F78B5769-B097-4D2F-93C3-7012A741888B}"/>
    <cellStyle name="Normal 3 3 2 2 3 8 2 2" xfId="41269" xr:uid="{ED9A866E-810D-4379-BF91-F294B61937A7}"/>
    <cellStyle name="Normal 3 3 2 2 3 8 3" xfId="33674" xr:uid="{65777131-308E-4373-929A-D52E66E632CA}"/>
    <cellStyle name="Normal 3 3 2 2 3 9" xfId="12846" xr:uid="{00000000-0005-0000-0000-0000842D0000}"/>
    <cellStyle name="Normal 3 3 2 2 4" xfId="12847" xr:uid="{00000000-0005-0000-0000-0000852D0000}"/>
    <cellStyle name="Normal 3 3 2 2 4 2" xfId="12848" xr:uid="{00000000-0005-0000-0000-0000862D0000}"/>
    <cellStyle name="Normal 3 3 2 2 4 2 2" xfId="12849" xr:uid="{00000000-0005-0000-0000-0000872D0000}"/>
    <cellStyle name="Normal 3 3 2 2 4 2 2 2" xfId="12850" xr:uid="{00000000-0005-0000-0000-0000882D0000}"/>
    <cellStyle name="Normal 3 3 2 2 4 2 2 3" xfId="12851" xr:uid="{00000000-0005-0000-0000-0000892D0000}"/>
    <cellStyle name="Normal 3 3 2 2 4 2 2 3 2" xfId="26307" xr:uid="{3B28B02B-B566-4F10-A685-7CEC97CA3B32}"/>
    <cellStyle name="Normal 3 3 2 2 4 2 2 3 2 2" xfId="41270" xr:uid="{B1E1E5EE-8A91-415B-A1A1-4022259FA78D}"/>
    <cellStyle name="Normal 3 3 2 2 4 2 2 3 3" xfId="33675" xr:uid="{A84083BE-2698-413F-B1F6-11D57334A2DB}"/>
    <cellStyle name="Normal 3 3 2 2 4 2 2 4" xfId="12852" xr:uid="{00000000-0005-0000-0000-00008A2D0000}"/>
    <cellStyle name="Normal 3 3 2 2 4 2 3" xfId="12853" xr:uid="{00000000-0005-0000-0000-00008B2D0000}"/>
    <cellStyle name="Normal 3 3 2 2 4 2 4" xfId="12854" xr:uid="{00000000-0005-0000-0000-00008C2D0000}"/>
    <cellStyle name="Normal 3 3 2 2 4 2 4 2" xfId="26308" xr:uid="{53BB3F9F-D419-471E-9B09-DCBBE00CB41B}"/>
    <cellStyle name="Normal 3 3 2 2 4 2 4 2 2" xfId="41271" xr:uid="{BF44EC7E-63DE-40A1-91E2-45554F959696}"/>
    <cellStyle name="Normal 3 3 2 2 4 2 4 3" xfId="33676" xr:uid="{60FD3611-773E-49E0-8822-D9A685632A61}"/>
    <cellStyle name="Normal 3 3 2 2 4 2 5" xfId="12855" xr:uid="{00000000-0005-0000-0000-00008D2D0000}"/>
    <cellStyle name="Normal 3 3 2 2 4 2 5 2" xfId="26309" xr:uid="{E09F7945-86F8-43C6-BFD1-BA40FA7E1D80}"/>
    <cellStyle name="Normal 3 3 2 2 4 2 5 2 2" xfId="41272" xr:uid="{CF3BE136-CC36-44C6-B077-E3F9D4D949E6}"/>
    <cellStyle name="Normal 3 3 2 2 4 2 5 3" xfId="33677" xr:uid="{E54CF6DA-C234-4FDD-A6DB-68D4425E5D39}"/>
    <cellStyle name="Normal 3 3 2 2 4 2 6" xfId="12856" xr:uid="{00000000-0005-0000-0000-00008E2D0000}"/>
    <cellStyle name="Normal 3 3 2 2 4 3" xfId="12857" xr:uid="{00000000-0005-0000-0000-00008F2D0000}"/>
    <cellStyle name="Normal 3 3 2 2 4 3 2" xfId="12858" xr:uid="{00000000-0005-0000-0000-0000902D0000}"/>
    <cellStyle name="Normal 3 3 2 2 4 3 2 2" xfId="12859" xr:uid="{00000000-0005-0000-0000-0000912D0000}"/>
    <cellStyle name="Normal 3 3 2 2 4 3 2 3" xfId="12860" xr:uid="{00000000-0005-0000-0000-0000922D0000}"/>
    <cellStyle name="Normal 3 3 2 2 4 3 3" xfId="12861" xr:uid="{00000000-0005-0000-0000-0000932D0000}"/>
    <cellStyle name="Normal 3 3 2 2 4 3 4" xfId="12862" xr:uid="{00000000-0005-0000-0000-0000942D0000}"/>
    <cellStyle name="Normal 3 3 2 2 4 3 4 2" xfId="26310" xr:uid="{2B97F18C-EC67-4454-A464-2A5064FDC6B1}"/>
    <cellStyle name="Normal 3 3 2 2 4 3 4 2 2" xfId="41273" xr:uid="{DEA76ECC-3109-48E6-B218-58071BD5F2B0}"/>
    <cellStyle name="Normal 3 3 2 2 4 3 4 3" xfId="33678" xr:uid="{6F64DDDE-7E57-4E87-BF53-A7CF279A1037}"/>
    <cellStyle name="Normal 3 3 2 2 4 3 5" xfId="12863" xr:uid="{00000000-0005-0000-0000-0000952D0000}"/>
    <cellStyle name="Normal 3 3 2 2 4 3 5 2" xfId="26311" xr:uid="{6D81DCED-AD1E-4D61-815A-064D0159C982}"/>
    <cellStyle name="Normal 3 3 2 2 4 3 5 2 2" xfId="41274" xr:uid="{18C5A038-A4AE-4504-8410-14D0DAF209C8}"/>
    <cellStyle name="Normal 3 3 2 2 4 3 5 3" xfId="33679" xr:uid="{704C1C1B-7728-487C-9502-34A9C9EE9518}"/>
    <cellStyle name="Normal 3 3 2 2 4 3 6" xfId="12864" xr:uid="{00000000-0005-0000-0000-0000962D0000}"/>
    <cellStyle name="Normal 3 3 2 2 4 4" xfId="12865" xr:uid="{00000000-0005-0000-0000-0000972D0000}"/>
    <cellStyle name="Normal 3 3 2 2 4 4 2" xfId="12866" xr:uid="{00000000-0005-0000-0000-0000982D0000}"/>
    <cellStyle name="Normal 3 3 2 2 4 4 3" xfId="12867" xr:uid="{00000000-0005-0000-0000-0000992D0000}"/>
    <cellStyle name="Normal 3 3 2 2 4 5" xfId="12868" xr:uid="{00000000-0005-0000-0000-00009A2D0000}"/>
    <cellStyle name="Normal 3 3 2 2 4 6" xfId="12869" xr:uid="{00000000-0005-0000-0000-00009B2D0000}"/>
    <cellStyle name="Normal 3 3 2 2 4 6 2" xfId="26312" xr:uid="{FA1F939A-C39A-44F0-855F-C49F1303E4F4}"/>
    <cellStyle name="Normal 3 3 2 2 4 6 2 2" xfId="41275" xr:uid="{F1CBD446-CA46-413A-BAF4-59E32E2B4F59}"/>
    <cellStyle name="Normal 3 3 2 2 4 6 3" xfId="33680" xr:uid="{9CA0D5B0-AE09-4447-BE28-F1AC43C7AC5F}"/>
    <cellStyle name="Normal 3 3 2 2 4 7" xfId="12870" xr:uid="{00000000-0005-0000-0000-00009C2D0000}"/>
    <cellStyle name="Normal 3 3 2 2 4 7 2" xfId="26313" xr:uid="{DEEC6419-944C-47E1-B5CA-989DBD7129C8}"/>
    <cellStyle name="Normal 3 3 2 2 4 7 2 2" xfId="41276" xr:uid="{05DE4627-D422-4B01-8907-6B6B21FD8CB9}"/>
    <cellStyle name="Normal 3 3 2 2 4 7 3" xfId="33681" xr:uid="{6C15B27B-4430-4FDE-8079-BC69867040CB}"/>
    <cellStyle name="Normal 3 3 2 2 4 8" xfId="12871" xr:uid="{00000000-0005-0000-0000-00009D2D0000}"/>
    <cellStyle name="Normal 3 3 2 2 5" xfId="12872" xr:uid="{00000000-0005-0000-0000-00009E2D0000}"/>
    <cellStyle name="Normal 3 3 2 2 5 2" xfId="12873" xr:uid="{00000000-0005-0000-0000-00009F2D0000}"/>
    <cellStyle name="Normal 3 3 2 2 5 2 2" xfId="12874" xr:uid="{00000000-0005-0000-0000-0000A02D0000}"/>
    <cellStyle name="Normal 3 3 2 2 5 2 3" xfId="12875" xr:uid="{00000000-0005-0000-0000-0000A12D0000}"/>
    <cellStyle name="Normal 3 3 2 2 5 2 3 2" xfId="26314" xr:uid="{B6B071D4-E549-4304-AB76-E5316FB0AF67}"/>
    <cellStyle name="Normal 3 3 2 2 5 2 3 2 2" xfId="41277" xr:uid="{05DD3B8A-7EDE-4826-8727-A9147FA50CE8}"/>
    <cellStyle name="Normal 3 3 2 2 5 2 3 3" xfId="33682" xr:uid="{EEB13D26-CBA5-422D-9BF5-D25619195849}"/>
    <cellStyle name="Normal 3 3 2 2 5 2 4" xfId="12876" xr:uid="{00000000-0005-0000-0000-0000A22D0000}"/>
    <cellStyle name="Normal 3 3 2 2 5 3" xfId="12877" xr:uid="{00000000-0005-0000-0000-0000A32D0000}"/>
    <cellStyle name="Normal 3 3 2 2 5 4" xfId="12878" xr:uid="{00000000-0005-0000-0000-0000A42D0000}"/>
    <cellStyle name="Normal 3 3 2 2 5 4 2" xfId="26315" xr:uid="{21EF6721-860E-408D-BD94-51A53D88BCCF}"/>
    <cellStyle name="Normal 3 3 2 2 5 4 2 2" xfId="41278" xr:uid="{5AC0B1B5-08D7-4B67-8EFD-72A9568377CA}"/>
    <cellStyle name="Normal 3 3 2 2 5 4 3" xfId="33683" xr:uid="{B55A79D4-1AEE-4B7F-8EDF-1CB4B2208EF4}"/>
    <cellStyle name="Normal 3 3 2 2 5 5" xfId="12879" xr:uid="{00000000-0005-0000-0000-0000A52D0000}"/>
    <cellStyle name="Normal 3 3 2 2 5 5 2" xfId="26316" xr:uid="{DB4161D9-D8E0-4F19-B07F-4E86B8F3A73E}"/>
    <cellStyle name="Normal 3 3 2 2 5 5 2 2" xfId="41279" xr:uid="{4C298D4F-0E44-409B-AB02-3E45F104E5B4}"/>
    <cellStyle name="Normal 3 3 2 2 5 5 3" xfId="33684" xr:uid="{3F82269B-3436-440C-889A-9D3566C2E313}"/>
    <cellStyle name="Normal 3 3 2 2 5 6" xfId="12880" xr:uid="{00000000-0005-0000-0000-0000A62D0000}"/>
    <cellStyle name="Normal 3 3 2 2 6" xfId="12881" xr:uid="{00000000-0005-0000-0000-0000A72D0000}"/>
    <cellStyle name="Normal 3 3 2 2 6 2" xfId="12882" xr:uid="{00000000-0005-0000-0000-0000A82D0000}"/>
    <cellStyle name="Normal 3 3 2 2 6 2 2" xfId="12883" xr:uid="{00000000-0005-0000-0000-0000A92D0000}"/>
    <cellStyle name="Normal 3 3 2 2 6 2 3" xfId="12884" xr:uid="{00000000-0005-0000-0000-0000AA2D0000}"/>
    <cellStyle name="Normal 3 3 2 2 6 3" xfId="12885" xr:uid="{00000000-0005-0000-0000-0000AB2D0000}"/>
    <cellStyle name="Normal 3 3 2 2 6 4" xfId="12886" xr:uid="{00000000-0005-0000-0000-0000AC2D0000}"/>
    <cellStyle name="Normal 3 3 2 2 6 4 2" xfId="26317" xr:uid="{FDCD4DA0-8770-4D34-828E-71FC14C5F666}"/>
    <cellStyle name="Normal 3 3 2 2 6 4 2 2" xfId="41280" xr:uid="{B14AAA05-6BE8-46EF-8660-A9686BABDA6C}"/>
    <cellStyle name="Normal 3 3 2 2 6 4 3" xfId="33685" xr:uid="{58BEA452-151C-487D-B8A7-24A7D1397179}"/>
    <cellStyle name="Normal 3 3 2 2 6 5" xfId="12887" xr:uid="{00000000-0005-0000-0000-0000AD2D0000}"/>
    <cellStyle name="Normal 3 3 2 2 6 5 2" xfId="26318" xr:uid="{327499BD-CC5B-4191-9B66-ED2EEA4965CF}"/>
    <cellStyle name="Normal 3 3 2 2 6 5 2 2" xfId="41281" xr:uid="{5A57B365-1B29-4D9C-A39E-2ED23ACC8C38}"/>
    <cellStyle name="Normal 3 3 2 2 6 5 3" xfId="33686" xr:uid="{A9C13D21-8EA0-4D0C-B582-239478705581}"/>
    <cellStyle name="Normal 3 3 2 2 6 6" xfId="12888" xr:uid="{00000000-0005-0000-0000-0000AE2D0000}"/>
    <cellStyle name="Normal 3 3 2 2 7" xfId="12889" xr:uid="{00000000-0005-0000-0000-0000AF2D0000}"/>
    <cellStyle name="Normal 3 3 2 2 7 2" xfId="12890" xr:uid="{00000000-0005-0000-0000-0000B02D0000}"/>
    <cellStyle name="Normal 3 3 2 2 7 3" xfId="12891" xr:uid="{00000000-0005-0000-0000-0000B12D0000}"/>
    <cellStyle name="Normal 3 3 2 2 8" xfId="12892" xr:uid="{00000000-0005-0000-0000-0000B22D0000}"/>
    <cellStyle name="Normal 3 3 2 2 9" xfId="12893" xr:uid="{00000000-0005-0000-0000-0000B32D0000}"/>
    <cellStyle name="Normal 3 3 2 2 9 2" xfId="26319" xr:uid="{398492DE-87AE-443E-B94E-225BE2681372}"/>
    <cellStyle name="Normal 3 3 2 2 9 2 2" xfId="41282" xr:uid="{588967C0-6775-40B9-94C7-CCE3DAB950BA}"/>
    <cellStyle name="Normal 3 3 2 2 9 3" xfId="33687" xr:uid="{94EEB5AF-8BD2-420A-8079-D0AEF9917FD0}"/>
    <cellStyle name="Normal 3 3 2 3" xfId="12894" xr:uid="{00000000-0005-0000-0000-0000B42D0000}"/>
    <cellStyle name="Normal 3 3 2 3 10" xfId="12895" xr:uid="{00000000-0005-0000-0000-0000B52D0000}"/>
    <cellStyle name="Normal 3 3 2 3 2" xfId="12896" xr:uid="{00000000-0005-0000-0000-0000B62D0000}"/>
    <cellStyle name="Normal 3 3 2 3 2 2" xfId="12897" xr:uid="{00000000-0005-0000-0000-0000B72D0000}"/>
    <cellStyle name="Normal 3 3 2 3 2 2 2" xfId="12898" xr:uid="{00000000-0005-0000-0000-0000B82D0000}"/>
    <cellStyle name="Normal 3 3 2 3 2 2 2 2" xfId="12899" xr:uid="{00000000-0005-0000-0000-0000B92D0000}"/>
    <cellStyle name="Normal 3 3 2 3 2 2 2 2 2" xfId="12900" xr:uid="{00000000-0005-0000-0000-0000BA2D0000}"/>
    <cellStyle name="Normal 3 3 2 3 2 2 2 2 3" xfId="12901" xr:uid="{00000000-0005-0000-0000-0000BB2D0000}"/>
    <cellStyle name="Normal 3 3 2 3 2 2 2 3" xfId="12902" xr:uid="{00000000-0005-0000-0000-0000BC2D0000}"/>
    <cellStyle name="Normal 3 3 2 3 2 2 2 4" xfId="12903" xr:uid="{00000000-0005-0000-0000-0000BD2D0000}"/>
    <cellStyle name="Normal 3 3 2 3 2 2 2 4 2" xfId="26320" xr:uid="{7DA54141-AF82-402E-9BAC-7DE8F0EC31C3}"/>
    <cellStyle name="Normal 3 3 2 3 2 2 2 4 2 2" xfId="41283" xr:uid="{61AA8098-F798-4FCC-A969-724691408E54}"/>
    <cellStyle name="Normal 3 3 2 3 2 2 2 4 3" xfId="33688" xr:uid="{972A5AD1-6D90-477A-8B00-BCF7AC8B7A5B}"/>
    <cellStyle name="Normal 3 3 2 3 2 2 2 5" xfId="12904" xr:uid="{00000000-0005-0000-0000-0000BE2D0000}"/>
    <cellStyle name="Normal 3 3 2 3 2 2 2 5 2" xfId="26321" xr:uid="{A9EBCABA-85A1-488D-83F0-1BAD27776EF2}"/>
    <cellStyle name="Normal 3 3 2 3 2 2 2 5 2 2" xfId="41284" xr:uid="{7E4F80DB-0350-4D3C-A240-84DABBA9A85F}"/>
    <cellStyle name="Normal 3 3 2 3 2 2 2 5 3" xfId="33689" xr:uid="{6EE4B845-95AE-4923-B460-D4A2539F548D}"/>
    <cellStyle name="Normal 3 3 2 3 2 2 2 6" xfId="12905" xr:uid="{00000000-0005-0000-0000-0000BF2D0000}"/>
    <cellStyle name="Normal 3 3 2 3 2 2 3" xfId="12906" xr:uid="{00000000-0005-0000-0000-0000C02D0000}"/>
    <cellStyle name="Normal 3 3 2 3 2 2 3 2" xfId="12907" xr:uid="{00000000-0005-0000-0000-0000C12D0000}"/>
    <cellStyle name="Normal 3 3 2 3 2 2 3 2 2" xfId="12908" xr:uid="{00000000-0005-0000-0000-0000C22D0000}"/>
    <cellStyle name="Normal 3 3 2 3 2 2 3 2 3" xfId="12909" xr:uid="{00000000-0005-0000-0000-0000C32D0000}"/>
    <cellStyle name="Normal 3 3 2 3 2 2 3 3" xfId="12910" xr:uid="{00000000-0005-0000-0000-0000C42D0000}"/>
    <cellStyle name="Normal 3 3 2 3 2 2 3 3 2" xfId="12911" xr:uid="{00000000-0005-0000-0000-0000C52D0000}"/>
    <cellStyle name="Normal 3 3 2 3 2 2 3 3 3" xfId="26322" xr:uid="{288D4152-0688-4127-BFD9-8A309F7C6019}"/>
    <cellStyle name="Normal 3 3 2 3 2 2 3 3 3 2" xfId="41285" xr:uid="{3F7197AD-9236-4052-B005-5441D32E76DC}"/>
    <cellStyle name="Normal 3 3 2 3 2 2 3 3 4" xfId="33690" xr:uid="{EDB56F0D-1F05-4D3C-B0A6-CF44EC3B0C7B}"/>
    <cellStyle name="Normal 3 3 2 3 2 2 3 4" xfId="12912" xr:uid="{00000000-0005-0000-0000-0000C62D0000}"/>
    <cellStyle name="Normal 3 3 2 3 2 2 4" xfId="12913" xr:uid="{00000000-0005-0000-0000-0000C72D0000}"/>
    <cellStyle name="Normal 3 3 2 3 2 2 4 2" xfId="12914" xr:uid="{00000000-0005-0000-0000-0000C82D0000}"/>
    <cellStyle name="Normal 3 3 2 3 2 2 4 3" xfId="12915" xr:uid="{00000000-0005-0000-0000-0000C92D0000}"/>
    <cellStyle name="Normal 3 3 2 3 2 2 5" xfId="12916" xr:uid="{00000000-0005-0000-0000-0000CA2D0000}"/>
    <cellStyle name="Normal 3 3 2 3 2 2 6" xfId="12917" xr:uid="{00000000-0005-0000-0000-0000CB2D0000}"/>
    <cellStyle name="Normal 3 3 2 3 2 2 6 2" xfId="26323" xr:uid="{5C5B15A8-21F6-4B8C-BE39-D1D4AE6DC19C}"/>
    <cellStyle name="Normal 3 3 2 3 2 2 6 2 2" xfId="41286" xr:uid="{84987782-1C12-42B7-BEF8-AC8DAB4C19FF}"/>
    <cellStyle name="Normal 3 3 2 3 2 2 6 3" xfId="33691" xr:uid="{853DEA8E-6FA4-403E-A443-0DCC4E5417C3}"/>
    <cellStyle name="Normal 3 3 2 3 2 2 7" xfId="12918" xr:uid="{00000000-0005-0000-0000-0000CC2D0000}"/>
    <cellStyle name="Normal 3 3 2 3 2 2 7 2" xfId="26324" xr:uid="{6AC74D18-1EE9-4B9E-8968-5D0C5116ED7B}"/>
    <cellStyle name="Normal 3 3 2 3 2 2 7 2 2" xfId="41287" xr:uid="{519B07FC-B53F-4653-9260-D3E3450ADA08}"/>
    <cellStyle name="Normal 3 3 2 3 2 2 7 3" xfId="33692" xr:uid="{3F3DE4C0-10AE-41D2-8B54-67F1B51D95EE}"/>
    <cellStyle name="Normal 3 3 2 3 2 2 8" xfId="12919" xr:uid="{00000000-0005-0000-0000-0000CD2D0000}"/>
    <cellStyle name="Normal 3 3 2 3 2 3" xfId="12920" xr:uid="{00000000-0005-0000-0000-0000CE2D0000}"/>
    <cellStyle name="Normal 3 3 2 3 2 3 2" xfId="12921" xr:uid="{00000000-0005-0000-0000-0000CF2D0000}"/>
    <cellStyle name="Normal 3 3 2 3 2 3 2 2" xfId="12922" xr:uid="{00000000-0005-0000-0000-0000D02D0000}"/>
    <cellStyle name="Normal 3 3 2 3 2 3 2 3" xfId="12923" xr:uid="{00000000-0005-0000-0000-0000D12D0000}"/>
    <cellStyle name="Normal 3 3 2 3 2 3 3" xfId="12924" xr:uid="{00000000-0005-0000-0000-0000D22D0000}"/>
    <cellStyle name="Normal 3 3 2 3 2 3 4" xfId="12925" xr:uid="{00000000-0005-0000-0000-0000D32D0000}"/>
    <cellStyle name="Normal 3 3 2 3 2 3 4 2" xfId="26325" xr:uid="{759EFA9C-872B-4296-9985-3F790D9C052D}"/>
    <cellStyle name="Normal 3 3 2 3 2 3 4 2 2" xfId="41288" xr:uid="{36076AB5-E7E7-4837-982A-247DAB61D6A8}"/>
    <cellStyle name="Normal 3 3 2 3 2 3 4 3" xfId="33693" xr:uid="{AE1AB8F9-FA6F-4DCA-8EF9-3D1BE8598BA3}"/>
    <cellStyle name="Normal 3 3 2 3 2 3 5" xfId="12926" xr:uid="{00000000-0005-0000-0000-0000D42D0000}"/>
    <cellStyle name="Normal 3 3 2 3 2 3 5 2" xfId="26326" xr:uid="{5EFCD341-2CF9-4B11-B51A-F5B4349B0D00}"/>
    <cellStyle name="Normal 3 3 2 3 2 3 5 2 2" xfId="41289" xr:uid="{042C8FDD-FC7C-4E25-B1A6-298853401FA0}"/>
    <cellStyle name="Normal 3 3 2 3 2 3 5 3" xfId="33694" xr:uid="{C4B7ECF7-A651-41AA-83D6-D3B374C08E65}"/>
    <cellStyle name="Normal 3 3 2 3 2 3 6" xfId="12927" xr:uid="{00000000-0005-0000-0000-0000D52D0000}"/>
    <cellStyle name="Normal 3 3 2 3 2 4" xfId="12928" xr:uid="{00000000-0005-0000-0000-0000D62D0000}"/>
    <cellStyle name="Normal 3 3 2 3 2 4 2" xfId="12929" xr:uid="{00000000-0005-0000-0000-0000D72D0000}"/>
    <cellStyle name="Normal 3 3 2 3 2 4 2 2" xfId="12930" xr:uid="{00000000-0005-0000-0000-0000D82D0000}"/>
    <cellStyle name="Normal 3 3 2 3 2 4 2 3" xfId="12931" xr:uid="{00000000-0005-0000-0000-0000D92D0000}"/>
    <cellStyle name="Normal 3 3 2 3 2 4 3" xfId="12932" xr:uid="{00000000-0005-0000-0000-0000DA2D0000}"/>
    <cellStyle name="Normal 3 3 2 3 2 4 3 2" xfId="12933" xr:uid="{00000000-0005-0000-0000-0000DB2D0000}"/>
    <cellStyle name="Normal 3 3 2 3 2 4 3 3" xfId="26327" xr:uid="{52F2FADD-9158-4B31-B033-0E5AB0E532D2}"/>
    <cellStyle name="Normal 3 3 2 3 2 4 3 3 2" xfId="41290" xr:uid="{71024CFB-37A0-4B90-AFF6-0AC5C39C4E93}"/>
    <cellStyle name="Normal 3 3 2 3 2 4 3 4" xfId="33695" xr:uid="{F69BE9A7-A904-485F-A9A2-D655E8141A22}"/>
    <cellStyle name="Normal 3 3 2 3 2 4 4" xfId="12934" xr:uid="{00000000-0005-0000-0000-0000DC2D0000}"/>
    <cellStyle name="Normal 3 3 2 3 2 5" xfId="12935" xr:uid="{00000000-0005-0000-0000-0000DD2D0000}"/>
    <cellStyle name="Normal 3 3 2 3 2 5 2" xfId="12936" xr:uid="{00000000-0005-0000-0000-0000DE2D0000}"/>
    <cellStyle name="Normal 3 3 2 3 2 5 3" xfId="12937" xr:uid="{00000000-0005-0000-0000-0000DF2D0000}"/>
    <cellStyle name="Normal 3 3 2 3 2 6" xfId="12938" xr:uid="{00000000-0005-0000-0000-0000E02D0000}"/>
    <cellStyle name="Normal 3 3 2 3 2 7" xfId="12939" xr:uid="{00000000-0005-0000-0000-0000E12D0000}"/>
    <cellStyle name="Normal 3 3 2 3 2 7 2" xfId="26328" xr:uid="{68877A1B-D0AD-4E42-B7CC-5B3C8B629C6C}"/>
    <cellStyle name="Normal 3 3 2 3 2 7 2 2" xfId="41291" xr:uid="{EF7EE036-9CEC-4508-857E-691F4C265B4F}"/>
    <cellStyle name="Normal 3 3 2 3 2 7 3" xfId="33696" xr:uid="{ACC1A4D7-9531-4178-8AC5-9F01B66F0CD8}"/>
    <cellStyle name="Normal 3 3 2 3 2 8" xfId="12940" xr:uid="{00000000-0005-0000-0000-0000E22D0000}"/>
    <cellStyle name="Normal 3 3 2 3 2 8 2" xfId="26329" xr:uid="{54146F4E-E9AF-4397-B1DA-5F869B3D84A1}"/>
    <cellStyle name="Normal 3 3 2 3 2 8 2 2" xfId="41292" xr:uid="{5F727A3E-C17B-4CC5-A2E5-FAE69A2DAC7F}"/>
    <cellStyle name="Normal 3 3 2 3 2 8 3" xfId="33697" xr:uid="{42570FD8-F773-40FC-BB2A-5AFCE4AFDA98}"/>
    <cellStyle name="Normal 3 3 2 3 2 9" xfId="12941" xr:uid="{00000000-0005-0000-0000-0000E32D0000}"/>
    <cellStyle name="Normal 3 3 2 3 3" xfId="12942" xr:uid="{00000000-0005-0000-0000-0000E42D0000}"/>
    <cellStyle name="Normal 3 3 2 3 3 2" xfId="12943" xr:uid="{00000000-0005-0000-0000-0000E52D0000}"/>
    <cellStyle name="Normal 3 3 2 3 3 2 2" xfId="12944" xr:uid="{00000000-0005-0000-0000-0000E62D0000}"/>
    <cellStyle name="Normal 3 3 2 3 3 2 2 2" xfId="12945" xr:uid="{00000000-0005-0000-0000-0000E72D0000}"/>
    <cellStyle name="Normal 3 3 2 3 3 2 2 3" xfId="12946" xr:uid="{00000000-0005-0000-0000-0000E82D0000}"/>
    <cellStyle name="Normal 3 3 2 3 3 2 2 3 2" xfId="26330" xr:uid="{8A61D4F4-0DCC-476A-B313-85C845B84DF7}"/>
    <cellStyle name="Normal 3 3 2 3 3 2 2 3 2 2" xfId="41293" xr:uid="{DC69F796-89E7-4535-9023-C98FF055B43C}"/>
    <cellStyle name="Normal 3 3 2 3 3 2 2 3 3" xfId="33698" xr:uid="{07D0FD30-E40D-4E0B-A236-55DA2E9EDF51}"/>
    <cellStyle name="Normal 3 3 2 3 3 2 2 4" xfId="12947" xr:uid="{00000000-0005-0000-0000-0000E92D0000}"/>
    <cellStyle name="Normal 3 3 2 3 3 2 3" xfId="12948" xr:uid="{00000000-0005-0000-0000-0000EA2D0000}"/>
    <cellStyle name="Normal 3 3 2 3 3 2 4" xfId="12949" xr:uid="{00000000-0005-0000-0000-0000EB2D0000}"/>
    <cellStyle name="Normal 3 3 2 3 3 2 4 2" xfId="26331" xr:uid="{97B18E43-F55E-4DB5-88D7-994404160EEF}"/>
    <cellStyle name="Normal 3 3 2 3 3 2 4 2 2" xfId="41294" xr:uid="{30832993-3CDD-4065-81F5-E72565004F63}"/>
    <cellStyle name="Normal 3 3 2 3 3 2 4 3" xfId="33699" xr:uid="{0DC84F71-8A2C-46FB-9E3A-32C5B72686FA}"/>
    <cellStyle name="Normal 3 3 2 3 3 2 5" xfId="12950" xr:uid="{00000000-0005-0000-0000-0000EC2D0000}"/>
    <cellStyle name="Normal 3 3 2 3 3 2 5 2" xfId="26332" xr:uid="{72D58F2E-02A7-4178-9A3D-01017C5FB531}"/>
    <cellStyle name="Normal 3 3 2 3 3 2 5 2 2" xfId="41295" xr:uid="{D0E50E6C-7726-4E30-ACDA-7512611253F3}"/>
    <cellStyle name="Normal 3 3 2 3 3 2 5 3" xfId="33700" xr:uid="{D2C689CD-EAFD-4408-A5CE-05DB23B8D400}"/>
    <cellStyle name="Normal 3 3 2 3 3 2 6" xfId="12951" xr:uid="{00000000-0005-0000-0000-0000ED2D0000}"/>
    <cellStyle name="Normal 3 3 2 3 3 3" xfId="12952" xr:uid="{00000000-0005-0000-0000-0000EE2D0000}"/>
    <cellStyle name="Normal 3 3 2 3 3 3 2" xfId="12953" xr:uid="{00000000-0005-0000-0000-0000EF2D0000}"/>
    <cellStyle name="Normal 3 3 2 3 3 3 2 2" xfId="12954" xr:uid="{00000000-0005-0000-0000-0000F02D0000}"/>
    <cellStyle name="Normal 3 3 2 3 3 3 2 3" xfId="12955" xr:uid="{00000000-0005-0000-0000-0000F12D0000}"/>
    <cellStyle name="Normal 3 3 2 3 3 3 3" xfId="12956" xr:uid="{00000000-0005-0000-0000-0000F22D0000}"/>
    <cellStyle name="Normal 3 3 2 3 3 3 4" xfId="12957" xr:uid="{00000000-0005-0000-0000-0000F32D0000}"/>
    <cellStyle name="Normal 3 3 2 3 3 3 4 2" xfId="26333" xr:uid="{1D6BECC7-7133-4ABD-AF01-38DA40DF7C8A}"/>
    <cellStyle name="Normal 3 3 2 3 3 3 4 2 2" xfId="41296" xr:uid="{A7FBAA9C-BC99-4EC6-AB64-3D5709F1968F}"/>
    <cellStyle name="Normal 3 3 2 3 3 3 4 3" xfId="33701" xr:uid="{0B038273-048B-4CD8-BA5C-9CBE20C0E40F}"/>
    <cellStyle name="Normal 3 3 2 3 3 3 5" xfId="12958" xr:uid="{00000000-0005-0000-0000-0000F42D0000}"/>
    <cellStyle name="Normal 3 3 2 3 3 3 5 2" xfId="26334" xr:uid="{E1987686-B868-4D07-B7F2-0A79E41AF0B5}"/>
    <cellStyle name="Normal 3 3 2 3 3 3 5 2 2" xfId="41297" xr:uid="{6C4FF443-FD78-4DB7-B947-24E542F749EC}"/>
    <cellStyle name="Normal 3 3 2 3 3 3 5 3" xfId="33702" xr:uid="{D2B651DC-A600-4AAE-842E-6E269419BBD3}"/>
    <cellStyle name="Normal 3 3 2 3 3 3 6" xfId="12959" xr:uid="{00000000-0005-0000-0000-0000F52D0000}"/>
    <cellStyle name="Normal 3 3 2 3 3 4" xfId="12960" xr:uid="{00000000-0005-0000-0000-0000F62D0000}"/>
    <cellStyle name="Normal 3 3 2 3 3 4 2" xfId="12961" xr:uid="{00000000-0005-0000-0000-0000F72D0000}"/>
    <cellStyle name="Normal 3 3 2 3 3 4 3" xfId="12962" xr:uid="{00000000-0005-0000-0000-0000F82D0000}"/>
    <cellStyle name="Normal 3 3 2 3 3 5" xfId="12963" xr:uid="{00000000-0005-0000-0000-0000F92D0000}"/>
    <cellStyle name="Normal 3 3 2 3 3 6" xfId="12964" xr:uid="{00000000-0005-0000-0000-0000FA2D0000}"/>
    <cellStyle name="Normal 3 3 2 3 3 6 2" xfId="26335" xr:uid="{9CDF03DB-89C6-4F18-9FE6-87DE91159C92}"/>
    <cellStyle name="Normal 3 3 2 3 3 6 2 2" xfId="41298" xr:uid="{5BD529CF-57A4-496D-A0BD-281A8EA5D3EC}"/>
    <cellStyle name="Normal 3 3 2 3 3 6 3" xfId="33703" xr:uid="{85B0DA2C-548D-4595-85CE-4DC67490FE07}"/>
    <cellStyle name="Normal 3 3 2 3 3 7" xfId="12965" xr:uid="{00000000-0005-0000-0000-0000FB2D0000}"/>
    <cellStyle name="Normal 3 3 2 3 3 7 2" xfId="26336" xr:uid="{4FED3D0D-F37F-472F-9C5D-B7BB2FE37755}"/>
    <cellStyle name="Normal 3 3 2 3 3 7 2 2" xfId="41299" xr:uid="{C0D7FEBC-1582-434E-B8E1-ABF0BA4B4384}"/>
    <cellStyle name="Normal 3 3 2 3 3 7 3" xfId="33704" xr:uid="{6893EBD5-61DA-4FE2-8EDF-1B0E2DA51DB4}"/>
    <cellStyle name="Normal 3 3 2 3 3 8" xfId="12966" xr:uid="{00000000-0005-0000-0000-0000FC2D0000}"/>
    <cellStyle name="Normal 3 3 2 3 4" xfId="12967" xr:uid="{00000000-0005-0000-0000-0000FD2D0000}"/>
    <cellStyle name="Normal 3 3 2 3 4 2" xfId="12968" xr:uid="{00000000-0005-0000-0000-0000FE2D0000}"/>
    <cellStyle name="Normal 3 3 2 3 4 2 2" xfId="12969" xr:uid="{00000000-0005-0000-0000-0000FF2D0000}"/>
    <cellStyle name="Normal 3 3 2 3 4 2 3" xfId="12970" xr:uid="{00000000-0005-0000-0000-0000002E0000}"/>
    <cellStyle name="Normal 3 3 2 3 4 2 3 2" xfId="26337" xr:uid="{75E7B7C7-C000-4080-A370-BDD50AB01951}"/>
    <cellStyle name="Normal 3 3 2 3 4 2 3 2 2" xfId="41300" xr:uid="{3F1498D9-DF75-4CC6-B228-9D3A84737C73}"/>
    <cellStyle name="Normal 3 3 2 3 4 2 3 3" xfId="33705" xr:uid="{D99C1757-E347-43BC-AEB6-0D534C99999E}"/>
    <cellStyle name="Normal 3 3 2 3 4 2 4" xfId="12971" xr:uid="{00000000-0005-0000-0000-0000012E0000}"/>
    <cellStyle name="Normal 3 3 2 3 4 3" xfId="12972" xr:uid="{00000000-0005-0000-0000-0000022E0000}"/>
    <cellStyle name="Normal 3 3 2 3 4 4" xfId="12973" xr:uid="{00000000-0005-0000-0000-0000032E0000}"/>
    <cellStyle name="Normal 3 3 2 3 4 4 2" xfId="26338" xr:uid="{81B68A4A-8BB8-431F-8E31-2A4C20632974}"/>
    <cellStyle name="Normal 3 3 2 3 4 4 2 2" xfId="41301" xr:uid="{BF16B251-CAAD-4D43-AFEE-843B72837060}"/>
    <cellStyle name="Normal 3 3 2 3 4 4 3" xfId="33706" xr:uid="{7352B3A9-A647-4B8A-A723-074261A39D62}"/>
    <cellStyle name="Normal 3 3 2 3 4 5" xfId="12974" xr:uid="{00000000-0005-0000-0000-0000042E0000}"/>
    <cellStyle name="Normal 3 3 2 3 4 5 2" xfId="26339" xr:uid="{D57DE68C-94C6-4DEF-AD64-E3407E975E6D}"/>
    <cellStyle name="Normal 3 3 2 3 4 5 2 2" xfId="41302" xr:uid="{7AB3F968-78BD-4502-87D4-4FE1FCA3E7CC}"/>
    <cellStyle name="Normal 3 3 2 3 4 5 3" xfId="33707" xr:uid="{BC963BE8-3F9B-48FE-A8DB-BCEAAA9A550D}"/>
    <cellStyle name="Normal 3 3 2 3 4 6" xfId="12975" xr:uid="{00000000-0005-0000-0000-0000052E0000}"/>
    <cellStyle name="Normal 3 3 2 3 5" xfId="12976" xr:uid="{00000000-0005-0000-0000-0000062E0000}"/>
    <cellStyle name="Normal 3 3 2 3 5 2" xfId="12977" xr:uid="{00000000-0005-0000-0000-0000072E0000}"/>
    <cellStyle name="Normal 3 3 2 3 5 2 2" xfId="12978" xr:uid="{00000000-0005-0000-0000-0000082E0000}"/>
    <cellStyle name="Normal 3 3 2 3 5 2 3" xfId="12979" xr:uid="{00000000-0005-0000-0000-0000092E0000}"/>
    <cellStyle name="Normal 3 3 2 3 5 3" xfId="12980" xr:uid="{00000000-0005-0000-0000-00000A2E0000}"/>
    <cellStyle name="Normal 3 3 2 3 5 4" xfId="12981" xr:uid="{00000000-0005-0000-0000-00000B2E0000}"/>
    <cellStyle name="Normal 3 3 2 3 5 4 2" xfId="26340" xr:uid="{356FF8D6-5D10-4392-A55B-88619CAFBDDE}"/>
    <cellStyle name="Normal 3 3 2 3 5 4 2 2" xfId="41303" xr:uid="{2D16BB76-1F8F-4897-9DFD-4AA50BA9D87A}"/>
    <cellStyle name="Normal 3 3 2 3 5 4 3" xfId="33708" xr:uid="{5071BA76-13A8-4DD7-AD78-A994611E8AB4}"/>
    <cellStyle name="Normal 3 3 2 3 5 5" xfId="12982" xr:uid="{00000000-0005-0000-0000-00000C2E0000}"/>
    <cellStyle name="Normal 3 3 2 3 5 5 2" xfId="26341" xr:uid="{53CA62D9-C370-4165-A6B6-56E9C0C2C5E0}"/>
    <cellStyle name="Normal 3 3 2 3 5 5 2 2" xfId="41304" xr:uid="{CA3D200D-43DF-4E15-AD69-7845F1FF4BB9}"/>
    <cellStyle name="Normal 3 3 2 3 5 5 3" xfId="33709" xr:uid="{AA09701D-68E8-4ED8-B539-21984D5116DB}"/>
    <cellStyle name="Normal 3 3 2 3 5 6" xfId="12983" xr:uid="{00000000-0005-0000-0000-00000D2E0000}"/>
    <cellStyle name="Normal 3 3 2 3 6" xfId="12984" xr:uid="{00000000-0005-0000-0000-00000E2E0000}"/>
    <cellStyle name="Normal 3 3 2 3 6 2" xfId="12985" xr:uid="{00000000-0005-0000-0000-00000F2E0000}"/>
    <cellStyle name="Normal 3 3 2 3 6 3" xfId="12986" xr:uid="{00000000-0005-0000-0000-0000102E0000}"/>
    <cellStyle name="Normal 3 3 2 3 7" xfId="12987" xr:uid="{00000000-0005-0000-0000-0000112E0000}"/>
    <cellStyle name="Normal 3 3 2 3 8" xfId="12988" xr:uid="{00000000-0005-0000-0000-0000122E0000}"/>
    <cellStyle name="Normal 3 3 2 3 8 2" xfId="26342" xr:uid="{15EBEB05-0A81-4CD2-955F-CCA993525291}"/>
    <cellStyle name="Normal 3 3 2 3 8 2 2" xfId="41305" xr:uid="{C800F41A-5D45-41AB-B565-FD550DC8F6D1}"/>
    <cellStyle name="Normal 3 3 2 3 8 3" xfId="33710" xr:uid="{B681441D-982D-4143-9AFF-46A0CEAA857D}"/>
    <cellStyle name="Normal 3 3 2 3 9" xfId="12989" xr:uid="{00000000-0005-0000-0000-0000132E0000}"/>
    <cellStyle name="Normal 3 3 2 3 9 2" xfId="26343" xr:uid="{C7992CB1-0529-4084-8856-F952C7EF3856}"/>
    <cellStyle name="Normal 3 3 2 3 9 2 2" xfId="41306" xr:uid="{B807F8E6-8C5A-4E30-A0F6-DD62AD3805B0}"/>
    <cellStyle name="Normal 3 3 2 3 9 3" xfId="33711" xr:uid="{A2B65D8B-AD51-4013-972A-8C6A52B89012}"/>
    <cellStyle name="Normal 3 3 2 4" xfId="12990" xr:uid="{00000000-0005-0000-0000-0000142E0000}"/>
    <cellStyle name="Normal 3 3 2 4 2" xfId="12991" xr:uid="{00000000-0005-0000-0000-0000152E0000}"/>
    <cellStyle name="Normal 3 3 2 4 2 2" xfId="12992" xr:uid="{00000000-0005-0000-0000-0000162E0000}"/>
    <cellStyle name="Normal 3 3 2 4 2 2 2" xfId="12993" xr:uid="{00000000-0005-0000-0000-0000172E0000}"/>
    <cellStyle name="Normal 3 3 2 4 2 2 2 2" xfId="12994" xr:uid="{00000000-0005-0000-0000-0000182E0000}"/>
    <cellStyle name="Normal 3 3 2 4 2 2 2 3" xfId="12995" xr:uid="{00000000-0005-0000-0000-0000192E0000}"/>
    <cellStyle name="Normal 3 3 2 4 2 2 3" xfId="12996" xr:uid="{00000000-0005-0000-0000-00001A2E0000}"/>
    <cellStyle name="Normal 3 3 2 4 2 2 4" xfId="12997" xr:uid="{00000000-0005-0000-0000-00001B2E0000}"/>
    <cellStyle name="Normal 3 3 2 4 2 2 4 2" xfId="26344" xr:uid="{C1C2963E-9B4A-4E3E-9EC5-1C6F955B7942}"/>
    <cellStyle name="Normal 3 3 2 4 2 2 4 2 2" xfId="41307" xr:uid="{DB1ED00F-454B-4393-9F5A-FDE227493C9D}"/>
    <cellStyle name="Normal 3 3 2 4 2 2 4 3" xfId="33712" xr:uid="{31E71D7A-5437-422A-93C3-6493321BB7E4}"/>
    <cellStyle name="Normal 3 3 2 4 2 2 5" xfId="12998" xr:uid="{00000000-0005-0000-0000-00001C2E0000}"/>
    <cellStyle name="Normal 3 3 2 4 2 2 5 2" xfId="26345" xr:uid="{2F2162D8-A67B-4D51-963D-B9A1EDAD1184}"/>
    <cellStyle name="Normal 3 3 2 4 2 2 5 2 2" xfId="41308" xr:uid="{9C150DE4-BE0D-4243-AC90-2533FEDE326A}"/>
    <cellStyle name="Normal 3 3 2 4 2 2 5 3" xfId="33713" xr:uid="{AA41C4C6-F6EE-4913-BB1A-E8760F8E595B}"/>
    <cellStyle name="Normal 3 3 2 4 2 2 6" xfId="12999" xr:uid="{00000000-0005-0000-0000-00001D2E0000}"/>
    <cellStyle name="Normal 3 3 2 4 2 3" xfId="13000" xr:uid="{00000000-0005-0000-0000-00001E2E0000}"/>
    <cellStyle name="Normal 3 3 2 4 2 3 2" xfId="13001" xr:uid="{00000000-0005-0000-0000-00001F2E0000}"/>
    <cellStyle name="Normal 3 3 2 4 2 3 2 2" xfId="13002" xr:uid="{00000000-0005-0000-0000-0000202E0000}"/>
    <cellStyle name="Normal 3 3 2 4 2 3 2 3" xfId="13003" xr:uid="{00000000-0005-0000-0000-0000212E0000}"/>
    <cellStyle name="Normal 3 3 2 4 2 3 3" xfId="13004" xr:uid="{00000000-0005-0000-0000-0000222E0000}"/>
    <cellStyle name="Normal 3 3 2 4 2 3 3 2" xfId="13005" xr:uid="{00000000-0005-0000-0000-0000232E0000}"/>
    <cellStyle name="Normal 3 3 2 4 2 3 3 3" xfId="26346" xr:uid="{F87B0A9E-9812-46BC-8750-422D616177B9}"/>
    <cellStyle name="Normal 3 3 2 4 2 3 3 3 2" xfId="41309" xr:uid="{3CCDED7A-9E71-45FE-B6E8-8636AEB9BF4F}"/>
    <cellStyle name="Normal 3 3 2 4 2 3 3 4" xfId="33714" xr:uid="{C742DA41-C053-4116-BAC6-01A0814901BB}"/>
    <cellStyle name="Normal 3 3 2 4 2 3 4" xfId="13006" xr:uid="{00000000-0005-0000-0000-0000242E0000}"/>
    <cellStyle name="Normal 3 3 2 4 2 4" xfId="13007" xr:uid="{00000000-0005-0000-0000-0000252E0000}"/>
    <cellStyle name="Normal 3 3 2 4 2 4 2" xfId="13008" xr:uid="{00000000-0005-0000-0000-0000262E0000}"/>
    <cellStyle name="Normal 3 3 2 4 2 4 3" xfId="13009" xr:uid="{00000000-0005-0000-0000-0000272E0000}"/>
    <cellStyle name="Normal 3 3 2 4 2 5" xfId="13010" xr:uid="{00000000-0005-0000-0000-0000282E0000}"/>
    <cellStyle name="Normal 3 3 2 4 2 6" xfId="13011" xr:uid="{00000000-0005-0000-0000-0000292E0000}"/>
    <cellStyle name="Normal 3 3 2 4 2 6 2" xfId="26347" xr:uid="{2F79E8C0-E7A6-4579-9814-1007808C54B3}"/>
    <cellStyle name="Normal 3 3 2 4 2 6 2 2" xfId="41310" xr:uid="{DE277C0A-4CB6-4450-9AD1-19A8AEDD433B}"/>
    <cellStyle name="Normal 3 3 2 4 2 6 3" xfId="33715" xr:uid="{8569DD62-FCFD-4BC5-888C-A2CAC14931FC}"/>
    <cellStyle name="Normal 3 3 2 4 2 7" xfId="13012" xr:uid="{00000000-0005-0000-0000-00002A2E0000}"/>
    <cellStyle name="Normal 3 3 2 4 2 7 2" xfId="26348" xr:uid="{DAECF9E9-EE2B-469B-B9FD-C318A1A026C8}"/>
    <cellStyle name="Normal 3 3 2 4 2 7 2 2" xfId="41311" xr:uid="{EB0C331E-8989-4F6E-A292-45BA5019FE77}"/>
    <cellStyle name="Normal 3 3 2 4 2 7 3" xfId="33716" xr:uid="{1BBD5FE5-48DB-47C4-9781-4609EFAD95F5}"/>
    <cellStyle name="Normal 3 3 2 4 2 8" xfId="13013" xr:uid="{00000000-0005-0000-0000-00002B2E0000}"/>
    <cellStyle name="Normal 3 3 2 4 3" xfId="13014" xr:uid="{00000000-0005-0000-0000-00002C2E0000}"/>
    <cellStyle name="Normal 3 3 2 4 3 2" xfId="13015" xr:uid="{00000000-0005-0000-0000-00002D2E0000}"/>
    <cellStyle name="Normal 3 3 2 4 3 2 2" xfId="13016" xr:uid="{00000000-0005-0000-0000-00002E2E0000}"/>
    <cellStyle name="Normal 3 3 2 4 3 2 3" xfId="13017" xr:uid="{00000000-0005-0000-0000-00002F2E0000}"/>
    <cellStyle name="Normal 3 3 2 4 3 3" xfId="13018" xr:uid="{00000000-0005-0000-0000-0000302E0000}"/>
    <cellStyle name="Normal 3 3 2 4 3 4" xfId="13019" xr:uid="{00000000-0005-0000-0000-0000312E0000}"/>
    <cellStyle name="Normal 3 3 2 4 3 4 2" xfId="26349" xr:uid="{CC4F3029-D002-4403-9B1E-9116B65029F9}"/>
    <cellStyle name="Normal 3 3 2 4 3 4 2 2" xfId="41312" xr:uid="{85282590-D307-4039-BBA5-3C9462CEA96F}"/>
    <cellStyle name="Normal 3 3 2 4 3 4 3" xfId="33717" xr:uid="{63751FDA-9C0E-4CA1-9E20-705359782A63}"/>
    <cellStyle name="Normal 3 3 2 4 3 5" xfId="13020" xr:uid="{00000000-0005-0000-0000-0000322E0000}"/>
    <cellStyle name="Normal 3 3 2 4 3 5 2" xfId="26350" xr:uid="{3A43ECC7-8F80-4173-92DB-5288BA054E0C}"/>
    <cellStyle name="Normal 3 3 2 4 3 5 2 2" xfId="41313" xr:uid="{8D13F005-81CC-4F25-B093-69E88EF566BA}"/>
    <cellStyle name="Normal 3 3 2 4 3 5 3" xfId="33718" xr:uid="{D8DF8BF9-7A73-454F-98B7-C689BB748342}"/>
    <cellStyle name="Normal 3 3 2 4 3 6" xfId="13021" xr:uid="{00000000-0005-0000-0000-0000332E0000}"/>
    <cellStyle name="Normal 3 3 2 4 4" xfId="13022" xr:uid="{00000000-0005-0000-0000-0000342E0000}"/>
    <cellStyle name="Normal 3 3 2 4 4 2" xfId="13023" xr:uid="{00000000-0005-0000-0000-0000352E0000}"/>
    <cellStyle name="Normal 3 3 2 4 4 2 2" xfId="13024" xr:uid="{00000000-0005-0000-0000-0000362E0000}"/>
    <cellStyle name="Normal 3 3 2 4 4 2 3" xfId="13025" xr:uid="{00000000-0005-0000-0000-0000372E0000}"/>
    <cellStyle name="Normal 3 3 2 4 4 3" xfId="13026" xr:uid="{00000000-0005-0000-0000-0000382E0000}"/>
    <cellStyle name="Normal 3 3 2 4 4 3 2" xfId="13027" xr:uid="{00000000-0005-0000-0000-0000392E0000}"/>
    <cellStyle name="Normal 3 3 2 4 4 3 3" xfId="26351" xr:uid="{EA6FE4B8-2BDB-4536-B6A8-F85601992FAE}"/>
    <cellStyle name="Normal 3 3 2 4 4 3 3 2" xfId="41314" xr:uid="{06BE8F28-9678-41D2-BC6D-557D82807E87}"/>
    <cellStyle name="Normal 3 3 2 4 4 3 4" xfId="33719" xr:uid="{0202BA9A-4837-4C36-A8CA-770226F6E6DE}"/>
    <cellStyle name="Normal 3 3 2 4 4 4" xfId="13028" xr:uid="{00000000-0005-0000-0000-00003A2E0000}"/>
    <cellStyle name="Normal 3 3 2 4 5" xfId="13029" xr:uid="{00000000-0005-0000-0000-00003B2E0000}"/>
    <cellStyle name="Normal 3 3 2 4 5 2" xfId="13030" xr:uid="{00000000-0005-0000-0000-00003C2E0000}"/>
    <cellStyle name="Normal 3 3 2 4 5 3" xfId="13031" xr:uid="{00000000-0005-0000-0000-00003D2E0000}"/>
    <cellStyle name="Normal 3 3 2 4 6" xfId="13032" xr:uid="{00000000-0005-0000-0000-00003E2E0000}"/>
    <cellStyle name="Normal 3 3 2 4 7" xfId="13033" xr:uid="{00000000-0005-0000-0000-00003F2E0000}"/>
    <cellStyle name="Normal 3 3 2 4 7 2" xfId="26352" xr:uid="{243029D9-7857-4A72-B732-DF5A42DEC31E}"/>
    <cellStyle name="Normal 3 3 2 4 7 2 2" xfId="41315" xr:uid="{4E687D78-DABD-4E12-BAF6-A720EF7BDE9B}"/>
    <cellStyle name="Normal 3 3 2 4 7 3" xfId="33720" xr:uid="{F8160B79-8E09-4D38-8FFA-3A489BBA0059}"/>
    <cellStyle name="Normal 3 3 2 4 8" xfId="13034" xr:uid="{00000000-0005-0000-0000-0000402E0000}"/>
    <cellStyle name="Normal 3 3 2 4 8 2" xfId="26353" xr:uid="{CF4DFD63-9D58-48F6-82EC-29E58FE6BC88}"/>
    <cellStyle name="Normal 3 3 2 4 8 2 2" xfId="41316" xr:uid="{43A3A184-661E-4EB9-B212-98DCAE1C0E8F}"/>
    <cellStyle name="Normal 3 3 2 4 8 3" xfId="33721" xr:uid="{020ED82B-93E2-43E7-9FF6-90319341E945}"/>
    <cellStyle name="Normal 3 3 2 4 9" xfId="13035" xr:uid="{00000000-0005-0000-0000-0000412E0000}"/>
    <cellStyle name="Normal 3 3 2 5" xfId="13036" xr:uid="{00000000-0005-0000-0000-0000422E0000}"/>
    <cellStyle name="Normal 3 3 2 5 2" xfId="13037" xr:uid="{00000000-0005-0000-0000-0000432E0000}"/>
    <cellStyle name="Normal 3 3 2 5 2 2" xfId="13038" xr:uid="{00000000-0005-0000-0000-0000442E0000}"/>
    <cellStyle name="Normal 3 3 2 5 2 2 2" xfId="13039" xr:uid="{00000000-0005-0000-0000-0000452E0000}"/>
    <cellStyle name="Normal 3 3 2 5 2 2 3" xfId="13040" xr:uid="{00000000-0005-0000-0000-0000462E0000}"/>
    <cellStyle name="Normal 3 3 2 5 2 2 3 2" xfId="26354" xr:uid="{8BF7464C-FC48-4531-AF51-D5F6BA589247}"/>
    <cellStyle name="Normal 3 3 2 5 2 2 3 2 2" xfId="41317" xr:uid="{7DEF57A7-5A88-4C06-B8A9-DC7DAEFA3361}"/>
    <cellStyle name="Normal 3 3 2 5 2 2 3 3" xfId="33722" xr:uid="{10B00DB7-4FE8-43E7-A1AB-BDBB79397355}"/>
    <cellStyle name="Normal 3 3 2 5 2 2 4" xfId="13041" xr:uid="{00000000-0005-0000-0000-0000472E0000}"/>
    <cellStyle name="Normal 3 3 2 5 2 3" xfId="13042" xr:uid="{00000000-0005-0000-0000-0000482E0000}"/>
    <cellStyle name="Normal 3 3 2 5 2 4" xfId="13043" xr:uid="{00000000-0005-0000-0000-0000492E0000}"/>
    <cellStyle name="Normal 3 3 2 5 2 4 2" xfId="26355" xr:uid="{2FC42632-DAA4-4E1C-8398-5708D909A3FF}"/>
    <cellStyle name="Normal 3 3 2 5 2 4 2 2" xfId="41318" xr:uid="{EBBDE8E7-245C-46DD-8C5A-A9BF1D7F8E68}"/>
    <cellStyle name="Normal 3 3 2 5 2 4 3" xfId="33723" xr:uid="{F5BBDC0E-76B3-42C3-BA8F-D8EF893C5BC4}"/>
    <cellStyle name="Normal 3 3 2 5 2 5" xfId="13044" xr:uid="{00000000-0005-0000-0000-00004A2E0000}"/>
    <cellStyle name="Normal 3 3 2 5 2 5 2" xfId="26356" xr:uid="{1D7DC10F-B7A0-42D2-B7B2-3C07C82CC241}"/>
    <cellStyle name="Normal 3 3 2 5 2 5 2 2" xfId="41319" xr:uid="{9DEBD9A0-F903-4DA0-B250-4268A3CB9461}"/>
    <cellStyle name="Normal 3 3 2 5 2 5 3" xfId="33724" xr:uid="{5246D3EA-B071-48BA-A9B0-ED973B8A1DE8}"/>
    <cellStyle name="Normal 3 3 2 5 2 6" xfId="13045" xr:uid="{00000000-0005-0000-0000-00004B2E0000}"/>
    <cellStyle name="Normal 3 3 2 5 3" xfId="13046" xr:uid="{00000000-0005-0000-0000-00004C2E0000}"/>
    <cellStyle name="Normal 3 3 2 5 3 2" xfId="13047" xr:uid="{00000000-0005-0000-0000-00004D2E0000}"/>
    <cellStyle name="Normal 3 3 2 5 3 2 2" xfId="13048" xr:uid="{00000000-0005-0000-0000-00004E2E0000}"/>
    <cellStyle name="Normal 3 3 2 5 3 2 3" xfId="13049" xr:uid="{00000000-0005-0000-0000-00004F2E0000}"/>
    <cellStyle name="Normal 3 3 2 5 3 3" xfId="13050" xr:uid="{00000000-0005-0000-0000-0000502E0000}"/>
    <cellStyle name="Normal 3 3 2 5 3 4" xfId="13051" xr:uid="{00000000-0005-0000-0000-0000512E0000}"/>
    <cellStyle name="Normal 3 3 2 5 3 4 2" xfId="26357" xr:uid="{CD1E3C01-F31A-4558-B7CD-DA0790F791EE}"/>
    <cellStyle name="Normal 3 3 2 5 3 4 2 2" xfId="41320" xr:uid="{93E19958-5CE9-4510-992C-E0B04B0C20B3}"/>
    <cellStyle name="Normal 3 3 2 5 3 4 3" xfId="33725" xr:uid="{470770FC-32C1-4736-83CE-5254A03E1D9B}"/>
    <cellStyle name="Normal 3 3 2 5 3 5" xfId="13052" xr:uid="{00000000-0005-0000-0000-0000522E0000}"/>
    <cellStyle name="Normal 3 3 2 5 3 5 2" xfId="26358" xr:uid="{3695DBF0-8CB9-44D3-B276-5BF627F0DCAE}"/>
    <cellStyle name="Normal 3 3 2 5 3 5 2 2" xfId="41321" xr:uid="{15B22571-9384-4131-BF94-94F3CD056494}"/>
    <cellStyle name="Normal 3 3 2 5 3 5 3" xfId="33726" xr:uid="{B7FE1609-9070-4477-9CF7-FE0C02F1D480}"/>
    <cellStyle name="Normal 3 3 2 5 3 6" xfId="13053" xr:uid="{00000000-0005-0000-0000-0000532E0000}"/>
    <cellStyle name="Normal 3 3 2 5 4" xfId="13054" xr:uid="{00000000-0005-0000-0000-0000542E0000}"/>
    <cellStyle name="Normal 3 3 2 5 4 2" xfId="13055" xr:uid="{00000000-0005-0000-0000-0000552E0000}"/>
    <cellStyle name="Normal 3 3 2 5 4 3" xfId="13056" xr:uid="{00000000-0005-0000-0000-0000562E0000}"/>
    <cellStyle name="Normal 3 3 2 5 5" xfId="13057" xr:uid="{00000000-0005-0000-0000-0000572E0000}"/>
    <cellStyle name="Normal 3 3 2 5 6" xfId="13058" xr:uid="{00000000-0005-0000-0000-0000582E0000}"/>
    <cellStyle name="Normal 3 3 2 5 6 2" xfId="26359" xr:uid="{87DA445A-5514-4C31-9F41-C82336A049B4}"/>
    <cellStyle name="Normal 3 3 2 5 6 2 2" xfId="41322" xr:uid="{D98D463F-A5F9-4C6C-8665-29717B8B36F1}"/>
    <cellStyle name="Normal 3 3 2 5 6 3" xfId="33727" xr:uid="{3DC94384-476B-4F36-A1A2-45554CB1E2A6}"/>
    <cellStyle name="Normal 3 3 2 5 7" xfId="13059" xr:uid="{00000000-0005-0000-0000-0000592E0000}"/>
    <cellStyle name="Normal 3 3 2 5 7 2" xfId="26360" xr:uid="{955D185A-111A-45A0-8621-172F9ADFFC6E}"/>
    <cellStyle name="Normal 3 3 2 5 7 2 2" xfId="41323" xr:uid="{5DB94721-04DB-4C2C-8F3D-86179283A0F5}"/>
    <cellStyle name="Normal 3 3 2 5 7 3" xfId="33728" xr:uid="{ED941778-2B03-4FF6-B34B-92851F71EABB}"/>
    <cellStyle name="Normal 3 3 2 5 8" xfId="13060" xr:uid="{00000000-0005-0000-0000-00005A2E0000}"/>
    <cellStyle name="Normal 3 3 2 6" xfId="13061" xr:uid="{00000000-0005-0000-0000-00005B2E0000}"/>
    <cellStyle name="Normal 3 3 2 6 2" xfId="13062" xr:uid="{00000000-0005-0000-0000-00005C2E0000}"/>
    <cellStyle name="Normal 3 3 2 6 2 2" xfId="13063" xr:uid="{00000000-0005-0000-0000-00005D2E0000}"/>
    <cellStyle name="Normal 3 3 2 6 2 3" xfId="26361" xr:uid="{051BDF55-0921-4FE4-998C-E0E701690994}"/>
    <cellStyle name="Normal 3 3 2 6 2 3 2" xfId="41324" xr:uid="{38691A3B-F5F6-47CD-9E1A-3B311998AB37}"/>
    <cellStyle name="Normal 3 3 2 6 2 4" xfId="33729" xr:uid="{D8E35A00-4FFF-464E-9116-E3627E74DB8C}"/>
    <cellStyle name="Normal 3 3 2 6 3" xfId="13064" xr:uid="{00000000-0005-0000-0000-00005E2E0000}"/>
    <cellStyle name="Normal 3 3 2 6 4" xfId="13065" xr:uid="{00000000-0005-0000-0000-00005F2E0000}"/>
    <cellStyle name="Normal 3 3 2 6 4 2" xfId="26362" xr:uid="{0D3DAB91-DAD5-4C33-9978-4053A1163C93}"/>
    <cellStyle name="Normal 3 3 2 6 4 2 2" xfId="41325" xr:uid="{810A7679-EDA8-4279-ADB9-1CFC7CDC7303}"/>
    <cellStyle name="Normal 3 3 2 6 4 3" xfId="33730" xr:uid="{1EA7C715-9BE7-46EF-917A-AD23959D0162}"/>
    <cellStyle name="Normal 3 3 2 6 5" xfId="13066" xr:uid="{00000000-0005-0000-0000-0000602E0000}"/>
    <cellStyle name="Normal 3 3 2 7" xfId="13067" xr:uid="{00000000-0005-0000-0000-0000612E0000}"/>
    <cellStyle name="Normal 3 3 2 7 2" xfId="13068" xr:uid="{00000000-0005-0000-0000-0000622E0000}"/>
    <cellStyle name="Normal 3 3 2 7 2 2" xfId="13069" xr:uid="{00000000-0005-0000-0000-0000632E0000}"/>
    <cellStyle name="Normal 3 3 2 7 2 3" xfId="13070" xr:uid="{00000000-0005-0000-0000-0000642E0000}"/>
    <cellStyle name="Normal 3 3 2 7 3" xfId="13071" xr:uid="{00000000-0005-0000-0000-0000652E0000}"/>
    <cellStyle name="Normal 3 3 2 7 4" xfId="13072" xr:uid="{00000000-0005-0000-0000-0000662E0000}"/>
    <cellStyle name="Normal 3 3 2 7 4 2" xfId="26363" xr:uid="{5D237E8D-04E4-4425-867B-C3D5C4DFC140}"/>
    <cellStyle name="Normal 3 3 2 7 4 2 2" xfId="41326" xr:uid="{E2A3502D-24C8-45C7-8CB0-394317D50DBE}"/>
    <cellStyle name="Normal 3 3 2 7 4 3" xfId="33731" xr:uid="{4C86B933-9253-4BD7-BAD7-2ACF668F61E7}"/>
    <cellStyle name="Normal 3 3 2 7 5" xfId="13073" xr:uid="{00000000-0005-0000-0000-0000672E0000}"/>
    <cellStyle name="Normal 3 3 2 7 5 2" xfId="26364" xr:uid="{0D8E61D0-83E0-4C81-93FB-64E7478402E6}"/>
    <cellStyle name="Normal 3 3 2 7 5 2 2" xfId="41327" xr:uid="{B3389412-7F54-4928-BECB-EAD01C86CA96}"/>
    <cellStyle name="Normal 3 3 2 7 5 3" xfId="33732" xr:uid="{8088E7FC-8145-4B07-B654-4B07CAB697FA}"/>
    <cellStyle name="Normal 3 3 2 7 6" xfId="13074" xr:uid="{00000000-0005-0000-0000-0000682E0000}"/>
    <cellStyle name="Normal 3 3 2 8" xfId="13075" xr:uid="{00000000-0005-0000-0000-0000692E0000}"/>
    <cellStyle name="Normal 3 3 2 8 2" xfId="13076" xr:uid="{00000000-0005-0000-0000-00006A2E0000}"/>
    <cellStyle name="Normal 3 3 2 8 2 2" xfId="13077" xr:uid="{00000000-0005-0000-0000-00006B2E0000}"/>
    <cellStyle name="Normal 3 3 2 8 2 3" xfId="13078" xr:uid="{00000000-0005-0000-0000-00006C2E0000}"/>
    <cellStyle name="Normal 3 3 2 8 3" xfId="13079" xr:uid="{00000000-0005-0000-0000-00006D2E0000}"/>
    <cellStyle name="Normal 3 3 2 8 4" xfId="13080" xr:uid="{00000000-0005-0000-0000-00006E2E0000}"/>
    <cellStyle name="Normal 3 3 2 8 4 2" xfId="26365" xr:uid="{592818B3-01CE-4F30-B099-642552C9EB22}"/>
    <cellStyle name="Normal 3 3 2 8 4 2 2" xfId="41328" xr:uid="{5F285DBC-D809-4863-8B14-93A6D799C0BF}"/>
    <cellStyle name="Normal 3 3 2 8 4 3" xfId="33733" xr:uid="{20A494DF-7400-4D84-9643-B19A499C8C6B}"/>
    <cellStyle name="Normal 3 3 2 8 5" xfId="13081" xr:uid="{00000000-0005-0000-0000-00006F2E0000}"/>
    <cellStyle name="Normal 3 3 2 8 5 2" xfId="26366" xr:uid="{DBF42E18-A279-4DB3-89D8-CEA8559E46CE}"/>
    <cellStyle name="Normal 3 3 2 8 5 2 2" xfId="41329" xr:uid="{AE492942-04A4-4BC6-874D-64CDCCA50159}"/>
    <cellStyle name="Normal 3 3 2 8 5 3" xfId="33734" xr:uid="{FA496654-436F-498A-B268-18F1BA62516E}"/>
    <cellStyle name="Normal 3 3 2 8 6" xfId="13082" xr:uid="{00000000-0005-0000-0000-0000702E0000}"/>
    <cellStyle name="Normal 3 3 2 9" xfId="13083" xr:uid="{00000000-0005-0000-0000-0000712E0000}"/>
    <cellStyle name="Normal 3 3 2 9 2" xfId="13084" xr:uid="{00000000-0005-0000-0000-0000722E0000}"/>
    <cellStyle name="Normal 3 3 2 9 3" xfId="13085" xr:uid="{00000000-0005-0000-0000-0000732E0000}"/>
    <cellStyle name="Normal 3 3 2 9 3 2" xfId="26367" xr:uid="{87768A46-C08D-4BE4-8A52-297A855F043E}"/>
    <cellStyle name="Normal 3 3 2 9 3 2 2" xfId="41330" xr:uid="{627F6F23-446A-4355-8562-0D0EAAC47011}"/>
    <cellStyle name="Normal 3 3 2 9 3 3" xfId="33735" xr:uid="{6852D926-B624-4E3F-8E51-01B24F6CCB63}"/>
    <cellStyle name="Normal 3 3 2 9 4" xfId="13086" xr:uid="{00000000-0005-0000-0000-0000742E0000}"/>
    <cellStyle name="Normal 3 3 20" xfId="2186" xr:uid="{00000000-0005-0000-0000-000037080000}"/>
    <cellStyle name="Normal 3 3 20 2" xfId="13087" xr:uid="{00000000-0005-0000-0000-0000762E0000}"/>
    <cellStyle name="Normal 3 3 20 3" xfId="13088" xr:uid="{00000000-0005-0000-0000-0000772E0000}"/>
    <cellStyle name="Normal 3 3 21" xfId="2187" xr:uid="{00000000-0005-0000-0000-000038080000}"/>
    <cellStyle name="Normal 3 3 21 2" xfId="13089" xr:uid="{00000000-0005-0000-0000-0000792E0000}"/>
    <cellStyle name="Normal 3 3 21 3" xfId="13090" xr:uid="{00000000-0005-0000-0000-00007A2E0000}"/>
    <cellStyle name="Normal 3 3 22" xfId="2188" xr:uid="{00000000-0005-0000-0000-000039080000}"/>
    <cellStyle name="Normal 3 3 22 2" xfId="13091" xr:uid="{00000000-0005-0000-0000-00007C2E0000}"/>
    <cellStyle name="Normal 3 3 22 3" xfId="13092" xr:uid="{00000000-0005-0000-0000-00007D2E0000}"/>
    <cellStyle name="Normal 3 3 23" xfId="2189" xr:uid="{00000000-0005-0000-0000-00003A080000}"/>
    <cellStyle name="Normal 3 3 23 2" xfId="13093" xr:uid="{00000000-0005-0000-0000-00007F2E0000}"/>
    <cellStyle name="Normal 3 3 23 3" xfId="13094" xr:uid="{00000000-0005-0000-0000-0000802E0000}"/>
    <cellStyle name="Normal 3 3 24" xfId="2889" xr:uid="{00000000-0005-0000-0000-00003B080000}"/>
    <cellStyle name="Normal 3 3 24 2" xfId="13096" xr:uid="{00000000-0005-0000-0000-0000822E0000}"/>
    <cellStyle name="Normal 3 3 24 3" xfId="13097" xr:uid="{00000000-0005-0000-0000-0000832E0000}"/>
    <cellStyle name="Normal 3 3 24 3 2" xfId="26368" xr:uid="{D1175200-7C75-4D39-841F-765E1087F4A2}"/>
    <cellStyle name="Normal 3 3 24 3 2 2" xfId="41331" xr:uid="{44AAE027-DE0E-4068-89CE-465D3EB40040}"/>
    <cellStyle name="Normal 3 3 24 3 3" xfId="33736" xr:uid="{FB9F1FBC-82C2-4B1F-8A2D-4DBE1608DB91}"/>
    <cellStyle name="Normal 3 3 24 4" xfId="13098" xr:uid="{00000000-0005-0000-0000-0000842E0000}"/>
    <cellStyle name="Normal 3 3 24 5" xfId="13095" xr:uid="{00000000-0005-0000-0000-0000812E0000}"/>
    <cellStyle name="Normal 3 3 24 6" xfId="20845" xr:uid="{06E6717C-848D-4E40-8415-6632EA7A9CF3}"/>
    <cellStyle name="Normal 3 3 24 6 2" xfId="35821" xr:uid="{A711BA8C-6F21-49E8-840A-4C3F51422143}"/>
    <cellStyle name="Normal 3 3 24 7" xfId="28217" xr:uid="{91D77FD0-2570-400B-8972-36BC4150C162}"/>
    <cellStyle name="Normal 3 3 25" xfId="2943" xr:uid="{00000000-0005-0000-0000-00003C080000}"/>
    <cellStyle name="Normal 3 3 25 2" xfId="13100" xr:uid="{00000000-0005-0000-0000-0000862E0000}"/>
    <cellStyle name="Normal 3 3 25 2 2" xfId="13101" xr:uid="{00000000-0005-0000-0000-0000872E0000}"/>
    <cellStyle name="Normal 3 3 25 2 3" xfId="13102" xr:uid="{00000000-0005-0000-0000-0000882E0000}"/>
    <cellStyle name="Normal 3 3 25 3" xfId="13103" xr:uid="{00000000-0005-0000-0000-0000892E0000}"/>
    <cellStyle name="Normal 3 3 25 4" xfId="13104" xr:uid="{00000000-0005-0000-0000-00008A2E0000}"/>
    <cellStyle name="Normal 3 3 25 4 2" xfId="26369" xr:uid="{C2FF9164-A5DA-4F28-9503-1618C401A98C}"/>
    <cellStyle name="Normal 3 3 25 4 2 2" xfId="41332" xr:uid="{FA2693D5-E467-4571-9215-D20784971A4D}"/>
    <cellStyle name="Normal 3 3 25 4 3" xfId="33737" xr:uid="{586A9707-4492-48AA-A1D1-3159595C3EB7}"/>
    <cellStyle name="Normal 3 3 25 5" xfId="13105" xr:uid="{00000000-0005-0000-0000-00008B2E0000}"/>
    <cellStyle name="Normal 3 3 25 5 2" xfId="26370" xr:uid="{98C175AD-11B9-45A9-9BF1-E44604A25B5D}"/>
    <cellStyle name="Normal 3 3 25 5 2 2" xfId="41333" xr:uid="{3AB864CB-00F5-4CB2-A7F7-C0198E403DCC}"/>
    <cellStyle name="Normal 3 3 25 5 3" xfId="33738" xr:uid="{D1E085C4-E06A-4340-B15E-38A282AD704D}"/>
    <cellStyle name="Normal 3 3 25 6" xfId="13106" xr:uid="{00000000-0005-0000-0000-00008C2E0000}"/>
    <cellStyle name="Normal 3 3 25 7" xfId="13099" xr:uid="{00000000-0005-0000-0000-0000852E0000}"/>
    <cellStyle name="Normal 3 3 25 8" xfId="20899" xr:uid="{B6693602-A144-41DF-85BA-E5AB02806972}"/>
    <cellStyle name="Normal 3 3 25 8 2" xfId="35875" xr:uid="{79E12AC9-4F3F-4B67-BA80-F3EB636A35D0}"/>
    <cellStyle name="Normal 3 3 25 9" xfId="28271" xr:uid="{64D78CA0-0D68-4174-A094-203D57EC9497}"/>
    <cellStyle name="Normal 3 3 26" xfId="13107" xr:uid="{00000000-0005-0000-0000-00008D2E0000}"/>
    <cellStyle name="Normal 3 3 26 2" xfId="13108" xr:uid="{00000000-0005-0000-0000-00008E2E0000}"/>
    <cellStyle name="Normal 3 3 26 2 2" xfId="13109" xr:uid="{00000000-0005-0000-0000-00008F2E0000}"/>
    <cellStyle name="Normal 3 3 26 2 3" xfId="13110" xr:uid="{00000000-0005-0000-0000-0000902E0000}"/>
    <cellStyle name="Normal 3 3 26 3" xfId="13111" xr:uid="{00000000-0005-0000-0000-0000912E0000}"/>
    <cellStyle name="Normal 3 3 26 4" xfId="13112" xr:uid="{00000000-0005-0000-0000-0000922E0000}"/>
    <cellStyle name="Normal 3 3 26 4 2" xfId="26371" xr:uid="{4A798CD4-FB86-41DB-BF0F-624328923F67}"/>
    <cellStyle name="Normal 3 3 26 4 2 2" xfId="41334" xr:uid="{E275F81F-676C-4B93-8544-43B5D70DDF36}"/>
    <cellStyle name="Normal 3 3 26 4 3" xfId="33739" xr:uid="{6144128E-82EB-4DDE-A081-ACBA5B2BBFE9}"/>
    <cellStyle name="Normal 3 3 26 5" xfId="13113" xr:uid="{00000000-0005-0000-0000-0000932E0000}"/>
    <cellStyle name="Normal 3 3 26 6" xfId="13114" xr:uid="{00000000-0005-0000-0000-0000942E0000}"/>
    <cellStyle name="Normal 3 3 27" xfId="13115" xr:uid="{00000000-0005-0000-0000-0000952E0000}"/>
    <cellStyle name="Normal 3 3 27 2" xfId="13116" xr:uid="{00000000-0005-0000-0000-0000962E0000}"/>
    <cellStyle name="Normal 3 3 27 3" xfId="13117" xr:uid="{00000000-0005-0000-0000-0000972E0000}"/>
    <cellStyle name="Normal 3 3 28" xfId="13118" xr:uid="{00000000-0005-0000-0000-0000982E0000}"/>
    <cellStyle name="Normal 3 3 28 2" xfId="13119" xr:uid="{00000000-0005-0000-0000-0000992E0000}"/>
    <cellStyle name="Normal 3 3 28 3" xfId="26372" xr:uid="{67DA65B2-2B50-4124-AD59-F87E51A129C1}"/>
    <cellStyle name="Normal 3 3 28 3 2" xfId="41335" xr:uid="{010A3EDD-79FC-4891-B69C-3405B28A5AAD}"/>
    <cellStyle name="Normal 3 3 28 4" xfId="33740" xr:uid="{6BA4D2E5-A8D6-44A1-BA6B-633226F1FB07}"/>
    <cellStyle name="Normal 3 3 29" xfId="13120" xr:uid="{00000000-0005-0000-0000-00009A2E0000}"/>
    <cellStyle name="Normal 3 3 3" xfId="2190" xr:uid="{00000000-0005-0000-0000-00003D080000}"/>
    <cellStyle name="Normal 3 3 3 10" xfId="13121" xr:uid="{00000000-0005-0000-0000-00009C2E0000}"/>
    <cellStyle name="Normal 3 3 3 10 2" xfId="26373" xr:uid="{611E8594-55B2-4D84-8A32-02C96FE41399}"/>
    <cellStyle name="Normal 3 3 3 10 2 2" xfId="41336" xr:uid="{4DB2F775-892E-43D2-A1E4-57205F4F8671}"/>
    <cellStyle name="Normal 3 3 3 10 3" xfId="33741" xr:uid="{68569549-15E5-48BF-A4ED-927EF493174A}"/>
    <cellStyle name="Normal 3 3 3 11" xfId="13122" xr:uid="{00000000-0005-0000-0000-00009D2E0000}"/>
    <cellStyle name="Normal 3 3 3 2" xfId="13123" xr:uid="{00000000-0005-0000-0000-00009E2E0000}"/>
    <cellStyle name="Normal 3 3 3 2 10" xfId="13124" xr:uid="{00000000-0005-0000-0000-00009F2E0000}"/>
    <cellStyle name="Normal 3 3 3 2 2" xfId="13125" xr:uid="{00000000-0005-0000-0000-0000A02E0000}"/>
    <cellStyle name="Normal 3 3 3 2 2 2" xfId="13126" xr:uid="{00000000-0005-0000-0000-0000A12E0000}"/>
    <cellStyle name="Normal 3 3 3 2 2 2 2" xfId="13127" xr:uid="{00000000-0005-0000-0000-0000A22E0000}"/>
    <cellStyle name="Normal 3 3 3 2 2 2 2 2" xfId="13128" xr:uid="{00000000-0005-0000-0000-0000A32E0000}"/>
    <cellStyle name="Normal 3 3 3 2 2 2 2 2 2" xfId="13129" xr:uid="{00000000-0005-0000-0000-0000A42E0000}"/>
    <cellStyle name="Normal 3 3 3 2 2 2 2 2 3" xfId="13130" xr:uid="{00000000-0005-0000-0000-0000A52E0000}"/>
    <cellStyle name="Normal 3 3 3 2 2 2 2 3" xfId="13131" xr:uid="{00000000-0005-0000-0000-0000A62E0000}"/>
    <cellStyle name="Normal 3 3 3 2 2 2 2 4" xfId="13132" xr:uid="{00000000-0005-0000-0000-0000A72E0000}"/>
    <cellStyle name="Normal 3 3 3 2 2 2 2 4 2" xfId="26374" xr:uid="{502512FD-9A99-4FB2-81B0-0DE4A4DF8FBD}"/>
    <cellStyle name="Normal 3 3 3 2 2 2 2 4 2 2" xfId="41337" xr:uid="{7828EFAB-9C69-47F3-94F5-AE754D140783}"/>
    <cellStyle name="Normal 3 3 3 2 2 2 2 4 3" xfId="33742" xr:uid="{A20CB8FA-7030-4DEE-961E-F4D757C4F9FB}"/>
    <cellStyle name="Normal 3 3 3 2 2 2 2 5" xfId="13133" xr:uid="{00000000-0005-0000-0000-0000A82E0000}"/>
    <cellStyle name="Normal 3 3 3 2 2 2 2 5 2" xfId="26375" xr:uid="{C7D4A7EA-BC7F-4690-95AC-3D87B64E0239}"/>
    <cellStyle name="Normal 3 3 3 2 2 2 2 5 2 2" xfId="41338" xr:uid="{9F37DCD1-7D55-4F01-B898-C84656800BFF}"/>
    <cellStyle name="Normal 3 3 3 2 2 2 2 5 3" xfId="33743" xr:uid="{7F1B768C-E55A-494A-A2F4-C7EC0271CDEC}"/>
    <cellStyle name="Normal 3 3 3 2 2 2 2 6" xfId="13134" xr:uid="{00000000-0005-0000-0000-0000A92E0000}"/>
    <cellStyle name="Normal 3 3 3 2 2 2 3" xfId="13135" xr:uid="{00000000-0005-0000-0000-0000AA2E0000}"/>
    <cellStyle name="Normal 3 3 3 2 2 2 3 2" xfId="13136" xr:uid="{00000000-0005-0000-0000-0000AB2E0000}"/>
    <cellStyle name="Normal 3 3 3 2 2 2 3 2 2" xfId="13137" xr:uid="{00000000-0005-0000-0000-0000AC2E0000}"/>
    <cellStyle name="Normal 3 3 3 2 2 2 3 2 3" xfId="13138" xr:uid="{00000000-0005-0000-0000-0000AD2E0000}"/>
    <cellStyle name="Normal 3 3 3 2 2 2 3 3" xfId="13139" xr:uid="{00000000-0005-0000-0000-0000AE2E0000}"/>
    <cellStyle name="Normal 3 3 3 2 2 2 3 3 2" xfId="13140" xr:uid="{00000000-0005-0000-0000-0000AF2E0000}"/>
    <cellStyle name="Normal 3 3 3 2 2 2 3 3 3" xfId="26376" xr:uid="{77D8159C-4BBD-465C-88DA-37F1B063FE46}"/>
    <cellStyle name="Normal 3 3 3 2 2 2 3 3 3 2" xfId="41339" xr:uid="{97D3AE5B-3A19-40B0-A4C8-9A0CAAD8ADF8}"/>
    <cellStyle name="Normal 3 3 3 2 2 2 3 3 4" xfId="33744" xr:uid="{4F367B86-66F2-4B40-80FA-53C88D9F5C6F}"/>
    <cellStyle name="Normal 3 3 3 2 2 2 3 4" xfId="13141" xr:uid="{00000000-0005-0000-0000-0000B02E0000}"/>
    <cellStyle name="Normal 3 3 3 2 2 2 4" xfId="13142" xr:uid="{00000000-0005-0000-0000-0000B12E0000}"/>
    <cellStyle name="Normal 3 3 3 2 2 2 4 2" xfId="13143" xr:uid="{00000000-0005-0000-0000-0000B22E0000}"/>
    <cellStyle name="Normal 3 3 3 2 2 2 4 3" xfId="13144" xr:uid="{00000000-0005-0000-0000-0000B32E0000}"/>
    <cellStyle name="Normal 3 3 3 2 2 2 5" xfId="13145" xr:uid="{00000000-0005-0000-0000-0000B42E0000}"/>
    <cellStyle name="Normal 3 3 3 2 2 2 6" xfId="13146" xr:uid="{00000000-0005-0000-0000-0000B52E0000}"/>
    <cellStyle name="Normal 3 3 3 2 2 2 6 2" xfId="26377" xr:uid="{E80DEE5D-9F25-4E05-84B1-1D9124A53C10}"/>
    <cellStyle name="Normal 3 3 3 2 2 2 6 2 2" xfId="41340" xr:uid="{5D467E68-9CC6-4373-BB87-6A1C30FFCF29}"/>
    <cellStyle name="Normal 3 3 3 2 2 2 6 3" xfId="33745" xr:uid="{EA780DBD-958A-4840-8B98-723822C13A40}"/>
    <cellStyle name="Normal 3 3 3 2 2 2 7" xfId="13147" xr:uid="{00000000-0005-0000-0000-0000B62E0000}"/>
    <cellStyle name="Normal 3 3 3 2 2 2 7 2" xfId="26378" xr:uid="{C4745EDD-35F2-4FA0-BD3C-C195D86024EB}"/>
    <cellStyle name="Normal 3 3 3 2 2 2 7 2 2" xfId="41341" xr:uid="{943B6983-BEA2-4BCC-822D-942D8D22933B}"/>
    <cellStyle name="Normal 3 3 3 2 2 2 7 3" xfId="33746" xr:uid="{FBD587ED-500B-4CD1-A550-4BD1D79489B2}"/>
    <cellStyle name="Normal 3 3 3 2 2 2 8" xfId="13148" xr:uid="{00000000-0005-0000-0000-0000B72E0000}"/>
    <cellStyle name="Normal 3 3 3 2 2 3" xfId="13149" xr:uid="{00000000-0005-0000-0000-0000B82E0000}"/>
    <cellStyle name="Normal 3 3 3 2 2 3 2" xfId="13150" xr:uid="{00000000-0005-0000-0000-0000B92E0000}"/>
    <cellStyle name="Normal 3 3 3 2 2 3 2 2" xfId="13151" xr:uid="{00000000-0005-0000-0000-0000BA2E0000}"/>
    <cellStyle name="Normal 3 3 3 2 2 3 2 3" xfId="13152" xr:uid="{00000000-0005-0000-0000-0000BB2E0000}"/>
    <cellStyle name="Normal 3 3 3 2 2 3 3" xfId="13153" xr:uid="{00000000-0005-0000-0000-0000BC2E0000}"/>
    <cellStyle name="Normal 3 3 3 2 2 3 4" xfId="13154" xr:uid="{00000000-0005-0000-0000-0000BD2E0000}"/>
    <cellStyle name="Normal 3 3 3 2 2 3 4 2" xfId="26379" xr:uid="{499009F8-6981-4E57-8741-BA8AD60D6E77}"/>
    <cellStyle name="Normal 3 3 3 2 2 3 4 2 2" xfId="41342" xr:uid="{95328035-DCB9-4A3D-90BC-D19795D4B234}"/>
    <cellStyle name="Normal 3 3 3 2 2 3 4 3" xfId="33747" xr:uid="{EB038FD0-45C1-4E62-8D38-F74643E03B54}"/>
    <cellStyle name="Normal 3 3 3 2 2 3 5" xfId="13155" xr:uid="{00000000-0005-0000-0000-0000BE2E0000}"/>
    <cellStyle name="Normal 3 3 3 2 2 3 5 2" xfId="26380" xr:uid="{B8475D3C-D0D7-4802-8070-B47D3FDDE390}"/>
    <cellStyle name="Normal 3 3 3 2 2 3 5 2 2" xfId="41343" xr:uid="{EEAE3EA5-45B8-4F7A-A9B9-CB561FC41192}"/>
    <cellStyle name="Normal 3 3 3 2 2 3 5 3" xfId="33748" xr:uid="{BD2F75ED-1739-452C-AB55-E5FF15F10CB4}"/>
    <cellStyle name="Normal 3 3 3 2 2 3 6" xfId="13156" xr:uid="{00000000-0005-0000-0000-0000BF2E0000}"/>
    <cellStyle name="Normal 3 3 3 2 2 4" xfId="13157" xr:uid="{00000000-0005-0000-0000-0000C02E0000}"/>
    <cellStyle name="Normal 3 3 3 2 2 4 2" xfId="13158" xr:uid="{00000000-0005-0000-0000-0000C12E0000}"/>
    <cellStyle name="Normal 3 3 3 2 2 4 2 2" xfId="13159" xr:uid="{00000000-0005-0000-0000-0000C22E0000}"/>
    <cellStyle name="Normal 3 3 3 2 2 4 2 3" xfId="13160" xr:uid="{00000000-0005-0000-0000-0000C32E0000}"/>
    <cellStyle name="Normal 3 3 3 2 2 4 3" xfId="13161" xr:uid="{00000000-0005-0000-0000-0000C42E0000}"/>
    <cellStyle name="Normal 3 3 3 2 2 4 3 2" xfId="13162" xr:uid="{00000000-0005-0000-0000-0000C52E0000}"/>
    <cellStyle name="Normal 3 3 3 2 2 4 3 3" xfId="26381" xr:uid="{C28B51BB-F430-477C-BD86-DD3C42B43C61}"/>
    <cellStyle name="Normal 3 3 3 2 2 4 3 3 2" xfId="41344" xr:uid="{0F83956F-12FD-48C8-AE1C-D6FBD29A5ED1}"/>
    <cellStyle name="Normal 3 3 3 2 2 4 3 4" xfId="33749" xr:uid="{12A4028E-8CEC-49BF-AB5C-C75AE9DC3CFC}"/>
    <cellStyle name="Normal 3 3 3 2 2 4 4" xfId="13163" xr:uid="{00000000-0005-0000-0000-0000C62E0000}"/>
    <cellStyle name="Normal 3 3 3 2 2 5" xfId="13164" xr:uid="{00000000-0005-0000-0000-0000C72E0000}"/>
    <cellStyle name="Normal 3 3 3 2 2 5 2" xfId="13165" xr:uid="{00000000-0005-0000-0000-0000C82E0000}"/>
    <cellStyle name="Normal 3 3 3 2 2 5 3" xfId="13166" xr:uid="{00000000-0005-0000-0000-0000C92E0000}"/>
    <cellStyle name="Normal 3 3 3 2 2 6" xfId="13167" xr:uid="{00000000-0005-0000-0000-0000CA2E0000}"/>
    <cellStyle name="Normal 3 3 3 2 2 7" xfId="13168" xr:uid="{00000000-0005-0000-0000-0000CB2E0000}"/>
    <cellStyle name="Normal 3 3 3 2 2 7 2" xfId="26382" xr:uid="{54B23263-4436-4AC1-92E6-0F3F922257E1}"/>
    <cellStyle name="Normal 3 3 3 2 2 7 2 2" xfId="41345" xr:uid="{909CBD92-7B58-4507-B853-1F2F9C2EA6F2}"/>
    <cellStyle name="Normal 3 3 3 2 2 7 3" xfId="33750" xr:uid="{E27C0A24-B4E5-4D21-891E-001872447D97}"/>
    <cellStyle name="Normal 3 3 3 2 2 8" xfId="13169" xr:uid="{00000000-0005-0000-0000-0000CC2E0000}"/>
    <cellStyle name="Normal 3 3 3 2 2 8 2" xfId="26383" xr:uid="{92220655-2276-4CB2-BB54-FAE4B7411717}"/>
    <cellStyle name="Normal 3 3 3 2 2 8 2 2" xfId="41346" xr:uid="{750B3C33-46EC-4659-AF7D-EEA3113FD40C}"/>
    <cellStyle name="Normal 3 3 3 2 2 8 3" xfId="33751" xr:uid="{AE9057EA-A7ED-4521-BD8A-322EC1F275DC}"/>
    <cellStyle name="Normal 3 3 3 2 2 9" xfId="13170" xr:uid="{00000000-0005-0000-0000-0000CD2E0000}"/>
    <cellStyle name="Normal 3 3 3 2 3" xfId="13171" xr:uid="{00000000-0005-0000-0000-0000CE2E0000}"/>
    <cellStyle name="Normal 3 3 3 2 3 2" xfId="13172" xr:uid="{00000000-0005-0000-0000-0000CF2E0000}"/>
    <cellStyle name="Normal 3 3 3 2 3 2 2" xfId="13173" xr:uid="{00000000-0005-0000-0000-0000D02E0000}"/>
    <cellStyle name="Normal 3 3 3 2 3 2 2 2" xfId="13174" xr:uid="{00000000-0005-0000-0000-0000D12E0000}"/>
    <cellStyle name="Normal 3 3 3 2 3 2 2 3" xfId="13175" xr:uid="{00000000-0005-0000-0000-0000D22E0000}"/>
    <cellStyle name="Normal 3 3 3 2 3 2 2 3 2" xfId="26384" xr:uid="{5012394A-3093-4663-B4E9-ABE8C195932E}"/>
    <cellStyle name="Normal 3 3 3 2 3 2 2 3 2 2" xfId="41347" xr:uid="{BB27C5B0-5021-495C-AB00-D606FC0D013F}"/>
    <cellStyle name="Normal 3 3 3 2 3 2 2 3 3" xfId="33752" xr:uid="{08836EEB-560B-43F5-8DA2-22A3E49BDBE7}"/>
    <cellStyle name="Normal 3 3 3 2 3 2 2 4" xfId="13176" xr:uid="{00000000-0005-0000-0000-0000D32E0000}"/>
    <cellStyle name="Normal 3 3 3 2 3 2 3" xfId="13177" xr:uid="{00000000-0005-0000-0000-0000D42E0000}"/>
    <cellStyle name="Normal 3 3 3 2 3 2 4" xfId="13178" xr:uid="{00000000-0005-0000-0000-0000D52E0000}"/>
    <cellStyle name="Normal 3 3 3 2 3 2 4 2" xfId="26385" xr:uid="{A75EFB01-E972-48CD-AC49-3AC013AE0E43}"/>
    <cellStyle name="Normal 3 3 3 2 3 2 4 2 2" xfId="41348" xr:uid="{F6A0CCE5-DB03-411F-9C0B-2DE0F6247A56}"/>
    <cellStyle name="Normal 3 3 3 2 3 2 4 3" xfId="33753" xr:uid="{7055F258-4552-4881-810C-0FF4F3240823}"/>
    <cellStyle name="Normal 3 3 3 2 3 2 5" xfId="13179" xr:uid="{00000000-0005-0000-0000-0000D62E0000}"/>
    <cellStyle name="Normal 3 3 3 2 3 2 5 2" xfId="26386" xr:uid="{2C9C2742-6831-4534-B905-C82189FF456D}"/>
    <cellStyle name="Normal 3 3 3 2 3 2 5 2 2" xfId="41349" xr:uid="{C90E1FE8-E8F0-44E9-939D-BF7EB18B2B05}"/>
    <cellStyle name="Normal 3 3 3 2 3 2 5 3" xfId="33754" xr:uid="{C7E04607-D39C-4A6A-97FD-091EED8C6087}"/>
    <cellStyle name="Normal 3 3 3 2 3 2 6" xfId="13180" xr:uid="{00000000-0005-0000-0000-0000D72E0000}"/>
    <cellStyle name="Normal 3 3 3 2 3 3" xfId="13181" xr:uid="{00000000-0005-0000-0000-0000D82E0000}"/>
    <cellStyle name="Normal 3 3 3 2 3 3 2" xfId="13182" xr:uid="{00000000-0005-0000-0000-0000D92E0000}"/>
    <cellStyle name="Normal 3 3 3 2 3 3 2 2" xfId="13183" xr:uid="{00000000-0005-0000-0000-0000DA2E0000}"/>
    <cellStyle name="Normal 3 3 3 2 3 3 2 3" xfId="13184" xr:uid="{00000000-0005-0000-0000-0000DB2E0000}"/>
    <cellStyle name="Normal 3 3 3 2 3 3 3" xfId="13185" xr:uid="{00000000-0005-0000-0000-0000DC2E0000}"/>
    <cellStyle name="Normal 3 3 3 2 3 3 4" xfId="13186" xr:uid="{00000000-0005-0000-0000-0000DD2E0000}"/>
    <cellStyle name="Normal 3 3 3 2 3 3 4 2" xfId="26387" xr:uid="{ED0AE9AD-D68F-4FB5-AAF7-6CD415AB4FB9}"/>
    <cellStyle name="Normal 3 3 3 2 3 3 4 2 2" xfId="41350" xr:uid="{C8E31565-6687-43E5-BBE1-3AD530EDB5C0}"/>
    <cellStyle name="Normal 3 3 3 2 3 3 4 3" xfId="33755" xr:uid="{BEB75162-B596-40BD-B6AF-8C4E6DCC594C}"/>
    <cellStyle name="Normal 3 3 3 2 3 3 5" xfId="13187" xr:uid="{00000000-0005-0000-0000-0000DE2E0000}"/>
    <cellStyle name="Normal 3 3 3 2 3 3 5 2" xfId="26388" xr:uid="{4A035EC5-F8BF-4156-B3A7-78972ED4809C}"/>
    <cellStyle name="Normal 3 3 3 2 3 3 5 2 2" xfId="41351" xr:uid="{64899B61-CC61-4010-A1A5-DF09DD698067}"/>
    <cellStyle name="Normal 3 3 3 2 3 3 5 3" xfId="33756" xr:uid="{016DBC4B-96F2-48DC-9D88-F9A4F43B83A6}"/>
    <cellStyle name="Normal 3 3 3 2 3 3 6" xfId="13188" xr:uid="{00000000-0005-0000-0000-0000DF2E0000}"/>
    <cellStyle name="Normal 3 3 3 2 3 4" xfId="13189" xr:uid="{00000000-0005-0000-0000-0000E02E0000}"/>
    <cellStyle name="Normal 3 3 3 2 3 4 2" xfId="13190" xr:uid="{00000000-0005-0000-0000-0000E12E0000}"/>
    <cellStyle name="Normal 3 3 3 2 3 4 3" xfId="13191" xr:uid="{00000000-0005-0000-0000-0000E22E0000}"/>
    <cellStyle name="Normal 3 3 3 2 3 5" xfId="13192" xr:uid="{00000000-0005-0000-0000-0000E32E0000}"/>
    <cellStyle name="Normal 3 3 3 2 3 6" xfId="13193" xr:uid="{00000000-0005-0000-0000-0000E42E0000}"/>
    <cellStyle name="Normal 3 3 3 2 3 6 2" xfId="26389" xr:uid="{9C2C22BA-F37B-4A4D-A06E-8CB9BF18CE03}"/>
    <cellStyle name="Normal 3 3 3 2 3 6 2 2" xfId="41352" xr:uid="{30A41025-ECBC-423D-B147-2E230E01EE43}"/>
    <cellStyle name="Normal 3 3 3 2 3 6 3" xfId="33757" xr:uid="{C4243D98-BA36-47AC-9325-514A3D9AE47C}"/>
    <cellStyle name="Normal 3 3 3 2 3 7" xfId="13194" xr:uid="{00000000-0005-0000-0000-0000E52E0000}"/>
    <cellStyle name="Normal 3 3 3 2 3 7 2" xfId="26390" xr:uid="{98F678FD-FF66-4163-B9D0-D1E972671532}"/>
    <cellStyle name="Normal 3 3 3 2 3 7 2 2" xfId="41353" xr:uid="{E0F10357-5526-498D-ABED-B40645B24079}"/>
    <cellStyle name="Normal 3 3 3 2 3 7 3" xfId="33758" xr:uid="{6557119F-81E5-4AE9-A66B-246B5B56C7E6}"/>
    <cellStyle name="Normal 3 3 3 2 3 8" xfId="13195" xr:uid="{00000000-0005-0000-0000-0000E62E0000}"/>
    <cellStyle name="Normal 3 3 3 2 4" xfId="13196" xr:uid="{00000000-0005-0000-0000-0000E72E0000}"/>
    <cellStyle name="Normal 3 3 3 2 4 2" xfId="13197" xr:uid="{00000000-0005-0000-0000-0000E82E0000}"/>
    <cellStyle name="Normal 3 3 3 2 4 2 2" xfId="13198" xr:uid="{00000000-0005-0000-0000-0000E92E0000}"/>
    <cellStyle name="Normal 3 3 3 2 4 2 3" xfId="13199" xr:uid="{00000000-0005-0000-0000-0000EA2E0000}"/>
    <cellStyle name="Normal 3 3 3 2 4 2 3 2" xfId="26391" xr:uid="{33F23EDE-2B29-4D82-8481-90D91C784762}"/>
    <cellStyle name="Normal 3 3 3 2 4 2 3 2 2" xfId="41354" xr:uid="{FE981EC7-6A89-463C-938C-90DB103C2779}"/>
    <cellStyle name="Normal 3 3 3 2 4 2 3 3" xfId="33759" xr:uid="{1E5443C8-193A-4B9C-AC76-BDEBFD3C868B}"/>
    <cellStyle name="Normal 3 3 3 2 4 2 4" xfId="13200" xr:uid="{00000000-0005-0000-0000-0000EB2E0000}"/>
    <cellStyle name="Normal 3 3 3 2 4 3" xfId="13201" xr:uid="{00000000-0005-0000-0000-0000EC2E0000}"/>
    <cellStyle name="Normal 3 3 3 2 4 4" xfId="13202" xr:uid="{00000000-0005-0000-0000-0000ED2E0000}"/>
    <cellStyle name="Normal 3 3 3 2 4 4 2" xfId="26392" xr:uid="{7BAB9758-E3D3-4010-A696-72874F1BB8DA}"/>
    <cellStyle name="Normal 3 3 3 2 4 4 2 2" xfId="41355" xr:uid="{7C0EE1A6-BA14-446A-B052-0C17A0743C9E}"/>
    <cellStyle name="Normal 3 3 3 2 4 4 3" xfId="33760" xr:uid="{B8669FB6-79F1-407B-95F0-47C8776B47F3}"/>
    <cellStyle name="Normal 3 3 3 2 4 5" xfId="13203" xr:uid="{00000000-0005-0000-0000-0000EE2E0000}"/>
    <cellStyle name="Normal 3 3 3 2 4 5 2" xfId="26393" xr:uid="{6C11BAB0-022E-4D90-BBF9-1700ADB53F1D}"/>
    <cellStyle name="Normal 3 3 3 2 4 5 2 2" xfId="41356" xr:uid="{B2861914-F537-4EDE-8087-1E516C1854B7}"/>
    <cellStyle name="Normal 3 3 3 2 4 5 3" xfId="33761" xr:uid="{4E667726-0485-4498-8769-807714FE4880}"/>
    <cellStyle name="Normal 3 3 3 2 4 6" xfId="13204" xr:uid="{00000000-0005-0000-0000-0000EF2E0000}"/>
    <cellStyle name="Normal 3 3 3 2 5" xfId="13205" xr:uid="{00000000-0005-0000-0000-0000F02E0000}"/>
    <cellStyle name="Normal 3 3 3 2 5 2" xfId="13206" xr:uid="{00000000-0005-0000-0000-0000F12E0000}"/>
    <cellStyle name="Normal 3 3 3 2 5 2 2" xfId="13207" xr:uid="{00000000-0005-0000-0000-0000F22E0000}"/>
    <cellStyle name="Normal 3 3 3 2 5 2 3" xfId="13208" xr:uid="{00000000-0005-0000-0000-0000F32E0000}"/>
    <cellStyle name="Normal 3 3 3 2 5 3" xfId="13209" xr:uid="{00000000-0005-0000-0000-0000F42E0000}"/>
    <cellStyle name="Normal 3 3 3 2 5 4" xfId="13210" xr:uid="{00000000-0005-0000-0000-0000F52E0000}"/>
    <cellStyle name="Normal 3 3 3 2 5 4 2" xfId="26394" xr:uid="{C49EBCE5-1897-4AB9-8707-B0F565E8F5D3}"/>
    <cellStyle name="Normal 3 3 3 2 5 4 2 2" xfId="41357" xr:uid="{5164627E-77EC-4574-B625-056AACE45B24}"/>
    <cellStyle name="Normal 3 3 3 2 5 4 3" xfId="33762" xr:uid="{8DDC295B-E34E-42AF-A3AE-2D30B2DD862E}"/>
    <cellStyle name="Normal 3 3 3 2 5 5" xfId="13211" xr:uid="{00000000-0005-0000-0000-0000F62E0000}"/>
    <cellStyle name="Normal 3 3 3 2 5 5 2" xfId="26395" xr:uid="{6DCBE9D7-0AEE-4C89-80E3-3B4345A49D7C}"/>
    <cellStyle name="Normal 3 3 3 2 5 5 2 2" xfId="41358" xr:uid="{6CC8C961-3E47-4FED-B2C5-78DFD55CD8CC}"/>
    <cellStyle name="Normal 3 3 3 2 5 5 3" xfId="33763" xr:uid="{F10806E1-A927-47B1-A3B3-D39D9900C3EF}"/>
    <cellStyle name="Normal 3 3 3 2 5 6" xfId="13212" xr:uid="{00000000-0005-0000-0000-0000F72E0000}"/>
    <cellStyle name="Normal 3 3 3 2 6" xfId="13213" xr:uid="{00000000-0005-0000-0000-0000F82E0000}"/>
    <cellStyle name="Normal 3 3 3 2 6 2" xfId="13214" xr:uid="{00000000-0005-0000-0000-0000F92E0000}"/>
    <cellStyle name="Normal 3 3 3 2 6 3" xfId="13215" xr:uid="{00000000-0005-0000-0000-0000FA2E0000}"/>
    <cellStyle name="Normal 3 3 3 2 7" xfId="13216" xr:uid="{00000000-0005-0000-0000-0000FB2E0000}"/>
    <cellStyle name="Normal 3 3 3 2 8" xfId="13217" xr:uid="{00000000-0005-0000-0000-0000FC2E0000}"/>
    <cellStyle name="Normal 3 3 3 2 8 2" xfId="26396" xr:uid="{028245A4-76ED-4DE9-B90A-93BB6F438C3E}"/>
    <cellStyle name="Normal 3 3 3 2 8 2 2" xfId="41359" xr:uid="{085CBEA2-8202-4597-80A3-8590700AB4D4}"/>
    <cellStyle name="Normal 3 3 3 2 8 3" xfId="33764" xr:uid="{DFB50913-AAEF-4145-BDEA-F9D20E77F585}"/>
    <cellStyle name="Normal 3 3 3 2 9" xfId="13218" xr:uid="{00000000-0005-0000-0000-0000FD2E0000}"/>
    <cellStyle name="Normal 3 3 3 2 9 2" xfId="26397" xr:uid="{AF19D21B-A225-4618-B5E5-AB6346BF0AE7}"/>
    <cellStyle name="Normal 3 3 3 2 9 2 2" xfId="41360" xr:uid="{6B916EDF-5BF6-4047-B8A9-0BD4AD8E7346}"/>
    <cellStyle name="Normal 3 3 3 2 9 3" xfId="33765" xr:uid="{225A5E2C-50D5-4859-B290-0F04AE42B7D4}"/>
    <cellStyle name="Normal 3 3 3 3" xfId="13219" xr:uid="{00000000-0005-0000-0000-0000FE2E0000}"/>
    <cellStyle name="Normal 3 3 3 3 2" xfId="13220" xr:uid="{00000000-0005-0000-0000-0000FF2E0000}"/>
    <cellStyle name="Normal 3 3 3 3 2 2" xfId="13221" xr:uid="{00000000-0005-0000-0000-0000002F0000}"/>
    <cellStyle name="Normal 3 3 3 3 2 2 2" xfId="13222" xr:uid="{00000000-0005-0000-0000-0000012F0000}"/>
    <cellStyle name="Normal 3 3 3 3 2 2 2 2" xfId="13223" xr:uid="{00000000-0005-0000-0000-0000022F0000}"/>
    <cellStyle name="Normal 3 3 3 3 2 2 2 3" xfId="13224" xr:uid="{00000000-0005-0000-0000-0000032F0000}"/>
    <cellStyle name="Normal 3 3 3 3 2 2 3" xfId="13225" xr:uid="{00000000-0005-0000-0000-0000042F0000}"/>
    <cellStyle name="Normal 3 3 3 3 2 2 4" xfId="13226" xr:uid="{00000000-0005-0000-0000-0000052F0000}"/>
    <cellStyle name="Normal 3 3 3 3 2 2 4 2" xfId="26398" xr:uid="{5C1F5C3B-DDF1-4794-8538-EE394865AF4E}"/>
    <cellStyle name="Normal 3 3 3 3 2 2 4 2 2" xfId="41361" xr:uid="{D0D82753-0170-4BF7-AD29-0D8256C89296}"/>
    <cellStyle name="Normal 3 3 3 3 2 2 4 3" xfId="33766" xr:uid="{07199EE7-EBAE-4B8B-928A-82254EC153AF}"/>
    <cellStyle name="Normal 3 3 3 3 2 2 5" xfId="13227" xr:uid="{00000000-0005-0000-0000-0000062F0000}"/>
    <cellStyle name="Normal 3 3 3 3 2 2 5 2" xfId="26399" xr:uid="{386BE89A-ECB8-43C1-893A-C8AC7EDCCD57}"/>
    <cellStyle name="Normal 3 3 3 3 2 2 5 2 2" xfId="41362" xr:uid="{ACE40286-CBC4-4C92-A374-894FA1109509}"/>
    <cellStyle name="Normal 3 3 3 3 2 2 5 3" xfId="33767" xr:uid="{753D0DF1-F346-4638-B196-678E78B49B8D}"/>
    <cellStyle name="Normal 3 3 3 3 2 2 6" xfId="13228" xr:uid="{00000000-0005-0000-0000-0000072F0000}"/>
    <cellStyle name="Normal 3 3 3 3 2 3" xfId="13229" xr:uid="{00000000-0005-0000-0000-0000082F0000}"/>
    <cellStyle name="Normal 3 3 3 3 2 3 2" xfId="13230" xr:uid="{00000000-0005-0000-0000-0000092F0000}"/>
    <cellStyle name="Normal 3 3 3 3 2 3 2 2" xfId="13231" xr:uid="{00000000-0005-0000-0000-00000A2F0000}"/>
    <cellStyle name="Normal 3 3 3 3 2 3 2 3" xfId="13232" xr:uid="{00000000-0005-0000-0000-00000B2F0000}"/>
    <cellStyle name="Normal 3 3 3 3 2 3 3" xfId="13233" xr:uid="{00000000-0005-0000-0000-00000C2F0000}"/>
    <cellStyle name="Normal 3 3 3 3 2 3 3 2" xfId="13234" xr:uid="{00000000-0005-0000-0000-00000D2F0000}"/>
    <cellStyle name="Normal 3 3 3 3 2 3 3 3" xfId="26400" xr:uid="{226EBB18-98FA-431C-84A5-312CD0D2BA7C}"/>
    <cellStyle name="Normal 3 3 3 3 2 3 3 3 2" xfId="41363" xr:uid="{82C092AC-5F8F-4555-9E0A-EC05B66BA323}"/>
    <cellStyle name="Normal 3 3 3 3 2 3 3 4" xfId="33768" xr:uid="{4E7C81D7-7FFF-4857-85BD-C64F6068E0F1}"/>
    <cellStyle name="Normal 3 3 3 3 2 3 4" xfId="13235" xr:uid="{00000000-0005-0000-0000-00000E2F0000}"/>
    <cellStyle name="Normal 3 3 3 3 2 4" xfId="13236" xr:uid="{00000000-0005-0000-0000-00000F2F0000}"/>
    <cellStyle name="Normal 3 3 3 3 2 4 2" xfId="13237" xr:uid="{00000000-0005-0000-0000-0000102F0000}"/>
    <cellStyle name="Normal 3 3 3 3 2 4 3" xfId="13238" xr:uid="{00000000-0005-0000-0000-0000112F0000}"/>
    <cellStyle name="Normal 3 3 3 3 2 5" xfId="13239" xr:uid="{00000000-0005-0000-0000-0000122F0000}"/>
    <cellStyle name="Normal 3 3 3 3 2 6" xfId="13240" xr:uid="{00000000-0005-0000-0000-0000132F0000}"/>
    <cellStyle name="Normal 3 3 3 3 2 6 2" xfId="26401" xr:uid="{A82DAB21-A033-424C-9BAD-9AE23D9D5DD1}"/>
    <cellStyle name="Normal 3 3 3 3 2 6 2 2" xfId="41364" xr:uid="{20723AE7-E21A-4627-876F-A54B8693FE0E}"/>
    <cellStyle name="Normal 3 3 3 3 2 6 3" xfId="33769" xr:uid="{CC29382D-F015-45F6-A7F3-12BD2ACABF98}"/>
    <cellStyle name="Normal 3 3 3 3 2 7" xfId="13241" xr:uid="{00000000-0005-0000-0000-0000142F0000}"/>
    <cellStyle name="Normal 3 3 3 3 2 7 2" xfId="26402" xr:uid="{62F5B67C-4BCB-47A2-8B0F-210370759D86}"/>
    <cellStyle name="Normal 3 3 3 3 2 7 2 2" xfId="41365" xr:uid="{B3739F36-8B3D-4AE2-B1DC-2AF956DCE935}"/>
    <cellStyle name="Normal 3 3 3 3 2 7 3" xfId="33770" xr:uid="{883794E3-7F1E-4184-9012-0A7E1B309C57}"/>
    <cellStyle name="Normal 3 3 3 3 2 8" xfId="13242" xr:uid="{00000000-0005-0000-0000-0000152F0000}"/>
    <cellStyle name="Normal 3 3 3 3 3" xfId="13243" xr:uid="{00000000-0005-0000-0000-0000162F0000}"/>
    <cellStyle name="Normal 3 3 3 3 3 2" xfId="13244" xr:uid="{00000000-0005-0000-0000-0000172F0000}"/>
    <cellStyle name="Normal 3 3 3 3 3 2 2" xfId="13245" xr:uid="{00000000-0005-0000-0000-0000182F0000}"/>
    <cellStyle name="Normal 3 3 3 3 3 2 3" xfId="13246" xr:uid="{00000000-0005-0000-0000-0000192F0000}"/>
    <cellStyle name="Normal 3 3 3 3 3 3" xfId="13247" xr:uid="{00000000-0005-0000-0000-00001A2F0000}"/>
    <cellStyle name="Normal 3 3 3 3 3 4" xfId="13248" xr:uid="{00000000-0005-0000-0000-00001B2F0000}"/>
    <cellStyle name="Normal 3 3 3 3 3 4 2" xfId="26403" xr:uid="{14697691-9906-49E9-AD44-444EDDAFB6FC}"/>
    <cellStyle name="Normal 3 3 3 3 3 4 2 2" xfId="41366" xr:uid="{B7A9CF11-0B38-4FBB-8EA3-1199502D4F2F}"/>
    <cellStyle name="Normal 3 3 3 3 3 4 3" xfId="33771" xr:uid="{AB54448E-451A-4AD2-A14C-1E996CC0213F}"/>
    <cellStyle name="Normal 3 3 3 3 3 5" xfId="13249" xr:uid="{00000000-0005-0000-0000-00001C2F0000}"/>
    <cellStyle name="Normal 3 3 3 3 3 5 2" xfId="26404" xr:uid="{92C1D1A3-29D8-4B5E-8AD1-BCBC378AA5C0}"/>
    <cellStyle name="Normal 3 3 3 3 3 5 2 2" xfId="41367" xr:uid="{0727E89A-721D-4480-B3D1-9C7F4C446AE3}"/>
    <cellStyle name="Normal 3 3 3 3 3 5 3" xfId="33772" xr:uid="{53E9CF1F-843C-49FE-8D31-6B04B4A8C332}"/>
    <cellStyle name="Normal 3 3 3 3 3 6" xfId="13250" xr:uid="{00000000-0005-0000-0000-00001D2F0000}"/>
    <cellStyle name="Normal 3 3 3 3 4" xfId="13251" xr:uid="{00000000-0005-0000-0000-00001E2F0000}"/>
    <cellStyle name="Normal 3 3 3 3 4 2" xfId="13252" xr:uid="{00000000-0005-0000-0000-00001F2F0000}"/>
    <cellStyle name="Normal 3 3 3 3 4 2 2" xfId="13253" xr:uid="{00000000-0005-0000-0000-0000202F0000}"/>
    <cellStyle name="Normal 3 3 3 3 4 2 3" xfId="13254" xr:uid="{00000000-0005-0000-0000-0000212F0000}"/>
    <cellStyle name="Normal 3 3 3 3 4 3" xfId="13255" xr:uid="{00000000-0005-0000-0000-0000222F0000}"/>
    <cellStyle name="Normal 3 3 3 3 4 3 2" xfId="13256" xr:uid="{00000000-0005-0000-0000-0000232F0000}"/>
    <cellStyle name="Normal 3 3 3 3 4 3 3" xfId="26405" xr:uid="{527CE3A7-741F-4880-8E8C-11AED67E8C98}"/>
    <cellStyle name="Normal 3 3 3 3 4 3 3 2" xfId="41368" xr:uid="{FFA577F6-AE39-4419-9904-7E724CBC4BC7}"/>
    <cellStyle name="Normal 3 3 3 3 4 3 4" xfId="33773" xr:uid="{30A1132D-9A91-4603-8FF8-D386C3F468D2}"/>
    <cellStyle name="Normal 3 3 3 3 4 4" xfId="13257" xr:uid="{00000000-0005-0000-0000-0000242F0000}"/>
    <cellStyle name="Normal 3 3 3 3 5" xfId="13258" xr:uid="{00000000-0005-0000-0000-0000252F0000}"/>
    <cellStyle name="Normal 3 3 3 3 5 2" xfId="13259" xr:uid="{00000000-0005-0000-0000-0000262F0000}"/>
    <cellStyle name="Normal 3 3 3 3 5 3" xfId="13260" xr:uid="{00000000-0005-0000-0000-0000272F0000}"/>
    <cellStyle name="Normal 3 3 3 3 6" xfId="13261" xr:uid="{00000000-0005-0000-0000-0000282F0000}"/>
    <cellStyle name="Normal 3 3 3 3 7" xfId="13262" xr:uid="{00000000-0005-0000-0000-0000292F0000}"/>
    <cellStyle name="Normal 3 3 3 3 7 2" xfId="26406" xr:uid="{823E2518-5675-4A40-9314-EDE6257DFB28}"/>
    <cellStyle name="Normal 3 3 3 3 7 2 2" xfId="41369" xr:uid="{DF993263-89F7-475F-9A12-F4FEB7834950}"/>
    <cellStyle name="Normal 3 3 3 3 7 3" xfId="33774" xr:uid="{89DBD20F-FF30-45C7-AB66-BB8DC940F9E3}"/>
    <cellStyle name="Normal 3 3 3 3 8" xfId="13263" xr:uid="{00000000-0005-0000-0000-00002A2F0000}"/>
    <cellStyle name="Normal 3 3 3 3 8 2" xfId="26407" xr:uid="{E1FCB998-FAE2-4371-80E9-72660F7A7316}"/>
    <cellStyle name="Normal 3 3 3 3 8 2 2" xfId="41370" xr:uid="{C3F6AA53-F293-4E8D-832E-BEB53B1110E7}"/>
    <cellStyle name="Normal 3 3 3 3 8 3" xfId="33775" xr:uid="{BE3418CA-6734-4A5C-A0E7-C7AF34165741}"/>
    <cellStyle name="Normal 3 3 3 3 9" xfId="13264" xr:uid="{00000000-0005-0000-0000-00002B2F0000}"/>
    <cellStyle name="Normal 3 3 3 4" xfId="13265" xr:uid="{00000000-0005-0000-0000-00002C2F0000}"/>
    <cellStyle name="Normal 3 3 3 4 2" xfId="13266" xr:uid="{00000000-0005-0000-0000-00002D2F0000}"/>
    <cellStyle name="Normal 3 3 3 4 2 2" xfId="13267" xr:uid="{00000000-0005-0000-0000-00002E2F0000}"/>
    <cellStyle name="Normal 3 3 3 4 2 2 2" xfId="13268" xr:uid="{00000000-0005-0000-0000-00002F2F0000}"/>
    <cellStyle name="Normal 3 3 3 4 2 2 3" xfId="13269" xr:uid="{00000000-0005-0000-0000-0000302F0000}"/>
    <cellStyle name="Normal 3 3 3 4 2 2 3 2" xfId="26408" xr:uid="{DF6404A7-D899-4012-809F-A5FC27ED39F2}"/>
    <cellStyle name="Normal 3 3 3 4 2 2 3 2 2" xfId="41371" xr:uid="{168E6B46-8EB4-497C-AF86-6FF9D05D1C24}"/>
    <cellStyle name="Normal 3 3 3 4 2 2 3 3" xfId="33776" xr:uid="{2ADF4FE4-886C-4E33-A8CD-216B31A40A95}"/>
    <cellStyle name="Normal 3 3 3 4 2 2 4" xfId="13270" xr:uid="{00000000-0005-0000-0000-0000312F0000}"/>
    <cellStyle name="Normal 3 3 3 4 2 3" xfId="13271" xr:uid="{00000000-0005-0000-0000-0000322F0000}"/>
    <cellStyle name="Normal 3 3 3 4 2 4" xfId="13272" xr:uid="{00000000-0005-0000-0000-0000332F0000}"/>
    <cellStyle name="Normal 3 3 3 4 2 4 2" xfId="26409" xr:uid="{D4652D93-4973-40AF-9B64-DF0B5B54CD8A}"/>
    <cellStyle name="Normal 3 3 3 4 2 4 2 2" xfId="41372" xr:uid="{68623D0E-C00A-4428-AEBC-8B5635B57BBE}"/>
    <cellStyle name="Normal 3 3 3 4 2 4 3" xfId="33777" xr:uid="{A25A12EA-963F-4E50-82C3-20D40EEAD24D}"/>
    <cellStyle name="Normal 3 3 3 4 2 5" xfId="13273" xr:uid="{00000000-0005-0000-0000-0000342F0000}"/>
    <cellStyle name="Normal 3 3 3 4 2 5 2" xfId="26410" xr:uid="{FFB2E5D0-F669-41E4-BAF8-41B896D50CC1}"/>
    <cellStyle name="Normal 3 3 3 4 2 5 2 2" xfId="41373" xr:uid="{FC1E9280-FEDB-45F0-94D7-409C7652C650}"/>
    <cellStyle name="Normal 3 3 3 4 2 5 3" xfId="33778" xr:uid="{B43EA1AA-B2C0-4274-B919-36DCA7361CFF}"/>
    <cellStyle name="Normal 3 3 3 4 2 6" xfId="13274" xr:uid="{00000000-0005-0000-0000-0000352F0000}"/>
    <cellStyle name="Normal 3 3 3 4 3" xfId="13275" xr:uid="{00000000-0005-0000-0000-0000362F0000}"/>
    <cellStyle name="Normal 3 3 3 4 3 2" xfId="13276" xr:uid="{00000000-0005-0000-0000-0000372F0000}"/>
    <cellStyle name="Normal 3 3 3 4 3 2 2" xfId="13277" xr:uid="{00000000-0005-0000-0000-0000382F0000}"/>
    <cellStyle name="Normal 3 3 3 4 3 2 3" xfId="13278" xr:uid="{00000000-0005-0000-0000-0000392F0000}"/>
    <cellStyle name="Normal 3 3 3 4 3 3" xfId="13279" xr:uid="{00000000-0005-0000-0000-00003A2F0000}"/>
    <cellStyle name="Normal 3 3 3 4 3 4" xfId="13280" xr:uid="{00000000-0005-0000-0000-00003B2F0000}"/>
    <cellStyle name="Normal 3 3 3 4 3 4 2" xfId="26411" xr:uid="{BDB45854-E68C-485D-8656-45AD201C6958}"/>
    <cellStyle name="Normal 3 3 3 4 3 4 2 2" xfId="41374" xr:uid="{DEE2676F-CDC3-44F8-92A2-79EC304E9BE8}"/>
    <cellStyle name="Normal 3 3 3 4 3 4 3" xfId="33779" xr:uid="{BB9E6BAF-EF7D-40C4-997C-AD445D3BB066}"/>
    <cellStyle name="Normal 3 3 3 4 3 5" xfId="13281" xr:uid="{00000000-0005-0000-0000-00003C2F0000}"/>
    <cellStyle name="Normal 3 3 3 4 3 5 2" xfId="26412" xr:uid="{2CEB931B-9BE1-404A-9509-218751E67777}"/>
    <cellStyle name="Normal 3 3 3 4 3 5 2 2" xfId="41375" xr:uid="{820B7F4C-9CBD-44B3-96B4-0BB39243F99F}"/>
    <cellStyle name="Normal 3 3 3 4 3 5 3" xfId="33780" xr:uid="{A5FDC8FF-5BE1-417F-83B5-BA2920B8A752}"/>
    <cellStyle name="Normal 3 3 3 4 3 6" xfId="13282" xr:uid="{00000000-0005-0000-0000-00003D2F0000}"/>
    <cellStyle name="Normal 3 3 3 4 4" xfId="13283" xr:uid="{00000000-0005-0000-0000-00003E2F0000}"/>
    <cellStyle name="Normal 3 3 3 4 4 2" xfId="13284" xr:uid="{00000000-0005-0000-0000-00003F2F0000}"/>
    <cellStyle name="Normal 3 3 3 4 4 3" xfId="13285" xr:uid="{00000000-0005-0000-0000-0000402F0000}"/>
    <cellStyle name="Normal 3 3 3 4 5" xfId="13286" xr:uid="{00000000-0005-0000-0000-0000412F0000}"/>
    <cellStyle name="Normal 3 3 3 4 6" xfId="13287" xr:uid="{00000000-0005-0000-0000-0000422F0000}"/>
    <cellStyle name="Normal 3 3 3 4 6 2" xfId="26413" xr:uid="{421C024B-85B2-4715-B81C-1A6DB5122B64}"/>
    <cellStyle name="Normal 3 3 3 4 6 2 2" xfId="41376" xr:uid="{E0CB9AC1-9A28-46B9-8F37-534589097955}"/>
    <cellStyle name="Normal 3 3 3 4 6 3" xfId="33781" xr:uid="{B4FC7BA8-49E7-4DC3-B704-CF701B4033E3}"/>
    <cellStyle name="Normal 3 3 3 4 7" xfId="13288" xr:uid="{00000000-0005-0000-0000-0000432F0000}"/>
    <cellStyle name="Normal 3 3 3 4 7 2" xfId="26414" xr:uid="{00EED9D3-3F93-48CE-B693-113D872E34F0}"/>
    <cellStyle name="Normal 3 3 3 4 7 2 2" xfId="41377" xr:uid="{E6BA9B44-EA2C-4922-ADC4-47851BE11A4D}"/>
    <cellStyle name="Normal 3 3 3 4 7 3" xfId="33782" xr:uid="{261BF44E-6E72-4123-B48A-5004911575DC}"/>
    <cellStyle name="Normal 3 3 3 4 8" xfId="13289" xr:uid="{00000000-0005-0000-0000-0000442F0000}"/>
    <cellStyle name="Normal 3 3 3 5" xfId="13290" xr:uid="{00000000-0005-0000-0000-0000452F0000}"/>
    <cellStyle name="Normal 3 3 3 5 2" xfId="13291" xr:uid="{00000000-0005-0000-0000-0000462F0000}"/>
    <cellStyle name="Normal 3 3 3 5 2 2" xfId="13292" xr:uid="{00000000-0005-0000-0000-0000472F0000}"/>
    <cellStyle name="Normal 3 3 3 5 2 3" xfId="26415" xr:uid="{89B00B82-EFE7-4834-9B50-945AD9E3308F}"/>
    <cellStyle name="Normal 3 3 3 5 2 3 2" xfId="41378" xr:uid="{E401198C-F7F5-4721-B6FA-2F466FFAEB2B}"/>
    <cellStyle name="Normal 3 3 3 5 2 4" xfId="33783" xr:uid="{C182093D-604A-45E8-937E-6B677F809E8A}"/>
    <cellStyle name="Normal 3 3 3 5 3" xfId="13293" xr:uid="{00000000-0005-0000-0000-0000482F0000}"/>
    <cellStyle name="Normal 3 3 3 5 4" xfId="13294" xr:uid="{00000000-0005-0000-0000-0000492F0000}"/>
    <cellStyle name="Normal 3 3 3 5 4 2" xfId="26416" xr:uid="{BCFCF763-B489-4691-9B80-9663655DADA3}"/>
    <cellStyle name="Normal 3 3 3 5 4 2 2" xfId="41379" xr:uid="{7BD6ADDB-FB7D-4F94-A717-2EE62D12F82B}"/>
    <cellStyle name="Normal 3 3 3 5 4 3" xfId="33784" xr:uid="{6314EA93-821B-4D36-BA21-FC8085997B77}"/>
    <cellStyle name="Normal 3 3 3 5 5" xfId="13295" xr:uid="{00000000-0005-0000-0000-00004A2F0000}"/>
    <cellStyle name="Normal 3 3 3 6" xfId="13296" xr:uid="{00000000-0005-0000-0000-00004B2F0000}"/>
    <cellStyle name="Normal 3 3 3 6 2" xfId="13297" xr:uid="{00000000-0005-0000-0000-00004C2F0000}"/>
    <cellStyle name="Normal 3 3 3 6 2 2" xfId="13298" xr:uid="{00000000-0005-0000-0000-00004D2F0000}"/>
    <cellStyle name="Normal 3 3 3 6 2 3" xfId="13299" xr:uid="{00000000-0005-0000-0000-00004E2F0000}"/>
    <cellStyle name="Normal 3 3 3 6 3" xfId="13300" xr:uid="{00000000-0005-0000-0000-00004F2F0000}"/>
    <cellStyle name="Normal 3 3 3 6 4" xfId="13301" xr:uid="{00000000-0005-0000-0000-0000502F0000}"/>
    <cellStyle name="Normal 3 3 3 6 4 2" xfId="26417" xr:uid="{16D1512B-5EF6-4F68-9423-6C792AA6C0A5}"/>
    <cellStyle name="Normal 3 3 3 6 4 2 2" xfId="41380" xr:uid="{A15974B8-3597-4A53-9DF5-F49C9AD38027}"/>
    <cellStyle name="Normal 3 3 3 6 4 3" xfId="33785" xr:uid="{5EE309B6-D7CF-4CCA-8872-049F366F77F3}"/>
    <cellStyle name="Normal 3 3 3 6 5" xfId="13302" xr:uid="{00000000-0005-0000-0000-0000512F0000}"/>
    <cellStyle name="Normal 3 3 3 6 5 2" xfId="26418" xr:uid="{FCD240B3-5EC5-4CFD-969E-3557E88D86ED}"/>
    <cellStyle name="Normal 3 3 3 6 5 2 2" xfId="41381" xr:uid="{B7C8BBD1-1E07-4106-A576-8E42A12B4FFF}"/>
    <cellStyle name="Normal 3 3 3 6 5 3" xfId="33786" xr:uid="{B2F17380-F080-4717-88C7-CBBB76E13131}"/>
    <cellStyle name="Normal 3 3 3 6 6" xfId="13303" xr:uid="{00000000-0005-0000-0000-0000522F0000}"/>
    <cellStyle name="Normal 3 3 3 7" xfId="13304" xr:uid="{00000000-0005-0000-0000-0000532F0000}"/>
    <cellStyle name="Normal 3 3 3 7 2" xfId="13305" xr:uid="{00000000-0005-0000-0000-0000542F0000}"/>
    <cellStyle name="Normal 3 3 3 7 2 2" xfId="13306" xr:uid="{00000000-0005-0000-0000-0000552F0000}"/>
    <cellStyle name="Normal 3 3 3 7 2 3" xfId="13307" xr:uid="{00000000-0005-0000-0000-0000562F0000}"/>
    <cellStyle name="Normal 3 3 3 7 3" xfId="13308" xr:uid="{00000000-0005-0000-0000-0000572F0000}"/>
    <cellStyle name="Normal 3 3 3 7 4" xfId="13309" xr:uid="{00000000-0005-0000-0000-0000582F0000}"/>
    <cellStyle name="Normal 3 3 3 7 4 2" xfId="26419" xr:uid="{00BC3D32-714F-4B66-8D6A-4E9BC35000B2}"/>
    <cellStyle name="Normal 3 3 3 7 4 2 2" xfId="41382" xr:uid="{266C03F3-99AE-4333-83B3-5BEA2ACB6601}"/>
    <cellStyle name="Normal 3 3 3 7 4 3" xfId="33787" xr:uid="{E860CD86-7C73-49C6-8BB0-C8EF4E3BF748}"/>
    <cellStyle name="Normal 3 3 3 7 5" xfId="13310" xr:uid="{00000000-0005-0000-0000-0000592F0000}"/>
    <cellStyle name="Normal 3 3 3 7 5 2" xfId="26420" xr:uid="{52D4CC77-A27C-44D3-814B-7A3DEE5C3C20}"/>
    <cellStyle name="Normal 3 3 3 7 5 2 2" xfId="41383" xr:uid="{365A40F6-16FB-44C8-B320-240254BEF0CB}"/>
    <cellStyle name="Normal 3 3 3 7 5 3" xfId="33788" xr:uid="{CD38BC45-DF7E-4687-AFCA-A69799AF5415}"/>
    <cellStyle name="Normal 3 3 3 7 6" xfId="13311" xr:uid="{00000000-0005-0000-0000-00005A2F0000}"/>
    <cellStyle name="Normal 3 3 3 8" xfId="13312" xr:uid="{00000000-0005-0000-0000-00005B2F0000}"/>
    <cellStyle name="Normal 3 3 3 8 2" xfId="13313" xr:uid="{00000000-0005-0000-0000-00005C2F0000}"/>
    <cellStyle name="Normal 3 3 3 8 3" xfId="13314" xr:uid="{00000000-0005-0000-0000-00005D2F0000}"/>
    <cellStyle name="Normal 3 3 3 9" xfId="13315" xr:uid="{00000000-0005-0000-0000-00005E2F0000}"/>
    <cellStyle name="Normal 3 3 30" xfId="5362" xr:uid="{00000000-0005-0000-0000-0000CF2C0000}"/>
    <cellStyle name="Normal 3 3 31" xfId="20746" xr:uid="{E3E4C5F6-53D2-412A-96B8-AEA1BA9EEFB0}"/>
    <cellStyle name="Normal 3 3 31 2" xfId="35739" xr:uid="{334C0F0E-7B45-4403-92AE-6F19D524C994}"/>
    <cellStyle name="Normal 3 3 32" xfId="28063" xr:uid="{5B3451F0-5BFD-4F06-8171-EE3260BA14B0}"/>
    <cellStyle name="Normal 3 3 4" xfId="2191" xr:uid="{00000000-0005-0000-0000-00003E080000}"/>
    <cellStyle name="Normal 3 3 4 10" xfId="13316" xr:uid="{00000000-0005-0000-0000-0000602F0000}"/>
    <cellStyle name="Normal 3 3 4 2" xfId="13317" xr:uid="{00000000-0005-0000-0000-0000612F0000}"/>
    <cellStyle name="Normal 3 3 4 2 2" xfId="13318" xr:uid="{00000000-0005-0000-0000-0000622F0000}"/>
    <cellStyle name="Normal 3 3 4 2 2 2" xfId="13319" xr:uid="{00000000-0005-0000-0000-0000632F0000}"/>
    <cellStyle name="Normal 3 3 4 2 2 2 2" xfId="13320" xr:uid="{00000000-0005-0000-0000-0000642F0000}"/>
    <cellStyle name="Normal 3 3 4 2 2 2 2 2" xfId="13321" xr:uid="{00000000-0005-0000-0000-0000652F0000}"/>
    <cellStyle name="Normal 3 3 4 2 2 2 2 3" xfId="13322" xr:uid="{00000000-0005-0000-0000-0000662F0000}"/>
    <cellStyle name="Normal 3 3 4 2 2 2 3" xfId="13323" xr:uid="{00000000-0005-0000-0000-0000672F0000}"/>
    <cellStyle name="Normal 3 3 4 2 2 2 4" xfId="13324" xr:uid="{00000000-0005-0000-0000-0000682F0000}"/>
    <cellStyle name="Normal 3 3 4 2 2 2 4 2" xfId="26421" xr:uid="{45850BED-29B1-4AB6-8890-E54F47666583}"/>
    <cellStyle name="Normal 3 3 4 2 2 2 4 2 2" xfId="41384" xr:uid="{68B89DCE-17BF-4922-B9DA-A1723F2AC0C9}"/>
    <cellStyle name="Normal 3 3 4 2 2 2 4 3" xfId="33789" xr:uid="{33B5D9E9-905C-45B8-ABD2-D15B207077BF}"/>
    <cellStyle name="Normal 3 3 4 2 2 2 5" xfId="13325" xr:uid="{00000000-0005-0000-0000-0000692F0000}"/>
    <cellStyle name="Normal 3 3 4 2 2 2 5 2" xfId="26422" xr:uid="{FB392F87-9F66-4E50-903C-4581BCDFEF99}"/>
    <cellStyle name="Normal 3 3 4 2 2 2 5 2 2" xfId="41385" xr:uid="{1768E611-00D3-4970-BE98-528EC3490580}"/>
    <cellStyle name="Normal 3 3 4 2 2 2 5 3" xfId="33790" xr:uid="{BA3F91BA-0C20-4A1D-9A62-F7647F274957}"/>
    <cellStyle name="Normal 3 3 4 2 2 2 6" xfId="13326" xr:uid="{00000000-0005-0000-0000-00006A2F0000}"/>
    <cellStyle name="Normal 3 3 4 2 2 3" xfId="13327" xr:uid="{00000000-0005-0000-0000-00006B2F0000}"/>
    <cellStyle name="Normal 3 3 4 2 2 3 2" xfId="13328" xr:uid="{00000000-0005-0000-0000-00006C2F0000}"/>
    <cellStyle name="Normal 3 3 4 2 2 3 2 2" xfId="13329" xr:uid="{00000000-0005-0000-0000-00006D2F0000}"/>
    <cellStyle name="Normal 3 3 4 2 2 3 2 3" xfId="13330" xr:uid="{00000000-0005-0000-0000-00006E2F0000}"/>
    <cellStyle name="Normal 3 3 4 2 2 3 3" xfId="13331" xr:uid="{00000000-0005-0000-0000-00006F2F0000}"/>
    <cellStyle name="Normal 3 3 4 2 2 3 3 2" xfId="13332" xr:uid="{00000000-0005-0000-0000-0000702F0000}"/>
    <cellStyle name="Normal 3 3 4 2 2 3 3 3" xfId="26423" xr:uid="{FB0D9C82-20B1-459F-B0BD-18774E40A1FD}"/>
    <cellStyle name="Normal 3 3 4 2 2 3 3 3 2" xfId="41386" xr:uid="{D88C9CE1-85E0-4DCA-A247-8B8F0148167D}"/>
    <cellStyle name="Normal 3 3 4 2 2 3 3 4" xfId="33791" xr:uid="{497F0A96-2AE4-4D4B-B05B-EFD32F966777}"/>
    <cellStyle name="Normal 3 3 4 2 2 3 4" xfId="13333" xr:uid="{00000000-0005-0000-0000-0000712F0000}"/>
    <cellStyle name="Normal 3 3 4 2 2 4" xfId="13334" xr:uid="{00000000-0005-0000-0000-0000722F0000}"/>
    <cellStyle name="Normal 3 3 4 2 2 4 2" xfId="13335" xr:uid="{00000000-0005-0000-0000-0000732F0000}"/>
    <cellStyle name="Normal 3 3 4 2 2 4 3" xfId="13336" xr:uid="{00000000-0005-0000-0000-0000742F0000}"/>
    <cellStyle name="Normal 3 3 4 2 2 5" xfId="13337" xr:uid="{00000000-0005-0000-0000-0000752F0000}"/>
    <cellStyle name="Normal 3 3 4 2 2 6" xfId="13338" xr:uid="{00000000-0005-0000-0000-0000762F0000}"/>
    <cellStyle name="Normal 3 3 4 2 2 6 2" xfId="26424" xr:uid="{9279CE3C-1AFE-4D32-AD45-ADCB6A66864D}"/>
    <cellStyle name="Normal 3 3 4 2 2 6 2 2" xfId="41387" xr:uid="{6E2C3149-CCB5-4E08-9D99-46438BDB5D3F}"/>
    <cellStyle name="Normal 3 3 4 2 2 6 3" xfId="33792" xr:uid="{3C521A9D-171C-4916-8368-C69AA07E364B}"/>
    <cellStyle name="Normal 3 3 4 2 2 7" xfId="13339" xr:uid="{00000000-0005-0000-0000-0000772F0000}"/>
    <cellStyle name="Normal 3 3 4 2 2 7 2" xfId="26425" xr:uid="{9AADCD7A-A496-455F-955F-1BEC79AF83DB}"/>
    <cellStyle name="Normal 3 3 4 2 2 7 2 2" xfId="41388" xr:uid="{0CB1BE24-85D1-491A-AB0C-9F04EA6D95BA}"/>
    <cellStyle name="Normal 3 3 4 2 2 7 3" xfId="33793" xr:uid="{19DC4D02-0BCB-40A9-9ADB-76E47A796AD0}"/>
    <cellStyle name="Normal 3 3 4 2 2 8" xfId="13340" xr:uid="{00000000-0005-0000-0000-0000782F0000}"/>
    <cellStyle name="Normal 3 3 4 2 3" xfId="13341" xr:uid="{00000000-0005-0000-0000-0000792F0000}"/>
    <cellStyle name="Normal 3 3 4 2 3 2" xfId="13342" xr:uid="{00000000-0005-0000-0000-00007A2F0000}"/>
    <cellStyle name="Normal 3 3 4 2 3 2 2" xfId="13343" xr:uid="{00000000-0005-0000-0000-00007B2F0000}"/>
    <cellStyle name="Normal 3 3 4 2 3 2 3" xfId="13344" xr:uid="{00000000-0005-0000-0000-00007C2F0000}"/>
    <cellStyle name="Normal 3 3 4 2 3 3" xfId="13345" xr:uid="{00000000-0005-0000-0000-00007D2F0000}"/>
    <cellStyle name="Normal 3 3 4 2 3 4" xfId="13346" xr:uid="{00000000-0005-0000-0000-00007E2F0000}"/>
    <cellStyle name="Normal 3 3 4 2 3 4 2" xfId="26426" xr:uid="{786E04D9-BBF4-4CFC-B18E-AEF63D73B1EC}"/>
    <cellStyle name="Normal 3 3 4 2 3 4 2 2" xfId="41389" xr:uid="{10BAABF2-9B65-4805-B819-5009FA16F69E}"/>
    <cellStyle name="Normal 3 3 4 2 3 4 3" xfId="33794" xr:uid="{C779926F-7B00-4C49-B9E0-72004F6CCB87}"/>
    <cellStyle name="Normal 3 3 4 2 3 5" xfId="13347" xr:uid="{00000000-0005-0000-0000-00007F2F0000}"/>
    <cellStyle name="Normal 3 3 4 2 3 5 2" xfId="26427" xr:uid="{C8C333D8-36C1-44C8-9A4A-8A9B00184625}"/>
    <cellStyle name="Normal 3 3 4 2 3 5 2 2" xfId="41390" xr:uid="{AC4B8928-7284-4E0A-905B-8D5E8B2C0366}"/>
    <cellStyle name="Normal 3 3 4 2 3 5 3" xfId="33795" xr:uid="{9143BB8D-52C3-4688-B7AC-223287AC5680}"/>
    <cellStyle name="Normal 3 3 4 2 3 6" xfId="13348" xr:uid="{00000000-0005-0000-0000-0000802F0000}"/>
    <cellStyle name="Normal 3 3 4 2 4" xfId="13349" xr:uid="{00000000-0005-0000-0000-0000812F0000}"/>
    <cellStyle name="Normal 3 3 4 2 4 2" xfId="13350" xr:uid="{00000000-0005-0000-0000-0000822F0000}"/>
    <cellStyle name="Normal 3 3 4 2 4 2 2" xfId="13351" xr:uid="{00000000-0005-0000-0000-0000832F0000}"/>
    <cellStyle name="Normal 3 3 4 2 4 2 3" xfId="13352" xr:uid="{00000000-0005-0000-0000-0000842F0000}"/>
    <cellStyle name="Normal 3 3 4 2 4 3" xfId="13353" xr:uid="{00000000-0005-0000-0000-0000852F0000}"/>
    <cellStyle name="Normal 3 3 4 2 4 3 2" xfId="13354" xr:uid="{00000000-0005-0000-0000-0000862F0000}"/>
    <cellStyle name="Normal 3 3 4 2 4 3 3" xfId="26428" xr:uid="{71C9F715-28F2-4F34-A7B9-334DCFE1736C}"/>
    <cellStyle name="Normal 3 3 4 2 4 3 3 2" xfId="41391" xr:uid="{B8BB628B-3EDB-45D9-9C0F-4FC0A3258BDE}"/>
    <cellStyle name="Normal 3 3 4 2 4 3 4" xfId="33796" xr:uid="{966FDB71-8554-4212-897B-39DBC9869E47}"/>
    <cellStyle name="Normal 3 3 4 2 4 4" xfId="13355" xr:uid="{00000000-0005-0000-0000-0000872F0000}"/>
    <cellStyle name="Normal 3 3 4 2 5" xfId="13356" xr:uid="{00000000-0005-0000-0000-0000882F0000}"/>
    <cellStyle name="Normal 3 3 4 2 5 2" xfId="13357" xr:uid="{00000000-0005-0000-0000-0000892F0000}"/>
    <cellStyle name="Normal 3 3 4 2 5 3" xfId="13358" xr:uid="{00000000-0005-0000-0000-00008A2F0000}"/>
    <cellStyle name="Normal 3 3 4 2 6" xfId="13359" xr:uid="{00000000-0005-0000-0000-00008B2F0000}"/>
    <cellStyle name="Normal 3 3 4 2 7" xfId="13360" xr:uid="{00000000-0005-0000-0000-00008C2F0000}"/>
    <cellStyle name="Normal 3 3 4 2 7 2" xfId="26429" xr:uid="{5C772C14-9A51-48F5-8444-1A850D7EDCA1}"/>
    <cellStyle name="Normal 3 3 4 2 7 2 2" xfId="41392" xr:uid="{A5F3DDCA-2C1B-41B8-B225-527B99EB1B86}"/>
    <cellStyle name="Normal 3 3 4 2 7 3" xfId="33797" xr:uid="{D9667E98-A3D7-44E7-90EF-77C937C9D329}"/>
    <cellStyle name="Normal 3 3 4 2 8" xfId="13361" xr:uid="{00000000-0005-0000-0000-00008D2F0000}"/>
    <cellStyle name="Normal 3 3 4 2 8 2" xfId="26430" xr:uid="{A49CFF0E-267A-4B86-8029-5ACA80F063FB}"/>
    <cellStyle name="Normal 3 3 4 2 8 2 2" xfId="41393" xr:uid="{FBAF44C3-25B2-41A6-A16D-6BDD11373F92}"/>
    <cellStyle name="Normal 3 3 4 2 8 3" xfId="33798" xr:uid="{B3D65AB1-297B-46FF-BD1D-0DEDC8B3B3BC}"/>
    <cellStyle name="Normal 3 3 4 2 9" xfId="13362" xr:uid="{00000000-0005-0000-0000-00008E2F0000}"/>
    <cellStyle name="Normal 3 3 4 3" xfId="13363" xr:uid="{00000000-0005-0000-0000-00008F2F0000}"/>
    <cellStyle name="Normal 3 3 4 3 2" xfId="13364" xr:uid="{00000000-0005-0000-0000-0000902F0000}"/>
    <cellStyle name="Normal 3 3 4 3 2 2" xfId="13365" xr:uid="{00000000-0005-0000-0000-0000912F0000}"/>
    <cellStyle name="Normal 3 3 4 3 2 2 2" xfId="13366" xr:uid="{00000000-0005-0000-0000-0000922F0000}"/>
    <cellStyle name="Normal 3 3 4 3 2 2 3" xfId="13367" xr:uid="{00000000-0005-0000-0000-0000932F0000}"/>
    <cellStyle name="Normal 3 3 4 3 2 2 3 2" xfId="26431" xr:uid="{A23DC145-F698-4B0A-A1C1-650DC53A0AA3}"/>
    <cellStyle name="Normal 3 3 4 3 2 2 3 2 2" xfId="41394" xr:uid="{732602C9-7730-4249-A540-849DD1489B55}"/>
    <cellStyle name="Normal 3 3 4 3 2 2 3 3" xfId="33799" xr:uid="{C1B170C6-68BD-4931-A704-060DFFE44DE9}"/>
    <cellStyle name="Normal 3 3 4 3 2 2 4" xfId="13368" xr:uid="{00000000-0005-0000-0000-0000942F0000}"/>
    <cellStyle name="Normal 3 3 4 3 2 3" xfId="13369" xr:uid="{00000000-0005-0000-0000-0000952F0000}"/>
    <cellStyle name="Normal 3 3 4 3 2 4" xfId="13370" xr:uid="{00000000-0005-0000-0000-0000962F0000}"/>
    <cellStyle name="Normal 3 3 4 3 2 4 2" xfId="26432" xr:uid="{673F4AB2-F80D-4B51-9D3D-6F2395D10711}"/>
    <cellStyle name="Normal 3 3 4 3 2 4 2 2" xfId="41395" xr:uid="{0DC90345-AF8E-4566-93D7-37942014109D}"/>
    <cellStyle name="Normal 3 3 4 3 2 4 3" xfId="33800" xr:uid="{55637134-C84C-4728-AFD4-C73EC2C273E6}"/>
    <cellStyle name="Normal 3 3 4 3 2 5" xfId="13371" xr:uid="{00000000-0005-0000-0000-0000972F0000}"/>
    <cellStyle name="Normal 3 3 4 3 2 5 2" xfId="26433" xr:uid="{25CDD050-7764-4F6F-B3B2-CE0E1715599F}"/>
    <cellStyle name="Normal 3 3 4 3 2 5 2 2" xfId="41396" xr:uid="{FFD27959-E80A-4D3E-9C1E-774260BF846A}"/>
    <cellStyle name="Normal 3 3 4 3 2 5 3" xfId="33801" xr:uid="{A0A54065-65FF-4B49-81EE-C50D3C414B67}"/>
    <cellStyle name="Normal 3 3 4 3 2 6" xfId="13372" xr:uid="{00000000-0005-0000-0000-0000982F0000}"/>
    <cellStyle name="Normal 3 3 4 3 3" xfId="13373" xr:uid="{00000000-0005-0000-0000-0000992F0000}"/>
    <cellStyle name="Normal 3 3 4 3 3 2" xfId="13374" xr:uid="{00000000-0005-0000-0000-00009A2F0000}"/>
    <cellStyle name="Normal 3 3 4 3 3 2 2" xfId="13375" xr:uid="{00000000-0005-0000-0000-00009B2F0000}"/>
    <cellStyle name="Normal 3 3 4 3 3 2 3" xfId="13376" xr:uid="{00000000-0005-0000-0000-00009C2F0000}"/>
    <cellStyle name="Normal 3 3 4 3 3 3" xfId="13377" xr:uid="{00000000-0005-0000-0000-00009D2F0000}"/>
    <cellStyle name="Normal 3 3 4 3 3 4" xfId="13378" xr:uid="{00000000-0005-0000-0000-00009E2F0000}"/>
    <cellStyle name="Normal 3 3 4 3 3 4 2" xfId="26434" xr:uid="{C70FBB06-A39D-45E0-8D80-C71193965FC6}"/>
    <cellStyle name="Normal 3 3 4 3 3 4 2 2" xfId="41397" xr:uid="{940FEBBC-A35B-41D6-83AD-2DA09F818EF5}"/>
    <cellStyle name="Normal 3 3 4 3 3 4 3" xfId="33802" xr:uid="{EF68B324-72CF-4880-9ED8-45EEABC26BD6}"/>
    <cellStyle name="Normal 3 3 4 3 3 5" xfId="13379" xr:uid="{00000000-0005-0000-0000-00009F2F0000}"/>
    <cellStyle name="Normal 3 3 4 3 3 5 2" xfId="26435" xr:uid="{CB6D53C2-B56F-41C3-A9F6-84145979E753}"/>
    <cellStyle name="Normal 3 3 4 3 3 5 2 2" xfId="41398" xr:uid="{11FFB281-EC66-4508-B572-01B45E30232C}"/>
    <cellStyle name="Normal 3 3 4 3 3 5 3" xfId="33803" xr:uid="{9788A88C-4CD1-4993-926F-4B77790C44E9}"/>
    <cellStyle name="Normal 3 3 4 3 3 6" xfId="13380" xr:uid="{00000000-0005-0000-0000-0000A02F0000}"/>
    <cellStyle name="Normal 3 3 4 3 4" xfId="13381" xr:uid="{00000000-0005-0000-0000-0000A12F0000}"/>
    <cellStyle name="Normal 3 3 4 3 4 2" xfId="13382" xr:uid="{00000000-0005-0000-0000-0000A22F0000}"/>
    <cellStyle name="Normal 3 3 4 3 4 3" xfId="13383" xr:uid="{00000000-0005-0000-0000-0000A32F0000}"/>
    <cellStyle name="Normal 3 3 4 3 5" xfId="13384" xr:uid="{00000000-0005-0000-0000-0000A42F0000}"/>
    <cellStyle name="Normal 3 3 4 3 6" xfId="13385" xr:uid="{00000000-0005-0000-0000-0000A52F0000}"/>
    <cellStyle name="Normal 3 3 4 3 6 2" xfId="26436" xr:uid="{A37000C1-F2D9-4EA6-ACF8-EC6DE4890430}"/>
    <cellStyle name="Normal 3 3 4 3 6 2 2" xfId="41399" xr:uid="{DA0B1647-CF5F-4050-BE2B-6EEF80DD2C70}"/>
    <cellStyle name="Normal 3 3 4 3 6 3" xfId="33804" xr:uid="{C83D419E-738C-428D-B935-E2BDB41A1B86}"/>
    <cellStyle name="Normal 3 3 4 3 7" xfId="13386" xr:uid="{00000000-0005-0000-0000-0000A62F0000}"/>
    <cellStyle name="Normal 3 3 4 3 7 2" xfId="26437" xr:uid="{DD5AF75D-C7B0-4305-9E02-750D8D36873B}"/>
    <cellStyle name="Normal 3 3 4 3 7 2 2" xfId="41400" xr:uid="{FEB4CCB3-29E4-44B2-A702-E6283D98EC27}"/>
    <cellStyle name="Normal 3 3 4 3 7 3" xfId="33805" xr:uid="{A8F73202-FA9A-4F04-AF4B-4DDB6D814A2F}"/>
    <cellStyle name="Normal 3 3 4 3 8" xfId="13387" xr:uid="{00000000-0005-0000-0000-0000A72F0000}"/>
    <cellStyle name="Normal 3 3 4 4" xfId="13388" xr:uid="{00000000-0005-0000-0000-0000A82F0000}"/>
    <cellStyle name="Normal 3 3 4 4 2" xfId="13389" xr:uid="{00000000-0005-0000-0000-0000A92F0000}"/>
    <cellStyle name="Normal 3 3 4 4 2 2" xfId="13390" xr:uid="{00000000-0005-0000-0000-0000AA2F0000}"/>
    <cellStyle name="Normal 3 3 4 4 2 3" xfId="26438" xr:uid="{8FFBB2F4-DC07-4A14-90EF-1E1F3C9058E1}"/>
    <cellStyle name="Normal 3 3 4 4 2 3 2" xfId="41401" xr:uid="{1C6B4F3E-1C2A-481B-AD98-0ED1ECB66900}"/>
    <cellStyle name="Normal 3 3 4 4 2 4" xfId="33806" xr:uid="{E0DAF718-87E3-4738-A301-300D953E5B6E}"/>
    <cellStyle name="Normal 3 3 4 4 3" xfId="13391" xr:uid="{00000000-0005-0000-0000-0000AB2F0000}"/>
    <cellStyle name="Normal 3 3 4 4 4" xfId="13392" xr:uid="{00000000-0005-0000-0000-0000AC2F0000}"/>
    <cellStyle name="Normal 3 3 4 4 4 2" xfId="26439" xr:uid="{9EBAD9BA-E8E4-45D8-9575-F77184B00177}"/>
    <cellStyle name="Normal 3 3 4 4 4 2 2" xfId="41402" xr:uid="{30152A04-6CE5-4039-B189-E4CE0B0E1B78}"/>
    <cellStyle name="Normal 3 3 4 4 4 3" xfId="33807" xr:uid="{3E580519-F658-4E91-A5EB-C683BBD8743B}"/>
    <cellStyle name="Normal 3 3 4 4 5" xfId="13393" xr:uid="{00000000-0005-0000-0000-0000AD2F0000}"/>
    <cellStyle name="Normal 3 3 4 5" xfId="13394" xr:uid="{00000000-0005-0000-0000-0000AE2F0000}"/>
    <cellStyle name="Normal 3 3 4 5 2" xfId="13395" xr:uid="{00000000-0005-0000-0000-0000AF2F0000}"/>
    <cellStyle name="Normal 3 3 4 5 2 2" xfId="13396" xr:uid="{00000000-0005-0000-0000-0000B02F0000}"/>
    <cellStyle name="Normal 3 3 4 5 2 3" xfId="13397" xr:uid="{00000000-0005-0000-0000-0000B12F0000}"/>
    <cellStyle name="Normal 3 3 4 5 3" xfId="13398" xr:uid="{00000000-0005-0000-0000-0000B22F0000}"/>
    <cellStyle name="Normal 3 3 4 5 4" xfId="13399" xr:uid="{00000000-0005-0000-0000-0000B32F0000}"/>
    <cellStyle name="Normal 3 3 4 5 4 2" xfId="26440" xr:uid="{18D8029B-DDB2-482C-AD4F-4AD4262B9BF4}"/>
    <cellStyle name="Normal 3 3 4 5 4 2 2" xfId="41403" xr:uid="{971C162E-F208-473A-8734-31437E2C9542}"/>
    <cellStyle name="Normal 3 3 4 5 4 3" xfId="33808" xr:uid="{7F8D5A3A-520F-4450-8978-66B3AAA592BE}"/>
    <cellStyle name="Normal 3 3 4 5 5" xfId="13400" xr:uid="{00000000-0005-0000-0000-0000B42F0000}"/>
    <cellStyle name="Normal 3 3 4 5 5 2" xfId="26441" xr:uid="{27DE5B1A-54F7-46FB-A388-9BF1F978DF1F}"/>
    <cellStyle name="Normal 3 3 4 5 5 2 2" xfId="41404" xr:uid="{CB2ECA16-CB9A-4DD5-A101-23010EABDBC3}"/>
    <cellStyle name="Normal 3 3 4 5 5 3" xfId="33809" xr:uid="{A49C235B-8F1C-4DD8-B8B2-A9B796CAB672}"/>
    <cellStyle name="Normal 3 3 4 5 6" xfId="13401" xr:uid="{00000000-0005-0000-0000-0000B52F0000}"/>
    <cellStyle name="Normal 3 3 4 6" xfId="13402" xr:uid="{00000000-0005-0000-0000-0000B62F0000}"/>
    <cellStyle name="Normal 3 3 4 6 2" xfId="13403" xr:uid="{00000000-0005-0000-0000-0000B72F0000}"/>
    <cellStyle name="Normal 3 3 4 6 2 2" xfId="13404" xr:uid="{00000000-0005-0000-0000-0000B82F0000}"/>
    <cellStyle name="Normal 3 3 4 6 2 3" xfId="13405" xr:uid="{00000000-0005-0000-0000-0000B92F0000}"/>
    <cellStyle name="Normal 3 3 4 6 3" xfId="13406" xr:uid="{00000000-0005-0000-0000-0000BA2F0000}"/>
    <cellStyle name="Normal 3 3 4 6 4" xfId="13407" xr:uid="{00000000-0005-0000-0000-0000BB2F0000}"/>
    <cellStyle name="Normal 3 3 4 6 4 2" xfId="26442" xr:uid="{52101909-0DA1-4F73-82A3-0802B1E76B93}"/>
    <cellStyle name="Normal 3 3 4 6 4 2 2" xfId="41405" xr:uid="{B8C695EA-ABEB-48C8-B383-CED8AB81E527}"/>
    <cellStyle name="Normal 3 3 4 6 4 3" xfId="33810" xr:uid="{DAFA15DC-2FCC-4DC7-8B3E-2D6E096C1340}"/>
    <cellStyle name="Normal 3 3 4 6 5" xfId="13408" xr:uid="{00000000-0005-0000-0000-0000BC2F0000}"/>
    <cellStyle name="Normal 3 3 4 6 5 2" xfId="26443" xr:uid="{1933AB8B-2303-4375-975C-DE4C51682ABD}"/>
    <cellStyle name="Normal 3 3 4 6 5 2 2" xfId="41406" xr:uid="{34F2AE3A-103C-4338-97F6-CC45668BA062}"/>
    <cellStyle name="Normal 3 3 4 6 5 3" xfId="33811" xr:uid="{5F548758-EC59-4585-9D5C-48566C689CD6}"/>
    <cellStyle name="Normal 3 3 4 6 6" xfId="13409" xr:uid="{00000000-0005-0000-0000-0000BD2F0000}"/>
    <cellStyle name="Normal 3 3 4 7" xfId="13410" xr:uid="{00000000-0005-0000-0000-0000BE2F0000}"/>
    <cellStyle name="Normal 3 3 4 7 2" xfId="13411" xr:uid="{00000000-0005-0000-0000-0000BF2F0000}"/>
    <cellStyle name="Normal 3 3 4 7 3" xfId="13412" xr:uid="{00000000-0005-0000-0000-0000C02F0000}"/>
    <cellStyle name="Normal 3 3 4 8" xfId="13413" xr:uid="{00000000-0005-0000-0000-0000C12F0000}"/>
    <cellStyle name="Normal 3 3 4 9" xfId="13414" xr:uid="{00000000-0005-0000-0000-0000C22F0000}"/>
    <cellStyle name="Normal 3 3 4 9 2" xfId="26444" xr:uid="{46FFCD09-64AB-44A8-977E-8D88412B1BD8}"/>
    <cellStyle name="Normal 3 3 4 9 2 2" xfId="41407" xr:uid="{87EC5313-6EF0-49CF-9C5C-2405F0D1725B}"/>
    <cellStyle name="Normal 3 3 4 9 3" xfId="33812" xr:uid="{162B3548-290C-4EE7-9CD0-8589FB32C741}"/>
    <cellStyle name="Normal 3 3 5" xfId="2192" xr:uid="{00000000-0005-0000-0000-00003F080000}"/>
    <cellStyle name="Normal 3 3 5 2" xfId="13415" xr:uid="{00000000-0005-0000-0000-0000C42F0000}"/>
    <cellStyle name="Normal 3 3 5 2 2" xfId="13416" xr:uid="{00000000-0005-0000-0000-0000C52F0000}"/>
    <cellStyle name="Normal 3 3 5 2 2 2" xfId="13417" xr:uid="{00000000-0005-0000-0000-0000C62F0000}"/>
    <cellStyle name="Normal 3 3 5 2 2 2 2" xfId="13418" xr:uid="{00000000-0005-0000-0000-0000C72F0000}"/>
    <cellStyle name="Normal 3 3 5 2 2 2 2 2" xfId="13419" xr:uid="{00000000-0005-0000-0000-0000C82F0000}"/>
    <cellStyle name="Normal 3 3 5 2 2 2 2 3" xfId="13420" xr:uid="{00000000-0005-0000-0000-0000C92F0000}"/>
    <cellStyle name="Normal 3 3 5 2 2 2 3" xfId="13421" xr:uid="{00000000-0005-0000-0000-0000CA2F0000}"/>
    <cellStyle name="Normal 3 3 5 2 2 2 3 2" xfId="13422" xr:uid="{00000000-0005-0000-0000-0000CB2F0000}"/>
    <cellStyle name="Normal 3 3 5 2 2 2 3 3" xfId="26445" xr:uid="{AC355FFC-5B6D-4314-875D-F68981C071D6}"/>
    <cellStyle name="Normal 3 3 5 2 2 2 3 3 2" xfId="41408" xr:uid="{C8ED79B7-C5E0-4D4F-9A4B-696C336E90AE}"/>
    <cellStyle name="Normal 3 3 5 2 2 2 3 4" xfId="33813" xr:uid="{C355D4FB-F779-489F-BC59-516F0407F707}"/>
    <cellStyle name="Normal 3 3 5 2 2 2 4" xfId="13423" xr:uid="{00000000-0005-0000-0000-0000CC2F0000}"/>
    <cellStyle name="Normal 3 3 5 2 2 3" xfId="13424" xr:uid="{00000000-0005-0000-0000-0000CD2F0000}"/>
    <cellStyle name="Normal 3 3 5 2 2 3 2" xfId="13425" xr:uid="{00000000-0005-0000-0000-0000CE2F0000}"/>
    <cellStyle name="Normal 3 3 5 2 2 3 3" xfId="13426" xr:uid="{00000000-0005-0000-0000-0000CF2F0000}"/>
    <cellStyle name="Normal 3 3 5 2 2 4" xfId="13427" xr:uid="{00000000-0005-0000-0000-0000D02F0000}"/>
    <cellStyle name="Normal 3 3 5 2 2 5" xfId="13428" xr:uid="{00000000-0005-0000-0000-0000D12F0000}"/>
    <cellStyle name="Normal 3 3 5 2 2 5 2" xfId="26446" xr:uid="{E52998CA-7126-4A2B-8122-6B54CB752DEF}"/>
    <cellStyle name="Normal 3 3 5 2 2 5 2 2" xfId="41409" xr:uid="{F369C2CF-40D5-499F-B07A-5D4EF1A9F31B}"/>
    <cellStyle name="Normal 3 3 5 2 2 5 3" xfId="33814" xr:uid="{D2976AEB-961B-418E-8C14-7088FA3EB278}"/>
    <cellStyle name="Normal 3 3 5 2 2 6" xfId="13429" xr:uid="{00000000-0005-0000-0000-0000D22F0000}"/>
    <cellStyle name="Normal 3 3 5 2 2 6 2" xfId="26447" xr:uid="{714BA949-7F3D-4683-90B0-0500C48A761E}"/>
    <cellStyle name="Normal 3 3 5 2 2 6 2 2" xfId="41410" xr:uid="{BFF02E4D-DB33-4AD8-B065-4C15A45F38BE}"/>
    <cellStyle name="Normal 3 3 5 2 2 6 3" xfId="33815" xr:uid="{4BCA4B24-41B4-4D44-A229-B0D02EA2EFA7}"/>
    <cellStyle name="Normal 3 3 5 2 2 7" xfId="13430" xr:uid="{00000000-0005-0000-0000-0000D32F0000}"/>
    <cellStyle name="Normal 3 3 5 2 3" xfId="13431" xr:uid="{00000000-0005-0000-0000-0000D42F0000}"/>
    <cellStyle name="Normal 3 3 5 2 3 2" xfId="13432" xr:uid="{00000000-0005-0000-0000-0000D52F0000}"/>
    <cellStyle name="Normal 3 3 5 2 3 2 2" xfId="13433" xr:uid="{00000000-0005-0000-0000-0000D62F0000}"/>
    <cellStyle name="Normal 3 3 5 2 3 2 3" xfId="13434" xr:uid="{00000000-0005-0000-0000-0000D72F0000}"/>
    <cellStyle name="Normal 3 3 5 2 3 3" xfId="13435" xr:uid="{00000000-0005-0000-0000-0000D82F0000}"/>
    <cellStyle name="Normal 3 3 5 2 3 3 2" xfId="13436" xr:uid="{00000000-0005-0000-0000-0000D92F0000}"/>
    <cellStyle name="Normal 3 3 5 2 3 3 3" xfId="26448" xr:uid="{4AF594EE-3074-49C8-A41A-9881C4D35EFC}"/>
    <cellStyle name="Normal 3 3 5 2 3 3 3 2" xfId="41411" xr:uid="{DE5C33A4-ED92-435B-AB67-3E7845391A48}"/>
    <cellStyle name="Normal 3 3 5 2 3 3 4" xfId="33816" xr:uid="{A26DCA37-E7E6-4491-8B23-D9F9515E960A}"/>
    <cellStyle name="Normal 3 3 5 2 3 4" xfId="13437" xr:uid="{00000000-0005-0000-0000-0000DA2F0000}"/>
    <cellStyle name="Normal 3 3 5 2 4" xfId="13438" xr:uid="{00000000-0005-0000-0000-0000DB2F0000}"/>
    <cellStyle name="Normal 3 3 5 2 5" xfId="13439" xr:uid="{00000000-0005-0000-0000-0000DC2F0000}"/>
    <cellStyle name="Normal 3 3 5 2 5 2" xfId="26449" xr:uid="{A0C6146C-5240-4BE2-8502-BC4836B6C4FE}"/>
    <cellStyle name="Normal 3 3 5 2 5 2 2" xfId="41412" xr:uid="{5BDF2967-B6F8-4983-8FFA-1A3C61E42AA5}"/>
    <cellStyle name="Normal 3 3 5 2 5 3" xfId="33817" xr:uid="{A724D647-F8DA-491F-A16F-AC55B8691D74}"/>
    <cellStyle name="Normal 3 3 5 2 6" xfId="13440" xr:uid="{00000000-0005-0000-0000-0000DD2F0000}"/>
    <cellStyle name="Normal 3 3 5 3" xfId="13441" xr:uid="{00000000-0005-0000-0000-0000DE2F0000}"/>
    <cellStyle name="Normal 3 3 5 3 2" xfId="13442" xr:uid="{00000000-0005-0000-0000-0000DF2F0000}"/>
    <cellStyle name="Normal 3 3 5 3 2 2" xfId="13443" xr:uid="{00000000-0005-0000-0000-0000E02F0000}"/>
    <cellStyle name="Normal 3 3 5 3 2 3" xfId="13444" xr:uid="{00000000-0005-0000-0000-0000E12F0000}"/>
    <cellStyle name="Normal 3 3 5 3 2 3 2" xfId="26450" xr:uid="{417D17D0-C7DD-41A3-A810-4622CEA6D993}"/>
    <cellStyle name="Normal 3 3 5 3 2 3 2 2" xfId="41413" xr:uid="{39EB9E2C-2076-4230-9276-C7F41AD1E3D3}"/>
    <cellStyle name="Normal 3 3 5 3 2 3 3" xfId="33818" xr:uid="{20639D5E-A046-402A-85E3-3F91747223D1}"/>
    <cellStyle name="Normal 3 3 5 3 2 4" xfId="13445" xr:uid="{00000000-0005-0000-0000-0000E22F0000}"/>
    <cellStyle name="Normal 3 3 5 3 3" xfId="13446" xr:uid="{00000000-0005-0000-0000-0000E32F0000}"/>
    <cellStyle name="Normal 3 3 5 3 4" xfId="13447" xr:uid="{00000000-0005-0000-0000-0000E42F0000}"/>
    <cellStyle name="Normal 3 3 5 3 4 2" xfId="26451" xr:uid="{1E503BF2-5772-41BF-9950-2E1E5882CBFB}"/>
    <cellStyle name="Normal 3 3 5 3 4 2 2" xfId="41414" xr:uid="{F203872C-6F5F-4182-8CD4-662CF1290052}"/>
    <cellStyle name="Normal 3 3 5 3 4 3" xfId="33819" xr:uid="{C4B685FA-0E0D-4545-B9B2-6E718964D1B2}"/>
    <cellStyle name="Normal 3 3 5 3 5" xfId="13448" xr:uid="{00000000-0005-0000-0000-0000E52F0000}"/>
    <cellStyle name="Normal 3 3 5 3 5 2" xfId="26452" xr:uid="{EE504E76-C3DC-444B-BB85-80C4EBDC7A04}"/>
    <cellStyle name="Normal 3 3 5 3 5 2 2" xfId="41415" xr:uid="{E0CF3228-9AB0-471D-AFBB-685EF08AF1CE}"/>
    <cellStyle name="Normal 3 3 5 3 5 3" xfId="33820" xr:uid="{323147DA-7BB4-4C1D-AB7D-D9A4B96DD577}"/>
    <cellStyle name="Normal 3 3 5 3 6" xfId="13449" xr:uid="{00000000-0005-0000-0000-0000E62F0000}"/>
    <cellStyle name="Normal 3 3 5 4" xfId="13450" xr:uid="{00000000-0005-0000-0000-0000E72F0000}"/>
    <cellStyle name="Normal 3 3 5 4 2" xfId="13451" xr:uid="{00000000-0005-0000-0000-0000E82F0000}"/>
    <cellStyle name="Normal 3 3 5 4 2 2" xfId="13452" xr:uid="{00000000-0005-0000-0000-0000E92F0000}"/>
    <cellStyle name="Normal 3 3 5 4 2 3" xfId="13453" xr:uid="{00000000-0005-0000-0000-0000EA2F0000}"/>
    <cellStyle name="Normal 3 3 5 4 3" xfId="13454" xr:uid="{00000000-0005-0000-0000-0000EB2F0000}"/>
    <cellStyle name="Normal 3 3 5 4 4" xfId="13455" xr:uid="{00000000-0005-0000-0000-0000EC2F0000}"/>
    <cellStyle name="Normal 3 3 5 4 4 2" xfId="26453" xr:uid="{B7BE9876-4915-451D-8A53-8A02D45F0405}"/>
    <cellStyle name="Normal 3 3 5 4 4 2 2" xfId="41416" xr:uid="{7806FCFE-D190-4E6D-9AB3-3689D9722906}"/>
    <cellStyle name="Normal 3 3 5 4 4 3" xfId="33821" xr:uid="{ABA67CCC-5834-464F-8575-AE82B416EFD4}"/>
    <cellStyle name="Normal 3 3 5 4 5" xfId="13456" xr:uid="{00000000-0005-0000-0000-0000ED2F0000}"/>
    <cellStyle name="Normal 3 3 5 4 5 2" xfId="26454" xr:uid="{39E1ED02-EA85-460A-B353-80189FB6B9D9}"/>
    <cellStyle name="Normal 3 3 5 4 5 2 2" xfId="41417" xr:uid="{C00DAA08-FEAE-453D-A153-6759E674B5BD}"/>
    <cellStyle name="Normal 3 3 5 4 5 3" xfId="33822" xr:uid="{FF836BC7-5671-41FC-A677-72529C73F4F7}"/>
    <cellStyle name="Normal 3 3 5 4 6" xfId="13457" xr:uid="{00000000-0005-0000-0000-0000EE2F0000}"/>
    <cellStyle name="Normal 3 3 5 5" xfId="13458" xr:uid="{00000000-0005-0000-0000-0000EF2F0000}"/>
    <cellStyle name="Normal 3 3 5 5 2" xfId="13459" xr:uid="{00000000-0005-0000-0000-0000F02F0000}"/>
    <cellStyle name="Normal 3 3 5 5 3" xfId="13460" xr:uid="{00000000-0005-0000-0000-0000F12F0000}"/>
    <cellStyle name="Normal 3 3 5 5 3 2" xfId="26455" xr:uid="{27E00C9A-480C-4CB5-B024-40307546E3A3}"/>
    <cellStyle name="Normal 3 3 5 5 3 2 2" xfId="41418" xr:uid="{49229A6A-A001-4E9D-B4E4-C919F4971F58}"/>
    <cellStyle name="Normal 3 3 5 5 3 3" xfId="33823" xr:uid="{B33FEE2D-C557-4020-B28E-9DB57D797662}"/>
    <cellStyle name="Normal 3 3 5 5 4" xfId="13461" xr:uid="{00000000-0005-0000-0000-0000F22F0000}"/>
    <cellStyle name="Normal 3 3 5 6" xfId="13462" xr:uid="{00000000-0005-0000-0000-0000F32F0000}"/>
    <cellStyle name="Normal 3 3 5 7" xfId="13463" xr:uid="{00000000-0005-0000-0000-0000F42F0000}"/>
    <cellStyle name="Normal 3 3 5 7 2" xfId="26456" xr:uid="{A390FE3D-A4DD-4ABA-AACF-E4B0812F2848}"/>
    <cellStyle name="Normal 3 3 5 7 2 2" xfId="41419" xr:uid="{F972C10F-4C7C-40D0-AC0D-B0EE8F6E6036}"/>
    <cellStyle name="Normal 3 3 5 7 3" xfId="33824" xr:uid="{4AE82CEE-B13D-4700-812F-7A5647A6C6D0}"/>
    <cellStyle name="Normal 3 3 5 8" xfId="13464" xr:uid="{00000000-0005-0000-0000-0000F52F0000}"/>
    <cellStyle name="Normal 3 3 6" xfId="2193" xr:uid="{00000000-0005-0000-0000-000040080000}"/>
    <cellStyle name="Normal 3 3 6 2" xfId="13465" xr:uid="{00000000-0005-0000-0000-0000F72F0000}"/>
    <cellStyle name="Normal 3 3 6 2 2" xfId="13466" xr:uid="{00000000-0005-0000-0000-0000F82F0000}"/>
    <cellStyle name="Normal 3 3 6 2 2 2" xfId="13467" xr:uid="{00000000-0005-0000-0000-0000F92F0000}"/>
    <cellStyle name="Normal 3 3 6 2 2 3" xfId="26457" xr:uid="{D5DC2AD1-7F76-4019-802D-7DA24539AA11}"/>
    <cellStyle name="Normal 3 3 6 2 2 3 2" xfId="41420" xr:uid="{D64522BC-AE59-4314-891E-82178C0833C5}"/>
    <cellStyle name="Normal 3 3 6 2 2 4" xfId="33825" xr:uid="{5D7E8FE8-BB2D-46B9-B6F4-729792BFE6AD}"/>
    <cellStyle name="Normal 3 3 6 2 3" xfId="13468" xr:uid="{00000000-0005-0000-0000-0000FA2F0000}"/>
    <cellStyle name="Normal 3 3 6 2 4" xfId="13469" xr:uid="{00000000-0005-0000-0000-0000FB2F0000}"/>
    <cellStyle name="Normal 3 3 6 2 4 2" xfId="26458" xr:uid="{08BDE1B5-5F37-4B87-857C-E1650FD91C74}"/>
    <cellStyle name="Normal 3 3 6 2 4 2 2" xfId="41421" xr:uid="{5A48DED7-5A8B-4A7B-B32C-A76757C2FCFD}"/>
    <cellStyle name="Normal 3 3 6 2 4 3" xfId="33826" xr:uid="{F3DB0375-3A23-433C-8919-285F269E0DE3}"/>
    <cellStyle name="Normal 3 3 6 2 5" xfId="13470" xr:uid="{00000000-0005-0000-0000-0000FC2F0000}"/>
    <cellStyle name="Normal 3 3 6 3" xfId="13471" xr:uid="{00000000-0005-0000-0000-0000FD2F0000}"/>
    <cellStyle name="Normal 3 3 6 3 2" xfId="13472" xr:uid="{00000000-0005-0000-0000-0000FE2F0000}"/>
    <cellStyle name="Normal 3 3 6 3 2 2" xfId="13473" xr:uid="{00000000-0005-0000-0000-0000FF2F0000}"/>
    <cellStyle name="Normal 3 3 6 3 2 3" xfId="13474" xr:uid="{00000000-0005-0000-0000-000000300000}"/>
    <cellStyle name="Normal 3 3 6 3 3" xfId="13475" xr:uid="{00000000-0005-0000-0000-000001300000}"/>
    <cellStyle name="Normal 3 3 6 3 4" xfId="13476" xr:uid="{00000000-0005-0000-0000-000002300000}"/>
    <cellStyle name="Normal 3 3 6 3 4 2" xfId="26459" xr:uid="{1029D830-49AD-4C49-ACFB-C0FB8AAD9465}"/>
    <cellStyle name="Normal 3 3 6 3 4 2 2" xfId="41422" xr:uid="{43ACBD69-3472-4819-B686-99B26623E54F}"/>
    <cellStyle name="Normal 3 3 6 3 4 3" xfId="33827" xr:uid="{336E4C3B-C690-4450-A6A3-E7DF57E323ED}"/>
    <cellStyle name="Normal 3 3 6 3 5" xfId="13477" xr:uid="{00000000-0005-0000-0000-000003300000}"/>
    <cellStyle name="Normal 3 3 6 3 5 2" xfId="26460" xr:uid="{09DEFD87-9228-40A9-BD8E-557312B173B8}"/>
    <cellStyle name="Normal 3 3 6 3 5 2 2" xfId="41423" xr:uid="{63C717A3-87CA-4D3F-B7C7-C01A2FAB920A}"/>
    <cellStyle name="Normal 3 3 6 3 5 3" xfId="33828" xr:uid="{C0F52093-720B-4C94-94BA-0B362CD532DF}"/>
    <cellStyle name="Normal 3 3 6 3 6" xfId="13478" xr:uid="{00000000-0005-0000-0000-000004300000}"/>
    <cellStyle name="Normal 3 3 6 4" xfId="13479" xr:uid="{00000000-0005-0000-0000-000005300000}"/>
    <cellStyle name="Normal 3 3 6 4 2" xfId="13480" xr:uid="{00000000-0005-0000-0000-000006300000}"/>
    <cellStyle name="Normal 3 3 6 4 2 2" xfId="13481" xr:uid="{00000000-0005-0000-0000-000007300000}"/>
    <cellStyle name="Normal 3 3 6 4 2 3" xfId="13482" xr:uid="{00000000-0005-0000-0000-000008300000}"/>
    <cellStyle name="Normal 3 3 6 4 3" xfId="13483" xr:uid="{00000000-0005-0000-0000-000009300000}"/>
    <cellStyle name="Normal 3 3 6 4 4" xfId="13484" xr:uid="{00000000-0005-0000-0000-00000A300000}"/>
    <cellStyle name="Normal 3 3 6 4 4 2" xfId="26461" xr:uid="{3877601C-BDC6-41D0-998A-6C561E95C8C0}"/>
    <cellStyle name="Normal 3 3 6 4 4 2 2" xfId="41424" xr:uid="{23166B99-E7CC-4289-BECD-F77E0CB13B61}"/>
    <cellStyle name="Normal 3 3 6 4 4 3" xfId="33829" xr:uid="{B0B0E000-BCD9-4E7D-876A-ECD1C3E8274F}"/>
    <cellStyle name="Normal 3 3 6 4 5" xfId="13485" xr:uid="{00000000-0005-0000-0000-00000B300000}"/>
    <cellStyle name="Normal 3 3 6 4 5 2" xfId="26462" xr:uid="{0EBFE4FA-ABB2-4617-8E77-CA19EB00F797}"/>
    <cellStyle name="Normal 3 3 6 4 5 2 2" xfId="41425" xr:uid="{B1721304-5E9B-402F-ACAD-A788970B9E05}"/>
    <cellStyle name="Normal 3 3 6 4 5 3" xfId="33830" xr:uid="{B4E9E80A-6ABA-4D9F-8334-9D49503E8FCA}"/>
    <cellStyle name="Normal 3 3 6 4 6" xfId="13486" xr:uid="{00000000-0005-0000-0000-00000C300000}"/>
    <cellStyle name="Normal 3 3 6 5" xfId="13487" xr:uid="{00000000-0005-0000-0000-00000D300000}"/>
    <cellStyle name="Normal 3 3 6 5 2" xfId="13488" xr:uid="{00000000-0005-0000-0000-00000E300000}"/>
    <cellStyle name="Normal 3 3 6 5 3" xfId="13489" xr:uid="{00000000-0005-0000-0000-00000F300000}"/>
    <cellStyle name="Normal 3 3 6 6" xfId="13490" xr:uid="{00000000-0005-0000-0000-000010300000}"/>
    <cellStyle name="Normal 3 3 6 7" xfId="13491" xr:uid="{00000000-0005-0000-0000-000011300000}"/>
    <cellStyle name="Normal 3 3 6 7 2" xfId="26463" xr:uid="{F65BB534-50F8-49D9-B8AB-B5D5AE4B7C91}"/>
    <cellStyle name="Normal 3 3 6 7 2 2" xfId="41426" xr:uid="{EC6D3DD9-B719-4B49-AF0B-E2FE21B584E4}"/>
    <cellStyle name="Normal 3 3 6 7 3" xfId="33831" xr:uid="{C7C434AE-11DF-4A80-AAEA-6D85BCBC16DF}"/>
    <cellStyle name="Normal 3 3 6 8" xfId="13492" xr:uid="{00000000-0005-0000-0000-000012300000}"/>
    <cellStyle name="Normal 3 3 7" xfId="2194" xr:uid="{00000000-0005-0000-0000-000041080000}"/>
    <cellStyle name="Normal 3 3 7 2" xfId="13493" xr:uid="{00000000-0005-0000-0000-000014300000}"/>
    <cellStyle name="Normal 3 3 7 2 2" xfId="13494" xr:uid="{00000000-0005-0000-0000-000015300000}"/>
    <cellStyle name="Normal 3 3 7 2 3" xfId="26464" xr:uid="{9EF44130-8176-4DAE-98A0-ED4D28D3D162}"/>
    <cellStyle name="Normal 3 3 7 2 3 2" xfId="41427" xr:uid="{594C91EC-470C-40DE-BDFC-3AE0473EBB86}"/>
    <cellStyle name="Normal 3 3 7 2 4" xfId="33832" xr:uid="{90256E25-5E12-43A0-B099-F2837F3F380A}"/>
    <cellStyle name="Normal 3 3 7 3" xfId="13495" xr:uid="{00000000-0005-0000-0000-000016300000}"/>
    <cellStyle name="Normal 3 3 7 3 2" xfId="26465" xr:uid="{15BA6403-4ABA-440F-9046-CD45E90143FC}"/>
    <cellStyle name="Normal 3 3 7 3 2 2" xfId="41428" xr:uid="{2B29C276-FA35-4315-88CD-03A24A51488B}"/>
    <cellStyle name="Normal 3 3 7 3 3" xfId="33833" xr:uid="{BF1508DD-96CB-492F-8408-55BB2B3B5CBE}"/>
    <cellStyle name="Normal 3 3 7 4" xfId="13496" xr:uid="{00000000-0005-0000-0000-000017300000}"/>
    <cellStyle name="Normal 3 3 7 5" xfId="13497" xr:uid="{00000000-0005-0000-0000-000018300000}"/>
    <cellStyle name="Normal 3 3 8" xfId="2195" xr:uid="{00000000-0005-0000-0000-000042080000}"/>
    <cellStyle name="Normal 3 3 8 2" xfId="13498" xr:uid="{00000000-0005-0000-0000-00001A300000}"/>
    <cellStyle name="Normal 3 3 8 3" xfId="13499" xr:uid="{00000000-0005-0000-0000-00001B300000}"/>
    <cellStyle name="Normal 3 3 9" xfId="2196" xr:uid="{00000000-0005-0000-0000-000043080000}"/>
    <cellStyle name="Normal 3 3 9 2" xfId="13500" xr:uid="{00000000-0005-0000-0000-00001D300000}"/>
    <cellStyle name="Normal 3 3 9 3" xfId="13501" xr:uid="{00000000-0005-0000-0000-00001E300000}"/>
    <cellStyle name="Normal 3 3_App b.3 Unspent_" xfId="2197" xr:uid="{00000000-0005-0000-0000-000044080000}"/>
    <cellStyle name="Normal 3 30" xfId="2198" xr:uid="{00000000-0005-0000-0000-000045080000}"/>
    <cellStyle name="Normal 3 30 10" xfId="2199" xr:uid="{00000000-0005-0000-0000-000046080000}"/>
    <cellStyle name="Normal 3 30 10 2" xfId="13502" xr:uid="{00000000-0005-0000-0000-000021300000}"/>
    <cellStyle name="Normal 3 30 10 3" xfId="13503" xr:uid="{00000000-0005-0000-0000-000022300000}"/>
    <cellStyle name="Normal 3 30 11" xfId="2200" xr:uid="{00000000-0005-0000-0000-000047080000}"/>
    <cellStyle name="Normal 3 30 11 2" xfId="13504" xr:uid="{00000000-0005-0000-0000-000024300000}"/>
    <cellStyle name="Normal 3 30 11 3" xfId="13505" xr:uid="{00000000-0005-0000-0000-000025300000}"/>
    <cellStyle name="Normal 3 30 12" xfId="2201" xr:uid="{00000000-0005-0000-0000-000048080000}"/>
    <cellStyle name="Normal 3 30 12 2" xfId="13506" xr:uid="{00000000-0005-0000-0000-000027300000}"/>
    <cellStyle name="Normal 3 30 12 3" xfId="13507" xr:uid="{00000000-0005-0000-0000-000028300000}"/>
    <cellStyle name="Normal 3 30 13" xfId="2202" xr:uid="{00000000-0005-0000-0000-000049080000}"/>
    <cellStyle name="Normal 3 30 13 2" xfId="13508" xr:uid="{00000000-0005-0000-0000-00002A300000}"/>
    <cellStyle name="Normal 3 30 13 3" xfId="13509" xr:uid="{00000000-0005-0000-0000-00002B300000}"/>
    <cellStyle name="Normal 3 30 14" xfId="2203" xr:uid="{00000000-0005-0000-0000-00004A080000}"/>
    <cellStyle name="Normal 3 30 14 2" xfId="13510" xr:uid="{00000000-0005-0000-0000-00002D300000}"/>
    <cellStyle name="Normal 3 30 14 3" xfId="13511" xr:uid="{00000000-0005-0000-0000-00002E300000}"/>
    <cellStyle name="Normal 3 30 15" xfId="2204" xr:uid="{00000000-0005-0000-0000-00004B080000}"/>
    <cellStyle name="Normal 3 30 15 2" xfId="13512" xr:uid="{00000000-0005-0000-0000-000030300000}"/>
    <cellStyle name="Normal 3 30 15 3" xfId="13513" xr:uid="{00000000-0005-0000-0000-000031300000}"/>
    <cellStyle name="Normal 3 30 16" xfId="2205" xr:uid="{00000000-0005-0000-0000-00004C080000}"/>
    <cellStyle name="Normal 3 30 16 2" xfId="13514" xr:uid="{00000000-0005-0000-0000-000033300000}"/>
    <cellStyle name="Normal 3 30 16 3" xfId="13515" xr:uid="{00000000-0005-0000-0000-000034300000}"/>
    <cellStyle name="Normal 3 30 17" xfId="2206" xr:uid="{00000000-0005-0000-0000-00004D080000}"/>
    <cellStyle name="Normal 3 30 17 2" xfId="13516" xr:uid="{00000000-0005-0000-0000-000036300000}"/>
    <cellStyle name="Normal 3 30 17 3" xfId="13517" xr:uid="{00000000-0005-0000-0000-000037300000}"/>
    <cellStyle name="Normal 3 30 18" xfId="2207" xr:uid="{00000000-0005-0000-0000-00004E080000}"/>
    <cellStyle name="Normal 3 30 18 2" xfId="13518" xr:uid="{00000000-0005-0000-0000-000039300000}"/>
    <cellStyle name="Normal 3 30 18 3" xfId="13519" xr:uid="{00000000-0005-0000-0000-00003A300000}"/>
    <cellStyle name="Normal 3 30 19" xfId="2208" xr:uid="{00000000-0005-0000-0000-00004F080000}"/>
    <cellStyle name="Normal 3 30 19 2" xfId="13520" xr:uid="{00000000-0005-0000-0000-00003C300000}"/>
    <cellStyle name="Normal 3 30 19 3" xfId="13521" xr:uid="{00000000-0005-0000-0000-00003D300000}"/>
    <cellStyle name="Normal 3 30 2" xfId="2209" xr:uid="{00000000-0005-0000-0000-000050080000}"/>
    <cellStyle name="Normal 3 30 2 2" xfId="13522" xr:uid="{00000000-0005-0000-0000-00003F300000}"/>
    <cellStyle name="Normal 3 30 2 3" xfId="13523" xr:uid="{00000000-0005-0000-0000-000040300000}"/>
    <cellStyle name="Normal 3 30 20" xfId="2210" xr:uid="{00000000-0005-0000-0000-000051080000}"/>
    <cellStyle name="Normal 3 30 20 2" xfId="13524" xr:uid="{00000000-0005-0000-0000-000042300000}"/>
    <cellStyle name="Normal 3 30 20 3" xfId="13525" xr:uid="{00000000-0005-0000-0000-000043300000}"/>
    <cellStyle name="Normal 3 30 21" xfId="2211" xr:uid="{00000000-0005-0000-0000-000052080000}"/>
    <cellStyle name="Normal 3 30 21 2" xfId="13526" xr:uid="{00000000-0005-0000-0000-000045300000}"/>
    <cellStyle name="Normal 3 30 21 3" xfId="13527" xr:uid="{00000000-0005-0000-0000-000046300000}"/>
    <cellStyle name="Normal 3 30 22" xfId="2212" xr:uid="{00000000-0005-0000-0000-000053080000}"/>
    <cellStyle name="Normal 3 30 22 2" xfId="13528" xr:uid="{00000000-0005-0000-0000-000048300000}"/>
    <cellStyle name="Normal 3 30 22 3" xfId="13529" xr:uid="{00000000-0005-0000-0000-000049300000}"/>
    <cellStyle name="Normal 3 30 23" xfId="2213" xr:uid="{00000000-0005-0000-0000-000054080000}"/>
    <cellStyle name="Normal 3 30 23 2" xfId="13530" xr:uid="{00000000-0005-0000-0000-00004B300000}"/>
    <cellStyle name="Normal 3 30 23 3" xfId="13531" xr:uid="{00000000-0005-0000-0000-00004C300000}"/>
    <cellStyle name="Normal 3 30 24" xfId="13532" xr:uid="{00000000-0005-0000-0000-00004D300000}"/>
    <cellStyle name="Normal 3 30 25" xfId="13533" xr:uid="{00000000-0005-0000-0000-00004E300000}"/>
    <cellStyle name="Normal 3 30 3" xfId="2214" xr:uid="{00000000-0005-0000-0000-000055080000}"/>
    <cellStyle name="Normal 3 30 3 2" xfId="13534" xr:uid="{00000000-0005-0000-0000-000050300000}"/>
    <cellStyle name="Normal 3 30 3 3" xfId="13535" xr:uid="{00000000-0005-0000-0000-000051300000}"/>
    <cellStyle name="Normal 3 30 4" xfId="2215" xr:uid="{00000000-0005-0000-0000-000056080000}"/>
    <cellStyle name="Normal 3 30 4 2" xfId="13536" xr:uid="{00000000-0005-0000-0000-000053300000}"/>
    <cellStyle name="Normal 3 30 4 3" xfId="13537" xr:uid="{00000000-0005-0000-0000-000054300000}"/>
    <cellStyle name="Normal 3 30 5" xfId="2216" xr:uid="{00000000-0005-0000-0000-000057080000}"/>
    <cellStyle name="Normal 3 30 5 2" xfId="13538" xr:uid="{00000000-0005-0000-0000-000056300000}"/>
    <cellStyle name="Normal 3 30 5 3" xfId="13539" xr:uid="{00000000-0005-0000-0000-000057300000}"/>
    <cellStyle name="Normal 3 30 6" xfId="2217" xr:uid="{00000000-0005-0000-0000-000058080000}"/>
    <cellStyle name="Normal 3 30 6 2" xfId="13540" xr:uid="{00000000-0005-0000-0000-000059300000}"/>
    <cellStyle name="Normal 3 30 6 3" xfId="13541" xr:uid="{00000000-0005-0000-0000-00005A300000}"/>
    <cellStyle name="Normal 3 30 7" xfId="2218" xr:uid="{00000000-0005-0000-0000-000059080000}"/>
    <cellStyle name="Normal 3 30 7 2" xfId="13542" xr:uid="{00000000-0005-0000-0000-00005C300000}"/>
    <cellStyle name="Normal 3 30 7 3" xfId="13543" xr:uid="{00000000-0005-0000-0000-00005D300000}"/>
    <cellStyle name="Normal 3 30 8" xfId="2219" xr:uid="{00000000-0005-0000-0000-00005A080000}"/>
    <cellStyle name="Normal 3 30 8 2" xfId="13544" xr:uid="{00000000-0005-0000-0000-00005F300000}"/>
    <cellStyle name="Normal 3 30 8 3" xfId="13545" xr:uid="{00000000-0005-0000-0000-000060300000}"/>
    <cellStyle name="Normal 3 30 9" xfId="2220" xr:uid="{00000000-0005-0000-0000-00005B080000}"/>
    <cellStyle name="Normal 3 30 9 2" xfId="13546" xr:uid="{00000000-0005-0000-0000-000062300000}"/>
    <cellStyle name="Normal 3 30 9 3" xfId="13547" xr:uid="{00000000-0005-0000-0000-000063300000}"/>
    <cellStyle name="Normal 3 31" xfId="2221" xr:uid="{00000000-0005-0000-0000-00005C080000}"/>
    <cellStyle name="Normal 3 31 10" xfId="2222" xr:uid="{00000000-0005-0000-0000-00005D080000}"/>
    <cellStyle name="Normal 3 31 10 2" xfId="13548" xr:uid="{00000000-0005-0000-0000-000066300000}"/>
    <cellStyle name="Normal 3 31 10 3" xfId="13549" xr:uid="{00000000-0005-0000-0000-000067300000}"/>
    <cellStyle name="Normal 3 31 11" xfId="2223" xr:uid="{00000000-0005-0000-0000-00005E080000}"/>
    <cellStyle name="Normal 3 31 11 2" xfId="13550" xr:uid="{00000000-0005-0000-0000-000069300000}"/>
    <cellStyle name="Normal 3 31 11 3" xfId="13551" xr:uid="{00000000-0005-0000-0000-00006A300000}"/>
    <cellStyle name="Normal 3 31 12" xfId="2224" xr:uid="{00000000-0005-0000-0000-00005F080000}"/>
    <cellStyle name="Normal 3 31 12 2" xfId="13552" xr:uid="{00000000-0005-0000-0000-00006C300000}"/>
    <cellStyle name="Normal 3 31 12 3" xfId="13553" xr:uid="{00000000-0005-0000-0000-00006D300000}"/>
    <cellStyle name="Normal 3 31 13" xfId="2225" xr:uid="{00000000-0005-0000-0000-000060080000}"/>
    <cellStyle name="Normal 3 31 13 2" xfId="13554" xr:uid="{00000000-0005-0000-0000-00006F300000}"/>
    <cellStyle name="Normal 3 31 13 3" xfId="13555" xr:uid="{00000000-0005-0000-0000-000070300000}"/>
    <cellStyle name="Normal 3 31 14" xfId="2226" xr:uid="{00000000-0005-0000-0000-000061080000}"/>
    <cellStyle name="Normal 3 31 14 2" xfId="13556" xr:uid="{00000000-0005-0000-0000-000072300000}"/>
    <cellStyle name="Normal 3 31 14 3" xfId="13557" xr:uid="{00000000-0005-0000-0000-000073300000}"/>
    <cellStyle name="Normal 3 31 15" xfId="2227" xr:uid="{00000000-0005-0000-0000-000062080000}"/>
    <cellStyle name="Normal 3 31 15 2" xfId="13558" xr:uid="{00000000-0005-0000-0000-000075300000}"/>
    <cellStyle name="Normal 3 31 15 3" xfId="13559" xr:uid="{00000000-0005-0000-0000-000076300000}"/>
    <cellStyle name="Normal 3 31 16" xfId="2228" xr:uid="{00000000-0005-0000-0000-000063080000}"/>
    <cellStyle name="Normal 3 31 16 2" xfId="13560" xr:uid="{00000000-0005-0000-0000-000078300000}"/>
    <cellStyle name="Normal 3 31 16 3" xfId="13561" xr:uid="{00000000-0005-0000-0000-000079300000}"/>
    <cellStyle name="Normal 3 31 17" xfId="2229" xr:uid="{00000000-0005-0000-0000-000064080000}"/>
    <cellStyle name="Normal 3 31 17 2" xfId="13562" xr:uid="{00000000-0005-0000-0000-00007B300000}"/>
    <cellStyle name="Normal 3 31 17 3" xfId="13563" xr:uid="{00000000-0005-0000-0000-00007C300000}"/>
    <cellStyle name="Normal 3 31 18" xfId="2230" xr:uid="{00000000-0005-0000-0000-000065080000}"/>
    <cellStyle name="Normal 3 31 18 2" xfId="13564" xr:uid="{00000000-0005-0000-0000-00007E300000}"/>
    <cellStyle name="Normal 3 31 18 3" xfId="13565" xr:uid="{00000000-0005-0000-0000-00007F300000}"/>
    <cellStyle name="Normal 3 31 19" xfId="2231" xr:uid="{00000000-0005-0000-0000-000066080000}"/>
    <cellStyle name="Normal 3 31 19 2" xfId="13566" xr:uid="{00000000-0005-0000-0000-000081300000}"/>
    <cellStyle name="Normal 3 31 19 3" xfId="13567" xr:uid="{00000000-0005-0000-0000-000082300000}"/>
    <cellStyle name="Normal 3 31 2" xfId="2232" xr:uid="{00000000-0005-0000-0000-000067080000}"/>
    <cellStyle name="Normal 3 31 2 2" xfId="13568" xr:uid="{00000000-0005-0000-0000-000084300000}"/>
    <cellStyle name="Normal 3 31 2 3" xfId="13569" xr:uid="{00000000-0005-0000-0000-000085300000}"/>
    <cellStyle name="Normal 3 31 20" xfId="2233" xr:uid="{00000000-0005-0000-0000-000068080000}"/>
    <cellStyle name="Normal 3 31 20 2" xfId="13570" xr:uid="{00000000-0005-0000-0000-000087300000}"/>
    <cellStyle name="Normal 3 31 20 3" xfId="13571" xr:uid="{00000000-0005-0000-0000-000088300000}"/>
    <cellStyle name="Normal 3 31 21" xfId="2234" xr:uid="{00000000-0005-0000-0000-000069080000}"/>
    <cellStyle name="Normal 3 31 21 2" xfId="13572" xr:uid="{00000000-0005-0000-0000-00008A300000}"/>
    <cellStyle name="Normal 3 31 21 3" xfId="13573" xr:uid="{00000000-0005-0000-0000-00008B300000}"/>
    <cellStyle name="Normal 3 31 22" xfId="2235" xr:uid="{00000000-0005-0000-0000-00006A080000}"/>
    <cellStyle name="Normal 3 31 22 2" xfId="13574" xr:uid="{00000000-0005-0000-0000-00008D300000}"/>
    <cellStyle name="Normal 3 31 22 3" xfId="13575" xr:uid="{00000000-0005-0000-0000-00008E300000}"/>
    <cellStyle name="Normal 3 31 23" xfId="2236" xr:uid="{00000000-0005-0000-0000-00006B080000}"/>
    <cellStyle name="Normal 3 31 23 2" xfId="13576" xr:uid="{00000000-0005-0000-0000-000090300000}"/>
    <cellStyle name="Normal 3 31 23 3" xfId="13577" xr:uid="{00000000-0005-0000-0000-000091300000}"/>
    <cellStyle name="Normal 3 31 24" xfId="13578" xr:uid="{00000000-0005-0000-0000-000092300000}"/>
    <cellStyle name="Normal 3 31 25" xfId="13579" xr:uid="{00000000-0005-0000-0000-000093300000}"/>
    <cellStyle name="Normal 3 31 3" xfId="2237" xr:uid="{00000000-0005-0000-0000-00006C080000}"/>
    <cellStyle name="Normal 3 31 3 2" xfId="13580" xr:uid="{00000000-0005-0000-0000-000095300000}"/>
    <cellStyle name="Normal 3 31 3 3" xfId="13581" xr:uid="{00000000-0005-0000-0000-000096300000}"/>
    <cellStyle name="Normal 3 31 4" xfId="2238" xr:uid="{00000000-0005-0000-0000-00006D080000}"/>
    <cellStyle name="Normal 3 31 4 2" xfId="13582" xr:uid="{00000000-0005-0000-0000-000098300000}"/>
    <cellStyle name="Normal 3 31 4 3" xfId="13583" xr:uid="{00000000-0005-0000-0000-000099300000}"/>
    <cellStyle name="Normal 3 31 5" xfId="2239" xr:uid="{00000000-0005-0000-0000-00006E080000}"/>
    <cellStyle name="Normal 3 31 5 2" xfId="13584" xr:uid="{00000000-0005-0000-0000-00009B300000}"/>
    <cellStyle name="Normal 3 31 5 3" xfId="13585" xr:uid="{00000000-0005-0000-0000-00009C300000}"/>
    <cellStyle name="Normal 3 31 6" xfId="2240" xr:uid="{00000000-0005-0000-0000-00006F080000}"/>
    <cellStyle name="Normal 3 31 6 2" xfId="13586" xr:uid="{00000000-0005-0000-0000-00009E300000}"/>
    <cellStyle name="Normal 3 31 6 3" xfId="13587" xr:uid="{00000000-0005-0000-0000-00009F300000}"/>
    <cellStyle name="Normal 3 31 7" xfId="2241" xr:uid="{00000000-0005-0000-0000-000070080000}"/>
    <cellStyle name="Normal 3 31 7 2" xfId="13588" xr:uid="{00000000-0005-0000-0000-0000A1300000}"/>
    <cellStyle name="Normal 3 31 7 3" xfId="13589" xr:uid="{00000000-0005-0000-0000-0000A2300000}"/>
    <cellStyle name="Normal 3 31 8" xfId="2242" xr:uid="{00000000-0005-0000-0000-000071080000}"/>
    <cellStyle name="Normal 3 31 8 2" xfId="13590" xr:uid="{00000000-0005-0000-0000-0000A4300000}"/>
    <cellStyle name="Normal 3 31 8 3" xfId="13591" xr:uid="{00000000-0005-0000-0000-0000A5300000}"/>
    <cellStyle name="Normal 3 31 9" xfId="2243" xr:uid="{00000000-0005-0000-0000-000072080000}"/>
    <cellStyle name="Normal 3 31 9 2" xfId="13592" xr:uid="{00000000-0005-0000-0000-0000A7300000}"/>
    <cellStyle name="Normal 3 31 9 3" xfId="13593" xr:uid="{00000000-0005-0000-0000-0000A8300000}"/>
    <cellStyle name="Normal 3 32" xfId="2244" xr:uid="{00000000-0005-0000-0000-000073080000}"/>
    <cellStyle name="Normal 3 32 10" xfId="2245" xr:uid="{00000000-0005-0000-0000-000074080000}"/>
    <cellStyle name="Normal 3 32 10 2" xfId="13595" xr:uid="{00000000-0005-0000-0000-0000AB300000}"/>
    <cellStyle name="Normal 3 32 10 3" xfId="13596" xr:uid="{00000000-0005-0000-0000-0000AC300000}"/>
    <cellStyle name="Normal 3 32 11" xfId="2246" xr:uid="{00000000-0005-0000-0000-000075080000}"/>
    <cellStyle name="Normal 3 32 11 2" xfId="13597" xr:uid="{00000000-0005-0000-0000-0000AE300000}"/>
    <cellStyle name="Normal 3 32 11 3" xfId="13598" xr:uid="{00000000-0005-0000-0000-0000AF300000}"/>
    <cellStyle name="Normal 3 32 12" xfId="2247" xr:uid="{00000000-0005-0000-0000-000076080000}"/>
    <cellStyle name="Normal 3 32 12 2" xfId="13600" xr:uid="{00000000-0005-0000-0000-0000B1300000}"/>
    <cellStyle name="Normal 3 32 12 3" xfId="13601" xr:uid="{00000000-0005-0000-0000-0000B2300000}"/>
    <cellStyle name="Normal 3 32 13" xfId="2248" xr:uid="{00000000-0005-0000-0000-000077080000}"/>
    <cellStyle name="Normal 3 32 13 2" xfId="13603" xr:uid="{00000000-0005-0000-0000-0000B4300000}"/>
    <cellStyle name="Normal 3 32 13 3" xfId="13604" xr:uid="{00000000-0005-0000-0000-0000B5300000}"/>
    <cellStyle name="Normal 3 32 14" xfId="2249" xr:uid="{00000000-0005-0000-0000-000078080000}"/>
    <cellStyle name="Normal 3 32 14 2" xfId="13605" xr:uid="{00000000-0005-0000-0000-0000B7300000}"/>
    <cellStyle name="Normal 3 32 14 3" xfId="13606" xr:uid="{00000000-0005-0000-0000-0000B8300000}"/>
    <cellStyle name="Normal 3 32 15" xfId="2250" xr:uid="{00000000-0005-0000-0000-000079080000}"/>
    <cellStyle name="Normal 3 32 15 2" xfId="13607" xr:uid="{00000000-0005-0000-0000-0000BA300000}"/>
    <cellStyle name="Normal 3 32 15 3" xfId="13608" xr:uid="{00000000-0005-0000-0000-0000BB300000}"/>
    <cellStyle name="Normal 3 32 16" xfId="2251" xr:uid="{00000000-0005-0000-0000-00007A080000}"/>
    <cellStyle name="Normal 3 32 16 2" xfId="13609" xr:uid="{00000000-0005-0000-0000-0000BD300000}"/>
    <cellStyle name="Normal 3 32 16 3" xfId="13610" xr:uid="{00000000-0005-0000-0000-0000BE300000}"/>
    <cellStyle name="Normal 3 32 17" xfId="2252" xr:uid="{00000000-0005-0000-0000-00007B080000}"/>
    <cellStyle name="Normal 3 32 17 2" xfId="13611" xr:uid="{00000000-0005-0000-0000-0000C0300000}"/>
    <cellStyle name="Normal 3 32 17 3" xfId="13612" xr:uid="{00000000-0005-0000-0000-0000C1300000}"/>
    <cellStyle name="Normal 3 32 18" xfId="2253" xr:uid="{00000000-0005-0000-0000-00007C080000}"/>
    <cellStyle name="Normal 3 32 18 2" xfId="13613" xr:uid="{00000000-0005-0000-0000-0000C3300000}"/>
    <cellStyle name="Normal 3 32 18 3" xfId="13614" xr:uid="{00000000-0005-0000-0000-0000C4300000}"/>
    <cellStyle name="Normal 3 32 19" xfId="2254" xr:uid="{00000000-0005-0000-0000-00007D080000}"/>
    <cellStyle name="Normal 3 32 19 2" xfId="13616" xr:uid="{00000000-0005-0000-0000-0000C6300000}"/>
    <cellStyle name="Normal 3 32 19 3" xfId="13617" xr:uid="{00000000-0005-0000-0000-0000C7300000}"/>
    <cellStyle name="Normal 3 32 2" xfId="2255" xr:uid="{00000000-0005-0000-0000-00007E080000}"/>
    <cellStyle name="Normal 3 32 2 2" xfId="13619" xr:uid="{00000000-0005-0000-0000-0000C9300000}"/>
    <cellStyle name="Normal 3 32 2 3" xfId="13620" xr:uid="{00000000-0005-0000-0000-0000CA300000}"/>
    <cellStyle name="Normal 3 32 20" xfId="2256" xr:uid="{00000000-0005-0000-0000-00007F080000}"/>
    <cellStyle name="Normal 3 32 20 2" xfId="13622" xr:uid="{00000000-0005-0000-0000-0000CC300000}"/>
    <cellStyle name="Normal 3 32 20 3" xfId="13623" xr:uid="{00000000-0005-0000-0000-0000CD300000}"/>
    <cellStyle name="Normal 3 32 21" xfId="2257" xr:uid="{00000000-0005-0000-0000-000080080000}"/>
    <cellStyle name="Normal 3 32 21 2" xfId="13624" xr:uid="{00000000-0005-0000-0000-0000CF300000}"/>
    <cellStyle name="Normal 3 32 21 3" xfId="13625" xr:uid="{00000000-0005-0000-0000-0000D0300000}"/>
    <cellStyle name="Normal 3 32 22" xfId="2258" xr:uid="{00000000-0005-0000-0000-000081080000}"/>
    <cellStyle name="Normal 3 32 22 2" xfId="13626" xr:uid="{00000000-0005-0000-0000-0000D2300000}"/>
    <cellStyle name="Normal 3 32 22 3" xfId="13627" xr:uid="{00000000-0005-0000-0000-0000D3300000}"/>
    <cellStyle name="Normal 3 32 23" xfId="2259" xr:uid="{00000000-0005-0000-0000-000082080000}"/>
    <cellStyle name="Normal 3 32 23 2" xfId="13628" xr:uid="{00000000-0005-0000-0000-0000D5300000}"/>
    <cellStyle name="Normal 3 32 23 3" xfId="13629" xr:uid="{00000000-0005-0000-0000-0000D6300000}"/>
    <cellStyle name="Normal 3 32 24" xfId="13630" xr:uid="{00000000-0005-0000-0000-0000D7300000}"/>
    <cellStyle name="Normal 3 32 25" xfId="13631" xr:uid="{00000000-0005-0000-0000-0000D8300000}"/>
    <cellStyle name="Normal 3 32 3" xfId="2260" xr:uid="{00000000-0005-0000-0000-000083080000}"/>
    <cellStyle name="Normal 3 32 3 2" xfId="13632" xr:uid="{00000000-0005-0000-0000-0000DA300000}"/>
    <cellStyle name="Normal 3 32 3 3" xfId="13633" xr:uid="{00000000-0005-0000-0000-0000DB300000}"/>
    <cellStyle name="Normal 3 32 4" xfId="2261" xr:uid="{00000000-0005-0000-0000-000084080000}"/>
    <cellStyle name="Normal 3 32 4 2" xfId="13634" xr:uid="{00000000-0005-0000-0000-0000DD300000}"/>
    <cellStyle name="Normal 3 32 4 3" xfId="13635" xr:uid="{00000000-0005-0000-0000-0000DE300000}"/>
    <cellStyle name="Normal 3 32 5" xfId="2262" xr:uid="{00000000-0005-0000-0000-000085080000}"/>
    <cellStyle name="Normal 3 32 5 2" xfId="13636" xr:uid="{00000000-0005-0000-0000-0000E0300000}"/>
    <cellStyle name="Normal 3 32 5 3" xfId="13637" xr:uid="{00000000-0005-0000-0000-0000E1300000}"/>
    <cellStyle name="Normal 3 32 6" xfId="2263" xr:uid="{00000000-0005-0000-0000-000086080000}"/>
    <cellStyle name="Normal 3 32 6 2" xfId="13638" xr:uid="{00000000-0005-0000-0000-0000E3300000}"/>
    <cellStyle name="Normal 3 32 6 3" xfId="13639" xr:uid="{00000000-0005-0000-0000-0000E4300000}"/>
    <cellStyle name="Normal 3 32 7" xfId="2264" xr:uid="{00000000-0005-0000-0000-000087080000}"/>
    <cellStyle name="Normal 3 32 7 2" xfId="13640" xr:uid="{00000000-0005-0000-0000-0000E6300000}"/>
    <cellStyle name="Normal 3 32 7 3" xfId="13641" xr:uid="{00000000-0005-0000-0000-0000E7300000}"/>
    <cellStyle name="Normal 3 32 8" xfId="2265" xr:uid="{00000000-0005-0000-0000-000088080000}"/>
    <cellStyle name="Normal 3 32 8 2" xfId="13642" xr:uid="{00000000-0005-0000-0000-0000E9300000}"/>
    <cellStyle name="Normal 3 32 8 3" xfId="13643" xr:uid="{00000000-0005-0000-0000-0000EA300000}"/>
    <cellStyle name="Normal 3 32 9" xfId="2266" xr:uid="{00000000-0005-0000-0000-000089080000}"/>
    <cellStyle name="Normal 3 32 9 2" xfId="13644" xr:uid="{00000000-0005-0000-0000-0000EC300000}"/>
    <cellStyle name="Normal 3 32 9 3" xfId="13645" xr:uid="{00000000-0005-0000-0000-0000ED300000}"/>
    <cellStyle name="Normal 3 33" xfId="2267" xr:uid="{00000000-0005-0000-0000-00008A080000}"/>
    <cellStyle name="Normal 3 33 10" xfId="2268" xr:uid="{00000000-0005-0000-0000-00008B080000}"/>
    <cellStyle name="Normal 3 33 10 2" xfId="13646" xr:uid="{00000000-0005-0000-0000-0000F0300000}"/>
    <cellStyle name="Normal 3 33 10 3" xfId="13647" xr:uid="{00000000-0005-0000-0000-0000F1300000}"/>
    <cellStyle name="Normal 3 33 11" xfId="2269" xr:uid="{00000000-0005-0000-0000-00008C080000}"/>
    <cellStyle name="Normal 3 33 11 2" xfId="13648" xr:uid="{00000000-0005-0000-0000-0000F3300000}"/>
    <cellStyle name="Normal 3 33 11 3" xfId="13649" xr:uid="{00000000-0005-0000-0000-0000F4300000}"/>
    <cellStyle name="Normal 3 33 12" xfId="2270" xr:uid="{00000000-0005-0000-0000-00008D080000}"/>
    <cellStyle name="Normal 3 33 12 2" xfId="13650" xr:uid="{00000000-0005-0000-0000-0000F6300000}"/>
    <cellStyle name="Normal 3 33 12 3" xfId="13651" xr:uid="{00000000-0005-0000-0000-0000F7300000}"/>
    <cellStyle name="Normal 3 33 13" xfId="2271" xr:uid="{00000000-0005-0000-0000-00008E080000}"/>
    <cellStyle name="Normal 3 33 13 2" xfId="13652" xr:uid="{00000000-0005-0000-0000-0000F9300000}"/>
    <cellStyle name="Normal 3 33 13 3" xfId="13653" xr:uid="{00000000-0005-0000-0000-0000FA300000}"/>
    <cellStyle name="Normal 3 33 14" xfId="2272" xr:uid="{00000000-0005-0000-0000-00008F080000}"/>
    <cellStyle name="Normal 3 33 14 2" xfId="13654" xr:uid="{00000000-0005-0000-0000-0000FC300000}"/>
    <cellStyle name="Normal 3 33 14 3" xfId="13655" xr:uid="{00000000-0005-0000-0000-0000FD300000}"/>
    <cellStyle name="Normal 3 33 15" xfId="2273" xr:uid="{00000000-0005-0000-0000-000090080000}"/>
    <cellStyle name="Normal 3 33 15 2" xfId="13656" xr:uid="{00000000-0005-0000-0000-0000FF300000}"/>
    <cellStyle name="Normal 3 33 15 3" xfId="13657" xr:uid="{00000000-0005-0000-0000-000000310000}"/>
    <cellStyle name="Normal 3 33 16" xfId="2274" xr:uid="{00000000-0005-0000-0000-000091080000}"/>
    <cellStyle name="Normal 3 33 16 2" xfId="13658" xr:uid="{00000000-0005-0000-0000-000002310000}"/>
    <cellStyle name="Normal 3 33 16 3" xfId="13659" xr:uid="{00000000-0005-0000-0000-000003310000}"/>
    <cellStyle name="Normal 3 33 17" xfId="2275" xr:uid="{00000000-0005-0000-0000-000092080000}"/>
    <cellStyle name="Normal 3 33 17 2" xfId="13660" xr:uid="{00000000-0005-0000-0000-000005310000}"/>
    <cellStyle name="Normal 3 33 17 3" xfId="13661" xr:uid="{00000000-0005-0000-0000-000006310000}"/>
    <cellStyle name="Normal 3 33 18" xfId="2276" xr:uid="{00000000-0005-0000-0000-000093080000}"/>
    <cellStyle name="Normal 3 33 18 2" xfId="13662" xr:uid="{00000000-0005-0000-0000-000008310000}"/>
    <cellStyle name="Normal 3 33 18 3" xfId="13663" xr:uid="{00000000-0005-0000-0000-000009310000}"/>
    <cellStyle name="Normal 3 33 19" xfId="2277" xr:uid="{00000000-0005-0000-0000-000094080000}"/>
    <cellStyle name="Normal 3 33 19 2" xfId="13664" xr:uid="{00000000-0005-0000-0000-00000B310000}"/>
    <cellStyle name="Normal 3 33 19 3" xfId="13665" xr:uid="{00000000-0005-0000-0000-00000C310000}"/>
    <cellStyle name="Normal 3 33 2" xfId="2278" xr:uid="{00000000-0005-0000-0000-000095080000}"/>
    <cellStyle name="Normal 3 33 2 2" xfId="13666" xr:uid="{00000000-0005-0000-0000-00000E310000}"/>
    <cellStyle name="Normal 3 33 2 3" xfId="13667" xr:uid="{00000000-0005-0000-0000-00000F310000}"/>
    <cellStyle name="Normal 3 33 20" xfId="2279" xr:uid="{00000000-0005-0000-0000-000096080000}"/>
    <cellStyle name="Normal 3 33 20 2" xfId="13668" xr:uid="{00000000-0005-0000-0000-000011310000}"/>
    <cellStyle name="Normal 3 33 20 3" xfId="13669" xr:uid="{00000000-0005-0000-0000-000012310000}"/>
    <cellStyle name="Normal 3 33 21" xfId="2280" xr:uid="{00000000-0005-0000-0000-000097080000}"/>
    <cellStyle name="Normal 3 33 21 2" xfId="13670" xr:uid="{00000000-0005-0000-0000-000014310000}"/>
    <cellStyle name="Normal 3 33 21 3" xfId="13671" xr:uid="{00000000-0005-0000-0000-000015310000}"/>
    <cellStyle name="Normal 3 33 22" xfId="2281" xr:uid="{00000000-0005-0000-0000-000098080000}"/>
    <cellStyle name="Normal 3 33 22 2" xfId="13672" xr:uid="{00000000-0005-0000-0000-000017310000}"/>
    <cellStyle name="Normal 3 33 22 3" xfId="13673" xr:uid="{00000000-0005-0000-0000-000018310000}"/>
    <cellStyle name="Normal 3 33 23" xfId="2282" xr:uid="{00000000-0005-0000-0000-000099080000}"/>
    <cellStyle name="Normal 3 33 23 2" xfId="13674" xr:uid="{00000000-0005-0000-0000-00001A310000}"/>
    <cellStyle name="Normal 3 33 23 3" xfId="13675" xr:uid="{00000000-0005-0000-0000-00001B310000}"/>
    <cellStyle name="Normal 3 33 24" xfId="13676" xr:uid="{00000000-0005-0000-0000-00001C310000}"/>
    <cellStyle name="Normal 3 33 25" xfId="13677" xr:uid="{00000000-0005-0000-0000-00001D310000}"/>
    <cellStyle name="Normal 3 33 3" xfId="2283" xr:uid="{00000000-0005-0000-0000-00009A080000}"/>
    <cellStyle name="Normal 3 33 3 2" xfId="13678" xr:uid="{00000000-0005-0000-0000-00001F310000}"/>
    <cellStyle name="Normal 3 33 3 3" xfId="13679" xr:uid="{00000000-0005-0000-0000-000020310000}"/>
    <cellStyle name="Normal 3 33 4" xfId="2284" xr:uid="{00000000-0005-0000-0000-00009B080000}"/>
    <cellStyle name="Normal 3 33 4 2" xfId="13680" xr:uid="{00000000-0005-0000-0000-000022310000}"/>
    <cellStyle name="Normal 3 33 4 3" xfId="13681" xr:uid="{00000000-0005-0000-0000-000023310000}"/>
    <cellStyle name="Normal 3 33 5" xfId="2285" xr:uid="{00000000-0005-0000-0000-00009C080000}"/>
    <cellStyle name="Normal 3 33 5 2" xfId="13682" xr:uid="{00000000-0005-0000-0000-000025310000}"/>
    <cellStyle name="Normal 3 33 5 3" xfId="13683" xr:uid="{00000000-0005-0000-0000-000026310000}"/>
    <cellStyle name="Normal 3 33 6" xfId="2286" xr:uid="{00000000-0005-0000-0000-00009D080000}"/>
    <cellStyle name="Normal 3 33 6 2" xfId="13684" xr:uid="{00000000-0005-0000-0000-000028310000}"/>
    <cellStyle name="Normal 3 33 6 3" xfId="13685" xr:uid="{00000000-0005-0000-0000-000029310000}"/>
    <cellStyle name="Normal 3 33 7" xfId="2287" xr:uid="{00000000-0005-0000-0000-00009E080000}"/>
    <cellStyle name="Normal 3 33 7 2" xfId="13686" xr:uid="{00000000-0005-0000-0000-00002B310000}"/>
    <cellStyle name="Normal 3 33 7 3" xfId="13687" xr:uid="{00000000-0005-0000-0000-00002C310000}"/>
    <cellStyle name="Normal 3 33 8" xfId="2288" xr:uid="{00000000-0005-0000-0000-00009F080000}"/>
    <cellStyle name="Normal 3 33 8 2" xfId="13688" xr:uid="{00000000-0005-0000-0000-00002E310000}"/>
    <cellStyle name="Normal 3 33 8 3" xfId="13689" xr:uid="{00000000-0005-0000-0000-00002F310000}"/>
    <cellStyle name="Normal 3 33 9" xfId="2289" xr:uid="{00000000-0005-0000-0000-0000A0080000}"/>
    <cellStyle name="Normal 3 33 9 2" xfId="13690" xr:uid="{00000000-0005-0000-0000-000031310000}"/>
    <cellStyle name="Normal 3 33 9 3" xfId="13691" xr:uid="{00000000-0005-0000-0000-000032310000}"/>
    <cellStyle name="Normal 3 34" xfId="2290" xr:uid="{00000000-0005-0000-0000-0000A1080000}"/>
    <cellStyle name="Normal 3 34 2" xfId="13692" xr:uid="{00000000-0005-0000-0000-000034310000}"/>
    <cellStyle name="Normal 3 34 3" xfId="13693" xr:uid="{00000000-0005-0000-0000-000035310000}"/>
    <cellStyle name="Normal 3 35" xfId="2291" xr:uid="{00000000-0005-0000-0000-0000A2080000}"/>
    <cellStyle name="Normal 3 35 2" xfId="13694" xr:uid="{00000000-0005-0000-0000-000037310000}"/>
    <cellStyle name="Normal 3 35 3" xfId="13695" xr:uid="{00000000-0005-0000-0000-000038310000}"/>
    <cellStyle name="Normal 3 36" xfId="2292" xr:uid="{00000000-0005-0000-0000-0000A3080000}"/>
    <cellStyle name="Normal 3 36 2" xfId="13696" xr:uid="{00000000-0005-0000-0000-00003A310000}"/>
    <cellStyle name="Normal 3 36 3" xfId="13697" xr:uid="{00000000-0005-0000-0000-00003B310000}"/>
    <cellStyle name="Normal 3 37" xfId="2293" xr:uid="{00000000-0005-0000-0000-0000A4080000}"/>
    <cellStyle name="Normal 3 37 2" xfId="13698" xr:uid="{00000000-0005-0000-0000-00003D310000}"/>
    <cellStyle name="Normal 3 37 3" xfId="13699" xr:uid="{00000000-0005-0000-0000-00003E310000}"/>
    <cellStyle name="Normal 3 38" xfId="2294" xr:uid="{00000000-0005-0000-0000-0000A5080000}"/>
    <cellStyle name="Normal 3 38 2" xfId="13700" xr:uid="{00000000-0005-0000-0000-000040310000}"/>
    <cellStyle name="Normal 3 38 3" xfId="13701" xr:uid="{00000000-0005-0000-0000-000041310000}"/>
    <cellStyle name="Normal 3 39" xfId="2295" xr:uid="{00000000-0005-0000-0000-0000A6080000}"/>
    <cellStyle name="Normal 3 39 2" xfId="13702" xr:uid="{00000000-0005-0000-0000-000043310000}"/>
    <cellStyle name="Normal 3 39 3" xfId="13703" xr:uid="{00000000-0005-0000-0000-000044310000}"/>
    <cellStyle name="Normal 3 4" xfId="2296" xr:uid="{00000000-0005-0000-0000-0000A7080000}"/>
    <cellStyle name="Normal 3 4 10" xfId="2297" xr:uid="{00000000-0005-0000-0000-0000A8080000}"/>
    <cellStyle name="Normal 3 4 10 2" xfId="13704" xr:uid="{00000000-0005-0000-0000-000047310000}"/>
    <cellStyle name="Normal 3 4 10 3" xfId="13705" xr:uid="{00000000-0005-0000-0000-000048310000}"/>
    <cellStyle name="Normal 3 4 11" xfId="2298" xr:uid="{00000000-0005-0000-0000-0000A9080000}"/>
    <cellStyle name="Normal 3 4 11 2" xfId="13706" xr:uid="{00000000-0005-0000-0000-00004A310000}"/>
    <cellStyle name="Normal 3 4 11 3" xfId="13707" xr:uid="{00000000-0005-0000-0000-00004B310000}"/>
    <cellStyle name="Normal 3 4 12" xfId="2299" xr:uid="{00000000-0005-0000-0000-0000AA080000}"/>
    <cellStyle name="Normal 3 4 12 2" xfId="13708" xr:uid="{00000000-0005-0000-0000-00004D310000}"/>
    <cellStyle name="Normal 3 4 12 3" xfId="13709" xr:uid="{00000000-0005-0000-0000-00004E310000}"/>
    <cellStyle name="Normal 3 4 13" xfId="2300" xr:uid="{00000000-0005-0000-0000-0000AB080000}"/>
    <cellStyle name="Normal 3 4 13 2" xfId="13710" xr:uid="{00000000-0005-0000-0000-000050310000}"/>
    <cellStyle name="Normal 3 4 13 3" xfId="13711" xr:uid="{00000000-0005-0000-0000-000051310000}"/>
    <cellStyle name="Normal 3 4 14" xfId="2301" xr:uid="{00000000-0005-0000-0000-0000AC080000}"/>
    <cellStyle name="Normal 3 4 14 2" xfId="13712" xr:uid="{00000000-0005-0000-0000-000053310000}"/>
    <cellStyle name="Normal 3 4 14 3" xfId="13713" xr:uid="{00000000-0005-0000-0000-000054310000}"/>
    <cellStyle name="Normal 3 4 15" xfId="2302" xr:uid="{00000000-0005-0000-0000-0000AD080000}"/>
    <cellStyle name="Normal 3 4 15 2" xfId="13714" xr:uid="{00000000-0005-0000-0000-000056310000}"/>
    <cellStyle name="Normal 3 4 15 3" xfId="13715" xr:uid="{00000000-0005-0000-0000-000057310000}"/>
    <cellStyle name="Normal 3 4 16" xfId="2303" xr:uid="{00000000-0005-0000-0000-0000AE080000}"/>
    <cellStyle name="Normal 3 4 16 2" xfId="13716" xr:uid="{00000000-0005-0000-0000-000059310000}"/>
    <cellStyle name="Normal 3 4 16 3" xfId="13717" xr:uid="{00000000-0005-0000-0000-00005A310000}"/>
    <cellStyle name="Normal 3 4 17" xfId="2304" xr:uid="{00000000-0005-0000-0000-0000AF080000}"/>
    <cellStyle name="Normal 3 4 17 2" xfId="13718" xr:uid="{00000000-0005-0000-0000-00005C310000}"/>
    <cellStyle name="Normal 3 4 17 3" xfId="13719" xr:uid="{00000000-0005-0000-0000-00005D310000}"/>
    <cellStyle name="Normal 3 4 18" xfId="2305" xr:uid="{00000000-0005-0000-0000-0000B0080000}"/>
    <cellStyle name="Normal 3 4 18 2" xfId="13720" xr:uid="{00000000-0005-0000-0000-00005F310000}"/>
    <cellStyle name="Normal 3 4 18 3" xfId="13721" xr:uid="{00000000-0005-0000-0000-000060310000}"/>
    <cellStyle name="Normal 3 4 19" xfId="2306" xr:uid="{00000000-0005-0000-0000-0000B1080000}"/>
    <cellStyle name="Normal 3 4 19 2" xfId="13722" xr:uid="{00000000-0005-0000-0000-000062310000}"/>
    <cellStyle name="Normal 3 4 19 3" xfId="13723" xr:uid="{00000000-0005-0000-0000-000063310000}"/>
    <cellStyle name="Normal 3 4 2" xfId="2307" xr:uid="{00000000-0005-0000-0000-0000B2080000}"/>
    <cellStyle name="Normal 3 4 2 2" xfId="13724" xr:uid="{00000000-0005-0000-0000-000065310000}"/>
    <cellStyle name="Normal 3 4 2 3" xfId="13725" xr:uid="{00000000-0005-0000-0000-000066310000}"/>
    <cellStyle name="Normal 3 4 20" xfId="2308" xr:uid="{00000000-0005-0000-0000-0000B3080000}"/>
    <cellStyle name="Normal 3 4 20 2" xfId="13726" xr:uid="{00000000-0005-0000-0000-000068310000}"/>
    <cellStyle name="Normal 3 4 20 3" xfId="13727" xr:uid="{00000000-0005-0000-0000-000069310000}"/>
    <cellStyle name="Normal 3 4 21" xfId="2309" xr:uid="{00000000-0005-0000-0000-0000B4080000}"/>
    <cellStyle name="Normal 3 4 21 2" xfId="13728" xr:uid="{00000000-0005-0000-0000-00006B310000}"/>
    <cellStyle name="Normal 3 4 21 3" xfId="13729" xr:uid="{00000000-0005-0000-0000-00006C310000}"/>
    <cellStyle name="Normal 3 4 22" xfId="2310" xr:uid="{00000000-0005-0000-0000-0000B5080000}"/>
    <cellStyle name="Normal 3 4 22 2" xfId="13730" xr:uid="{00000000-0005-0000-0000-00006E310000}"/>
    <cellStyle name="Normal 3 4 22 3" xfId="13731" xr:uid="{00000000-0005-0000-0000-00006F310000}"/>
    <cellStyle name="Normal 3 4 23" xfId="2311" xr:uid="{00000000-0005-0000-0000-0000B6080000}"/>
    <cellStyle name="Normal 3 4 23 2" xfId="13732" xr:uid="{00000000-0005-0000-0000-000071310000}"/>
    <cellStyle name="Normal 3 4 23 3" xfId="13733" xr:uid="{00000000-0005-0000-0000-000072310000}"/>
    <cellStyle name="Normal 3 4 24" xfId="13734" xr:uid="{00000000-0005-0000-0000-000073310000}"/>
    <cellStyle name="Normal 3 4 24 2" xfId="13735" xr:uid="{00000000-0005-0000-0000-000074310000}"/>
    <cellStyle name="Normal 3 4 24 3" xfId="13736" xr:uid="{00000000-0005-0000-0000-000075310000}"/>
    <cellStyle name="Normal 3 4 24 4" xfId="13737" xr:uid="{00000000-0005-0000-0000-000076310000}"/>
    <cellStyle name="Normal 3 4 25" xfId="13738" xr:uid="{00000000-0005-0000-0000-000077310000}"/>
    <cellStyle name="Normal 3 4 26" xfId="13739" xr:uid="{00000000-0005-0000-0000-000078310000}"/>
    <cellStyle name="Normal 3 4 27" xfId="5360" xr:uid="{00000000-0005-0000-0000-000045310000}"/>
    <cellStyle name="Normal 3 4 3" xfId="2312" xr:uid="{00000000-0005-0000-0000-0000B7080000}"/>
    <cellStyle name="Normal 3 4 3 2" xfId="13740" xr:uid="{00000000-0005-0000-0000-00007A310000}"/>
    <cellStyle name="Normal 3 4 3 3" xfId="13741" xr:uid="{00000000-0005-0000-0000-00007B310000}"/>
    <cellStyle name="Normal 3 4 4" xfId="2313" xr:uid="{00000000-0005-0000-0000-0000B8080000}"/>
    <cellStyle name="Normal 3 4 4 2" xfId="13742" xr:uid="{00000000-0005-0000-0000-00007D310000}"/>
    <cellStyle name="Normal 3 4 4 3" xfId="13743" xr:uid="{00000000-0005-0000-0000-00007E310000}"/>
    <cellStyle name="Normal 3 4 5" xfId="2314" xr:uid="{00000000-0005-0000-0000-0000B9080000}"/>
    <cellStyle name="Normal 3 4 5 2" xfId="13744" xr:uid="{00000000-0005-0000-0000-000080310000}"/>
    <cellStyle name="Normal 3 4 5 3" xfId="13745" xr:uid="{00000000-0005-0000-0000-000081310000}"/>
    <cellStyle name="Normal 3 4 6" xfId="2315" xr:uid="{00000000-0005-0000-0000-0000BA080000}"/>
    <cellStyle name="Normal 3 4 6 2" xfId="13746" xr:uid="{00000000-0005-0000-0000-000083310000}"/>
    <cellStyle name="Normal 3 4 6 3" xfId="13747" xr:uid="{00000000-0005-0000-0000-000084310000}"/>
    <cellStyle name="Normal 3 4 7" xfId="2316" xr:uid="{00000000-0005-0000-0000-0000BB080000}"/>
    <cellStyle name="Normal 3 4 7 2" xfId="13748" xr:uid="{00000000-0005-0000-0000-000086310000}"/>
    <cellStyle name="Normal 3 4 7 3" xfId="13749" xr:uid="{00000000-0005-0000-0000-000087310000}"/>
    <cellStyle name="Normal 3 4 8" xfId="2317" xr:uid="{00000000-0005-0000-0000-0000BC080000}"/>
    <cellStyle name="Normal 3 4 8 2" xfId="13750" xr:uid="{00000000-0005-0000-0000-000089310000}"/>
    <cellStyle name="Normal 3 4 8 3" xfId="13751" xr:uid="{00000000-0005-0000-0000-00008A310000}"/>
    <cellStyle name="Normal 3 4 9" xfId="2318" xr:uid="{00000000-0005-0000-0000-0000BD080000}"/>
    <cellStyle name="Normal 3 4 9 2" xfId="13752" xr:uid="{00000000-0005-0000-0000-00008C310000}"/>
    <cellStyle name="Normal 3 4 9 3" xfId="13753" xr:uid="{00000000-0005-0000-0000-00008D310000}"/>
    <cellStyle name="Normal 3 40" xfId="2319" xr:uid="{00000000-0005-0000-0000-0000BE080000}"/>
    <cellStyle name="Normal 3 40 2" xfId="13754" xr:uid="{00000000-0005-0000-0000-00008F310000}"/>
    <cellStyle name="Normal 3 40 3" xfId="13755" xr:uid="{00000000-0005-0000-0000-000090310000}"/>
    <cellStyle name="Normal 3 41" xfId="2320" xr:uid="{00000000-0005-0000-0000-0000BF080000}"/>
    <cellStyle name="Normal 3 41 2" xfId="13756" xr:uid="{00000000-0005-0000-0000-000092310000}"/>
    <cellStyle name="Normal 3 41 3" xfId="13757" xr:uid="{00000000-0005-0000-0000-000093310000}"/>
    <cellStyle name="Normal 3 42" xfId="2321" xr:uid="{00000000-0005-0000-0000-0000C0080000}"/>
    <cellStyle name="Normal 3 42 2" xfId="13758" xr:uid="{00000000-0005-0000-0000-000095310000}"/>
    <cellStyle name="Normal 3 42 3" xfId="13759" xr:uid="{00000000-0005-0000-0000-000096310000}"/>
    <cellStyle name="Normal 3 43" xfId="2322" xr:uid="{00000000-0005-0000-0000-0000C1080000}"/>
    <cellStyle name="Normal 3 43 2" xfId="13760" xr:uid="{00000000-0005-0000-0000-000098310000}"/>
    <cellStyle name="Normal 3 43 3" xfId="13761" xr:uid="{00000000-0005-0000-0000-000099310000}"/>
    <cellStyle name="Normal 3 44" xfId="2323" xr:uid="{00000000-0005-0000-0000-0000C2080000}"/>
    <cellStyle name="Normal 3 44 2" xfId="13762" xr:uid="{00000000-0005-0000-0000-00009B310000}"/>
    <cellStyle name="Normal 3 44 3" xfId="13763" xr:uid="{00000000-0005-0000-0000-00009C310000}"/>
    <cellStyle name="Normal 3 45" xfId="2324" xr:uid="{00000000-0005-0000-0000-0000C3080000}"/>
    <cellStyle name="Normal 3 45 2" xfId="13764" xr:uid="{00000000-0005-0000-0000-00009E310000}"/>
    <cellStyle name="Normal 3 45 3" xfId="13765" xr:uid="{00000000-0005-0000-0000-00009F310000}"/>
    <cellStyle name="Normal 3 46" xfId="2325" xr:uid="{00000000-0005-0000-0000-0000C4080000}"/>
    <cellStyle name="Normal 3 46 2" xfId="13766" xr:uid="{00000000-0005-0000-0000-0000A1310000}"/>
    <cellStyle name="Normal 3 46 3" xfId="13767" xr:uid="{00000000-0005-0000-0000-0000A2310000}"/>
    <cellStyle name="Normal 3 47" xfId="2326" xr:uid="{00000000-0005-0000-0000-0000C5080000}"/>
    <cellStyle name="Normal 3 47 2" xfId="13768" xr:uid="{00000000-0005-0000-0000-0000A4310000}"/>
    <cellStyle name="Normal 3 47 3" xfId="13769" xr:uid="{00000000-0005-0000-0000-0000A5310000}"/>
    <cellStyle name="Normal 3 48" xfId="2327" xr:uid="{00000000-0005-0000-0000-0000C6080000}"/>
    <cellStyle name="Normal 3 48 2" xfId="13770" xr:uid="{00000000-0005-0000-0000-0000A7310000}"/>
    <cellStyle name="Normal 3 48 3" xfId="13771" xr:uid="{00000000-0005-0000-0000-0000A8310000}"/>
    <cellStyle name="Normal 3 49" xfId="2328" xr:uid="{00000000-0005-0000-0000-0000C7080000}"/>
    <cellStyle name="Normal 3 49 2" xfId="13772" xr:uid="{00000000-0005-0000-0000-0000AA310000}"/>
    <cellStyle name="Normal 3 49 3" xfId="13773" xr:uid="{00000000-0005-0000-0000-0000AB310000}"/>
    <cellStyle name="Normal 3 5" xfId="2329" xr:uid="{00000000-0005-0000-0000-0000C8080000}"/>
    <cellStyle name="Normal 3 5 10" xfId="2330" xr:uid="{00000000-0005-0000-0000-0000C9080000}"/>
    <cellStyle name="Normal 3 5 10 2" xfId="13774" xr:uid="{00000000-0005-0000-0000-0000AE310000}"/>
    <cellStyle name="Normal 3 5 10 3" xfId="13775" xr:uid="{00000000-0005-0000-0000-0000AF310000}"/>
    <cellStyle name="Normal 3 5 11" xfId="2331" xr:uid="{00000000-0005-0000-0000-0000CA080000}"/>
    <cellStyle name="Normal 3 5 11 2" xfId="13776" xr:uid="{00000000-0005-0000-0000-0000B1310000}"/>
    <cellStyle name="Normal 3 5 11 3" xfId="13777" xr:uid="{00000000-0005-0000-0000-0000B2310000}"/>
    <cellStyle name="Normal 3 5 12" xfId="2332" xr:uid="{00000000-0005-0000-0000-0000CB080000}"/>
    <cellStyle name="Normal 3 5 12 2" xfId="13778" xr:uid="{00000000-0005-0000-0000-0000B4310000}"/>
    <cellStyle name="Normal 3 5 12 3" xfId="13779" xr:uid="{00000000-0005-0000-0000-0000B5310000}"/>
    <cellStyle name="Normal 3 5 13" xfId="2333" xr:uid="{00000000-0005-0000-0000-0000CC080000}"/>
    <cellStyle name="Normal 3 5 13 2" xfId="13780" xr:uid="{00000000-0005-0000-0000-0000B7310000}"/>
    <cellStyle name="Normal 3 5 13 3" xfId="13781" xr:uid="{00000000-0005-0000-0000-0000B8310000}"/>
    <cellStyle name="Normal 3 5 14" xfId="2334" xr:uid="{00000000-0005-0000-0000-0000CD080000}"/>
    <cellStyle name="Normal 3 5 14 2" xfId="13782" xr:uid="{00000000-0005-0000-0000-0000BA310000}"/>
    <cellStyle name="Normal 3 5 14 3" xfId="13783" xr:uid="{00000000-0005-0000-0000-0000BB310000}"/>
    <cellStyle name="Normal 3 5 15" xfId="2335" xr:uid="{00000000-0005-0000-0000-0000CE080000}"/>
    <cellStyle name="Normal 3 5 15 2" xfId="13784" xr:uid="{00000000-0005-0000-0000-0000BD310000}"/>
    <cellStyle name="Normal 3 5 15 3" xfId="13785" xr:uid="{00000000-0005-0000-0000-0000BE310000}"/>
    <cellStyle name="Normal 3 5 16" xfId="2336" xr:uid="{00000000-0005-0000-0000-0000CF080000}"/>
    <cellStyle name="Normal 3 5 16 2" xfId="13786" xr:uid="{00000000-0005-0000-0000-0000C0310000}"/>
    <cellStyle name="Normal 3 5 16 3" xfId="13787" xr:uid="{00000000-0005-0000-0000-0000C1310000}"/>
    <cellStyle name="Normal 3 5 17" xfId="2337" xr:uid="{00000000-0005-0000-0000-0000D0080000}"/>
    <cellStyle name="Normal 3 5 17 2" xfId="13788" xr:uid="{00000000-0005-0000-0000-0000C3310000}"/>
    <cellStyle name="Normal 3 5 17 3" xfId="13789" xr:uid="{00000000-0005-0000-0000-0000C4310000}"/>
    <cellStyle name="Normal 3 5 18" xfId="2338" xr:uid="{00000000-0005-0000-0000-0000D1080000}"/>
    <cellStyle name="Normal 3 5 18 2" xfId="13790" xr:uid="{00000000-0005-0000-0000-0000C6310000}"/>
    <cellStyle name="Normal 3 5 18 3" xfId="13791" xr:uid="{00000000-0005-0000-0000-0000C7310000}"/>
    <cellStyle name="Normal 3 5 19" xfId="2339" xr:uid="{00000000-0005-0000-0000-0000D2080000}"/>
    <cellStyle name="Normal 3 5 19 2" xfId="13792" xr:uid="{00000000-0005-0000-0000-0000C9310000}"/>
    <cellStyle name="Normal 3 5 19 3" xfId="13793" xr:uid="{00000000-0005-0000-0000-0000CA310000}"/>
    <cellStyle name="Normal 3 5 2" xfId="2340" xr:uid="{00000000-0005-0000-0000-0000D3080000}"/>
    <cellStyle name="Normal 3 5 2 2" xfId="13794" xr:uid="{00000000-0005-0000-0000-0000CC310000}"/>
    <cellStyle name="Normal 3 5 2 3" xfId="13795" xr:uid="{00000000-0005-0000-0000-0000CD310000}"/>
    <cellStyle name="Normal 3 5 20" xfId="2341" xr:uid="{00000000-0005-0000-0000-0000D4080000}"/>
    <cellStyle name="Normal 3 5 20 2" xfId="13796" xr:uid="{00000000-0005-0000-0000-0000CF310000}"/>
    <cellStyle name="Normal 3 5 20 3" xfId="13797" xr:uid="{00000000-0005-0000-0000-0000D0310000}"/>
    <cellStyle name="Normal 3 5 21" xfId="2342" xr:uid="{00000000-0005-0000-0000-0000D5080000}"/>
    <cellStyle name="Normal 3 5 21 2" xfId="13798" xr:uid="{00000000-0005-0000-0000-0000D2310000}"/>
    <cellStyle name="Normal 3 5 21 3" xfId="13799" xr:uid="{00000000-0005-0000-0000-0000D3310000}"/>
    <cellStyle name="Normal 3 5 22" xfId="2343" xr:uid="{00000000-0005-0000-0000-0000D6080000}"/>
    <cellStyle name="Normal 3 5 22 2" xfId="13800" xr:uid="{00000000-0005-0000-0000-0000D5310000}"/>
    <cellStyle name="Normal 3 5 22 3" xfId="13801" xr:uid="{00000000-0005-0000-0000-0000D6310000}"/>
    <cellStyle name="Normal 3 5 23" xfId="2344" xr:uid="{00000000-0005-0000-0000-0000D7080000}"/>
    <cellStyle name="Normal 3 5 23 2" xfId="13802" xr:uid="{00000000-0005-0000-0000-0000D8310000}"/>
    <cellStyle name="Normal 3 5 23 3" xfId="13803" xr:uid="{00000000-0005-0000-0000-0000D9310000}"/>
    <cellStyle name="Normal 3 5 24" xfId="13804" xr:uid="{00000000-0005-0000-0000-0000DA310000}"/>
    <cellStyle name="Normal 3 5 24 2" xfId="13805" xr:uid="{00000000-0005-0000-0000-0000DB310000}"/>
    <cellStyle name="Normal 3 5 24 3" xfId="13806" xr:uid="{00000000-0005-0000-0000-0000DC310000}"/>
    <cellStyle name="Normal 3 5 24 4" xfId="13807" xr:uid="{00000000-0005-0000-0000-0000DD310000}"/>
    <cellStyle name="Normal 3 5 25" xfId="13808" xr:uid="{00000000-0005-0000-0000-0000DE310000}"/>
    <cellStyle name="Normal 3 5 26" xfId="13809" xr:uid="{00000000-0005-0000-0000-0000DF310000}"/>
    <cellStyle name="Normal 3 5 3" xfId="2345" xr:uid="{00000000-0005-0000-0000-0000D8080000}"/>
    <cellStyle name="Normal 3 5 3 2" xfId="13810" xr:uid="{00000000-0005-0000-0000-0000E1310000}"/>
    <cellStyle name="Normal 3 5 3 3" xfId="13811" xr:uid="{00000000-0005-0000-0000-0000E2310000}"/>
    <cellStyle name="Normal 3 5 4" xfId="2346" xr:uid="{00000000-0005-0000-0000-0000D9080000}"/>
    <cellStyle name="Normal 3 5 4 2" xfId="13812" xr:uid="{00000000-0005-0000-0000-0000E4310000}"/>
    <cellStyle name="Normal 3 5 4 3" xfId="13813" xr:uid="{00000000-0005-0000-0000-0000E5310000}"/>
    <cellStyle name="Normal 3 5 5" xfId="2347" xr:uid="{00000000-0005-0000-0000-0000DA080000}"/>
    <cellStyle name="Normal 3 5 5 2" xfId="13814" xr:uid="{00000000-0005-0000-0000-0000E7310000}"/>
    <cellStyle name="Normal 3 5 5 3" xfId="13815" xr:uid="{00000000-0005-0000-0000-0000E8310000}"/>
    <cellStyle name="Normal 3 5 6" xfId="2348" xr:uid="{00000000-0005-0000-0000-0000DB080000}"/>
    <cellStyle name="Normal 3 5 6 2" xfId="13816" xr:uid="{00000000-0005-0000-0000-0000EA310000}"/>
    <cellStyle name="Normal 3 5 6 3" xfId="13817" xr:uid="{00000000-0005-0000-0000-0000EB310000}"/>
    <cellStyle name="Normal 3 5 7" xfId="2349" xr:uid="{00000000-0005-0000-0000-0000DC080000}"/>
    <cellStyle name="Normal 3 5 7 2" xfId="13818" xr:uid="{00000000-0005-0000-0000-0000ED310000}"/>
    <cellStyle name="Normal 3 5 7 3" xfId="13819" xr:uid="{00000000-0005-0000-0000-0000EE310000}"/>
    <cellStyle name="Normal 3 5 8" xfId="2350" xr:uid="{00000000-0005-0000-0000-0000DD080000}"/>
    <cellStyle name="Normal 3 5 8 2" xfId="13820" xr:uid="{00000000-0005-0000-0000-0000F0310000}"/>
    <cellStyle name="Normal 3 5 8 3" xfId="13821" xr:uid="{00000000-0005-0000-0000-0000F1310000}"/>
    <cellStyle name="Normal 3 5 9" xfId="2351" xr:uid="{00000000-0005-0000-0000-0000DE080000}"/>
    <cellStyle name="Normal 3 5 9 2" xfId="13822" xr:uid="{00000000-0005-0000-0000-0000F3310000}"/>
    <cellStyle name="Normal 3 5 9 3" xfId="13823" xr:uid="{00000000-0005-0000-0000-0000F4310000}"/>
    <cellStyle name="Normal 3 50" xfId="2352" xr:uid="{00000000-0005-0000-0000-0000DF080000}"/>
    <cellStyle name="Normal 3 50 2" xfId="13824" xr:uid="{00000000-0005-0000-0000-0000F6310000}"/>
    <cellStyle name="Normal 3 50 3" xfId="13825" xr:uid="{00000000-0005-0000-0000-0000F7310000}"/>
    <cellStyle name="Normal 3 51" xfId="2353" xr:uid="{00000000-0005-0000-0000-0000E0080000}"/>
    <cellStyle name="Normal 3 51 2" xfId="13826" xr:uid="{00000000-0005-0000-0000-0000F9310000}"/>
    <cellStyle name="Normal 3 51 3" xfId="13827" xr:uid="{00000000-0005-0000-0000-0000FA310000}"/>
    <cellStyle name="Normal 3 52" xfId="2354" xr:uid="{00000000-0005-0000-0000-0000E1080000}"/>
    <cellStyle name="Normal 3 52 2" xfId="13828" xr:uid="{00000000-0005-0000-0000-0000FC310000}"/>
    <cellStyle name="Normal 3 52 3" xfId="13829" xr:uid="{00000000-0005-0000-0000-0000FD310000}"/>
    <cellStyle name="Normal 3 53" xfId="2355" xr:uid="{00000000-0005-0000-0000-0000E2080000}"/>
    <cellStyle name="Normal 3 53 2" xfId="13830" xr:uid="{00000000-0005-0000-0000-0000FF310000}"/>
    <cellStyle name="Normal 3 53 3" xfId="13831" xr:uid="{00000000-0005-0000-0000-000000320000}"/>
    <cellStyle name="Normal 3 54" xfId="2356" xr:uid="{00000000-0005-0000-0000-0000E3080000}"/>
    <cellStyle name="Normal 3 54 2" xfId="13832" xr:uid="{00000000-0005-0000-0000-000002320000}"/>
    <cellStyle name="Normal 3 54 3" xfId="13833" xr:uid="{00000000-0005-0000-0000-000003320000}"/>
    <cellStyle name="Normal 3 55" xfId="2357" xr:uid="{00000000-0005-0000-0000-0000E4080000}"/>
    <cellStyle name="Normal 3 55 2" xfId="13834" xr:uid="{00000000-0005-0000-0000-000005320000}"/>
    <cellStyle name="Normal 3 55 3" xfId="13835" xr:uid="{00000000-0005-0000-0000-000006320000}"/>
    <cellStyle name="Normal 3 56" xfId="2358" xr:uid="{00000000-0005-0000-0000-0000E5080000}"/>
    <cellStyle name="Normal 3 56 2" xfId="13836" xr:uid="{00000000-0005-0000-0000-000008320000}"/>
    <cellStyle name="Normal 3 56 3" xfId="13837" xr:uid="{00000000-0005-0000-0000-000009320000}"/>
    <cellStyle name="Normal 3 57" xfId="2359" xr:uid="{00000000-0005-0000-0000-0000E6080000}"/>
    <cellStyle name="Normal 3 57 2" xfId="13838" xr:uid="{00000000-0005-0000-0000-00000B320000}"/>
    <cellStyle name="Normal 3 57 3" xfId="13839" xr:uid="{00000000-0005-0000-0000-00000C320000}"/>
    <cellStyle name="Normal 3 58" xfId="2360" xr:uid="{00000000-0005-0000-0000-0000E7080000}"/>
    <cellStyle name="Normal 3 58 2" xfId="13840" xr:uid="{00000000-0005-0000-0000-00000E320000}"/>
    <cellStyle name="Normal 3 58 3" xfId="13841" xr:uid="{00000000-0005-0000-0000-00000F320000}"/>
    <cellStyle name="Normal 3 59" xfId="2361" xr:uid="{00000000-0005-0000-0000-0000E8080000}"/>
    <cellStyle name="Normal 3 59 2" xfId="13842" xr:uid="{00000000-0005-0000-0000-000011320000}"/>
    <cellStyle name="Normal 3 59 3" xfId="13843" xr:uid="{00000000-0005-0000-0000-000012320000}"/>
    <cellStyle name="Normal 3 6" xfId="2362" xr:uid="{00000000-0005-0000-0000-0000E9080000}"/>
    <cellStyle name="Normal 3 6 10" xfId="2363" xr:uid="{00000000-0005-0000-0000-0000EA080000}"/>
    <cellStyle name="Normal 3 6 10 2" xfId="13844" xr:uid="{00000000-0005-0000-0000-000015320000}"/>
    <cellStyle name="Normal 3 6 10 3" xfId="13845" xr:uid="{00000000-0005-0000-0000-000016320000}"/>
    <cellStyle name="Normal 3 6 11" xfId="2364" xr:uid="{00000000-0005-0000-0000-0000EB080000}"/>
    <cellStyle name="Normal 3 6 11 2" xfId="13846" xr:uid="{00000000-0005-0000-0000-000018320000}"/>
    <cellStyle name="Normal 3 6 11 3" xfId="13847" xr:uid="{00000000-0005-0000-0000-000019320000}"/>
    <cellStyle name="Normal 3 6 12" xfId="2365" xr:uid="{00000000-0005-0000-0000-0000EC080000}"/>
    <cellStyle name="Normal 3 6 12 2" xfId="13848" xr:uid="{00000000-0005-0000-0000-00001B320000}"/>
    <cellStyle name="Normal 3 6 12 3" xfId="13849" xr:uid="{00000000-0005-0000-0000-00001C320000}"/>
    <cellStyle name="Normal 3 6 13" xfId="2366" xr:uid="{00000000-0005-0000-0000-0000ED080000}"/>
    <cellStyle name="Normal 3 6 13 2" xfId="13850" xr:uid="{00000000-0005-0000-0000-00001E320000}"/>
    <cellStyle name="Normal 3 6 13 3" xfId="13851" xr:uid="{00000000-0005-0000-0000-00001F320000}"/>
    <cellStyle name="Normal 3 6 14" xfId="2367" xr:uid="{00000000-0005-0000-0000-0000EE080000}"/>
    <cellStyle name="Normal 3 6 14 2" xfId="13852" xr:uid="{00000000-0005-0000-0000-000021320000}"/>
    <cellStyle name="Normal 3 6 14 3" xfId="13853" xr:uid="{00000000-0005-0000-0000-000022320000}"/>
    <cellStyle name="Normal 3 6 15" xfId="2368" xr:uid="{00000000-0005-0000-0000-0000EF080000}"/>
    <cellStyle name="Normal 3 6 15 2" xfId="13854" xr:uid="{00000000-0005-0000-0000-000024320000}"/>
    <cellStyle name="Normal 3 6 15 3" xfId="13855" xr:uid="{00000000-0005-0000-0000-000025320000}"/>
    <cellStyle name="Normal 3 6 16" xfId="2369" xr:uid="{00000000-0005-0000-0000-0000F0080000}"/>
    <cellStyle name="Normal 3 6 16 2" xfId="13856" xr:uid="{00000000-0005-0000-0000-000027320000}"/>
    <cellStyle name="Normal 3 6 16 3" xfId="13857" xr:uid="{00000000-0005-0000-0000-000028320000}"/>
    <cellStyle name="Normal 3 6 17" xfId="2370" xr:uid="{00000000-0005-0000-0000-0000F1080000}"/>
    <cellStyle name="Normal 3 6 17 2" xfId="13858" xr:uid="{00000000-0005-0000-0000-00002A320000}"/>
    <cellStyle name="Normal 3 6 17 3" xfId="13859" xr:uid="{00000000-0005-0000-0000-00002B320000}"/>
    <cellStyle name="Normal 3 6 18" xfId="2371" xr:uid="{00000000-0005-0000-0000-0000F2080000}"/>
    <cellStyle name="Normal 3 6 18 2" xfId="13860" xr:uid="{00000000-0005-0000-0000-00002D320000}"/>
    <cellStyle name="Normal 3 6 18 3" xfId="13861" xr:uid="{00000000-0005-0000-0000-00002E320000}"/>
    <cellStyle name="Normal 3 6 19" xfId="2372" xr:uid="{00000000-0005-0000-0000-0000F3080000}"/>
    <cellStyle name="Normal 3 6 19 2" xfId="13862" xr:uid="{00000000-0005-0000-0000-000030320000}"/>
    <cellStyle name="Normal 3 6 19 3" xfId="13863" xr:uid="{00000000-0005-0000-0000-000031320000}"/>
    <cellStyle name="Normal 3 6 2" xfId="2373" xr:uid="{00000000-0005-0000-0000-0000F4080000}"/>
    <cellStyle name="Normal 3 6 2 2" xfId="13864" xr:uid="{00000000-0005-0000-0000-000033320000}"/>
    <cellStyle name="Normal 3 6 2 3" xfId="13865" xr:uid="{00000000-0005-0000-0000-000034320000}"/>
    <cellStyle name="Normal 3 6 20" xfId="2374" xr:uid="{00000000-0005-0000-0000-0000F5080000}"/>
    <cellStyle name="Normal 3 6 20 2" xfId="13866" xr:uid="{00000000-0005-0000-0000-000036320000}"/>
    <cellStyle name="Normal 3 6 20 3" xfId="13867" xr:uid="{00000000-0005-0000-0000-000037320000}"/>
    <cellStyle name="Normal 3 6 21" xfId="2375" xr:uid="{00000000-0005-0000-0000-0000F6080000}"/>
    <cellStyle name="Normal 3 6 21 2" xfId="13868" xr:uid="{00000000-0005-0000-0000-000039320000}"/>
    <cellStyle name="Normal 3 6 21 3" xfId="13869" xr:uid="{00000000-0005-0000-0000-00003A320000}"/>
    <cellStyle name="Normal 3 6 22" xfId="2376" xr:uid="{00000000-0005-0000-0000-0000F7080000}"/>
    <cellStyle name="Normal 3 6 22 2" xfId="13870" xr:uid="{00000000-0005-0000-0000-00003C320000}"/>
    <cellStyle name="Normal 3 6 22 3" xfId="13871" xr:uid="{00000000-0005-0000-0000-00003D320000}"/>
    <cellStyle name="Normal 3 6 23" xfId="2377" xr:uid="{00000000-0005-0000-0000-0000F8080000}"/>
    <cellStyle name="Normal 3 6 23 2" xfId="13872" xr:uid="{00000000-0005-0000-0000-00003F320000}"/>
    <cellStyle name="Normal 3 6 23 3" xfId="13873" xr:uid="{00000000-0005-0000-0000-000040320000}"/>
    <cellStyle name="Normal 3 6 24" xfId="13874" xr:uid="{00000000-0005-0000-0000-000041320000}"/>
    <cellStyle name="Normal 3 6 25" xfId="13875" xr:uid="{00000000-0005-0000-0000-000042320000}"/>
    <cellStyle name="Normal 3 6 3" xfId="2378" xr:uid="{00000000-0005-0000-0000-0000F9080000}"/>
    <cellStyle name="Normal 3 6 3 2" xfId="13876" xr:uid="{00000000-0005-0000-0000-000044320000}"/>
    <cellStyle name="Normal 3 6 3 3" xfId="13877" xr:uid="{00000000-0005-0000-0000-000045320000}"/>
    <cellStyle name="Normal 3 6 4" xfId="2379" xr:uid="{00000000-0005-0000-0000-0000FA080000}"/>
    <cellStyle name="Normal 3 6 4 2" xfId="13878" xr:uid="{00000000-0005-0000-0000-000047320000}"/>
    <cellStyle name="Normal 3 6 4 3" xfId="13879" xr:uid="{00000000-0005-0000-0000-000048320000}"/>
    <cellStyle name="Normal 3 6 5" xfId="2380" xr:uid="{00000000-0005-0000-0000-0000FB080000}"/>
    <cellStyle name="Normal 3 6 5 2" xfId="13880" xr:uid="{00000000-0005-0000-0000-00004A320000}"/>
    <cellStyle name="Normal 3 6 5 3" xfId="13881" xr:uid="{00000000-0005-0000-0000-00004B320000}"/>
    <cellStyle name="Normal 3 6 6" xfId="2381" xr:uid="{00000000-0005-0000-0000-0000FC080000}"/>
    <cellStyle name="Normal 3 6 6 2" xfId="13882" xr:uid="{00000000-0005-0000-0000-00004D320000}"/>
    <cellStyle name="Normal 3 6 6 3" xfId="13883" xr:uid="{00000000-0005-0000-0000-00004E320000}"/>
    <cellStyle name="Normal 3 6 7" xfId="2382" xr:uid="{00000000-0005-0000-0000-0000FD080000}"/>
    <cellStyle name="Normal 3 6 7 2" xfId="13885" xr:uid="{00000000-0005-0000-0000-000050320000}"/>
    <cellStyle name="Normal 3 6 7 3" xfId="13886" xr:uid="{00000000-0005-0000-0000-000051320000}"/>
    <cellStyle name="Normal 3 6 8" xfId="2383" xr:uid="{00000000-0005-0000-0000-0000FE080000}"/>
    <cellStyle name="Normal 3 6 8 2" xfId="13887" xr:uid="{00000000-0005-0000-0000-000053320000}"/>
    <cellStyle name="Normal 3 6 8 3" xfId="13888" xr:uid="{00000000-0005-0000-0000-000054320000}"/>
    <cellStyle name="Normal 3 6 9" xfId="2384" xr:uid="{00000000-0005-0000-0000-0000FF080000}"/>
    <cellStyle name="Normal 3 6 9 2" xfId="13889" xr:uid="{00000000-0005-0000-0000-000056320000}"/>
    <cellStyle name="Normal 3 6 9 3" xfId="13890" xr:uid="{00000000-0005-0000-0000-000057320000}"/>
    <cellStyle name="Normal 3 60" xfId="2385" xr:uid="{00000000-0005-0000-0000-000000090000}"/>
    <cellStyle name="Normal 3 60 2" xfId="13891" xr:uid="{00000000-0005-0000-0000-000059320000}"/>
    <cellStyle name="Normal 3 60 3" xfId="13892" xr:uid="{00000000-0005-0000-0000-00005A320000}"/>
    <cellStyle name="Normal 3 61" xfId="2386" xr:uid="{00000000-0005-0000-0000-000001090000}"/>
    <cellStyle name="Normal 3 61 2" xfId="13893" xr:uid="{00000000-0005-0000-0000-00005C320000}"/>
    <cellStyle name="Normal 3 61 3" xfId="13894" xr:uid="{00000000-0005-0000-0000-00005D320000}"/>
    <cellStyle name="Normal 3 62" xfId="2387" xr:uid="{00000000-0005-0000-0000-000002090000}"/>
    <cellStyle name="Normal 3 62 2" xfId="13895" xr:uid="{00000000-0005-0000-0000-00005F320000}"/>
    <cellStyle name="Normal 3 62 3" xfId="13896" xr:uid="{00000000-0005-0000-0000-000060320000}"/>
    <cellStyle name="Normal 3 63" xfId="2388" xr:uid="{00000000-0005-0000-0000-000003090000}"/>
    <cellStyle name="Normal 3 63 2" xfId="13897" xr:uid="{00000000-0005-0000-0000-000062320000}"/>
    <cellStyle name="Normal 3 63 3" xfId="13898" xr:uid="{00000000-0005-0000-0000-000063320000}"/>
    <cellStyle name="Normal 3 64" xfId="2389" xr:uid="{00000000-0005-0000-0000-000004090000}"/>
    <cellStyle name="Normal 3 64 2" xfId="13899" xr:uid="{00000000-0005-0000-0000-000065320000}"/>
    <cellStyle name="Normal 3 64 3" xfId="13900" xr:uid="{00000000-0005-0000-0000-000066320000}"/>
    <cellStyle name="Normal 3 65" xfId="2390" xr:uid="{00000000-0005-0000-0000-000005090000}"/>
    <cellStyle name="Normal 3 65 2" xfId="13901" xr:uid="{00000000-0005-0000-0000-000068320000}"/>
    <cellStyle name="Normal 3 65 3" xfId="13902" xr:uid="{00000000-0005-0000-0000-000069320000}"/>
    <cellStyle name="Normal 3 66" xfId="13903" xr:uid="{00000000-0005-0000-0000-00006A320000}"/>
    <cellStyle name="Normal 3 66 2" xfId="13904" xr:uid="{00000000-0005-0000-0000-00006B320000}"/>
    <cellStyle name="Normal 3 66 2 2" xfId="13905" xr:uid="{00000000-0005-0000-0000-00006C320000}"/>
    <cellStyle name="Normal 3 66 2 3" xfId="13906" xr:uid="{00000000-0005-0000-0000-00006D320000}"/>
    <cellStyle name="Normal 3 66 2 3 2" xfId="26468" xr:uid="{029CDD45-DAF1-425D-B40B-1D42746792DF}"/>
    <cellStyle name="Normal 3 66 2 3 2 2" xfId="41431" xr:uid="{8D5DD95C-7FC0-46BB-9F59-4DC40AEE2453}"/>
    <cellStyle name="Normal 3 66 2 3 3" xfId="33841" xr:uid="{02C67BA3-B880-4737-ADF9-0C6D301D5027}"/>
    <cellStyle name="Normal 3 66 2 4" xfId="13907" xr:uid="{00000000-0005-0000-0000-00006E320000}"/>
    <cellStyle name="Normal 3 66 3" xfId="13908" xr:uid="{00000000-0005-0000-0000-00006F320000}"/>
    <cellStyle name="Normal 3 66 4" xfId="13909" xr:uid="{00000000-0005-0000-0000-000070320000}"/>
    <cellStyle name="Normal 3 66 4 2" xfId="26469" xr:uid="{1DE76C02-F63B-4E8C-A6EF-4871984B0805}"/>
    <cellStyle name="Normal 3 66 4 2 2" xfId="41432" xr:uid="{9C936FAD-7EBA-49EF-AD75-C225745D79A1}"/>
    <cellStyle name="Normal 3 66 4 3" xfId="33842" xr:uid="{3B2C0B5B-A61C-4206-93E2-F8FAD6BBF709}"/>
    <cellStyle name="Normal 3 66 5" xfId="13910" xr:uid="{00000000-0005-0000-0000-000071320000}"/>
    <cellStyle name="Normal 3 66 5 2" xfId="26470" xr:uid="{3143B3DF-F99C-4D6F-93BB-A51BF098FCAF}"/>
    <cellStyle name="Normal 3 66 5 2 2" xfId="41433" xr:uid="{47F76C18-6F74-486B-ADAF-8DCE8D75BA1C}"/>
    <cellStyle name="Normal 3 66 5 3" xfId="33843" xr:uid="{BCFE8193-844B-4B11-ABE4-D04DEBEC6E13}"/>
    <cellStyle name="Normal 3 66 6" xfId="13911" xr:uid="{00000000-0005-0000-0000-000072320000}"/>
    <cellStyle name="Normal 3 67" xfId="13912" xr:uid="{00000000-0005-0000-0000-000073320000}"/>
    <cellStyle name="Normal 3 67 2" xfId="13913" xr:uid="{00000000-0005-0000-0000-000074320000}"/>
    <cellStyle name="Normal 3 67 2 2" xfId="13914" xr:uid="{00000000-0005-0000-0000-000075320000}"/>
    <cellStyle name="Normal 3 67 2 2 2" xfId="26472" xr:uid="{56421B74-47E2-4FEE-84BA-8707BEC157D8}"/>
    <cellStyle name="Normal 3 67 2 2 2 2" xfId="41435" xr:uid="{107E3941-EB9F-4291-A943-790E143816F4}"/>
    <cellStyle name="Normal 3 67 2 2 3" xfId="33845" xr:uid="{61D63E74-58AD-493B-9C43-25241698214D}"/>
    <cellStyle name="Normal 3 67 3" xfId="13915" xr:uid="{00000000-0005-0000-0000-000076320000}"/>
    <cellStyle name="Normal 3 67 3 2" xfId="26473" xr:uid="{7BCCD387-F2D5-4213-BDC9-DA8D84074C46}"/>
    <cellStyle name="Normal 3 67 3 2 2" xfId="41436" xr:uid="{64F61CFD-837E-444E-8E4C-AA99327FD196}"/>
    <cellStyle name="Normal 3 67 3 3" xfId="33846" xr:uid="{988E5061-87FD-4322-B8BF-18A60C0D8773}"/>
    <cellStyle name="Normal 3 67 4" xfId="26471" xr:uid="{92AA1192-3404-4FE9-8759-6A251EA53E19}"/>
    <cellStyle name="Normal 3 67 4 2" xfId="41434" xr:uid="{45487975-5228-46A0-B928-F487A188687A}"/>
    <cellStyle name="Normal 3 67 5" xfId="33844" xr:uid="{7A42462F-7046-42A9-A6DA-70B06FCA6C21}"/>
    <cellStyle name="Normal 3 68" xfId="13916" xr:uid="{00000000-0005-0000-0000-000077320000}"/>
    <cellStyle name="Normal 3 68 2" xfId="13917" xr:uid="{00000000-0005-0000-0000-000078320000}"/>
    <cellStyle name="Normal 3 68 2 2" xfId="26474" xr:uid="{34ECC9C9-7497-4EB3-B928-E2862DDADDEC}"/>
    <cellStyle name="Normal 3 68 2 2 2" xfId="41437" xr:uid="{618E5782-EF06-4900-897F-FA1E79A3D75E}"/>
    <cellStyle name="Normal 3 68 2 3" xfId="33847" xr:uid="{80931522-96AA-47B4-A8E6-230DE02939B1}"/>
    <cellStyle name="Normal 3 69" xfId="13918" xr:uid="{00000000-0005-0000-0000-000079320000}"/>
    <cellStyle name="Normal 3 69 2" xfId="13919" xr:uid="{00000000-0005-0000-0000-00007A320000}"/>
    <cellStyle name="Normal 3 7" xfId="2391" xr:uid="{00000000-0005-0000-0000-000006090000}"/>
    <cellStyle name="Normal 3 7 10" xfId="2392" xr:uid="{00000000-0005-0000-0000-000007090000}"/>
    <cellStyle name="Normal 3 7 10 2" xfId="13920" xr:uid="{00000000-0005-0000-0000-00007D320000}"/>
    <cellStyle name="Normal 3 7 10 3" xfId="13921" xr:uid="{00000000-0005-0000-0000-00007E320000}"/>
    <cellStyle name="Normal 3 7 11" xfId="2393" xr:uid="{00000000-0005-0000-0000-000008090000}"/>
    <cellStyle name="Normal 3 7 11 2" xfId="13922" xr:uid="{00000000-0005-0000-0000-000080320000}"/>
    <cellStyle name="Normal 3 7 11 3" xfId="13923" xr:uid="{00000000-0005-0000-0000-000081320000}"/>
    <cellStyle name="Normal 3 7 12" xfId="2394" xr:uid="{00000000-0005-0000-0000-000009090000}"/>
    <cellStyle name="Normal 3 7 12 2" xfId="13924" xr:uid="{00000000-0005-0000-0000-000083320000}"/>
    <cellStyle name="Normal 3 7 12 3" xfId="13925" xr:uid="{00000000-0005-0000-0000-000084320000}"/>
    <cellStyle name="Normal 3 7 13" xfId="2395" xr:uid="{00000000-0005-0000-0000-00000A090000}"/>
    <cellStyle name="Normal 3 7 13 2" xfId="13926" xr:uid="{00000000-0005-0000-0000-000086320000}"/>
    <cellStyle name="Normal 3 7 13 3" xfId="13927" xr:uid="{00000000-0005-0000-0000-000087320000}"/>
    <cellStyle name="Normal 3 7 14" xfId="2396" xr:uid="{00000000-0005-0000-0000-00000B090000}"/>
    <cellStyle name="Normal 3 7 14 2" xfId="13928" xr:uid="{00000000-0005-0000-0000-000089320000}"/>
    <cellStyle name="Normal 3 7 14 3" xfId="13929" xr:uid="{00000000-0005-0000-0000-00008A320000}"/>
    <cellStyle name="Normal 3 7 15" xfId="2397" xr:uid="{00000000-0005-0000-0000-00000C090000}"/>
    <cellStyle name="Normal 3 7 15 2" xfId="13930" xr:uid="{00000000-0005-0000-0000-00008C320000}"/>
    <cellStyle name="Normal 3 7 15 3" xfId="13931" xr:uid="{00000000-0005-0000-0000-00008D320000}"/>
    <cellStyle name="Normal 3 7 16" xfId="2398" xr:uid="{00000000-0005-0000-0000-00000D090000}"/>
    <cellStyle name="Normal 3 7 16 2" xfId="13932" xr:uid="{00000000-0005-0000-0000-00008F320000}"/>
    <cellStyle name="Normal 3 7 16 3" xfId="13933" xr:uid="{00000000-0005-0000-0000-000090320000}"/>
    <cellStyle name="Normal 3 7 17" xfId="2399" xr:uid="{00000000-0005-0000-0000-00000E090000}"/>
    <cellStyle name="Normal 3 7 17 2" xfId="13934" xr:uid="{00000000-0005-0000-0000-000092320000}"/>
    <cellStyle name="Normal 3 7 17 3" xfId="13935" xr:uid="{00000000-0005-0000-0000-000093320000}"/>
    <cellStyle name="Normal 3 7 18" xfId="2400" xr:uid="{00000000-0005-0000-0000-00000F090000}"/>
    <cellStyle name="Normal 3 7 18 2" xfId="13936" xr:uid="{00000000-0005-0000-0000-000095320000}"/>
    <cellStyle name="Normal 3 7 18 3" xfId="13937" xr:uid="{00000000-0005-0000-0000-000096320000}"/>
    <cellStyle name="Normal 3 7 19" xfId="2401" xr:uid="{00000000-0005-0000-0000-000010090000}"/>
    <cellStyle name="Normal 3 7 19 2" xfId="13938" xr:uid="{00000000-0005-0000-0000-000098320000}"/>
    <cellStyle name="Normal 3 7 19 3" xfId="13939" xr:uid="{00000000-0005-0000-0000-000099320000}"/>
    <cellStyle name="Normal 3 7 2" xfId="2402" xr:uid="{00000000-0005-0000-0000-000011090000}"/>
    <cellStyle name="Normal 3 7 2 2" xfId="13940" xr:uid="{00000000-0005-0000-0000-00009B320000}"/>
    <cellStyle name="Normal 3 7 2 3" xfId="13941" xr:uid="{00000000-0005-0000-0000-00009C320000}"/>
    <cellStyle name="Normal 3 7 20" xfId="2403" xr:uid="{00000000-0005-0000-0000-000012090000}"/>
    <cellStyle name="Normal 3 7 20 2" xfId="13942" xr:uid="{00000000-0005-0000-0000-00009E320000}"/>
    <cellStyle name="Normal 3 7 20 3" xfId="13943" xr:uid="{00000000-0005-0000-0000-00009F320000}"/>
    <cellStyle name="Normal 3 7 21" xfId="2404" xr:uid="{00000000-0005-0000-0000-000013090000}"/>
    <cellStyle name="Normal 3 7 21 2" xfId="13944" xr:uid="{00000000-0005-0000-0000-0000A1320000}"/>
    <cellStyle name="Normal 3 7 21 3" xfId="13945" xr:uid="{00000000-0005-0000-0000-0000A2320000}"/>
    <cellStyle name="Normal 3 7 22" xfId="2405" xr:uid="{00000000-0005-0000-0000-000014090000}"/>
    <cellStyle name="Normal 3 7 22 2" xfId="13946" xr:uid="{00000000-0005-0000-0000-0000A4320000}"/>
    <cellStyle name="Normal 3 7 22 3" xfId="13947" xr:uid="{00000000-0005-0000-0000-0000A5320000}"/>
    <cellStyle name="Normal 3 7 23" xfId="2406" xr:uid="{00000000-0005-0000-0000-000015090000}"/>
    <cellStyle name="Normal 3 7 23 2" xfId="13948" xr:uid="{00000000-0005-0000-0000-0000A7320000}"/>
    <cellStyle name="Normal 3 7 23 3" xfId="13949" xr:uid="{00000000-0005-0000-0000-0000A8320000}"/>
    <cellStyle name="Normal 3 7 24" xfId="13950" xr:uid="{00000000-0005-0000-0000-0000A9320000}"/>
    <cellStyle name="Normal 3 7 24 2" xfId="13951" xr:uid="{00000000-0005-0000-0000-0000AA320000}"/>
    <cellStyle name="Normal 3 7 25" xfId="13952" xr:uid="{00000000-0005-0000-0000-0000AB320000}"/>
    <cellStyle name="Normal 3 7 3" xfId="2407" xr:uid="{00000000-0005-0000-0000-000016090000}"/>
    <cellStyle name="Normal 3 7 3 2" xfId="13953" xr:uid="{00000000-0005-0000-0000-0000AD320000}"/>
    <cellStyle name="Normal 3 7 3 3" xfId="13954" xr:uid="{00000000-0005-0000-0000-0000AE320000}"/>
    <cellStyle name="Normal 3 7 4" xfId="2408" xr:uid="{00000000-0005-0000-0000-000017090000}"/>
    <cellStyle name="Normal 3 7 4 2" xfId="13955" xr:uid="{00000000-0005-0000-0000-0000B0320000}"/>
    <cellStyle name="Normal 3 7 4 3" xfId="13956" xr:uid="{00000000-0005-0000-0000-0000B1320000}"/>
    <cellStyle name="Normal 3 7 5" xfId="2409" xr:uid="{00000000-0005-0000-0000-000018090000}"/>
    <cellStyle name="Normal 3 7 5 2" xfId="13957" xr:uid="{00000000-0005-0000-0000-0000B3320000}"/>
    <cellStyle name="Normal 3 7 5 3" xfId="13958" xr:uid="{00000000-0005-0000-0000-0000B4320000}"/>
    <cellStyle name="Normal 3 7 6" xfId="2410" xr:uid="{00000000-0005-0000-0000-000019090000}"/>
    <cellStyle name="Normal 3 7 6 2" xfId="13959" xr:uid="{00000000-0005-0000-0000-0000B6320000}"/>
    <cellStyle name="Normal 3 7 6 3" xfId="13960" xr:uid="{00000000-0005-0000-0000-0000B7320000}"/>
    <cellStyle name="Normal 3 7 7" xfId="2411" xr:uid="{00000000-0005-0000-0000-00001A090000}"/>
    <cellStyle name="Normal 3 7 7 2" xfId="13961" xr:uid="{00000000-0005-0000-0000-0000B9320000}"/>
    <cellStyle name="Normal 3 7 7 3" xfId="13962" xr:uid="{00000000-0005-0000-0000-0000BA320000}"/>
    <cellStyle name="Normal 3 7 8" xfId="2412" xr:uid="{00000000-0005-0000-0000-00001B090000}"/>
    <cellStyle name="Normal 3 7 8 2" xfId="13963" xr:uid="{00000000-0005-0000-0000-0000BC320000}"/>
    <cellStyle name="Normal 3 7 8 3" xfId="13964" xr:uid="{00000000-0005-0000-0000-0000BD320000}"/>
    <cellStyle name="Normal 3 7 9" xfId="2413" xr:uid="{00000000-0005-0000-0000-00001C090000}"/>
    <cellStyle name="Normal 3 7 9 2" xfId="13965" xr:uid="{00000000-0005-0000-0000-0000BF320000}"/>
    <cellStyle name="Normal 3 7 9 3" xfId="13966" xr:uid="{00000000-0005-0000-0000-0000C0320000}"/>
    <cellStyle name="Normal 3 70" xfId="13967" xr:uid="{00000000-0005-0000-0000-0000C1320000}"/>
    <cellStyle name="Normal 3 70 2" xfId="13968" xr:uid="{00000000-0005-0000-0000-0000C2320000}"/>
    <cellStyle name="Normal 3 71" xfId="13969" xr:uid="{00000000-0005-0000-0000-0000C3320000}"/>
    <cellStyle name="Normal 3 71 2" xfId="13970" xr:uid="{00000000-0005-0000-0000-0000C4320000}"/>
    <cellStyle name="Normal 3 72" xfId="13971" xr:uid="{00000000-0005-0000-0000-0000C5320000}"/>
    <cellStyle name="Normal 3 72 2" xfId="13972" xr:uid="{00000000-0005-0000-0000-0000C6320000}"/>
    <cellStyle name="Normal 3 72 3" xfId="26475" xr:uid="{60BD8D7D-AAA1-40D8-9239-21EFF899C269}"/>
    <cellStyle name="Normal 3 72 3 2" xfId="41438" xr:uid="{0400BA1C-5D93-410A-BD9B-218828030B8B}"/>
    <cellStyle name="Normal 3 72 4" xfId="33848" xr:uid="{CFE0EFE8-6832-4992-9756-FFB318FA9187}"/>
    <cellStyle name="Normal 3 73" xfId="13973" xr:uid="{00000000-0005-0000-0000-0000C7320000}"/>
    <cellStyle name="Normal 3 74" xfId="13974" xr:uid="{00000000-0005-0000-0000-0000C8320000}"/>
    <cellStyle name="Normal 3 75" xfId="13975" xr:uid="{00000000-0005-0000-0000-0000C9320000}"/>
    <cellStyle name="Normal 3 76" xfId="13976" xr:uid="{00000000-0005-0000-0000-0000CA320000}"/>
    <cellStyle name="Normal 3 77" xfId="13977" xr:uid="{00000000-0005-0000-0000-0000CB320000}"/>
    <cellStyle name="Normal 3 78" xfId="13978" xr:uid="{00000000-0005-0000-0000-0000CC320000}"/>
    <cellStyle name="Normal 3 79" xfId="13979" xr:uid="{00000000-0005-0000-0000-0000CD320000}"/>
    <cellStyle name="Normal 3 8" xfId="2414" xr:uid="{00000000-0005-0000-0000-00001D090000}"/>
    <cellStyle name="Normal 3 8 10" xfId="2415" xr:uid="{00000000-0005-0000-0000-00001E090000}"/>
    <cellStyle name="Normal 3 8 10 2" xfId="13980" xr:uid="{00000000-0005-0000-0000-0000D0320000}"/>
    <cellStyle name="Normal 3 8 10 3" xfId="13981" xr:uid="{00000000-0005-0000-0000-0000D1320000}"/>
    <cellStyle name="Normal 3 8 11" xfId="2416" xr:uid="{00000000-0005-0000-0000-00001F090000}"/>
    <cellStyle name="Normal 3 8 11 2" xfId="13982" xr:uid="{00000000-0005-0000-0000-0000D3320000}"/>
    <cellStyle name="Normal 3 8 11 3" xfId="13983" xr:uid="{00000000-0005-0000-0000-0000D4320000}"/>
    <cellStyle name="Normal 3 8 12" xfId="2417" xr:uid="{00000000-0005-0000-0000-000020090000}"/>
    <cellStyle name="Normal 3 8 12 2" xfId="13984" xr:uid="{00000000-0005-0000-0000-0000D6320000}"/>
    <cellStyle name="Normal 3 8 12 3" xfId="13985" xr:uid="{00000000-0005-0000-0000-0000D7320000}"/>
    <cellStyle name="Normal 3 8 13" xfId="2418" xr:uid="{00000000-0005-0000-0000-000021090000}"/>
    <cellStyle name="Normal 3 8 13 2" xfId="13986" xr:uid="{00000000-0005-0000-0000-0000D9320000}"/>
    <cellStyle name="Normal 3 8 13 3" xfId="13987" xr:uid="{00000000-0005-0000-0000-0000DA320000}"/>
    <cellStyle name="Normal 3 8 14" xfId="2419" xr:uid="{00000000-0005-0000-0000-000022090000}"/>
    <cellStyle name="Normal 3 8 14 2" xfId="13988" xr:uid="{00000000-0005-0000-0000-0000DC320000}"/>
    <cellStyle name="Normal 3 8 14 3" xfId="13989" xr:uid="{00000000-0005-0000-0000-0000DD320000}"/>
    <cellStyle name="Normal 3 8 15" xfId="2420" xr:uid="{00000000-0005-0000-0000-000023090000}"/>
    <cellStyle name="Normal 3 8 15 2" xfId="13990" xr:uid="{00000000-0005-0000-0000-0000DF320000}"/>
    <cellStyle name="Normal 3 8 15 3" xfId="13991" xr:uid="{00000000-0005-0000-0000-0000E0320000}"/>
    <cellStyle name="Normal 3 8 16" xfId="2421" xr:uid="{00000000-0005-0000-0000-000024090000}"/>
    <cellStyle name="Normal 3 8 16 2" xfId="13992" xr:uid="{00000000-0005-0000-0000-0000E2320000}"/>
    <cellStyle name="Normal 3 8 16 3" xfId="13993" xr:uid="{00000000-0005-0000-0000-0000E3320000}"/>
    <cellStyle name="Normal 3 8 17" xfId="2422" xr:uid="{00000000-0005-0000-0000-000025090000}"/>
    <cellStyle name="Normal 3 8 17 2" xfId="13994" xr:uid="{00000000-0005-0000-0000-0000E5320000}"/>
    <cellStyle name="Normal 3 8 17 3" xfId="13995" xr:uid="{00000000-0005-0000-0000-0000E6320000}"/>
    <cellStyle name="Normal 3 8 18" xfId="2423" xr:uid="{00000000-0005-0000-0000-000026090000}"/>
    <cellStyle name="Normal 3 8 18 2" xfId="13996" xr:uid="{00000000-0005-0000-0000-0000E8320000}"/>
    <cellStyle name="Normal 3 8 18 3" xfId="13997" xr:uid="{00000000-0005-0000-0000-0000E9320000}"/>
    <cellStyle name="Normal 3 8 19" xfId="2424" xr:uid="{00000000-0005-0000-0000-000027090000}"/>
    <cellStyle name="Normal 3 8 19 2" xfId="13998" xr:uid="{00000000-0005-0000-0000-0000EB320000}"/>
    <cellStyle name="Normal 3 8 19 3" xfId="13999" xr:uid="{00000000-0005-0000-0000-0000EC320000}"/>
    <cellStyle name="Normal 3 8 2" xfId="2425" xr:uid="{00000000-0005-0000-0000-000028090000}"/>
    <cellStyle name="Normal 3 8 2 2" xfId="14000" xr:uid="{00000000-0005-0000-0000-0000EE320000}"/>
    <cellStyle name="Normal 3 8 2 3" xfId="14001" xr:uid="{00000000-0005-0000-0000-0000EF320000}"/>
    <cellStyle name="Normal 3 8 20" xfId="2426" xr:uid="{00000000-0005-0000-0000-000029090000}"/>
    <cellStyle name="Normal 3 8 20 2" xfId="14002" xr:uid="{00000000-0005-0000-0000-0000F1320000}"/>
    <cellStyle name="Normal 3 8 20 3" xfId="14003" xr:uid="{00000000-0005-0000-0000-0000F2320000}"/>
    <cellStyle name="Normal 3 8 21" xfId="2427" xr:uid="{00000000-0005-0000-0000-00002A090000}"/>
    <cellStyle name="Normal 3 8 21 2" xfId="14004" xr:uid="{00000000-0005-0000-0000-0000F4320000}"/>
    <cellStyle name="Normal 3 8 21 3" xfId="14005" xr:uid="{00000000-0005-0000-0000-0000F5320000}"/>
    <cellStyle name="Normal 3 8 22" xfId="2428" xr:uid="{00000000-0005-0000-0000-00002B090000}"/>
    <cellStyle name="Normal 3 8 22 2" xfId="14006" xr:uid="{00000000-0005-0000-0000-0000F7320000}"/>
    <cellStyle name="Normal 3 8 22 3" xfId="14007" xr:uid="{00000000-0005-0000-0000-0000F8320000}"/>
    <cellStyle name="Normal 3 8 23" xfId="2429" xr:uid="{00000000-0005-0000-0000-00002C090000}"/>
    <cellStyle name="Normal 3 8 23 2" xfId="14008" xr:uid="{00000000-0005-0000-0000-0000FA320000}"/>
    <cellStyle name="Normal 3 8 23 3" xfId="14009" xr:uid="{00000000-0005-0000-0000-0000FB320000}"/>
    <cellStyle name="Normal 3 8 24" xfId="14010" xr:uid="{00000000-0005-0000-0000-0000FC320000}"/>
    <cellStyle name="Normal 3 8 25" xfId="14011" xr:uid="{00000000-0005-0000-0000-0000FD320000}"/>
    <cellStyle name="Normal 3 8 3" xfId="2430" xr:uid="{00000000-0005-0000-0000-00002D090000}"/>
    <cellStyle name="Normal 3 8 3 2" xfId="14012" xr:uid="{00000000-0005-0000-0000-0000FF320000}"/>
    <cellStyle name="Normal 3 8 3 3" xfId="14013" xr:uid="{00000000-0005-0000-0000-000000330000}"/>
    <cellStyle name="Normal 3 8 4" xfId="2431" xr:uid="{00000000-0005-0000-0000-00002E090000}"/>
    <cellStyle name="Normal 3 8 4 2" xfId="14014" xr:uid="{00000000-0005-0000-0000-000002330000}"/>
    <cellStyle name="Normal 3 8 4 3" xfId="14015" xr:uid="{00000000-0005-0000-0000-000003330000}"/>
    <cellStyle name="Normal 3 8 5" xfId="2432" xr:uid="{00000000-0005-0000-0000-00002F090000}"/>
    <cellStyle name="Normal 3 8 5 2" xfId="14016" xr:uid="{00000000-0005-0000-0000-000005330000}"/>
    <cellStyle name="Normal 3 8 5 3" xfId="14017" xr:uid="{00000000-0005-0000-0000-000006330000}"/>
    <cellStyle name="Normal 3 8 6" xfId="2433" xr:uid="{00000000-0005-0000-0000-000030090000}"/>
    <cellStyle name="Normal 3 8 6 2" xfId="14018" xr:uid="{00000000-0005-0000-0000-000008330000}"/>
    <cellStyle name="Normal 3 8 6 3" xfId="14019" xr:uid="{00000000-0005-0000-0000-000009330000}"/>
    <cellStyle name="Normal 3 8 7" xfId="2434" xr:uid="{00000000-0005-0000-0000-000031090000}"/>
    <cellStyle name="Normal 3 8 7 2" xfId="14020" xr:uid="{00000000-0005-0000-0000-00000B330000}"/>
    <cellStyle name="Normal 3 8 7 3" xfId="14021" xr:uid="{00000000-0005-0000-0000-00000C330000}"/>
    <cellStyle name="Normal 3 8 8" xfId="2435" xr:uid="{00000000-0005-0000-0000-000032090000}"/>
    <cellStyle name="Normal 3 8 8 2" xfId="14022" xr:uid="{00000000-0005-0000-0000-00000E330000}"/>
    <cellStyle name="Normal 3 8 8 3" xfId="14023" xr:uid="{00000000-0005-0000-0000-00000F330000}"/>
    <cellStyle name="Normal 3 8 9" xfId="2436" xr:uid="{00000000-0005-0000-0000-000033090000}"/>
    <cellStyle name="Normal 3 8 9 2" xfId="14024" xr:uid="{00000000-0005-0000-0000-000011330000}"/>
    <cellStyle name="Normal 3 8 9 3" xfId="14025" xr:uid="{00000000-0005-0000-0000-000012330000}"/>
    <cellStyle name="Normal 3 80" xfId="14026" xr:uid="{00000000-0005-0000-0000-000013330000}"/>
    <cellStyle name="Normal 3 81" xfId="14027" xr:uid="{00000000-0005-0000-0000-000014330000}"/>
    <cellStyle name="Normal 3 82" xfId="14028" xr:uid="{00000000-0005-0000-0000-000015330000}"/>
    <cellStyle name="Normal 3 83" xfId="14029" xr:uid="{00000000-0005-0000-0000-000016330000}"/>
    <cellStyle name="Normal 3 84" xfId="14030" xr:uid="{00000000-0005-0000-0000-000017330000}"/>
    <cellStyle name="Normal 3 85" xfId="14031" xr:uid="{00000000-0005-0000-0000-000018330000}"/>
    <cellStyle name="Normal 3 86" xfId="14032" xr:uid="{00000000-0005-0000-0000-000019330000}"/>
    <cellStyle name="Normal 3 87" xfId="14033" xr:uid="{00000000-0005-0000-0000-00001A330000}"/>
    <cellStyle name="Normal 3 88" xfId="14034" xr:uid="{00000000-0005-0000-0000-00001B330000}"/>
    <cellStyle name="Normal 3 89" xfId="14035" xr:uid="{00000000-0005-0000-0000-00001C330000}"/>
    <cellStyle name="Normal 3 9" xfId="2437" xr:uid="{00000000-0005-0000-0000-000034090000}"/>
    <cellStyle name="Normal 3 9 10" xfId="2438" xr:uid="{00000000-0005-0000-0000-000035090000}"/>
    <cellStyle name="Normal 3 9 10 2" xfId="14036" xr:uid="{00000000-0005-0000-0000-00001F330000}"/>
    <cellStyle name="Normal 3 9 10 3" xfId="14037" xr:uid="{00000000-0005-0000-0000-000020330000}"/>
    <cellStyle name="Normal 3 9 11" xfId="2439" xr:uid="{00000000-0005-0000-0000-000036090000}"/>
    <cellStyle name="Normal 3 9 11 2" xfId="14038" xr:uid="{00000000-0005-0000-0000-000022330000}"/>
    <cellStyle name="Normal 3 9 11 3" xfId="14039" xr:uid="{00000000-0005-0000-0000-000023330000}"/>
    <cellStyle name="Normal 3 9 12" xfId="2440" xr:uid="{00000000-0005-0000-0000-000037090000}"/>
    <cellStyle name="Normal 3 9 12 2" xfId="14040" xr:uid="{00000000-0005-0000-0000-000025330000}"/>
    <cellStyle name="Normal 3 9 12 3" xfId="14041" xr:uid="{00000000-0005-0000-0000-000026330000}"/>
    <cellStyle name="Normal 3 9 13" xfId="2441" xr:uid="{00000000-0005-0000-0000-000038090000}"/>
    <cellStyle name="Normal 3 9 13 2" xfId="14042" xr:uid="{00000000-0005-0000-0000-000028330000}"/>
    <cellStyle name="Normal 3 9 13 3" xfId="14043" xr:uid="{00000000-0005-0000-0000-000029330000}"/>
    <cellStyle name="Normal 3 9 14" xfId="2442" xr:uid="{00000000-0005-0000-0000-000039090000}"/>
    <cellStyle name="Normal 3 9 14 2" xfId="14044" xr:uid="{00000000-0005-0000-0000-00002B330000}"/>
    <cellStyle name="Normal 3 9 14 3" xfId="14045" xr:uid="{00000000-0005-0000-0000-00002C330000}"/>
    <cellStyle name="Normal 3 9 15" xfId="2443" xr:uid="{00000000-0005-0000-0000-00003A090000}"/>
    <cellStyle name="Normal 3 9 15 2" xfId="14046" xr:uid="{00000000-0005-0000-0000-00002E330000}"/>
    <cellStyle name="Normal 3 9 15 3" xfId="14047" xr:uid="{00000000-0005-0000-0000-00002F330000}"/>
    <cellStyle name="Normal 3 9 16" xfId="2444" xr:uid="{00000000-0005-0000-0000-00003B090000}"/>
    <cellStyle name="Normal 3 9 16 2" xfId="14048" xr:uid="{00000000-0005-0000-0000-000031330000}"/>
    <cellStyle name="Normal 3 9 16 3" xfId="14049" xr:uid="{00000000-0005-0000-0000-000032330000}"/>
    <cellStyle name="Normal 3 9 17" xfId="2445" xr:uid="{00000000-0005-0000-0000-00003C090000}"/>
    <cellStyle name="Normal 3 9 17 2" xfId="14050" xr:uid="{00000000-0005-0000-0000-000034330000}"/>
    <cellStyle name="Normal 3 9 17 3" xfId="14051" xr:uid="{00000000-0005-0000-0000-000035330000}"/>
    <cellStyle name="Normal 3 9 18" xfId="2446" xr:uid="{00000000-0005-0000-0000-00003D090000}"/>
    <cellStyle name="Normal 3 9 18 2" xfId="14052" xr:uid="{00000000-0005-0000-0000-000037330000}"/>
    <cellStyle name="Normal 3 9 18 3" xfId="14053" xr:uid="{00000000-0005-0000-0000-000038330000}"/>
    <cellStyle name="Normal 3 9 19" xfId="2447" xr:uid="{00000000-0005-0000-0000-00003E090000}"/>
    <cellStyle name="Normal 3 9 19 2" xfId="14054" xr:uid="{00000000-0005-0000-0000-00003A330000}"/>
    <cellStyle name="Normal 3 9 19 3" xfId="14055" xr:uid="{00000000-0005-0000-0000-00003B330000}"/>
    <cellStyle name="Normal 3 9 2" xfId="2448" xr:uid="{00000000-0005-0000-0000-00003F090000}"/>
    <cellStyle name="Normal 3 9 2 2" xfId="14056" xr:uid="{00000000-0005-0000-0000-00003D330000}"/>
    <cellStyle name="Normal 3 9 2 3" xfId="14057" xr:uid="{00000000-0005-0000-0000-00003E330000}"/>
    <cellStyle name="Normal 3 9 20" xfId="2449" xr:uid="{00000000-0005-0000-0000-000040090000}"/>
    <cellStyle name="Normal 3 9 20 2" xfId="14058" xr:uid="{00000000-0005-0000-0000-000040330000}"/>
    <cellStyle name="Normal 3 9 20 3" xfId="14059" xr:uid="{00000000-0005-0000-0000-000041330000}"/>
    <cellStyle name="Normal 3 9 21" xfId="2450" xr:uid="{00000000-0005-0000-0000-000041090000}"/>
    <cellStyle name="Normal 3 9 21 2" xfId="14060" xr:uid="{00000000-0005-0000-0000-000043330000}"/>
    <cellStyle name="Normal 3 9 21 3" xfId="14061" xr:uid="{00000000-0005-0000-0000-000044330000}"/>
    <cellStyle name="Normal 3 9 22" xfId="2451" xr:uid="{00000000-0005-0000-0000-000042090000}"/>
    <cellStyle name="Normal 3 9 22 2" xfId="14062" xr:uid="{00000000-0005-0000-0000-000046330000}"/>
    <cellStyle name="Normal 3 9 22 3" xfId="14063" xr:uid="{00000000-0005-0000-0000-000047330000}"/>
    <cellStyle name="Normal 3 9 23" xfId="2452" xr:uid="{00000000-0005-0000-0000-000043090000}"/>
    <cellStyle name="Normal 3 9 23 2" xfId="14064" xr:uid="{00000000-0005-0000-0000-000049330000}"/>
    <cellStyle name="Normal 3 9 23 3" xfId="14065" xr:uid="{00000000-0005-0000-0000-00004A330000}"/>
    <cellStyle name="Normal 3 9 24" xfId="14066" xr:uid="{00000000-0005-0000-0000-00004B330000}"/>
    <cellStyle name="Normal 3 9 25" xfId="14067" xr:uid="{00000000-0005-0000-0000-00004C330000}"/>
    <cellStyle name="Normal 3 9 3" xfId="2453" xr:uid="{00000000-0005-0000-0000-000044090000}"/>
    <cellStyle name="Normal 3 9 3 2" xfId="14068" xr:uid="{00000000-0005-0000-0000-00004E330000}"/>
    <cellStyle name="Normal 3 9 3 3" xfId="14069" xr:uid="{00000000-0005-0000-0000-00004F330000}"/>
    <cellStyle name="Normal 3 9 4" xfId="2454" xr:uid="{00000000-0005-0000-0000-000045090000}"/>
    <cellStyle name="Normal 3 9 4 2" xfId="14070" xr:uid="{00000000-0005-0000-0000-000051330000}"/>
    <cellStyle name="Normal 3 9 4 3" xfId="14071" xr:uid="{00000000-0005-0000-0000-000052330000}"/>
    <cellStyle name="Normal 3 9 5" xfId="2455" xr:uid="{00000000-0005-0000-0000-000046090000}"/>
    <cellStyle name="Normal 3 9 5 2" xfId="14072" xr:uid="{00000000-0005-0000-0000-000054330000}"/>
    <cellStyle name="Normal 3 9 5 3" xfId="14073" xr:uid="{00000000-0005-0000-0000-000055330000}"/>
    <cellStyle name="Normal 3 9 6" xfId="2456" xr:uid="{00000000-0005-0000-0000-000047090000}"/>
    <cellStyle name="Normal 3 9 6 2" xfId="14074" xr:uid="{00000000-0005-0000-0000-000057330000}"/>
    <cellStyle name="Normal 3 9 6 3" xfId="14075" xr:uid="{00000000-0005-0000-0000-000058330000}"/>
    <cellStyle name="Normal 3 9 7" xfId="2457" xr:uid="{00000000-0005-0000-0000-000048090000}"/>
    <cellStyle name="Normal 3 9 7 2" xfId="14076" xr:uid="{00000000-0005-0000-0000-00005A330000}"/>
    <cellStyle name="Normal 3 9 7 3" xfId="14077" xr:uid="{00000000-0005-0000-0000-00005B330000}"/>
    <cellStyle name="Normal 3 9 8" xfId="2458" xr:uid="{00000000-0005-0000-0000-000049090000}"/>
    <cellStyle name="Normal 3 9 8 2" xfId="14078" xr:uid="{00000000-0005-0000-0000-00005D330000}"/>
    <cellStyle name="Normal 3 9 8 3" xfId="14079" xr:uid="{00000000-0005-0000-0000-00005E330000}"/>
    <cellStyle name="Normal 3 9 9" xfId="2459" xr:uid="{00000000-0005-0000-0000-00004A090000}"/>
    <cellStyle name="Normal 3 9 9 2" xfId="14080" xr:uid="{00000000-0005-0000-0000-000060330000}"/>
    <cellStyle name="Normal 3 9 9 3" xfId="14081" xr:uid="{00000000-0005-0000-0000-000061330000}"/>
    <cellStyle name="Normal 3 90" xfId="14082" xr:uid="{00000000-0005-0000-0000-000062330000}"/>
    <cellStyle name="Normal 3 91" xfId="14083" xr:uid="{00000000-0005-0000-0000-000063330000}"/>
    <cellStyle name="Normal 3 92" xfId="14084" xr:uid="{00000000-0005-0000-0000-000064330000}"/>
    <cellStyle name="Normal 3 93" xfId="14085" xr:uid="{00000000-0005-0000-0000-000065330000}"/>
    <cellStyle name="Normal 3 94" xfId="14086" xr:uid="{00000000-0005-0000-0000-000066330000}"/>
    <cellStyle name="Normal 3 95" xfId="14087" xr:uid="{00000000-0005-0000-0000-000067330000}"/>
    <cellStyle name="Normal 3 96" xfId="14088" xr:uid="{00000000-0005-0000-0000-000068330000}"/>
    <cellStyle name="Normal 3 97" xfId="14089" xr:uid="{00000000-0005-0000-0000-000069330000}"/>
    <cellStyle name="Normal 3 98" xfId="14090" xr:uid="{00000000-0005-0000-0000-00006A330000}"/>
    <cellStyle name="Normal 3 99" xfId="14091" xr:uid="{00000000-0005-0000-0000-00006B330000}"/>
    <cellStyle name="Normal 3_Commitments" xfId="14092" xr:uid="{00000000-0005-0000-0000-00006C330000}"/>
    <cellStyle name="Normal 30" xfId="2919" xr:uid="{00000000-0005-0000-0000-00004C090000}"/>
    <cellStyle name="Normal 30 2" xfId="14093" xr:uid="{00000000-0005-0000-0000-00006E330000}"/>
    <cellStyle name="Normal 30 3" xfId="30" xr:uid="{00000000-0005-0000-0000-000020000000}"/>
    <cellStyle name="Normal 30 3 2" xfId="132" xr:uid="{00000000-0005-0000-0000-000020000000}"/>
    <cellStyle name="Normal 30 3 2 2" xfId="20679" xr:uid="{57FF117B-A2E3-45BF-BDA3-D8C3BC6AF93E}"/>
    <cellStyle name="Normal 30 3 2 2 2" xfId="35680" xr:uid="{6FEBA263-74AF-4211-A744-F10E9E6AE14F}"/>
    <cellStyle name="Normal 30 3 2 3" xfId="27983" xr:uid="{50A1C1BA-E832-4A6C-AFCE-57AF9A80AF30}"/>
    <cellStyle name="Normal 30 3 3" xfId="14094" xr:uid="{00000000-0005-0000-0000-00006F330000}"/>
    <cellStyle name="Normal 30 3 4" xfId="20609" xr:uid="{A7CF9496-9BB1-4078-AB08-7DDD251D4852}"/>
    <cellStyle name="Normal 30 3 4 2" xfId="35610" xr:uid="{9C4E1692-9B7E-4259-9D9B-FFA3945A8457}"/>
    <cellStyle name="Normal 30 3 5" xfId="27913" xr:uid="{F4E33E64-CE67-4222-BD1B-5715A911D262}"/>
    <cellStyle name="Normal 30 4" xfId="14095" xr:uid="{00000000-0005-0000-0000-000070330000}"/>
    <cellStyle name="Normal 30 5" xfId="14096" xr:uid="{00000000-0005-0000-0000-000071330000}"/>
    <cellStyle name="Normal 30 6" xfId="5359" xr:uid="{00000000-0005-0000-0000-00006D330000}"/>
    <cellStyle name="Normal 30 7" xfId="20875" xr:uid="{76DE596E-AB0C-458A-8A00-839CDACB641A}"/>
    <cellStyle name="Normal 30 7 2" xfId="35851" xr:uid="{49655F60-0A55-42B0-921C-E0BB547934CE}"/>
    <cellStyle name="Normal 30 8" xfId="28247" xr:uid="{FC090B68-441D-4FFF-B30E-632F5A84E093}"/>
    <cellStyle name="Normal 31" xfId="2918" xr:uid="{00000000-0005-0000-0000-00004D090000}"/>
    <cellStyle name="Normal 31 2" xfId="14097" xr:uid="{00000000-0005-0000-0000-000073330000}"/>
    <cellStyle name="Normal 31 3" xfId="14098" xr:uid="{00000000-0005-0000-0000-000074330000}"/>
    <cellStyle name="Normal 31 4" xfId="14099" xr:uid="{00000000-0005-0000-0000-000075330000}"/>
    <cellStyle name="Normal 31 5" xfId="14100" xr:uid="{00000000-0005-0000-0000-000076330000}"/>
    <cellStyle name="Normal 31 6" xfId="5358" xr:uid="{00000000-0005-0000-0000-000072330000}"/>
    <cellStyle name="Normal 31 7" xfId="20874" xr:uid="{99290FC1-2928-4596-9E8E-C18175761186}"/>
    <cellStyle name="Normal 31 7 2" xfId="35850" xr:uid="{8C871932-C4F2-462E-8047-453ACA1D67BD}"/>
    <cellStyle name="Normal 31 8" xfId="28246" xr:uid="{BBDA5E06-FBA2-4E21-892F-DC22303A5719}"/>
    <cellStyle name="Normal 32" xfId="2996" xr:uid="{00000000-0005-0000-0000-00004E090000}"/>
    <cellStyle name="Normal 32 2" xfId="14101" xr:uid="{00000000-0005-0000-0000-000078330000}"/>
    <cellStyle name="Normal 32 3" xfId="14102" xr:uid="{00000000-0005-0000-0000-000079330000}"/>
    <cellStyle name="Normal 32 4" xfId="14103" xr:uid="{00000000-0005-0000-0000-00007A330000}"/>
    <cellStyle name="Normal 32 5" xfId="14104" xr:uid="{00000000-0005-0000-0000-00007B330000}"/>
    <cellStyle name="Normal 32 6" xfId="5357" xr:uid="{00000000-0005-0000-0000-000077330000}"/>
    <cellStyle name="Normal 32 7" xfId="20952" xr:uid="{AAD1EEB8-0D54-4613-95CC-B2FE5D33E397}"/>
    <cellStyle name="Normal 32 7 2" xfId="35928" xr:uid="{FCB9EB9B-F568-4D82-8037-70249BF8D4E7}"/>
    <cellStyle name="Normal 32 8" xfId="28324" xr:uid="{06FE5E7E-3A4B-4BDB-AE98-3A89F7F8492E}"/>
    <cellStyle name="Normal 33" xfId="2993" xr:uid="{00000000-0005-0000-0000-00004F090000}"/>
    <cellStyle name="Normal 33 2" xfId="14105" xr:uid="{00000000-0005-0000-0000-00007D330000}"/>
    <cellStyle name="Normal 33 2 2" xfId="14106" xr:uid="{00000000-0005-0000-0000-00007E330000}"/>
    <cellStyle name="Normal 33 2 3" xfId="14107" xr:uid="{00000000-0005-0000-0000-00007F330000}"/>
    <cellStyle name="Normal 33 3" xfId="46" xr:uid="{00000000-0005-0000-0000-000021000000}"/>
    <cellStyle name="Normal 33 3 2" xfId="148" xr:uid="{00000000-0005-0000-0000-000021000000}"/>
    <cellStyle name="Normal 33 3 2 2" xfId="20695" xr:uid="{5D8FFEE0-321C-4EEC-8F91-F5A7BB00A4A9}"/>
    <cellStyle name="Normal 33 3 2 2 2" xfId="35696" xr:uid="{3EEE56B0-B405-42DD-B5E6-AB9C9F98D01D}"/>
    <cellStyle name="Normal 33 3 2 3" xfId="27999" xr:uid="{F4D49664-7ED2-413E-A83A-29AB60530700}"/>
    <cellStyle name="Normal 33 3 3" xfId="14108" xr:uid="{00000000-0005-0000-0000-000080330000}"/>
    <cellStyle name="Normal 33 3 4" xfId="20625" xr:uid="{938A6D39-3446-4BBD-98D1-39219E7070C3}"/>
    <cellStyle name="Normal 33 3 4 2" xfId="35626" xr:uid="{F73E018F-83C0-45B8-8CA6-56F123FC18C4}"/>
    <cellStyle name="Normal 33 3 5" xfId="27929" xr:uid="{2D838A7F-4EB2-4337-A318-3EBBD186F98C}"/>
    <cellStyle name="Normal 33 4" xfId="14109" xr:uid="{00000000-0005-0000-0000-000081330000}"/>
    <cellStyle name="Normal 33 5" xfId="14110" xr:uid="{00000000-0005-0000-0000-000082330000}"/>
    <cellStyle name="Normal 33 6" xfId="14111" xr:uid="{00000000-0005-0000-0000-000083330000}"/>
    <cellStyle name="Normal 33 7" xfId="5356" xr:uid="{00000000-0005-0000-0000-00007C330000}"/>
    <cellStyle name="Normal 33 8" xfId="20949" xr:uid="{12977455-CFB8-4B36-914D-9760C1409087}"/>
    <cellStyle name="Normal 33 8 2" xfId="35925" xr:uid="{681ED8DC-0A65-4030-8725-9EF1735A6101}"/>
    <cellStyle name="Normal 33 9" xfId="28321" xr:uid="{ABF3050C-828A-4659-A902-FDA8A0079436}"/>
    <cellStyle name="Normal 34" xfId="2992" xr:uid="{00000000-0005-0000-0000-000050090000}"/>
    <cellStyle name="Normal 34 2" xfId="14112" xr:uid="{00000000-0005-0000-0000-000085330000}"/>
    <cellStyle name="Normal 34 3" xfId="47" xr:uid="{00000000-0005-0000-0000-000022000000}"/>
    <cellStyle name="Normal 34 3 2" xfId="149" xr:uid="{00000000-0005-0000-0000-000022000000}"/>
    <cellStyle name="Normal 34 3 2 2" xfId="20696" xr:uid="{E343FCB3-9BBA-49AC-A7E6-82A0F76B59B3}"/>
    <cellStyle name="Normal 34 3 2 2 2" xfId="35697" xr:uid="{980D1EFE-EB84-48BC-9DA5-F5288C8749E5}"/>
    <cellStyle name="Normal 34 3 2 3" xfId="28000" xr:uid="{7F9B6575-8EE7-4395-BAEA-0437598EDC2B}"/>
    <cellStyle name="Normal 34 3 3" xfId="14113" xr:uid="{00000000-0005-0000-0000-000086330000}"/>
    <cellStyle name="Normal 34 3 4" xfId="20626" xr:uid="{690C0E7C-6612-4655-BC00-D4AE988D52D2}"/>
    <cellStyle name="Normal 34 3 4 2" xfId="35627" xr:uid="{86EBAC54-972F-4E60-AEF4-C32106A42837}"/>
    <cellStyle name="Normal 34 3 5" xfId="27930" xr:uid="{927CD16B-25CF-4553-8CB5-5DA2DA72EC41}"/>
    <cellStyle name="Normal 34 4" xfId="14114" xr:uid="{00000000-0005-0000-0000-000087330000}"/>
    <cellStyle name="Normal 34 5" xfId="14115" xr:uid="{00000000-0005-0000-0000-000088330000}"/>
    <cellStyle name="Normal 34 6" xfId="5355" xr:uid="{00000000-0005-0000-0000-000084330000}"/>
    <cellStyle name="Normal 34 7" xfId="20948" xr:uid="{8359D287-03EB-4473-A1C1-CC8FCAC60431}"/>
    <cellStyle name="Normal 34 7 2" xfId="35924" xr:uid="{2AD90F31-D4C8-48E5-88C6-8D11D5AC0110}"/>
    <cellStyle name="Normal 34 8" xfId="28320" xr:uid="{AA0F0D8A-8EEC-4E38-A352-44C7A05A7F7D}"/>
    <cellStyle name="Normal 344 6" xfId="20569" xr:uid="{C796EF72-A3AD-49B7-A90F-CDCDC6477B26}"/>
    <cellStyle name="Normal 344 6 2" xfId="27864" xr:uid="{922AF88A-5AEB-408F-B900-FB00269C26C6}"/>
    <cellStyle name="Normal 344 6 2 2" xfId="42801" xr:uid="{F685BA68-C736-4384-BC1D-DC7450DD594A}"/>
    <cellStyle name="Normal 344 6 3" xfId="35573" xr:uid="{3204302B-022B-4B61-905F-C3F9935B8084}"/>
    <cellStyle name="Normal 35" xfId="2989" xr:uid="{00000000-0005-0000-0000-000051090000}"/>
    <cellStyle name="Normal 35 2" xfId="14116" xr:uid="{00000000-0005-0000-0000-00008A330000}"/>
    <cellStyle name="Normal 35 3" xfId="48" xr:uid="{00000000-0005-0000-0000-000023000000}"/>
    <cellStyle name="Normal 35 3 2" xfId="150" xr:uid="{00000000-0005-0000-0000-000023000000}"/>
    <cellStyle name="Normal 35 3 2 2" xfId="20697" xr:uid="{DE50AC1F-571B-4283-9ACA-F2899543423C}"/>
    <cellStyle name="Normal 35 3 2 2 2" xfId="35698" xr:uid="{EC1BC787-F1D2-48BE-B3B4-AAB00F66A3CE}"/>
    <cellStyle name="Normal 35 3 2 3" xfId="28001" xr:uid="{FBB668FF-C2DF-4E35-987F-E9D54D48C00E}"/>
    <cellStyle name="Normal 35 3 3" xfId="14117" xr:uid="{00000000-0005-0000-0000-00008B330000}"/>
    <cellStyle name="Normal 35 3 4" xfId="20627" xr:uid="{80F5A4B3-8EC7-44E2-B93D-BB37106B7A09}"/>
    <cellStyle name="Normal 35 3 4 2" xfId="35628" xr:uid="{EBAE80DE-C770-4579-B1DE-CD124AB03BA0}"/>
    <cellStyle name="Normal 35 3 5" xfId="27931" xr:uid="{975EF8E6-9851-4D6B-A2E6-C53DAC0744B1}"/>
    <cellStyle name="Normal 35 4" xfId="14118" xr:uid="{00000000-0005-0000-0000-00008C330000}"/>
    <cellStyle name="Normal 35 5" xfId="14119" xr:uid="{00000000-0005-0000-0000-00008D330000}"/>
    <cellStyle name="Normal 35 6" xfId="5354" xr:uid="{00000000-0005-0000-0000-000089330000}"/>
    <cellStyle name="Normal 35 7" xfId="20945" xr:uid="{BEBCC4D5-C01E-4331-BA11-1D9CC05DC073}"/>
    <cellStyle name="Normal 35 7 2" xfId="35921" xr:uid="{0E5A234C-CC0F-4106-888C-8B2BB0697EEF}"/>
    <cellStyle name="Normal 35 8" xfId="28317" xr:uid="{72386EFD-02E9-43B8-B5B1-B67D60534C08}"/>
    <cellStyle name="Normal 36" xfId="2986" xr:uid="{00000000-0005-0000-0000-000052090000}"/>
    <cellStyle name="Normal 36 2" xfId="14120" xr:uid="{00000000-0005-0000-0000-00008F330000}"/>
    <cellStyle name="Normal 36 3" xfId="14121" xr:uid="{00000000-0005-0000-0000-000090330000}"/>
    <cellStyle name="Normal 36 4" xfId="14122" xr:uid="{00000000-0005-0000-0000-000091330000}"/>
    <cellStyle name="Normal 36 5" xfId="14123" xr:uid="{00000000-0005-0000-0000-000092330000}"/>
    <cellStyle name="Normal 36 6" xfId="5353" xr:uid="{00000000-0005-0000-0000-00008E330000}"/>
    <cellStyle name="Normal 36 7" xfId="20942" xr:uid="{DE13242E-6A83-4CEA-AEB3-5C9F1F2935CA}"/>
    <cellStyle name="Normal 36 7 2" xfId="35918" xr:uid="{CDA26637-E90B-4AF3-A652-F041D301B6E3}"/>
    <cellStyle name="Normal 36 8" xfId="28314" xr:uid="{5052CACA-841C-416B-B13C-19D41681D1EC}"/>
    <cellStyle name="Normal 37" xfId="2983" xr:uid="{00000000-0005-0000-0000-000053090000}"/>
    <cellStyle name="Normal 37 2" xfId="14124" xr:uid="{00000000-0005-0000-0000-000094330000}"/>
    <cellStyle name="Normal 37 3" xfId="14125" xr:uid="{00000000-0005-0000-0000-000095330000}"/>
    <cellStyle name="Normal 37 4" xfId="14126" xr:uid="{00000000-0005-0000-0000-000096330000}"/>
    <cellStyle name="Normal 37 5" xfId="14127" xr:uid="{00000000-0005-0000-0000-000097330000}"/>
    <cellStyle name="Normal 37 6" xfId="5352" xr:uid="{00000000-0005-0000-0000-000093330000}"/>
    <cellStyle name="Normal 37 7" xfId="20939" xr:uid="{8CC44804-2037-484A-BBA4-8E081DEBF51B}"/>
    <cellStyle name="Normal 37 7 2" xfId="35915" xr:uid="{311FADD2-5615-4DB5-B652-ABF43A2CAB75}"/>
    <cellStyle name="Normal 37 8" xfId="28311" xr:uid="{97A8AF4B-F3E6-4430-B4D2-B98BBBD44146}"/>
    <cellStyle name="Normal 38" xfId="2980" xr:uid="{00000000-0005-0000-0000-000054090000}"/>
    <cellStyle name="Normal 38 2" xfId="14128" xr:uid="{00000000-0005-0000-0000-000099330000}"/>
    <cellStyle name="Normal 38 3" xfId="32" xr:uid="{00000000-0005-0000-0000-000024000000}"/>
    <cellStyle name="Normal 38 3 2" xfId="134" xr:uid="{00000000-0005-0000-0000-000024000000}"/>
    <cellStyle name="Normal 38 3 2 2" xfId="20681" xr:uid="{F5163D10-577A-48F4-9F34-178B6CDD4863}"/>
    <cellStyle name="Normal 38 3 2 2 2" xfId="35682" xr:uid="{B1612EB8-D890-4147-B059-D60983C7DD7A}"/>
    <cellStyle name="Normal 38 3 2 3" xfId="27985" xr:uid="{095F0B34-701D-459F-8DBA-07B35403791F}"/>
    <cellStyle name="Normal 38 3 3" xfId="14129" xr:uid="{00000000-0005-0000-0000-00009A330000}"/>
    <cellStyle name="Normal 38 3 4" xfId="20611" xr:uid="{278BAAFC-2D9F-4C27-9773-EE9CA02BEF7D}"/>
    <cellStyle name="Normal 38 3 4 2" xfId="35612" xr:uid="{7F137BD3-75F4-4D10-9528-00B1267950AB}"/>
    <cellStyle name="Normal 38 3 5" xfId="27915" xr:uid="{DA482AD0-2EFE-4CB2-B071-6B9027F2C24E}"/>
    <cellStyle name="Normal 38 4" xfId="14130" xr:uid="{00000000-0005-0000-0000-00009B330000}"/>
    <cellStyle name="Normal 38 5" xfId="14131" xr:uid="{00000000-0005-0000-0000-00009C330000}"/>
    <cellStyle name="Normal 38 6" xfId="5351" xr:uid="{00000000-0005-0000-0000-000098330000}"/>
    <cellStyle name="Normal 38 7" xfId="20936" xr:uid="{3199C6C9-F19A-4292-8DAA-B92B9C960E91}"/>
    <cellStyle name="Normal 38 7 2" xfId="35912" xr:uid="{DE3D26AE-BDEC-4952-B1C1-6623178348BB}"/>
    <cellStyle name="Normal 38 8" xfId="28308" xr:uid="{F7A1F81D-633A-4DF8-897E-D326896BA1DE}"/>
    <cellStyle name="Normal 39" xfId="2977" xr:uid="{00000000-0005-0000-0000-000055090000}"/>
    <cellStyle name="Normal 39 2" xfId="14132" xr:uid="{00000000-0005-0000-0000-00009E330000}"/>
    <cellStyle name="Normal 39 2 2" xfId="14133" xr:uid="{00000000-0005-0000-0000-00009F330000}"/>
    <cellStyle name="Normal 39 2 2 2" xfId="14134" xr:uid="{00000000-0005-0000-0000-0000A0330000}"/>
    <cellStyle name="Normal 39 2 3" xfId="14135" xr:uid="{00000000-0005-0000-0000-0000A1330000}"/>
    <cellStyle name="Normal 39 3" xfId="33" xr:uid="{00000000-0005-0000-0000-000025000000}"/>
    <cellStyle name="Normal 39 3 2" xfId="135" xr:uid="{00000000-0005-0000-0000-000025000000}"/>
    <cellStyle name="Normal 39 3 2 2" xfId="20682" xr:uid="{961ABD3F-98DA-44EE-9C54-3257F4029F0F}"/>
    <cellStyle name="Normal 39 3 2 2 2" xfId="35683" xr:uid="{9B8A94AF-0605-495D-BDE8-7F57BC61D69E}"/>
    <cellStyle name="Normal 39 3 2 3" xfId="27986" xr:uid="{0BC4589D-98D6-4297-8817-6007E2BB1B74}"/>
    <cellStyle name="Normal 39 3 3" xfId="14136" xr:uid="{00000000-0005-0000-0000-0000A2330000}"/>
    <cellStyle name="Normal 39 3 4" xfId="20612" xr:uid="{EB4AA69A-7A09-43C8-A88A-F14EE78E3D3E}"/>
    <cellStyle name="Normal 39 3 4 2" xfId="35613" xr:uid="{13EA9691-A2DA-4491-B8E1-204ADA9DD527}"/>
    <cellStyle name="Normal 39 3 5" xfId="27916" xr:uid="{BE0CCAB8-E880-4827-88E3-76D969AF4147}"/>
    <cellStyle name="Normal 39 4" xfId="14137" xr:uid="{00000000-0005-0000-0000-0000A3330000}"/>
    <cellStyle name="Normal 39 5" xfId="14138" xr:uid="{00000000-0005-0000-0000-0000A4330000}"/>
    <cellStyle name="Normal 39 6" xfId="14139" xr:uid="{00000000-0005-0000-0000-0000A5330000}"/>
    <cellStyle name="Normal 39 7" xfId="5350" xr:uid="{00000000-0005-0000-0000-00009D330000}"/>
    <cellStyle name="Normal 39 8" xfId="20933" xr:uid="{7193EA17-2BA6-445B-8483-3A76E3586BDB}"/>
    <cellStyle name="Normal 39 8 2" xfId="35909" xr:uid="{EECA283A-3569-4AB6-972F-9A6717A67D9B}"/>
    <cellStyle name="Normal 39 9" xfId="28305" xr:uid="{B2B2A684-D2B7-484D-9590-5B6FB9F6F651}"/>
    <cellStyle name="Normal 4" xfId="2460" xr:uid="{00000000-0005-0000-0000-000056090000}"/>
    <cellStyle name="Normal 4 10" xfId="14140" xr:uid="{00000000-0005-0000-0000-0000A7330000}"/>
    <cellStyle name="Normal 4 10 2" xfId="14141" xr:uid="{00000000-0005-0000-0000-0000A8330000}"/>
    <cellStyle name="Normal 4 10 2 2" xfId="14142" xr:uid="{00000000-0005-0000-0000-0000A9330000}"/>
    <cellStyle name="Normal 4 10 2 2 2" xfId="14143" xr:uid="{00000000-0005-0000-0000-0000AA330000}"/>
    <cellStyle name="Normal 4 10 2 2 3" xfId="14144" xr:uid="{00000000-0005-0000-0000-0000AB330000}"/>
    <cellStyle name="Normal 4 10 2 3" xfId="14145" xr:uid="{00000000-0005-0000-0000-0000AC330000}"/>
    <cellStyle name="Normal 4 10 2 4" xfId="14146" xr:uid="{00000000-0005-0000-0000-0000AD330000}"/>
    <cellStyle name="Normal 4 10 2 4 2" xfId="26476" xr:uid="{E65155B3-5E5D-443D-AE17-039D707C8247}"/>
    <cellStyle name="Normal 4 10 2 4 2 2" xfId="41439" xr:uid="{83D16317-8A96-4DE6-83E1-39FA542A333A}"/>
    <cellStyle name="Normal 4 10 2 4 3" xfId="33849" xr:uid="{0EBD713F-383B-4A9A-8C06-4DD4CD5E5EA4}"/>
    <cellStyle name="Normal 4 10 2 5" xfId="14147" xr:uid="{00000000-0005-0000-0000-0000AE330000}"/>
    <cellStyle name="Normal 4 10 2 5 2" xfId="26477" xr:uid="{ADD79E6E-C2B7-4B7B-A595-EF5AF57BAE97}"/>
    <cellStyle name="Normal 4 10 2 5 2 2" xfId="41440" xr:uid="{DD37B32A-5D47-4D92-9A83-BA3848323581}"/>
    <cellStyle name="Normal 4 10 2 5 3" xfId="33850" xr:uid="{0710D203-186B-4A18-AE95-F3DEF30DDB9A}"/>
    <cellStyle name="Normal 4 10 2 6" xfId="14148" xr:uid="{00000000-0005-0000-0000-0000AF330000}"/>
    <cellStyle name="Normal 4 10 3" xfId="14149" xr:uid="{00000000-0005-0000-0000-0000B0330000}"/>
    <cellStyle name="Normal 4 10 3 2" xfId="14150" xr:uid="{00000000-0005-0000-0000-0000B1330000}"/>
    <cellStyle name="Normal 4 10 3 3" xfId="14151" xr:uid="{00000000-0005-0000-0000-0000B2330000}"/>
    <cellStyle name="Normal 4 10 4" xfId="14152" xr:uid="{00000000-0005-0000-0000-0000B3330000}"/>
    <cellStyle name="Normal 4 10 5" xfId="14153" xr:uid="{00000000-0005-0000-0000-0000B4330000}"/>
    <cellStyle name="Normal 4 10 5 2" xfId="26478" xr:uid="{EDA2DFE3-734B-494A-B0D7-B3004630F421}"/>
    <cellStyle name="Normal 4 10 5 2 2" xfId="41441" xr:uid="{E392554B-EACB-4A99-8A67-400E2EE0D6EB}"/>
    <cellStyle name="Normal 4 10 5 3" xfId="33851" xr:uid="{B44CA5D7-51D3-4AE8-8769-7E9F7C3BA2E3}"/>
    <cellStyle name="Normal 4 10 6" xfId="14154" xr:uid="{00000000-0005-0000-0000-0000B5330000}"/>
    <cellStyle name="Normal 4 10 6 2" xfId="26479" xr:uid="{CA210803-D316-4CC8-A74A-3CB8EF5F28C1}"/>
    <cellStyle name="Normal 4 10 6 2 2" xfId="41442" xr:uid="{A94A158E-C33D-44DA-8248-F5F5830E14C5}"/>
    <cellStyle name="Normal 4 10 6 3" xfId="33852" xr:uid="{8A109F7E-7226-431E-8CE8-B382C79C86CA}"/>
    <cellStyle name="Normal 4 10 7" xfId="14155" xr:uid="{00000000-0005-0000-0000-0000B6330000}"/>
    <cellStyle name="Normal 4 11" xfId="14156" xr:uid="{00000000-0005-0000-0000-0000B7330000}"/>
    <cellStyle name="Normal 4 11 2" xfId="14157" xr:uid="{00000000-0005-0000-0000-0000B8330000}"/>
    <cellStyle name="Normal 4 11 2 2" xfId="14158" xr:uid="{00000000-0005-0000-0000-0000B9330000}"/>
    <cellStyle name="Normal 4 11 2 2 2" xfId="14159" xr:uid="{00000000-0005-0000-0000-0000BA330000}"/>
    <cellStyle name="Normal 4 11 2 2 3" xfId="14160" xr:uid="{00000000-0005-0000-0000-0000BB330000}"/>
    <cellStyle name="Normal 4 11 2 3" xfId="14161" xr:uid="{00000000-0005-0000-0000-0000BC330000}"/>
    <cellStyle name="Normal 4 11 2 4" xfId="14162" xr:uid="{00000000-0005-0000-0000-0000BD330000}"/>
    <cellStyle name="Normal 4 11 2 4 2" xfId="26480" xr:uid="{7081A705-9225-4AF9-9E73-041B4B3D2A4E}"/>
    <cellStyle name="Normal 4 11 2 4 2 2" xfId="41443" xr:uid="{0AB5F845-6698-41F6-A43D-270ADBAD015A}"/>
    <cellStyle name="Normal 4 11 2 4 3" xfId="33853" xr:uid="{466E55A2-F3BE-4AF0-9876-23088E399FAA}"/>
    <cellStyle name="Normal 4 11 2 5" xfId="14163" xr:uid="{00000000-0005-0000-0000-0000BE330000}"/>
    <cellStyle name="Normal 4 11 2 5 2" xfId="26481" xr:uid="{3C059F52-021F-4561-AF18-584D06D46725}"/>
    <cellStyle name="Normal 4 11 2 5 2 2" xfId="41444" xr:uid="{5F87296D-ED0A-4EB2-9F72-C3D0755BEFD8}"/>
    <cellStyle name="Normal 4 11 2 5 3" xfId="33854" xr:uid="{ED0E0E3A-A22B-4CDC-96E8-1DD337D5C6F5}"/>
    <cellStyle name="Normal 4 11 2 6" xfId="14164" xr:uid="{00000000-0005-0000-0000-0000BF330000}"/>
    <cellStyle name="Normal 4 11 3" xfId="14165" xr:uid="{00000000-0005-0000-0000-0000C0330000}"/>
    <cellStyle name="Normal 4 11 3 2" xfId="14166" xr:uid="{00000000-0005-0000-0000-0000C1330000}"/>
    <cellStyle name="Normal 4 11 3 3" xfId="14167" xr:uid="{00000000-0005-0000-0000-0000C2330000}"/>
    <cellStyle name="Normal 4 11 4" xfId="14168" xr:uid="{00000000-0005-0000-0000-0000C3330000}"/>
    <cellStyle name="Normal 4 11 5" xfId="14169" xr:uid="{00000000-0005-0000-0000-0000C4330000}"/>
    <cellStyle name="Normal 4 11 5 2" xfId="26482" xr:uid="{18D8F756-1C3D-4178-82F7-4DC6AF6BB04D}"/>
    <cellStyle name="Normal 4 11 5 2 2" xfId="41445" xr:uid="{B5CE8FAE-E05B-4193-8D8E-A39DEDABE412}"/>
    <cellStyle name="Normal 4 11 5 3" xfId="33855" xr:uid="{D908951B-E2C2-4303-801B-A12F1A662A76}"/>
    <cellStyle name="Normal 4 11 6" xfId="14170" xr:uid="{00000000-0005-0000-0000-0000C5330000}"/>
    <cellStyle name="Normal 4 11 6 2" xfId="26483" xr:uid="{035F4485-3979-41F7-90AD-440773B9CE82}"/>
    <cellStyle name="Normal 4 11 6 2 2" xfId="41446" xr:uid="{4DCEC993-F273-40E9-AA3D-5E7B4EF18A4C}"/>
    <cellStyle name="Normal 4 11 6 3" xfId="33856" xr:uid="{63199FCE-BFD1-4A86-803E-0034676736F1}"/>
    <cellStyle name="Normal 4 11 7" xfId="14171" xr:uid="{00000000-0005-0000-0000-0000C6330000}"/>
    <cellStyle name="Normal 4 12" xfId="14172" xr:uid="{00000000-0005-0000-0000-0000C7330000}"/>
    <cellStyle name="Normal 4 12 2" xfId="14173" xr:uid="{00000000-0005-0000-0000-0000C8330000}"/>
    <cellStyle name="Normal 4 12 2 2" xfId="14174" xr:uid="{00000000-0005-0000-0000-0000C9330000}"/>
    <cellStyle name="Normal 4 12 2 2 2" xfId="14175" xr:uid="{00000000-0005-0000-0000-0000CA330000}"/>
    <cellStyle name="Normal 4 12 2 2 3" xfId="14176" xr:uid="{00000000-0005-0000-0000-0000CB330000}"/>
    <cellStyle name="Normal 4 12 2 3" xfId="14177" xr:uid="{00000000-0005-0000-0000-0000CC330000}"/>
    <cellStyle name="Normal 4 12 2 4" xfId="14178" xr:uid="{00000000-0005-0000-0000-0000CD330000}"/>
    <cellStyle name="Normal 4 12 2 4 2" xfId="26484" xr:uid="{24F1FCDA-4C26-4AC2-BD04-83164201847B}"/>
    <cellStyle name="Normal 4 12 2 4 2 2" xfId="41447" xr:uid="{55D6FDBE-B8BA-4745-B9C5-CA1D3EC98122}"/>
    <cellStyle name="Normal 4 12 2 4 3" xfId="33857" xr:uid="{944027EE-79A9-4B05-AB41-1D02827092AA}"/>
    <cellStyle name="Normal 4 12 2 5" xfId="14179" xr:uid="{00000000-0005-0000-0000-0000CE330000}"/>
    <cellStyle name="Normal 4 12 2 5 2" xfId="26485" xr:uid="{50A20034-2E47-4063-AA19-24FAEB5175E2}"/>
    <cellStyle name="Normal 4 12 2 5 2 2" xfId="41448" xr:uid="{C712C89D-94A9-493D-AAE3-FD9FDE523E5C}"/>
    <cellStyle name="Normal 4 12 2 5 3" xfId="33858" xr:uid="{8961BBCA-75EB-4F8A-908F-F8E3BEF2F1DD}"/>
    <cellStyle name="Normal 4 12 2 6" xfId="14180" xr:uid="{00000000-0005-0000-0000-0000CF330000}"/>
    <cellStyle name="Normal 4 12 3" xfId="14181" xr:uid="{00000000-0005-0000-0000-0000D0330000}"/>
    <cellStyle name="Normal 4 12 3 2" xfId="14182" xr:uid="{00000000-0005-0000-0000-0000D1330000}"/>
    <cellStyle name="Normal 4 12 3 3" xfId="14183" xr:uid="{00000000-0005-0000-0000-0000D2330000}"/>
    <cellStyle name="Normal 4 12 4" xfId="14184" xr:uid="{00000000-0005-0000-0000-0000D3330000}"/>
    <cellStyle name="Normal 4 12 5" xfId="14185" xr:uid="{00000000-0005-0000-0000-0000D4330000}"/>
    <cellStyle name="Normal 4 12 5 2" xfId="26486" xr:uid="{52A34B2C-60C6-4B14-B172-FB3F7B301DF9}"/>
    <cellStyle name="Normal 4 12 5 2 2" xfId="41449" xr:uid="{EFAF8929-A171-41C1-87DD-9DAF3CC550ED}"/>
    <cellStyle name="Normal 4 12 5 3" xfId="33859" xr:uid="{41F5B1EA-0EE5-47A6-AAE7-5FEB9AB000B9}"/>
    <cellStyle name="Normal 4 12 6" xfId="14186" xr:uid="{00000000-0005-0000-0000-0000D5330000}"/>
    <cellStyle name="Normal 4 12 6 2" xfId="26487" xr:uid="{D08BD905-5855-465B-969F-86F553B7715E}"/>
    <cellStyle name="Normal 4 12 6 2 2" xfId="41450" xr:uid="{1C96A543-EA47-4D9E-ABEE-AF681EA24AD3}"/>
    <cellStyle name="Normal 4 12 6 3" xfId="33860" xr:uid="{D1A2FDB8-525E-4EC4-A0EE-B245E9EAB107}"/>
    <cellStyle name="Normal 4 12 7" xfId="14187" xr:uid="{00000000-0005-0000-0000-0000D6330000}"/>
    <cellStyle name="Normal 4 13" xfId="14188" xr:uid="{00000000-0005-0000-0000-0000D7330000}"/>
    <cellStyle name="Normal 4 13 2" xfId="14189" xr:uid="{00000000-0005-0000-0000-0000D8330000}"/>
    <cellStyle name="Normal 4 13 2 2" xfId="14190" xr:uid="{00000000-0005-0000-0000-0000D9330000}"/>
    <cellStyle name="Normal 4 13 2 3" xfId="14191" xr:uid="{00000000-0005-0000-0000-0000DA330000}"/>
    <cellStyle name="Normal 4 13 3" xfId="14192" xr:uid="{00000000-0005-0000-0000-0000DB330000}"/>
    <cellStyle name="Normal 4 13 4" xfId="14193" xr:uid="{00000000-0005-0000-0000-0000DC330000}"/>
    <cellStyle name="Normal 4 13 4 2" xfId="26488" xr:uid="{8CB07AA6-E6A3-4A46-BE30-8B1704E61737}"/>
    <cellStyle name="Normal 4 13 4 2 2" xfId="41451" xr:uid="{363B95DE-F541-45C5-8E3A-DC032D04E494}"/>
    <cellStyle name="Normal 4 13 4 3" xfId="33861" xr:uid="{EF02CA77-63FE-4196-9596-F9D74DDAE3E9}"/>
    <cellStyle name="Normal 4 13 5" xfId="14194" xr:uid="{00000000-0005-0000-0000-0000DD330000}"/>
    <cellStyle name="Normal 4 13 6" xfId="14195" xr:uid="{00000000-0005-0000-0000-0000DE330000}"/>
    <cellStyle name="Normal 4 14" xfId="14196" xr:uid="{00000000-0005-0000-0000-0000DF330000}"/>
    <cellStyle name="Normal 4 14 2" xfId="14197" xr:uid="{00000000-0005-0000-0000-0000E0330000}"/>
    <cellStyle name="Normal 4 14 2 2" xfId="14198" xr:uid="{00000000-0005-0000-0000-0000E1330000}"/>
    <cellStyle name="Normal 4 14 2 3" xfId="14199" xr:uid="{00000000-0005-0000-0000-0000E2330000}"/>
    <cellStyle name="Normal 4 14 3" xfId="14200" xr:uid="{00000000-0005-0000-0000-0000E3330000}"/>
    <cellStyle name="Normal 4 14 4" xfId="14201" xr:uid="{00000000-0005-0000-0000-0000E4330000}"/>
    <cellStyle name="Normal 4 14 4 2" xfId="26489" xr:uid="{1CEDFC7D-04E3-408F-B613-BD15437C9C19}"/>
    <cellStyle name="Normal 4 14 4 2 2" xfId="41452" xr:uid="{E7D43ABB-90DC-47EC-A3FB-EA0495D96F4C}"/>
    <cellStyle name="Normal 4 14 4 3" xfId="33862" xr:uid="{ACC5F378-6D99-4925-9059-300888B7585E}"/>
    <cellStyle name="Normal 4 14 5" xfId="14202" xr:uid="{00000000-0005-0000-0000-0000E5330000}"/>
    <cellStyle name="Normal 4 14 5 2" xfId="26490" xr:uid="{660117DA-FEC7-4A1A-8CE1-3072D4C6AE8E}"/>
    <cellStyle name="Normal 4 14 5 2 2" xfId="41453" xr:uid="{FF666A4E-FC40-4ADD-8C3A-1E9C0E300151}"/>
    <cellStyle name="Normal 4 14 5 3" xfId="33863" xr:uid="{7B2AF5C0-C97F-48F2-A49A-EAE7ABFBF08A}"/>
    <cellStyle name="Normal 4 14 6" xfId="14203" xr:uid="{00000000-0005-0000-0000-0000E6330000}"/>
    <cellStyle name="Normal 4 15" xfId="14204" xr:uid="{00000000-0005-0000-0000-0000E7330000}"/>
    <cellStyle name="Normal 4 15 2" xfId="14205" xr:uid="{00000000-0005-0000-0000-0000E8330000}"/>
    <cellStyle name="Normal 4 15 2 2" xfId="14206" xr:uid="{00000000-0005-0000-0000-0000E9330000}"/>
    <cellStyle name="Normal 4 15 2 3" xfId="14207" xr:uid="{00000000-0005-0000-0000-0000EA330000}"/>
    <cellStyle name="Normal 4 15 3" xfId="14208" xr:uid="{00000000-0005-0000-0000-0000EB330000}"/>
    <cellStyle name="Normal 4 15 3 2" xfId="14209" xr:uid="{00000000-0005-0000-0000-0000EC330000}"/>
    <cellStyle name="Normal 4 15 3 3" xfId="26491" xr:uid="{B4F5B4A1-F12B-4208-8D52-32967545B00D}"/>
    <cellStyle name="Normal 4 15 3 3 2" xfId="41454" xr:uid="{060BF643-3762-4569-BF8E-3AFA96B69DB1}"/>
    <cellStyle name="Normal 4 15 3 4" xfId="33864" xr:uid="{E430F350-0816-4FF0-B164-171AA762A9AD}"/>
    <cellStyle name="Normal 4 15 4" xfId="14210" xr:uid="{00000000-0005-0000-0000-0000ED330000}"/>
    <cellStyle name="Normal 4 16" xfId="14211" xr:uid="{00000000-0005-0000-0000-0000EE330000}"/>
    <cellStyle name="Normal 4 16 2" xfId="14212" xr:uid="{00000000-0005-0000-0000-0000EF330000}"/>
    <cellStyle name="Normal 4 16 3" xfId="14213" xr:uid="{00000000-0005-0000-0000-0000F0330000}"/>
    <cellStyle name="Normal 4 17" xfId="14214" xr:uid="{00000000-0005-0000-0000-0000F1330000}"/>
    <cellStyle name="Normal 4 17 2" xfId="14215" xr:uid="{00000000-0005-0000-0000-0000F2330000}"/>
    <cellStyle name="Normal 4 17 2 2" xfId="26493" xr:uid="{A97A6C20-D035-413A-8626-970B0BF21552}"/>
    <cellStyle name="Normal 4 17 2 2 2" xfId="41456" xr:uid="{0ABDA5B4-4217-4D61-A2F0-E1E4126555EE}"/>
    <cellStyle name="Normal 4 17 2 3" xfId="33866" xr:uid="{25EA193D-BC3E-4F94-BD50-5D2634E5882C}"/>
    <cellStyle name="Normal 4 17 3" xfId="14216" xr:uid="{00000000-0005-0000-0000-0000F3330000}"/>
    <cellStyle name="Normal 4 17 3 2" xfId="26494" xr:uid="{591A4BEA-2361-4D7D-B9C1-896A2F42C5EC}"/>
    <cellStyle name="Normal 4 17 3 2 2" xfId="41457" xr:uid="{976416B2-90BF-452F-86BA-FF2C90E17EFC}"/>
    <cellStyle name="Normal 4 17 3 3" xfId="33867" xr:uid="{E7D47B13-B967-43A4-BBF5-9A2D7F8D9203}"/>
    <cellStyle name="Normal 4 17 4" xfId="26492" xr:uid="{75A5BDE3-8AF7-4E82-A223-511990480349}"/>
    <cellStyle name="Normal 4 17 4 2" xfId="41455" xr:uid="{E7AA3BB1-C008-43EA-AF46-E2E3FFA4D597}"/>
    <cellStyle name="Normal 4 17 5" xfId="33865" xr:uid="{28FB5015-4650-44CE-85D3-A694B85B31E5}"/>
    <cellStyle name="Normal 4 18" xfId="14217" xr:uid="{00000000-0005-0000-0000-0000F4330000}"/>
    <cellStyle name="Normal 4 18 2" xfId="14218" xr:uid="{00000000-0005-0000-0000-0000F5330000}"/>
    <cellStyle name="Normal 4 18 2 2" xfId="26495" xr:uid="{CEC983A2-2908-438C-932D-57F1CADB39AD}"/>
    <cellStyle name="Normal 4 18 2 2 2" xfId="41458" xr:uid="{FA0C8AC4-24A3-4876-BFAA-F926FF252723}"/>
    <cellStyle name="Normal 4 18 2 3" xfId="33868" xr:uid="{1EF85ED0-482C-4979-80F5-146D0C2B9D06}"/>
    <cellStyle name="Normal 4 19" xfId="14219" xr:uid="{00000000-0005-0000-0000-0000F6330000}"/>
    <cellStyle name="Normal 4 2" xfId="2461" xr:uid="{00000000-0005-0000-0000-000057090000}"/>
    <cellStyle name="Normal 4 2 10" xfId="14220" xr:uid="{00000000-0005-0000-0000-0000F8330000}"/>
    <cellStyle name="Normal 4 2 10 2" xfId="26496" xr:uid="{79ED7795-125A-497A-8CE9-A7BDACE5CB17}"/>
    <cellStyle name="Normal 4 2 10 2 2" xfId="41459" xr:uid="{F44D0632-906B-4B92-8766-132CF6E73E3D}"/>
    <cellStyle name="Normal 4 2 10 3" xfId="33869" xr:uid="{A8FBD1B8-AA11-4C25-B1A6-9F6C3F25B0BD}"/>
    <cellStyle name="Normal 4 2 11" xfId="14221" xr:uid="{00000000-0005-0000-0000-0000F9330000}"/>
    <cellStyle name="Normal 4 2 11 2" xfId="26497" xr:uid="{D4C53007-5E4E-4A83-A0E3-BE42AED656A4}"/>
    <cellStyle name="Normal 4 2 11 2 2" xfId="41460" xr:uid="{0C7E5A41-7543-452E-B0E2-77A5DC4B2159}"/>
    <cellStyle name="Normal 4 2 11 3" xfId="33870" xr:uid="{20AA6E8F-E35A-4CEA-A56B-2EBE7D15BD71}"/>
    <cellStyle name="Normal 4 2 12" xfId="14222" xr:uid="{00000000-0005-0000-0000-0000FA330000}"/>
    <cellStyle name="Normal 4 2 12 2" xfId="26498" xr:uid="{7D8D13EE-3CB0-4690-8752-D8F2C846602C}"/>
    <cellStyle name="Normal 4 2 12 2 2" xfId="41461" xr:uid="{06BC37A9-8E66-44AC-8295-04C09020CFBE}"/>
    <cellStyle name="Normal 4 2 12 3" xfId="33871" xr:uid="{469BAB2B-6738-4BB7-BA86-2AB52DDD1FF5}"/>
    <cellStyle name="Normal 4 2 13" xfId="14223" xr:uid="{00000000-0005-0000-0000-0000FB330000}"/>
    <cellStyle name="Normal 4 2 14" xfId="20747" xr:uid="{E4981FDA-FC42-46D9-9CC1-55663FAE5515}"/>
    <cellStyle name="Normal 4 2 14 2" xfId="35740" xr:uid="{C5CCB570-60A7-4792-AD06-629F3529AFDE}"/>
    <cellStyle name="Normal 4 2 15" xfId="28064" xr:uid="{B71C5820-37EC-43E1-9EA6-5C1346D6CF28}"/>
    <cellStyle name="Normal 4 2 2" xfId="2462" xr:uid="{00000000-0005-0000-0000-000058090000}"/>
    <cellStyle name="Normal 4 2 2 2" xfId="14224" xr:uid="{00000000-0005-0000-0000-0000FD330000}"/>
    <cellStyle name="Normal 4 2 2 2 2" xfId="14225" xr:uid="{00000000-0005-0000-0000-0000FE330000}"/>
    <cellStyle name="Normal 4 2 2 2 2 2" xfId="26499" xr:uid="{36CA1E2A-09F8-4B1E-AAC4-DF094CB8CF7F}"/>
    <cellStyle name="Normal 4 2 2 2 2 2 2" xfId="41462" xr:uid="{21F7D865-09F2-40B1-B124-B3F19924C566}"/>
    <cellStyle name="Normal 4 2 2 2 2 3" xfId="33872" xr:uid="{EBAE988D-DD8C-4BE9-9AE8-49071F48BB4E}"/>
    <cellStyle name="Normal 4 2 2 3" xfId="14226" xr:uid="{00000000-0005-0000-0000-0000FF330000}"/>
    <cellStyle name="Normal 4 2 2 3 2" xfId="14227" xr:uid="{00000000-0005-0000-0000-000000340000}"/>
    <cellStyle name="Normal 4 2 2 3 2 2" xfId="26501" xr:uid="{3767EDDE-0228-4CA8-99F4-C7B22F60D1DA}"/>
    <cellStyle name="Normal 4 2 2 3 2 2 2" xfId="41464" xr:uid="{CFB81498-3BDA-46A9-A29B-2439D7CC2671}"/>
    <cellStyle name="Normal 4 2 2 3 2 3" xfId="33874" xr:uid="{58AFE6E8-C88A-4621-86CA-C843FCE0C8CB}"/>
    <cellStyle name="Normal 4 2 2 3 3" xfId="26500" xr:uid="{13407FFD-91A4-4425-89C7-CC39EAA6475A}"/>
    <cellStyle name="Normal 4 2 2 3 3 2" xfId="41463" xr:uid="{8DF3861D-1E49-4928-A140-61529179C572}"/>
    <cellStyle name="Normal 4 2 2 3 4" xfId="33873" xr:uid="{A6E20B9A-5963-4354-B3C5-F0A1A96A05B6}"/>
    <cellStyle name="Normal 4 2 2 4" xfId="14228" xr:uid="{00000000-0005-0000-0000-000001340000}"/>
    <cellStyle name="Normal 4 2 2 4 2" xfId="26502" xr:uid="{8C7F6944-CC48-4992-8A19-F13925340864}"/>
    <cellStyle name="Normal 4 2 2 4 2 2" xfId="41465" xr:uid="{51081CF4-0A61-4D2C-84D2-39702C94C5CB}"/>
    <cellStyle name="Normal 4 2 2 4 3" xfId="33875" xr:uid="{98D02EAA-9E0F-4282-9FF9-7170C4463FF9}"/>
    <cellStyle name="Normal 4 2 2 5" xfId="14229" xr:uid="{00000000-0005-0000-0000-000002340000}"/>
    <cellStyle name="Normal 4 2 2 5 2" xfId="26503" xr:uid="{B9CA8B9B-B96A-4CBB-8A8B-D9FDCCCC32BB}"/>
    <cellStyle name="Normal 4 2 2 5 2 2" xfId="41466" xr:uid="{B644F23A-B447-4CA1-BBAB-87DC1F7B3CB3}"/>
    <cellStyle name="Normal 4 2 2 5 3" xfId="33876" xr:uid="{FF58A675-228C-409F-A65A-0331DED113EA}"/>
    <cellStyle name="Normal 4 2 2 6" xfId="14230" xr:uid="{00000000-0005-0000-0000-000003340000}"/>
    <cellStyle name="Normal 4 2 3" xfId="2890" xr:uid="{00000000-0005-0000-0000-000059090000}"/>
    <cellStyle name="Normal 4 2 3 10" xfId="28218" xr:uid="{05A6BC86-8CC6-4798-BB4A-8AC903A84CC6}"/>
    <cellStyle name="Normal 4 2 3 2" xfId="14232" xr:uid="{00000000-0005-0000-0000-000005340000}"/>
    <cellStyle name="Normal 4 2 3 2 2" xfId="14233" xr:uid="{00000000-0005-0000-0000-000006340000}"/>
    <cellStyle name="Normal 4 2 3 2 2 2" xfId="14234" xr:uid="{00000000-0005-0000-0000-000007340000}"/>
    <cellStyle name="Normal 4 2 3 2 2 2 2" xfId="26505" xr:uid="{A752E76D-EFAA-4A3C-A8AF-583A1CB9C626}"/>
    <cellStyle name="Normal 4 2 3 2 2 2 2 2" xfId="41468" xr:uid="{02FC1F9F-958F-4C43-B7F7-97C376DE1A77}"/>
    <cellStyle name="Normal 4 2 3 2 2 2 3" xfId="33878" xr:uid="{51E6FC4F-C4BF-4A7D-95C4-6D88BA746C71}"/>
    <cellStyle name="Normal 4 2 3 2 2 3" xfId="14235" xr:uid="{00000000-0005-0000-0000-000008340000}"/>
    <cellStyle name="Normal 4 2 3 2 2 4" xfId="26504" xr:uid="{146170D3-5EA4-46ED-8DC5-D80DC9AF1C3B}"/>
    <cellStyle name="Normal 4 2 3 2 2 4 2" xfId="41467" xr:uid="{CFB4D531-A16F-4BDE-96F1-A33C0C406748}"/>
    <cellStyle name="Normal 4 2 3 2 2 5" xfId="33877" xr:uid="{D2C2856D-C7E4-4F11-9536-F5EBF896CFFF}"/>
    <cellStyle name="Normal 4 2 3 2 3" xfId="14236" xr:uid="{00000000-0005-0000-0000-000009340000}"/>
    <cellStyle name="Normal 4 2 3 2 4" xfId="14237" xr:uid="{00000000-0005-0000-0000-00000A340000}"/>
    <cellStyle name="Normal 4 2 3 2 4 2" xfId="26506" xr:uid="{92E29D95-02F5-4A00-9342-03DA9382867D}"/>
    <cellStyle name="Normal 4 2 3 2 4 2 2" xfId="41469" xr:uid="{04294658-0119-42A6-9281-4685487F3398}"/>
    <cellStyle name="Normal 4 2 3 2 4 3" xfId="33879" xr:uid="{CBB1DB63-B378-4291-B3FF-12D4A9E87E56}"/>
    <cellStyle name="Normal 4 2 3 2 5" xfId="14238" xr:uid="{00000000-0005-0000-0000-00000B340000}"/>
    <cellStyle name="Normal 4 2 3 3" xfId="14239" xr:uid="{00000000-0005-0000-0000-00000C340000}"/>
    <cellStyle name="Normal 4 2 3 3 2" xfId="14240" xr:uid="{00000000-0005-0000-0000-00000D340000}"/>
    <cellStyle name="Normal 4 2 3 3 2 2" xfId="26508" xr:uid="{6E28A2E7-5715-4AE9-80F4-E5CA36E5CE22}"/>
    <cellStyle name="Normal 4 2 3 3 2 2 2" xfId="41471" xr:uid="{0B0D6311-BAA5-48B0-973E-33C7D8AAFCBD}"/>
    <cellStyle name="Normal 4 2 3 3 2 3" xfId="33881" xr:uid="{F0EEFF0D-58E4-4B79-B677-259F23FBAA0E}"/>
    <cellStyle name="Normal 4 2 3 3 3" xfId="14241" xr:uid="{00000000-0005-0000-0000-00000E340000}"/>
    <cellStyle name="Normal 4 2 3 3 4" xfId="26507" xr:uid="{55076416-FD63-43BC-8EE6-590F55CC14F8}"/>
    <cellStyle name="Normal 4 2 3 3 4 2" xfId="41470" xr:uid="{1B0322E9-6425-4F71-901A-C362AC036F24}"/>
    <cellStyle name="Normal 4 2 3 3 5" xfId="33880" xr:uid="{B6E84760-AC8A-4288-BDA2-44CEE33041DE}"/>
    <cellStyle name="Normal 4 2 3 4" xfId="14242" xr:uid="{00000000-0005-0000-0000-00000F340000}"/>
    <cellStyle name="Normal 4 2 3 5" xfId="14243" xr:uid="{00000000-0005-0000-0000-000010340000}"/>
    <cellStyle name="Normal 4 2 3 5 2" xfId="26509" xr:uid="{0C59F4AC-D298-4813-B1C7-D6C31828BE5B}"/>
    <cellStyle name="Normal 4 2 3 5 2 2" xfId="41472" xr:uid="{1A60DCDD-C6DA-423D-8C2E-07F86FA44D4B}"/>
    <cellStyle name="Normal 4 2 3 5 3" xfId="33882" xr:uid="{1E381CD1-F9E4-49BC-8E65-5CF2093049FE}"/>
    <cellStyle name="Normal 4 2 3 6" xfId="14244" xr:uid="{00000000-0005-0000-0000-000011340000}"/>
    <cellStyle name="Normal 4 2 3 6 2" xfId="26510" xr:uid="{E6DE19B1-26D5-46BE-8911-9A8119415A05}"/>
    <cellStyle name="Normal 4 2 3 6 2 2" xfId="41473" xr:uid="{AF5F360B-8A3F-44CF-837C-851B2A30DA27}"/>
    <cellStyle name="Normal 4 2 3 6 3" xfId="33883" xr:uid="{6F8EED77-D12F-43F1-8BA9-08475F90C8A9}"/>
    <cellStyle name="Normal 4 2 3 7" xfId="14245" xr:uid="{00000000-0005-0000-0000-000012340000}"/>
    <cellStyle name="Normal 4 2 3 8" xfId="14231" xr:uid="{00000000-0005-0000-0000-000004340000}"/>
    <cellStyle name="Normal 4 2 3 9" xfId="20846" xr:uid="{DC4493B9-862D-4149-8967-9029BDB70AFE}"/>
    <cellStyle name="Normal 4 2 3 9 2" xfId="35822" xr:uid="{24B3A0C9-C021-416D-9492-A6CFF2A2982A}"/>
    <cellStyle name="Normal 4 2 4" xfId="2948" xr:uid="{00000000-0005-0000-0000-00005A090000}"/>
    <cellStyle name="Normal 4 2 4 2" xfId="14247" xr:uid="{00000000-0005-0000-0000-000014340000}"/>
    <cellStyle name="Normal 4 2 4 2 2" xfId="14248" xr:uid="{00000000-0005-0000-0000-000015340000}"/>
    <cellStyle name="Normal 4 2 4 2 3" xfId="26511" xr:uid="{C1708D59-C82C-4BC4-AB1E-B148C2FEA882}"/>
    <cellStyle name="Normal 4 2 4 2 3 2" xfId="41474" xr:uid="{12ADF06A-42BF-4D03-B598-4EA2F214D901}"/>
    <cellStyle name="Normal 4 2 4 2 4" xfId="33884" xr:uid="{06A831DA-C3E2-473A-B432-D63EFE1AD2E6}"/>
    <cellStyle name="Normal 4 2 4 3" xfId="14249" xr:uid="{00000000-0005-0000-0000-000016340000}"/>
    <cellStyle name="Normal 4 2 4 4" xfId="14250" xr:uid="{00000000-0005-0000-0000-000017340000}"/>
    <cellStyle name="Normal 4 2 4 4 2" xfId="26512" xr:uid="{89609503-CC2C-4C97-B8E1-5303141A915D}"/>
    <cellStyle name="Normal 4 2 4 4 2 2" xfId="41475" xr:uid="{F7A7E714-B886-42F1-8CAD-8F857D8D23DE}"/>
    <cellStyle name="Normal 4 2 4 4 3" xfId="33885" xr:uid="{670584B4-2EC1-4BB8-AFD9-F307BB08E060}"/>
    <cellStyle name="Normal 4 2 4 5" xfId="14251" xr:uid="{00000000-0005-0000-0000-000018340000}"/>
    <cellStyle name="Normal 4 2 4 6" xfId="14246" xr:uid="{00000000-0005-0000-0000-000013340000}"/>
    <cellStyle name="Normal 4 2 4 7" xfId="20904" xr:uid="{ADC1767E-0F4F-43AF-8BA9-8BAC50590085}"/>
    <cellStyle name="Normal 4 2 4 7 2" xfId="35880" xr:uid="{0DB9CE65-E08D-4116-A00B-AED913C5F217}"/>
    <cellStyle name="Normal 4 2 4 8" xfId="28276" xr:uid="{C1F3DABD-F4C1-4BAB-B3E1-2EBD6F95A50D}"/>
    <cellStyle name="Normal 4 2 5" xfId="14252" xr:uid="{00000000-0005-0000-0000-000019340000}"/>
    <cellStyle name="Normal 4 2 5 2" xfId="14253" xr:uid="{00000000-0005-0000-0000-00001A340000}"/>
    <cellStyle name="Normal 4 2 5 2 2" xfId="14254" xr:uid="{00000000-0005-0000-0000-00001B340000}"/>
    <cellStyle name="Normal 4 2 5 2 3" xfId="26513" xr:uid="{9A2054F3-3DB6-4C68-B299-67888B649AC8}"/>
    <cellStyle name="Normal 4 2 5 2 3 2" xfId="41476" xr:uid="{1875B46E-FD75-4F07-8C67-1500D8146047}"/>
    <cellStyle name="Normal 4 2 5 2 4" xfId="33886" xr:uid="{6D1AD43C-8571-48EA-B030-2ACF0B34D5C7}"/>
    <cellStyle name="Normal 4 2 5 3" xfId="14255" xr:uid="{00000000-0005-0000-0000-00001C340000}"/>
    <cellStyle name="Normal 4 2 5 4" xfId="14256" xr:uid="{00000000-0005-0000-0000-00001D340000}"/>
    <cellStyle name="Normal 4 2 5 4 2" xfId="26514" xr:uid="{5D3C8908-B49A-4355-95C4-744B7E1878AA}"/>
    <cellStyle name="Normal 4 2 5 4 2 2" xfId="41477" xr:uid="{665E4121-A1DE-44DD-A824-38F68609C7BE}"/>
    <cellStyle name="Normal 4 2 5 4 3" xfId="33887" xr:uid="{CFAD19CC-B9B9-427F-979C-AD2D30F8CC62}"/>
    <cellStyle name="Normal 4 2 5 5" xfId="14257" xr:uid="{00000000-0005-0000-0000-00001E340000}"/>
    <cellStyle name="Normal 4 2 6" xfId="14258" xr:uid="{00000000-0005-0000-0000-00001F340000}"/>
    <cellStyle name="Normal 4 2 6 2" xfId="14259" xr:uid="{00000000-0005-0000-0000-000020340000}"/>
    <cellStyle name="Normal 4 2 6 2 2" xfId="26516" xr:uid="{E2696BDC-F3B6-44D1-8DF4-0165B4D70684}"/>
    <cellStyle name="Normal 4 2 6 2 2 2" xfId="41479" xr:uid="{E38F3B03-BF00-492C-AC4E-0933D23338F2}"/>
    <cellStyle name="Normal 4 2 6 2 3" xfId="33889" xr:uid="{BFF1F30E-60B4-47AB-8C3C-9528E009782A}"/>
    <cellStyle name="Normal 4 2 6 3" xfId="14260" xr:uid="{00000000-0005-0000-0000-000021340000}"/>
    <cellStyle name="Normal 4 2 6 4" xfId="26515" xr:uid="{66EF0E4F-A51B-4F74-933C-2B002588738A}"/>
    <cellStyle name="Normal 4 2 6 4 2" xfId="41478" xr:uid="{A7A85EBA-D89F-450F-9382-D77A5EBF692C}"/>
    <cellStyle name="Normal 4 2 6 5" xfId="33888" xr:uid="{082FC8C0-A48E-4921-87C5-657C634BF7A0}"/>
    <cellStyle name="Normal 4 2 7" xfId="14261" xr:uid="{00000000-0005-0000-0000-000022340000}"/>
    <cellStyle name="Normal 4 2 7 2" xfId="14262" xr:uid="{00000000-0005-0000-0000-000023340000}"/>
    <cellStyle name="Normal 4 2 7 2 2" xfId="26518" xr:uid="{7C4C88B6-7161-4543-B7BD-C3E0B265961F}"/>
    <cellStyle name="Normal 4 2 7 2 2 2" xfId="41481" xr:uid="{A28FB7FA-A34B-4B68-BD0A-CC14DAF585F7}"/>
    <cellStyle name="Normal 4 2 7 2 3" xfId="33891" xr:uid="{3EC6BFAD-AA81-4EAE-B119-746713D13E6C}"/>
    <cellStyle name="Normal 4 2 7 3" xfId="26517" xr:uid="{8FC71F55-CCB3-4B6E-BB7A-5FEF28F53EEC}"/>
    <cellStyle name="Normal 4 2 7 3 2" xfId="41480" xr:uid="{A4D208EA-B3DB-4E8E-8D49-24247EEABC82}"/>
    <cellStyle name="Normal 4 2 7 4" xfId="33890" xr:uid="{D85FDCF8-5DAA-496A-8959-A643FB3973DB}"/>
    <cellStyle name="Normal 4 2 8" xfId="14263" xr:uid="{00000000-0005-0000-0000-000024340000}"/>
    <cellStyle name="Normal 4 2 8 2" xfId="26519" xr:uid="{4F0CE838-7630-47CC-902C-B1E3F6CB5901}"/>
    <cellStyle name="Normal 4 2 8 2 2" xfId="41482" xr:uid="{CCE370DC-FAA3-43BD-84C2-9B3C782C5093}"/>
    <cellStyle name="Normal 4 2 8 3" xfId="33892" xr:uid="{9EC2DD24-455F-482C-8680-9BBB93B5C624}"/>
    <cellStyle name="Normal 4 2 9" xfId="14264" xr:uid="{00000000-0005-0000-0000-000025340000}"/>
    <cellStyle name="Normal 4 2 9 2" xfId="26520" xr:uid="{6706D48C-EF6E-4919-B0A2-43487E03E94C}"/>
    <cellStyle name="Normal 4 2 9 2 2" xfId="41483" xr:uid="{1443BD6F-CDE6-4328-8F6A-3FE733F763B6}"/>
    <cellStyle name="Normal 4 2 9 3" xfId="33893" xr:uid="{82528C2E-672C-4102-946F-38AE334C7DB0}"/>
    <cellStyle name="Normal 4 2_App b.3 Unspent_" xfId="2463" xr:uid="{00000000-0005-0000-0000-00005B090000}"/>
    <cellStyle name="Normal 4 3" xfId="2464" xr:uid="{00000000-0005-0000-0000-00005C090000}"/>
    <cellStyle name="Normal 4 3 2" xfId="14265" xr:uid="{00000000-0005-0000-0000-000027340000}"/>
    <cellStyle name="Normal 4 3 2 2" xfId="14266" xr:uid="{00000000-0005-0000-0000-000028340000}"/>
    <cellStyle name="Normal 4 3 2 2 2" xfId="14267" xr:uid="{00000000-0005-0000-0000-000029340000}"/>
    <cellStyle name="Normal 4 3 2 2 2 2" xfId="14268" xr:uid="{00000000-0005-0000-0000-00002A340000}"/>
    <cellStyle name="Normal 4 3 2 2 2 3" xfId="14269" xr:uid="{00000000-0005-0000-0000-00002B340000}"/>
    <cellStyle name="Normal 4 3 2 2 2 3 2" xfId="26521" xr:uid="{80A1204D-6AC1-46EB-9B06-00E008CB38D9}"/>
    <cellStyle name="Normal 4 3 2 2 2 3 2 2" xfId="41484" xr:uid="{C49F073F-12EE-4074-A71F-1B8EF5D7BE68}"/>
    <cellStyle name="Normal 4 3 2 2 2 3 3" xfId="33894" xr:uid="{AB39A538-0A5F-4D76-AF90-033D26342614}"/>
    <cellStyle name="Normal 4 3 2 2 2 4" xfId="14270" xr:uid="{00000000-0005-0000-0000-00002C340000}"/>
    <cellStyle name="Normal 4 3 2 2 3" xfId="14271" xr:uid="{00000000-0005-0000-0000-00002D340000}"/>
    <cellStyle name="Normal 4 3 2 2 4" xfId="14272" xr:uid="{00000000-0005-0000-0000-00002E340000}"/>
    <cellStyle name="Normal 4 3 2 2 4 2" xfId="26522" xr:uid="{205A606E-5A34-4DD8-A7B8-14A0DD62E421}"/>
    <cellStyle name="Normal 4 3 2 2 4 2 2" xfId="41485" xr:uid="{950455ED-CED6-4ABA-98DE-622F11701736}"/>
    <cellStyle name="Normal 4 3 2 2 4 3" xfId="33895" xr:uid="{85B0B998-6606-4803-88B0-3F50E7C46488}"/>
    <cellStyle name="Normal 4 3 2 2 5" xfId="14273" xr:uid="{00000000-0005-0000-0000-00002F340000}"/>
    <cellStyle name="Normal 4 3 2 2 5 2" xfId="26523" xr:uid="{97BFD90C-638A-4B8C-974D-23053BF7A824}"/>
    <cellStyle name="Normal 4 3 2 2 5 2 2" xfId="41486" xr:uid="{4FBCF1A0-9D53-49CC-97D0-7A7F33322132}"/>
    <cellStyle name="Normal 4 3 2 2 5 3" xfId="33896" xr:uid="{57F7C9CD-44B4-4688-87F5-45ED0602AD5E}"/>
    <cellStyle name="Normal 4 3 2 2 6" xfId="14274" xr:uid="{00000000-0005-0000-0000-000030340000}"/>
    <cellStyle name="Normal 4 3 2 3" xfId="14275" xr:uid="{00000000-0005-0000-0000-000031340000}"/>
    <cellStyle name="Normal 4 3 2 3 2" xfId="14276" xr:uid="{00000000-0005-0000-0000-000032340000}"/>
    <cellStyle name="Normal 4 3 2 3 3" xfId="14277" xr:uid="{00000000-0005-0000-0000-000033340000}"/>
    <cellStyle name="Normal 4 3 2 4" xfId="14278" xr:uid="{00000000-0005-0000-0000-000034340000}"/>
    <cellStyle name="Normal 4 3 2 4 2" xfId="14279" xr:uid="{00000000-0005-0000-0000-000035340000}"/>
    <cellStyle name="Normal 4 3 2 4 3" xfId="26524" xr:uid="{1E60B873-6CB3-4B98-97E3-5D0C85A53CBE}"/>
    <cellStyle name="Normal 4 3 2 4 3 2" xfId="41487" xr:uid="{72F15121-F660-4DC1-B3B3-EF2EFA6AED16}"/>
    <cellStyle name="Normal 4 3 2 4 4" xfId="33897" xr:uid="{7530588A-51D6-4F6B-BEBA-78D17AC181BB}"/>
    <cellStyle name="Normal 4 3 2 5" xfId="14280" xr:uid="{00000000-0005-0000-0000-000036340000}"/>
    <cellStyle name="Normal 4 3 3" xfId="14281" xr:uid="{00000000-0005-0000-0000-000037340000}"/>
    <cellStyle name="Normal 4 3 3 2" xfId="14282" xr:uid="{00000000-0005-0000-0000-000038340000}"/>
    <cellStyle name="Normal 4 3 3 2 2" xfId="26526" xr:uid="{36044C77-16C2-42D5-961A-089DBBB72037}"/>
    <cellStyle name="Normal 4 3 3 2 2 2" xfId="41489" xr:uid="{A8756DF4-56E0-446B-B9AD-2DCE4E0A05E4}"/>
    <cellStyle name="Normal 4 3 3 2 3" xfId="33899" xr:uid="{884A4042-BE2A-4636-A733-B662B800800B}"/>
    <cellStyle name="Normal 4 3 3 3" xfId="14283" xr:uid="{00000000-0005-0000-0000-000039340000}"/>
    <cellStyle name="Normal 4 3 3 4" xfId="26525" xr:uid="{E5CE9607-E4E2-4A92-A298-4C7E0DE6BA39}"/>
    <cellStyle name="Normal 4 3 3 4 2" xfId="41488" xr:uid="{AF67D6D0-3436-405E-A856-AC4C1D1BDEB8}"/>
    <cellStyle name="Normal 4 3 3 5" xfId="33898" xr:uid="{70DEB3BE-8DA6-4EB5-B2DA-86C71E6B86DE}"/>
    <cellStyle name="Normal 4 3 4" xfId="14284" xr:uid="{00000000-0005-0000-0000-00003A340000}"/>
    <cellStyle name="Normal 4 3 4 2" xfId="14285" xr:uid="{00000000-0005-0000-0000-00003B340000}"/>
    <cellStyle name="Normal 4 3 4 2 2" xfId="26528" xr:uid="{8D95480A-86F8-4F4F-89CB-A3DA8C69BAFE}"/>
    <cellStyle name="Normal 4 3 4 2 2 2" xfId="41491" xr:uid="{AE909824-25FD-485A-89FF-C15B13A78CED}"/>
    <cellStyle name="Normal 4 3 4 2 3" xfId="33901" xr:uid="{D10C7923-6568-49B1-9BF4-31BC133B8860}"/>
    <cellStyle name="Normal 4 3 4 3" xfId="26527" xr:uid="{159EB34B-0062-4A9F-ADDE-2376AA477A89}"/>
    <cellStyle name="Normal 4 3 4 3 2" xfId="41490" xr:uid="{FAF56911-2A35-430C-9627-F48F8C73458D}"/>
    <cellStyle name="Normal 4 3 4 4" xfId="33900" xr:uid="{A9AA45C7-060A-4E35-A878-AE35E42FEECF}"/>
    <cellStyle name="Normal 4 3 5" xfId="14286" xr:uid="{00000000-0005-0000-0000-00003C340000}"/>
    <cellStyle name="Normal 4 3 6" xfId="14287" xr:uid="{00000000-0005-0000-0000-00003D340000}"/>
    <cellStyle name="Normal 4 4" xfId="2465" xr:uid="{00000000-0005-0000-0000-00005D090000}"/>
    <cellStyle name="Normal 4 4 10" xfId="14288" xr:uid="{00000000-0005-0000-0000-00003F340000}"/>
    <cellStyle name="Normal 4 4 11" xfId="20748" xr:uid="{4589178E-010D-452A-A07C-DF4C04D0274A}"/>
    <cellStyle name="Normal 4 4 11 2" xfId="35741" xr:uid="{AEED4C72-CE8B-4F81-A8ED-7A5DABAAB503}"/>
    <cellStyle name="Normal 4 4 12" xfId="28065" xr:uid="{6EA9E117-07FE-455D-B325-D0621AEAEE13}"/>
    <cellStyle name="Normal 4 4 2" xfId="2891" xr:uid="{00000000-0005-0000-0000-00005E090000}"/>
    <cellStyle name="Normal 4 4 2 2" xfId="14290" xr:uid="{00000000-0005-0000-0000-000041340000}"/>
    <cellStyle name="Normal 4 4 2 3" xfId="14291" xr:uid="{00000000-0005-0000-0000-000042340000}"/>
    <cellStyle name="Normal 4 4 2 4" xfId="14289" xr:uid="{00000000-0005-0000-0000-000040340000}"/>
    <cellStyle name="Normal 4 4 2 5" xfId="20847" xr:uid="{8C16791A-42E9-4DD2-98C5-ECBB71B0661C}"/>
    <cellStyle name="Normal 4 4 2 5 2" xfId="35823" xr:uid="{6004A577-9AE2-4000-874D-079BDAB98451}"/>
    <cellStyle name="Normal 4 4 2 6" xfId="28219" xr:uid="{2C309EBE-0D93-4EA9-B99F-2A0D5CB8F696}"/>
    <cellStyle name="Normal 4 4 3" xfId="2949" xr:uid="{00000000-0005-0000-0000-00005F090000}"/>
    <cellStyle name="Normal 4 4 3 2" xfId="14292" xr:uid="{00000000-0005-0000-0000-000043340000}"/>
    <cellStyle name="Normal 4 4 3 3" xfId="20905" xr:uid="{5DC5CCFE-10B7-4451-A00B-38CC5A185AFE}"/>
    <cellStyle name="Normal 4 4 3 3 2" xfId="35881" xr:uid="{5F136841-91CB-499E-9E7D-638AC50E4891}"/>
    <cellStyle name="Normal 4 4 3 4" xfId="28277" xr:uid="{6FCDBDFD-72A1-4165-94AB-CB24042A743A}"/>
    <cellStyle name="Normal 4 4 4" xfId="14293" xr:uid="{00000000-0005-0000-0000-000044340000}"/>
    <cellStyle name="Normal 4 4 4 2" xfId="14294" xr:uid="{00000000-0005-0000-0000-000045340000}"/>
    <cellStyle name="Normal 4 4 4 2 2" xfId="26530" xr:uid="{9BF427CE-91C4-406D-ACC2-8A2C7094AC8C}"/>
    <cellStyle name="Normal 4 4 4 2 2 2" xfId="41493" xr:uid="{2FAC9CE8-F5F2-4BF3-8726-652415BB905E}"/>
    <cellStyle name="Normal 4 4 4 2 3" xfId="33903" xr:uid="{9B9EE222-A7ED-4248-B668-AF173534F1F9}"/>
    <cellStyle name="Normal 4 4 4 3" xfId="26529" xr:uid="{BCED3590-AF65-49EE-AFB1-E86BA08F58A6}"/>
    <cellStyle name="Normal 4 4 4 3 2" xfId="41492" xr:uid="{ABFA7B05-F6C7-4A4C-BB15-4A9FA798B277}"/>
    <cellStyle name="Normal 4 4 4 4" xfId="33902" xr:uid="{C7A97F17-0B0D-4839-8022-F3AC2F691BF5}"/>
    <cellStyle name="Normal 4 4 5" xfId="14295" xr:uid="{00000000-0005-0000-0000-000046340000}"/>
    <cellStyle name="Normal 4 4 5 2" xfId="14296" xr:uid="{00000000-0005-0000-0000-000047340000}"/>
    <cellStyle name="Normal 4 4 5 2 2" xfId="26532" xr:uid="{12EF93A4-C6D3-4A2E-9BD7-15A94BE1CC4F}"/>
    <cellStyle name="Normal 4 4 5 2 2 2" xfId="41495" xr:uid="{99716F8F-582D-42F7-B488-E40E0E0AE210}"/>
    <cellStyle name="Normal 4 4 5 2 3" xfId="33905" xr:uid="{BC10AE08-5C28-4ED0-85E0-96A3B71C4728}"/>
    <cellStyle name="Normal 4 4 5 3" xfId="26531" xr:uid="{65C99378-FCB5-4791-A17F-163D33018379}"/>
    <cellStyle name="Normal 4 4 5 3 2" xfId="41494" xr:uid="{C360921B-F418-4573-92DE-73B65442DAF4}"/>
    <cellStyle name="Normal 4 4 5 4" xfId="33904" xr:uid="{C6545EB9-041D-4A56-B3BF-06FE5AAB3D11}"/>
    <cellStyle name="Normal 4 4 6" xfId="14297" xr:uid="{00000000-0005-0000-0000-000048340000}"/>
    <cellStyle name="Normal 4 4 6 2" xfId="26533" xr:uid="{569ABEB1-791E-441C-93FB-7CCD8E2C6472}"/>
    <cellStyle name="Normal 4 4 6 2 2" xfId="41496" xr:uid="{3F60DF27-1A7C-4017-8E7E-41940E720A76}"/>
    <cellStyle name="Normal 4 4 6 3" xfId="33906" xr:uid="{1FE6B267-21D8-47D6-BB29-D3D8FB4DE276}"/>
    <cellStyle name="Normal 4 4 7" xfId="14298" xr:uid="{00000000-0005-0000-0000-000049340000}"/>
    <cellStyle name="Normal 4 4 7 2" xfId="26534" xr:uid="{CB32E8D7-771E-4F1E-BAFA-0541B53F210C}"/>
    <cellStyle name="Normal 4 4 7 2 2" xfId="41497" xr:uid="{9FF2A1A8-2934-4B24-88D8-BF639C241C6C}"/>
    <cellStyle name="Normal 4 4 7 3" xfId="33907" xr:uid="{5DDE5A04-3251-4EE9-BE4C-EFB063FBDBF1}"/>
    <cellStyle name="Normal 4 4 8" xfId="14299" xr:uid="{00000000-0005-0000-0000-00004A340000}"/>
    <cellStyle name="Normal 4 4 8 2" xfId="26535" xr:uid="{3FFA4846-5AC9-4E35-9B59-0A69DE8C5543}"/>
    <cellStyle name="Normal 4 4 8 2 2" xfId="41498" xr:uid="{EA87823D-96C4-40F4-874E-C0F269B82F0B}"/>
    <cellStyle name="Normal 4 4 8 3" xfId="33908" xr:uid="{61FBC0F1-8B38-4EC5-B2A9-6297163F8EA8}"/>
    <cellStyle name="Normal 4 4 9" xfId="14300" xr:uid="{00000000-0005-0000-0000-00004B340000}"/>
    <cellStyle name="Normal 4 4 9 2" xfId="26536" xr:uid="{57C953CC-56BD-4963-BF9C-23B2D2E1992F}"/>
    <cellStyle name="Normal 4 4 9 2 2" xfId="41499" xr:uid="{67E36AD7-EDD4-4CB2-A4DD-FE7C8842744B}"/>
    <cellStyle name="Normal 4 4 9 3" xfId="33909" xr:uid="{F548B7E8-08F5-4C9F-9B46-1878BA213938}"/>
    <cellStyle name="Normal 4 5" xfId="2466" xr:uid="{00000000-0005-0000-0000-000060090000}"/>
    <cellStyle name="Normal 4 5 2" xfId="14301" xr:uid="{00000000-0005-0000-0000-00004D340000}"/>
    <cellStyle name="Normal 4 5 2 2" xfId="14302" xr:uid="{00000000-0005-0000-0000-00004E340000}"/>
    <cellStyle name="Normal 4 5 2 3" xfId="26537" xr:uid="{749A7B28-BDFD-42A8-A1AC-45F094879CF5}"/>
    <cellStyle name="Normal 4 5 2 3 2" xfId="41500" xr:uid="{DBB2A29F-96EE-4653-BE76-C30CFEFC0EB4}"/>
    <cellStyle name="Normal 4 5 2 4" xfId="33910" xr:uid="{1D5B19CE-F0FF-45C8-8D2B-862F577CA8E0}"/>
    <cellStyle name="Normal 4 5 3" xfId="14303" xr:uid="{00000000-0005-0000-0000-00004F340000}"/>
    <cellStyle name="Normal 4 5 3 2" xfId="26538" xr:uid="{90CE8876-C187-4673-A4DD-E515395777DB}"/>
    <cellStyle name="Normal 4 5 3 2 2" xfId="41501" xr:uid="{96DF3D12-10E6-40A1-A027-756A525962B8}"/>
    <cellStyle name="Normal 4 5 3 3" xfId="33911" xr:uid="{1CFAB1F4-BAE5-48A0-B662-595F1984DC3D}"/>
    <cellStyle name="Normal 4 5 4" xfId="14304" xr:uid="{00000000-0005-0000-0000-000050340000}"/>
    <cellStyle name="Normal 4 6" xfId="14305" xr:uid="{00000000-0005-0000-0000-000051340000}"/>
    <cellStyle name="Normal 4 6 10" xfId="14306" xr:uid="{00000000-0005-0000-0000-000052340000}"/>
    <cellStyle name="Normal 4 6 10 2" xfId="26539" xr:uid="{0DD2A501-EC44-4F5D-B1EF-AEA70897C8BB}"/>
    <cellStyle name="Normal 4 6 10 2 2" xfId="41502" xr:uid="{248097DE-F3D3-4A5E-8BC4-2E766F1CD38E}"/>
    <cellStyle name="Normal 4 6 10 3" xfId="33912" xr:uid="{6481BDC3-6A6A-4099-A737-053D4F313ECE}"/>
    <cellStyle name="Normal 4 6 11" xfId="14307" xr:uid="{00000000-0005-0000-0000-000053340000}"/>
    <cellStyle name="Normal 4 6 2" xfId="14308" xr:uid="{00000000-0005-0000-0000-000054340000}"/>
    <cellStyle name="Normal 4 6 2 10" xfId="14309" xr:uid="{00000000-0005-0000-0000-000055340000}"/>
    <cellStyle name="Normal 4 6 2 2" xfId="14310" xr:uid="{00000000-0005-0000-0000-000056340000}"/>
    <cellStyle name="Normal 4 6 2 2 2" xfId="14311" xr:uid="{00000000-0005-0000-0000-000057340000}"/>
    <cellStyle name="Normal 4 6 2 2 2 2" xfId="14312" xr:uid="{00000000-0005-0000-0000-000058340000}"/>
    <cellStyle name="Normal 4 6 2 2 2 2 2" xfId="14313" xr:uid="{00000000-0005-0000-0000-000059340000}"/>
    <cellStyle name="Normal 4 6 2 2 2 2 2 2" xfId="14314" xr:uid="{00000000-0005-0000-0000-00005A340000}"/>
    <cellStyle name="Normal 4 6 2 2 2 2 2 3" xfId="14315" xr:uid="{00000000-0005-0000-0000-00005B340000}"/>
    <cellStyle name="Normal 4 6 2 2 2 2 3" xfId="14316" xr:uid="{00000000-0005-0000-0000-00005C340000}"/>
    <cellStyle name="Normal 4 6 2 2 2 2 4" xfId="14317" xr:uid="{00000000-0005-0000-0000-00005D340000}"/>
    <cellStyle name="Normal 4 6 2 2 2 2 4 2" xfId="26540" xr:uid="{ED36A3CF-9153-4506-A3A1-F6A6F776433F}"/>
    <cellStyle name="Normal 4 6 2 2 2 2 4 2 2" xfId="41503" xr:uid="{82D65F7A-C0D0-4DEA-80A0-2018739F2C58}"/>
    <cellStyle name="Normal 4 6 2 2 2 2 4 3" xfId="33913" xr:uid="{65BA2D32-74C2-4669-90D9-7668015CE860}"/>
    <cellStyle name="Normal 4 6 2 2 2 2 5" xfId="14318" xr:uid="{00000000-0005-0000-0000-00005E340000}"/>
    <cellStyle name="Normal 4 6 2 2 2 2 5 2" xfId="26541" xr:uid="{04A5D6E2-B534-45B5-BFB0-40ED011CFAEE}"/>
    <cellStyle name="Normal 4 6 2 2 2 2 5 2 2" xfId="41504" xr:uid="{2D71798B-DA94-4D48-AEAF-363F7DC97B7A}"/>
    <cellStyle name="Normal 4 6 2 2 2 2 5 3" xfId="33914" xr:uid="{C6332BD3-9980-4989-B65D-2B3D8DB923D6}"/>
    <cellStyle name="Normal 4 6 2 2 2 2 6" xfId="14319" xr:uid="{00000000-0005-0000-0000-00005F340000}"/>
    <cellStyle name="Normal 4 6 2 2 2 3" xfId="14320" xr:uid="{00000000-0005-0000-0000-000060340000}"/>
    <cellStyle name="Normal 4 6 2 2 2 3 2" xfId="14321" xr:uid="{00000000-0005-0000-0000-000061340000}"/>
    <cellStyle name="Normal 4 6 2 2 2 3 2 2" xfId="14322" xr:uid="{00000000-0005-0000-0000-000062340000}"/>
    <cellStyle name="Normal 4 6 2 2 2 3 2 3" xfId="14323" xr:uid="{00000000-0005-0000-0000-000063340000}"/>
    <cellStyle name="Normal 4 6 2 2 2 3 3" xfId="14324" xr:uid="{00000000-0005-0000-0000-000064340000}"/>
    <cellStyle name="Normal 4 6 2 2 2 3 3 2" xfId="14325" xr:uid="{00000000-0005-0000-0000-000065340000}"/>
    <cellStyle name="Normal 4 6 2 2 2 3 3 3" xfId="26542" xr:uid="{5C0A21E9-6485-40DF-8E27-AD0DFB3A04D7}"/>
    <cellStyle name="Normal 4 6 2 2 2 3 3 3 2" xfId="41505" xr:uid="{BFE14FC0-14D0-4718-B968-DBE44F526702}"/>
    <cellStyle name="Normal 4 6 2 2 2 3 3 4" xfId="33915" xr:uid="{4CACEA56-246A-4207-8ECC-82702CF1B711}"/>
    <cellStyle name="Normal 4 6 2 2 2 3 4" xfId="14326" xr:uid="{00000000-0005-0000-0000-000066340000}"/>
    <cellStyle name="Normal 4 6 2 2 2 4" xfId="14327" xr:uid="{00000000-0005-0000-0000-000067340000}"/>
    <cellStyle name="Normal 4 6 2 2 2 4 2" xfId="14328" xr:uid="{00000000-0005-0000-0000-000068340000}"/>
    <cellStyle name="Normal 4 6 2 2 2 4 3" xfId="14329" xr:uid="{00000000-0005-0000-0000-000069340000}"/>
    <cellStyle name="Normal 4 6 2 2 2 5" xfId="14330" xr:uid="{00000000-0005-0000-0000-00006A340000}"/>
    <cellStyle name="Normal 4 6 2 2 2 6" xfId="14331" xr:uid="{00000000-0005-0000-0000-00006B340000}"/>
    <cellStyle name="Normal 4 6 2 2 2 6 2" xfId="26543" xr:uid="{E66E73EC-DB81-4434-8183-946E9DFA5CB6}"/>
    <cellStyle name="Normal 4 6 2 2 2 6 2 2" xfId="41506" xr:uid="{D15EEEE8-5B40-4F09-A4FF-3F21A16284C3}"/>
    <cellStyle name="Normal 4 6 2 2 2 6 3" xfId="33916" xr:uid="{DDD6F676-E630-49E1-9246-72F325EBAB48}"/>
    <cellStyle name="Normal 4 6 2 2 2 7" xfId="14332" xr:uid="{00000000-0005-0000-0000-00006C340000}"/>
    <cellStyle name="Normal 4 6 2 2 2 7 2" xfId="26544" xr:uid="{35CC5A7E-AF05-4CEF-9739-61894E9FFD26}"/>
    <cellStyle name="Normal 4 6 2 2 2 7 2 2" xfId="41507" xr:uid="{16D98333-AC47-46A8-ACC8-C66876797E85}"/>
    <cellStyle name="Normal 4 6 2 2 2 7 3" xfId="33917" xr:uid="{65B4875B-FEEF-4427-8310-AFC0C3B76F43}"/>
    <cellStyle name="Normal 4 6 2 2 2 8" xfId="14333" xr:uid="{00000000-0005-0000-0000-00006D340000}"/>
    <cellStyle name="Normal 4 6 2 2 3" xfId="14334" xr:uid="{00000000-0005-0000-0000-00006E340000}"/>
    <cellStyle name="Normal 4 6 2 2 3 2" xfId="14335" xr:uid="{00000000-0005-0000-0000-00006F340000}"/>
    <cellStyle name="Normal 4 6 2 2 3 2 2" xfId="14336" xr:uid="{00000000-0005-0000-0000-000070340000}"/>
    <cellStyle name="Normal 4 6 2 2 3 2 3" xfId="14337" xr:uid="{00000000-0005-0000-0000-000071340000}"/>
    <cellStyle name="Normal 4 6 2 2 3 3" xfId="14338" xr:uid="{00000000-0005-0000-0000-000072340000}"/>
    <cellStyle name="Normal 4 6 2 2 3 4" xfId="14339" xr:uid="{00000000-0005-0000-0000-000073340000}"/>
    <cellStyle name="Normal 4 6 2 2 3 4 2" xfId="26545" xr:uid="{0E29997D-478B-4510-8B5F-F2E1F8843DAB}"/>
    <cellStyle name="Normal 4 6 2 2 3 4 2 2" xfId="41508" xr:uid="{F0859FCE-A376-4CC8-A0FB-1C0370D9C923}"/>
    <cellStyle name="Normal 4 6 2 2 3 4 3" xfId="33918" xr:uid="{80E0542A-76FA-4246-AEF7-3ABA3AEA7ADA}"/>
    <cellStyle name="Normal 4 6 2 2 3 5" xfId="14340" xr:uid="{00000000-0005-0000-0000-000074340000}"/>
    <cellStyle name="Normal 4 6 2 2 3 5 2" xfId="26546" xr:uid="{CC06A384-AB14-4C32-9A24-BF88DF126EC1}"/>
    <cellStyle name="Normal 4 6 2 2 3 5 2 2" xfId="41509" xr:uid="{2E9C317D-CC09-4C34-8E0D-C59F3B665675}"/>
    <cellStyle name="Normal 4 6 2 2 3 5 3" xfId="33919" xr:uid="{157314A0-0BA7-4D74-841D-94F46C66F217}"/>
    <cellStyle name="Normal 4 6 2 2 3 6" xfId="14341" xr:uid="{00000000-0005-0000-0000-000075340000}"/>
    <cellStyle name="Normal 4 6 2 2 4" xfId="14342" xr:uid="{00000000-0005-0000-0000-000076340000}"/>
    <cellStyle name="Normal 4 6 2 2 4 2" xfId="14343" xr:uid="{00000000-0005-0000-0000-000077340000}"/>
    <cellStyle name="Normal 4 6 2 2 4 2 2" xfId="14344" xr:uid="{00000000-0005-0000-0000-000078340000}"/>
    <cellStyle name="Normal 4 6 2 2 4 2 3" xfId="14345" xr:uid="{00000000-0005-0000-0000-000079340000}"/>
    <cellStyle name="Normal 4 6 2 2 4 3" xfId="14346" xr:uid="{00000000-0005-0000-0000-00007A340000}"/>
    <cellStyle name="Normal 4 6 2 2 4 3 2" xfId="14347" xr:uid="{00000000-0005-0000-0000-00007B340000}"/>
    <cellStyle name="Normal 4 6 2 2 4 3 3" xfId="26547" xr:uid="{62A5E137-CF38-4735-A4D8-52243A71CD54}"/>
    <cellStyle name="Normal 4 6 2 2 4 3 3 2" xfId="41510" xr:uid="{3A29DEAE-5B69-4F05-8CB0-9F4E73C2C911}"/>
    <cellStyle name="Normal 4 6 2 2 4 3 4" xfId="33920" xr:uid="{A4F3BB88-61E1-41FA-A100-700CDA02C6F2}"/>
    <cellStyle name="Normal 4 6 2 2 4 4" xfId="14348" xr:uid="{00000000-0005-0000-0000-00007C340000}"/>
    <cellStyle name="Normal 4 6 2 2 5" xfId="14349" xr:uid="{00000000-0005-0000-0000-00007D340000}"/>
    <cellStyle name="Normal 4 6 2 2 5 2" xfId="14350" xr:uid="{00000000-0005-0000-0000-00007E340000}"/>
    <cellStyle name="Normal 4 6 2 2 5 3" xfId="14351" xr:uid="{00000000-0005-0000-0000-00007F340000}"/>
    <cellStyle name="Normal 4 6 2 2 6" xfId="14352" xr:uid="{00000000-0005-0000-0000-000080340000}"/>
    <cellStyle name="Normal 4 6 2 2 7" xfId="14353" xr:uid="{00000000-0005-0000-0000-000081340000}"/>
    <cellStyle name="Normal 4 6 2 2 7 2" xfId="26548" xr:uid="{533F3FE0-F85B-46E6-921A-F5381E4BF735}"/>
    <cellStyle name="Normal 4 6 2 2 7 2 2" xfId="41511" xr:uid="{7D44C264-ECA6-40AA-AA22-2B1F049C0C89}"/>
    <cellStyle name="Normal 4 6 2 2 7 3" xfId="33921" xr:uid="{460381C8-DE1A-4743-B114-D6C39A3FDDC0}"/>
    <cellStyle name="Normal 4 6 2 2 8" xfId="14354" xr:uid="{00000000-0005-0000-0000-000082340000}"/>
    <cellStyle name="Normal 4 6 2 2 8 2" xfId="26549" xr:uid="{7BBD97E8-C0F9-49DF-9008-C832F935E2C6}"/>
    <cellStyle name="Normal 4 6 2 2 8 2 2" xfId="41512" xr:uid="{6623AAFF-CD70-46AC-B98E-3AAF870C3A61}"/>
    <cellStyle name="Normal 4 6 2 2 8 3" xfId="33922" xr:uid="{DB71D08D-0C70-43F0-8FBE-9D8154957086}"/>
    <cellStyle name="Normal 4 6 2 2 9" xfId="14355" xr:uid="{00000000-0005-0000-0000-000083340000}"/>
    <cellStyle name="Normal 4 6 2 3" xfId="14356" xr:uid="{00000000-0005-0000-0000-000084340000}"/>
    <cellStyle name="Normal 4 6 2 3 2" xfId="14357" xr:uid="{00000000-0005-0000-0000-000085340000}"/>
    <cellStyle name="Normal 4 6 2 3 2 2" xfId="14358" xr:uid="{00000000-0005-0000-0000-000086340000}"/>
    <cellStyle name="Normal 4 6 2 3 2 2 2" xfId="14359" xr:uid="{00000000-0005-0000-0000-000087340000}"/>
    <cellStyle name="Normal 4 6 2 3 2 2 3" xfId="14360" xr:uid="{00000000-0005-0000-0000-000088340000}"/>
    <cellStyle name="Normal 4 6 2 3 2 2 3 2" xfId="26550" xr:uid="{A4454345-834C-4B75-A4E1-4A1ADDEFE671}"/>
    <cellStyle name="Normal 4 6 2 3 2 2 3 2 2" xfId="41513" xr:uid="{4FEE9852-9B81-43D9-8A0A-87C94159E4FB}"/>
    <cellStyle name="Normal 4 6 2 3 2 2 3 3" xfId="33923" xr:uid="{74869A5C-8B05-4BF3-A3D1-253400703761}"/>
    <cellStyle name="Normal 4 6 2 3 2 2 4" xfId="14361" xr:uid="{00000000-0005-0000-0000-000089340000}"/>
    <cellStyle name="Normal 4 6 2 3 2 3" xfId="14362" xr:uid="{00000000-0005-0000-0000-00008A340000}"/>
    <cellStyle name="Normal 4 6 2 3 2 4" xfId="14363" xr:uid="{00000000-0005-0000-0000-00008B340000}"/>
    <cellStyle name="Normal 4 6 2 3 2 4 2" xfId="26551" xr:uid="{6A4DE7C0-B463-4F9C-B7B2-6CC08DDF15FB}"/>
    <cellStyle name="Normal 4 6 2 3 2 4 2 2" xfId="41514" xr:uid="{03B97C2E-7EEB-4846-B08E-E5D72E351102}"/>
    <cellStyle name="Normal 4 6 2 3 2 4 3" xfId="33924" xr:uid="{E61D49AE-0DCB-4D4B-B4CD-F2115CC0C1BF}"/>
    <cellStyle name="Normal 4 6 2 3 2 5" xfId="14364" xr:uid="{00000000-0005-0000-0000-00008C340000}"/>
    <cellStyle name="Normal 4 6 2 3 2 5 2" xfId="26552" xr:uid="{38F112FD-6A2C-4C65-93FC-37D32136A1CB}"/>
    <cellStyle name="Normal 4 6 2 3 2 5 2 2" xfId="41515" xr:uid="{A886C70F-E2D4-49D0-9B51-224C47CA19B8}"/>
    <cellStyle name="Normal 4 6 2 3 2 5 3" xfId="33925" xr:uid="{14D18CE8-9468-40EC-B5C9-9790CEB02683}"/>
    <cellStyle name="Normal 4 6 2 3 2 6" xfId="14365" xr:uid="{00000000-0005-0000-0000-00008D340000}"/>
    <cellStyle name="Normal 4 6 2 3 3" xfId="14366" xr:uid="{00000000-0005-0000-0000-00008E340000}"/>
    <cellStyle name="Normal 4 6 2 3 3 2" xfId="14367" xr:uid="{00000000-0005-0000-0000-00008F340000}"/>
    <cellStyle name="Normal 4 6 2 3 3 2 2" xfId="14368" xr:uid="{00000000-0005-0000-0000-000090340000}"/>
    <cellStyle name="Normal 4 6 2 3 3 2 3" xfId="14369" xr:uid="{00000000-0005-0000-0000-000091340000}"/>
    <cellStyle name="Normal 4 6 2 3 3 3" xfId="14370" xr:uid="{00000000-0005-0000-0000-000092340000}"/>
    <cellStyle name="Normal 4 6 2 3 3 4" xfId="14371" xr:uid="{00000000-0005-0000-0000-000093340000}"/>
    <cellStyle name="Normal 4 6 2 3 3 4 2" xfId="26553" xr:uid="{9B88934D-22F7-4E6B-A127-2AAA810A7CA2}"/>
    <cellStyle name="Normal 4 6 2 3 3 4 2 2" xfId="41516" xr:uid="{0A09C3CC-D11F-4941-845E-E46F6E48FA5E}"/>
    <cellStyle name="Normal 4 6 2 3 3 4 3" xfId="33926" xr:uid="{21E2F269-42A9-4127-8B88-5FFB36FA95D1}"/>
    <cellStyle name="Normal 4 6 2 3 3 5" xfId="14372" xr:uid="{00000000-0005-0000-0000-000094340000}"/>
    <cellStyle name="Normal 4 6 2 3 3 5 2" xfId="26554" xr:uid="{78F3BD09-768E-4948-B5BB-65C045F6DF67}"/>
    <cellStyle name="Normal 4 6 2 3 3 5 2 2" xfId="41517" xr:uid="{89C8CC90-9403-4A11-A959-4259F5D49BE6}"/>
    <cellStyle name="Normal 4 6 2 3 3 5 3" xfId="33927" xr:uid="{7A94D0F2-1FA5-4233-9E15-4AEBE70E5228}"/>
    <cellStyle name="Normal 4 6 2 3 3 6" xfId="14373" xr:uid="{00000000-0005-0000-0000-000095340000}"/>
    <cellStyle name="Normal 4 6 2 3 4" xfId="14374" xr:uid="{00000000-0005-0000-0000-000096340000}"/>
    <cellStyle name="Normal 4 6 2 3 4 2" xfId="14375" xr:uid="{00000000-0005-0000-0000-000097340000}"/>
    <cellStyle name="Normal 4 6 2 3 4 3" xfId="14376" xr:uid="{00000000-0005-0000-0000-000098340000}"/>
    <cellStyle name="Normal 4 6 2 3 5" xfId="14377" xr:uid="{00000000-0005-0000-0000-000099340000}"/>
    <cellStyle name="Normal 4 6 2 3 6" xfId="14378" xr:uid="{00000000-0005-0000-0000-00009A340000}"/>
    <cellStyle name="Normal 4 6 2 3 6 2" xfId="26555" xr:uid="{11AC8A23-7F1E-4195-8E38-873867E1553C}"/>
    <cellStyle name="Normal 4 6 2 3 6 2 2" xfId="41518" xr:uid="{73418926-CFDB-414B-8A71-F87DA0E002DE}"/>
    <cellStyle name="Normal 4 6 2 3 6 3" xfId="33928" xr:uid="{A4691E72-ECEF-4563-9CDD-0D918E600F57}"/>
    <cellStyle name="Normal 4 6 2 3 7" xfId="14379" xr:uid="{00000000-0005-0000-0000-00009B340000}"/>
    <cellStyle name="Normal 4 6 2 3 7 2" xfId="26556" xr:uid="{895B46E6-CC88-4863-BB44-0F4120DB6D3E}"/>
    <cellStyle name="Normal 4 6 2 3 7 2 2" xfId="41519" xr:uid="{4481FACB-80EC-4D3F-B2B0-458063526CA8}"/>
    <cellStyle name="Normal 4 6 2 3 7 3" xfId="33929" xr:uid="{81F4F1F1-CF97-49EA-B11F-58B959FCCB9E}"/>
    <cellStyle name="Normal 4 6 2 3 8" xfId="14380" xr:uid="{00000000-0005-0000-0000-00009C340000}"/>
    <cellStyle name="Normal 4 6 2 4" xfId="14381" xr:uid="{00000000-0005-0000-0000-00009D340000}"/>
    <cellStyle name="Normal 4 6 2 4 2" xfId="14382" xr:uid="{00000000-0005-0000-0000-00009E340000}"/>
    <cellStyle name="Normal 4 6 2 4 2 2" xfId="14383" xr:uid="{00000000-0005-0000-0000-00009F340000}"/>
    <cellStyle name="Normal 4 6 2 4 2 3" xfId="14384" xr:uid="{00000000-0005-0000-0000-0000A0340000}"/>
    <cellStyle name="Normal 4 6 2 4 2 3 2" xfId="26557" xr:uid="{D6B98CAB-661F-4618-9EE2-6A1E9A41FF89}"/>
    <cellStyle name="Normal 4 6 2 4 2 3 2 2" xfId="41520" xr:uid="{523AC09F-0E8E-47AF-85C5-5778FD128528}"/>
    <cellStyle name="Normal 4 6 2 4 2 3 3" xfId="33930" xr:uid="{9B2A4B60-178A-4B61-B9C7-21A95B4F88A5}"/>
    <cellStyle name="Normal 4 6 2 4 2 4" xfId="14385" xr:uid="{00000000-0005-0000-0000-0000A1340000}"/>
    <cellStyle name="Normal 4 6 2 4 3" xfId="14386" xr:uid="{00000000-0005-0000-0000-0000A2340000}"/>
    <cellStyle name="Normal 4 6 2 4 4" xfId="14387" xr:uid="{00000000-0005-0000-0000-0000A3340000}"/>
    <cellStyle name="Normal 4 6 2 4 4 2" xfId="26558" xr:uid="{D43B8774-936E-42F4-82C7-2514915F84B2}"/>
    <cellStyle name="Normal 4 6 2 4 4 2 2" xfId="41521" xr:uid="{EE80E648-81A8-4BA8-9C2F-CB0FC4A53A86}"/>
    <cellStyle name="Normal 4 6 2 4 4 3" xfId="33931" xr:uid="{E5C27433-340D-449B-8F6C-581B298461AE}"/>
    <cellStyle name="Normal 4 6 2 4 5" xfId="14388" xr:uid="{00000000-0005-0000-0000-0000A4340000}"/>
    <cellStyle name="Normal 4 6 2 4 5 2" xfId="26559" xr:uid="{3E366539-B5E4-47E3-B6D9-11938187B980}"/>
    <cellStyle name="Normal 4 6 2 4 5 2 2" xfId="41522" xr:uid="{A68364A0-443A-4D16-B7D9-7CEE6791CA04}"/>
    <cellStyle name="Normal 4 6 2 4 5 3" xfId="33932" xr:uid="{941B152C-69D0-4C80-81C4-B1D593E48C1D}"/>
    <cellStyle name="Normal 4 6 2 4 6" xfId="14389" xr:uid="{00000000-0005-0000-0000-0000A5340000}"/>
    <cellStyle name="Normal 4 6 2 5" xfId="14390" xr:uid="{00000000-0005-0000-0000-0000A6340000}"/>
    <cellStyle name="Normal 4 6 2 5 2" xfId="14391" xr:uid="{00000000-0005-0000-0000-0000A7340000}"/>
    <cellStyle name="Normal 4 6 2 5 2 2" xfId="14392" xr:uid="{00000000-0005-0000-0000-0000A8340000}"/>
    <cellStyle name="Normal 4 6 2 5 2 3" xfId="14393" xr:uid="{00000000-0005-0000-0000-0000A9340000}"/>
    <cellStyle name="Normal 4 6 2 5 3" xfId="14394" xr:uid="{00000000-0005-0000-0000-0000AA340000}"/>
    <cellStyle name="Normal 4 6 2 5 4" xfId="14395" xr:uid="{00000000-0005-0000-0000-0000AB340000}"/>
    <cellStyle name="Normal 4 6 2 5 4 2" xfId="26560" xr:uid="{0E083CD1-B648-4895-9445-4243876AC469}"/>
    <cellStyle name="Normal 4 6 2 5 4 2 2" xfId="41523" xr:uid="{95AD987B-35AE-4271-B44B-1C052D4C7393}"/>
    <cellStyle name="Normal 4 6 2 5 4 3" xfId="33933" xr:uid="{DAB0696C-6142-4DF8-8657-25276E2DFE27}"/>
    <cellStyle name="Normal 4 6 2 5 5" xfId="14396" xr:uid="{00000000-0005-0000-0000-0000AC340000}"/>
    <cellStyle name="Normal 4 6 2 5 5 2" xfId="26561" xr:uid="{8B37423D-CEBD-42F1-9934-7EA58F3FBF2E}"/>
    <cellStyle name="Normal 4 6 2 5 5 2 2" xfId="41524" xr:uid="{F095E0CE-684F-445E-8516-94A10A5B0C92}"/>
    <cellStyle name="Normal 4 6 2 5 5 3" xfId="33934" xr:uid="{A9C07BD9-BE9F-45AA-B77F-1253F93F3683}"/>
    <cellStyle name="Normal 4 6 2 5 6" xfId="14397" xr:uid="{00000000-0005-0000-0000-0000AD340000}"/>
    <cellStyle name="Normal 4 6 2 6" xfId="14398" xr:uid="{00000000-0005-0000-0000-0000AE340000}"/>
    <cellStyle name="Normal 4 6 2 6 2" xfId="14399" xr:uid="{00000000-0005-0000-0000-0000AF340000}"/>
    <cellStyle name="Normal 4 6 2 6 3" xfId="14400" xr:uid="{00000000-0005-0000-0000-0000B0340000}"/>
    <cellStyle name="Normal 4 6 2 7" xfId="14401" xr:uid="{00000000-0005-0000-0000-0000B1340000}"/>
    <cellStyle name="Normal 4 6 2 8" xfId="14402" xr:uid="{00000000-0005-0000-0000-0000B2340000}"/>
    <cellStyle name="Normal 4 6 2 8 2" xfId="26562" xr:uid="{EFFBFE8A-120D-49D4-8986-1A0545EF2D84}"/>
    <cellStyle name="Normal 4 6 2 8 2 2" xfId="41525" xr:uid="{4964F8A6-4D25-4A04-8728-79411752268F}"/>
    <cellStyle name="Normal 4 6 2 8 3" xfId="33935" xr:uid="{7842C6FE-3224-4CC2-9A96-3FF8DEFA4439}"/>
    <cellStyle name="Normal 4 6 2 9" xfId="14403" xr:uid="{00000000-0005-0000-0000-0000B3340000}"/>
    <cellStyle name="Normal 4 6 2 9 2" xfId="26563" xr:uid="{4BAC3F57-C91B-4692-BB0E-0E5234350B9A}"/>
    <cellStyle name="Normal 4 6 2 9 2 2" xfId="41526" xr:uid="{3767FAE8-2247-46EE-8825-90280E44E259}"/>
    <cellStyle name="Normal 4 6 2 9 3" xfId="33936" xr:uid="{8F90FB1D-7147-43DB-8695-A821B5004510}"/>
    <cellStyle name="Normal 4 6 3" xfId="14404" xr:uid="{00000000-0005-0000-0000-0000B4340000}"/>
    <cellStyle name="Normal 4 6 3 2" xfId="14405" xr:uid="{00000000-0005-0000-0000-0000B5340000}"/>
    <cellStyle name="Normal 4 6 3 2 2" xfId="14406" xr:uid="{00000000-0005-0000-0000-0000B6340000}"/>
    <cellStyle name="Normal 4 6 3 2 2 2" xfId="14407" xr:uid="{00000000-0005-0000-0000-0000B7340000}"/>
    <cellStyle name="Normal 4 6 3 2 2 2 2" xfId="14408" xr:uid="{00000000-0005-0000-0000-0000B8340000}"/>
    <cellStyle name="Normal 4 6 3 2 2 2 3" xfId="14409" xr:uid="{00000000-0005-0000-0000-0000B9340000}"/>
    <cellStyle name="Normal 4 6 3 2 2 3" xfId="14410" xr:uid="{00000000-0005-0000-0000-0000BA340000}"/>
    <cellStyle name="Normal 4 6 3 2 2 4" xfId="14411" xr:uid="{00000000-0005-0000-0000-0000BB340000}"/>
    <cellStyle name="Normal 4 6 3 2 2 4 2" xfId="26564" xr:uid="{EEFC9E83-D735-4806-8804-8763AA7414E7}"/>
    <cellStyle name="Normal 4 6 3 2 2 4 2 2" xfId="41527" xr:uid="{477CFFED-9551-45B9-95A7-111997D13669}"/>
    <cellStyle name="Normal 4 6 3 2 2 4 3" xfId="33937" xr:uid="{DB2857F8-6E89-49D8-AC60-47F0FBDC66D6}"/>
    <cellStyle name="Normal 4 6 3 2 2 5" xfId="14412" xr:uid="{00000000-0005-0000-0000-0000BC340000}"/>
    <cellStyle name="Normal 4 6 3 2 2 5 2" xfId="26565" xr:uid="{7BB2BD87-CE47-429A-BA97-FF2B3E53E0FD}"/>
    <cellStyle name="Normal 4 6 3 2 2 5 2 2" xfId="41528" xr:uid="{3C525F95-8BC7-4D8D-BA67-A641C321F00E}"/>
    <cellStyle name="Normal 4 6 3 2 2 5 3" xfId="33938" xr:uid="{DE0665DD-D2BB-4106-9D50-D512012C5D3D}"/>
    <cellStyle name="Normal 4 6 3 2 2 6" xfId="14413" xr:uid="{00000000-0005-0000-0000-0000BD340000}"/>
    <cellStyle name="Normal 4 6 3 2 3" xfId="14414" xr:uid="{00000000-0005-0000-0000-0000BE340000}"/>
    <cellStyle name="Normal 4 6 3 2 3 2" xfId="14415" xr:uid="{00000000-0005-0000-0000-0000BF340000}"/>
    <cellStyle name="Normal 4 6 3 2 3 2 2" xfId="14416" xr:uid="{00000000-0005-0000-0000-0000C0340000}"/>
    <cellStyle name="Normal 4 6 3 2 3 2 3" xfId="14417" xr:uid="{00000000-0005-0000-0000-0000C1340000}"/>
    <cellStyle name="Normal 4 6 3 2 3 3" xfId="14418" xr:uid="{00000000-0005-0000-0000-0000C2340000}"/>
    <cellStyle name="Normal 4 6 3 2 3 3 2" xfId="14419" xr:uid="{00000000-0005-0000-0000-0000C3340000}"/>
    <cellStyle name="Normal 4 6 3 2 3 3 3" xfId="26566" xr:uid="{F06F5C7F-A3EA-42B0-BDB6-A2807413AA7F}"/>
    <cellStyle name="Normal 4 6 3 2 3 3 3 2" xfId="41529" xr:uid="{60DB85EF-5ECB-400B-9ED4-752D663CC435}"/>
    <cellStyle name="Normal 4 6 3 2 3 3 4" xfId="33939" xr:uid="{D3CCF6C8-5EED-4F49-BC73-12B59AE636C0}"/>
    <cellStyle name="Normal 4 6 3 2 3 4" xfId="14420" xr:uid="{00000000-0005-0000-0000-0000C4340000}"/>
    <cellStyle name="Normal 4 6 3 2 4" xfId="14421" xr:uid="{00000000-0005-0000-0000-0000C5340000}"/>
    <cellStyle name="Normal 4 6 3 2 4 2" xfId="14422" xr:uid="{00000000-0005-0000-0000-0000C6340000}"/>
    <cellStyle name="Normal 4 6 3 2 4 3" xfId="14423" xr:uid="{00000000-0005-0000-0000-0000C7340000}"/>
    <cellStyle name="Normal 4 6 3 2 5" xfId="14424" xr:uid="{00000000-0005-0000-0000-0000C8340000}"/>
    <cellStyle name="Normal 4 6 3 2 6" xfId="14425" xr:uid="{00000000-0005-0000-0000-0000C9340000}"/>
    <cellStyle name="Normal 4 6 3 2 6 2" xfId="26567" xr:uid="{B4D448BC-A68D-434F-8022-305775ACA632}"/>
    <cellStyle name="Normal 4 6 3 2 6 2 2" xfId="41530" xr:uid="{530DE2C2-53DB-4297-A7B4-DFEBDF6537DD}"/>
    <cellStyle name="Normal 4 6 3 2 6 3" xfId="33940" xr:uid="{36D807C5-BFE9-4D4B-9CB9-D7A63AA16EC0}"/>
    <cellStyle name="Normal 4 6 3 2 7" xfId="14426" xr:uid="{00000000-0005-0000-0000-0000CA340000}"/>
    <cellStyle name="Normal 4 6 3 2 7 2" xfId="26568" xr:uid="{7FC625BD-8F39-46D4-95F9-1F01F6D4682C}"/>
    <cellStyle name="Normal 4 6 3 2 7 2 2" xfId="41531" xr:uid="{F52FA79C-865C-4E8D-B0F6-C3CD957D0ED9}"/>
    <cellStyle name="Normal 4 6 3 2 7 3" xfId="33941" xr:uid="{9FADA9D2-E69B-4327-8785-3A63F318F6EE}"/>
    <cellStyle name="Normal 4 6 3 2 8" xfId="14427" xr:uid="{00000000-0005-0000-0000-0000CB340000}"/>
    <cellStyle name="Normal 4 6 3 3" xfId="14428" xr:uid="{00000000-0005-0000-0000-0000CC340000}"/>
    <cellStyle name="Normal 4 6 3 3 2" xfId="14429" xr:uid="{00000000-0005-0000-0000-0000CD340000}"/>
    <cellStyle name="Normal 4 6 3 3 2 2" xfId="14430" xr:uid="{00000000-0005-0000-0000-0000CE340000}"/>
    <cellStyle name="Normal 4 6 3 3 2 3" xfId="14431" xr:uid="{00000000-0005-0000-0000-0000CF340000}"/>
    <cellStyle name="Normal 4 6 3 3 3" xfId="14432" xr:uid="{00000000-0005-0000-0000-0000D0340000}"/>
    <cellStyle name="Normal 4 6 3 3 4" xfId="14433" xr:uid="{00000000-0005-0000-0000-0000D1340000}"/>
    <cellStyle name="Normal 4 6 3 3 4 2" xfId="26569" xr:uid="{62A4250C-1C2C-4A6E-8B78-BF1B2BA6FC67}"/>
    <cellStyle name="Normal 4 6 3 3 4 2 2" xfId="41532" xr:uid="{DFE3C9C8-4CEF-44C6-980C-280397FA1030}"/>
    <cellStyle name="Normal 4 6 3 3 4 3" xfId="33942" xr:uid="{EED758FF-9DE4-4764-877A-87265DBA604E}"/>
    <cellStyle name="Normal 4 6 3 3 5" xfId="14434" xr:uid="{00000000-0005-0000-0000-0000D2340000}"/>
    <cellStyle name="Normal 4 6 3 3 5 2" xfId="26570" xr:uid="{D8297225-DB17-4BCE-9876-E4757FA220DD}"/>
    <cellStyle name="Normal 4 6 3 3 5 2 2" xfId="41533" xr:uid="{29D027AA-755C-4B36-9EC9-86E2938BEB18}"/>
    <cellStyle name="Normal 4 6 3 3 5 3" xfId="33943" xr:uid="{39CC7423-9E86-4DBC-A3B0-4C2DD5F2F428}"/>
    <cellStyle name="Normal 4 6 3 3 6" xfId="14435" xr:uid="{00000000-0005-0000-0000-0000D3340000}"/>
    <cellStyle name="Normal 4 6 3 4" xfId="14436" xr:uid="{00000000-0005-0000-0000-0000D4340000}"/>
    <cellStyle name="Normal 4 6 3 4 2" xfId="14437" xr:uid="{00000000-0005-0000-0000-0000D5340000}"/>
    <cellStyle name="Normal 4 6 3 4 2 2" xfId="14438" xr:uid="{00000000-0005-0000-0000-0000D6340000}"/>
    <cellStyle name="Normal 4 6 3 4 2 3" xfId="14439" xr:uid="{00000000-0005-0000-0000-0000D7340000}"/>
    <cellStyle name="Normal 4 6 3 4 3" xfId="14440" xr:uid="{00000000-0005-0000-0000-0000D8340000}"/>
    <cellStyle name="Normal 4 6 3 4 3 2" xfId="14441" xr:uid="{00000000-0005-0000-0000-0000D9340000}"/>
    <cellStyle name="Normal 4 6 3 4 3 3" xfId="26571" xr:uid="{285AF523-0A98-410F-8147-8EAB251D021F}"/>
    <cellStyle name="Normal 4 6 3 4 3 3 2" xfId="41534" xr:uid="{12346075-F1F6-4C66-8E56-F4CEAEE78868}"/>
    <cellStyle name="Normal 4 6 3 4 3 4" xfId="33944" xr:uid="{AF442BBA-A1C5-4C3B-8F43-38DEEB9F0486}"/>
    <cellStyle name="Normal 4 6 3 4 4" xfId="14442" xr:uid="{00000000-0005-0000-0000-0000DA340000}"/>
    <cellStyle name="Normal 4 6 3 5" xfId="14443" xr:uid="{00000000-0005-0000-0000-0000DB340000}"/>
    <cellStyle name="Normal 4 6 3 5 2" xfId="14444" xr:uid="{00000000-0005-0000-0000-0000DC340000}"/>
    <cellStyle name="Normal 4 6 3 5 3" xfId="14445" xr:uid="{00000000-0005-0000-0000-0000DD340000}"/>
    <cellStyle name="Normal 4 6 3 6" xfId="14446" xr:uid="{00000000-0005-0000-0000-0000DE340000}"/>
    <cellStyle name="Normal 4 6 3 7" xfId="14447" xr:uid="{00000000-0005-0000-0000-0000DF340000}"/>
    <cellStyle name="Normal 4 6 3 7 2" xfId="26572" xr:uid="{CC18EB48-4818-42C0-A814-CD4E702DEAB9}"/>
    <cellStyle name="Normal 4 6 3 7 2 2" xfId="41535" xr:uid="{66AE0213-AA48-4913-A241-E573C6595865}"/>
    <cellStyle name="Normal 4 6 3 7 3" xfId="33945" xr:uid="{4F499262-0BE2-49ED-A522-B2F6E2A870C7}"/>
    <cellStyle name="Normal 4 6 3 8" xfId="14448" xr:uid="{00000000-0005-0000-0000-0000E0340000}"/>
    <cellStyle name="Normal 4 6 3 8 2" xfId="26573" xr:uid="{97EDC1B2-9ECF-4E33-9F52-88DA4CA53928}"/>
    <cellStyle name="Normal 4 6 3 8 2 2" xfId="41536" xr:uid="{D049E0FB-500D-40B6-B53B-456216AACC89}"/>
    <cellStyle name="Normal 4 6 3 8 3" xfId="33946" xr:uid="{31E25615-8CF4-41BF-85F2-BEAE76F1DC24}"/>
    <cellStyle name="Normal 4 6 3 9" xfId="14449" xr:uid="{00000000-0005-0000-0000-0000E1340000}"/>
    <cellStyle name="Normal 4 6 4" xfId="14450" xr:uid="{00000000-0005-0000-0000-0000E2340000}"/>
    <cellStyle name="Normal 4 6 4 2" xfId="14451" xr:uid="{00000000-0005-0000-0000-0000E3340000}"/>
    <cellStyle name="Normal 4 6 4 2 2" xfId="14452" xr:uid="{00000000-0005-0000-0000-0000E4340000}"/>
    <cellStyle name="Normal 4 6 4 2 2 2" xfId="14453" xr:uid="{00000000-0005-0000-0000-0000E5340000}"/>
    <cellStyle name="Normal 4 6 4 2 2 3" xfId="14454" xr:uid="{00000000-0005-0000-0000-0000E6340000}"/>
    <cellStyle name="Normal 4 6 4 2 2 3 2" xfId="26574" xr:uid="{95AAF994-69FE-44AD-AAD4-835EFFEBC2D2}"/>
    <cellStyle name="Normal 4 6 4 2 2 3 2 2" xfId="41537" xr:uid="{BEA3BDB8-81A1-4CC3-9594-D61749B620B8}"/>
    <cellStyle name="Normal 4 6 4 2 2 3 3" xfId="33947" xr:uid="{3BF0462D-6D24-469A-8805-23A056B38CD5}"/>
    <cellStyle name="Normal 4 6 4 2 2 4" xfId="14455" xr:uid="{00000000-0005-0000-0000-0000E7340000}"/>
    <cellStyle name="Normal 4 6 4 2 3" xfId="14456" xr:uid="{00000000-0005-0000-0000-0000E8340000}"/>
    <cellStyle name="Normal 4 6 4 2 4" xfId="14457" xr:uid="{00000000-0005-0000-0000-0000E9340000}"/>
    <cellStyle name="Normal 4 6 4 2 4 2" xfId="26575" xr:uid="{01DC8F6E-ED44-49BB-9EA4-013BA09328DD}"/>
    <cellStyle name="Normal 4 6 4 2 4 2 2" xfId="41538" xr:uid="{207AC9D8-3201-4985-B9C6-497955F73B0A}"/>
    <cellStyle name="Normal 4 6 4 2 4 3" xfId="33948" xr:uid="{8485D060-8352-4BA3-BADF-C4CD0D813CA5}"/>
    <cellStyle name="Normal 4 6 4 2 5" xfId="14458" xr:uid="{00000000-0005-0000-0000-0000EA340000}"/>
    <cellStyle name="Normal 4 6 4 2 5 2" xfId="26576" xr:uid="{4012B715-254B-4F4F-BAEC-D6747E7E2457}"/>
    <cellStyle name="Normal 4 6 4 2 5 2 2" xfId="41539" xr:uid="{B3D62C77-481B-40F7-89BA-A3FF67281E82}"/>
    <cellStyle name="Normal 4 6 4 2 5 3" xfId="33949" xr:uid="{BF70C96E-2402-4999-B842-2010CD13C158}"/>
    <cellStyle name="Normal 4 6 4 2 6" xfId="14459" xr:uid="{00000000-0005-0000-0000-0000EB340000}"/>
    <cellStyle name="Normal 4 6 4 3" xfId="14460" xr:uid="{00000000-0005-0000-0000-0000EC340000}"/>
    <cellStyle name="Normal 4 6 4 3 2" xfId="14461" xr:uid="{00000000-0005-0000-0000-0000ED340000}"/>
    <cellStyle name="Normal 4 6 4 3 2 2" xfId="14462" xr:uid="{00000000-0005-0000-0000-0000EE340000}"/>
    <cellStyle name="Normal 4 6 4 3 2 3" xfId="14463" xr:uid="{00000000-0005-0000-0000-0000EF340000}"/>
    <cellStyle name="Normal 4 6 4 3 3" xfId="14464" xr:uid="{00000000-0005-0000-0000-0000F0340000}"/>
    <cellStyle name="Normal 4 6 4 3 4" xfId="14465" xr:uid="{00000000-0005-0000-0000-0000F1340000}"/>
    <cellStyle name="Normal 4 6 4 3 4 2" xfId="26577" xr:uid="{441B215F-2A35-4F0B-8602-DDF868B2B89C}"/>
    <cellStyle name="Normal 4 6 4 3 4 2 2" xfId="41540" xr:uid="{5AF9EDB5-090B-44C3-9B97-B85A9B94F216}"/>
    <cellStyle name="Normal 4 6 4 3 4 3" xfId="33950" xr:uid="{2AD5521D-DE0F-4A25-99C8-DAD4FBCA50EB}"/>
    <cellStyle name="Normal 4 6 4 3 5" xfId="14466" xr:uid="{00000000-0005-0000-0000-0000F2340000}"/>
    <cellStyle name="Normal 4 6 4 3 5 2" xfId="26578" xr:uid="{92865B18-B2ED-45FE-B6A1-5B0962CA4BBB}"/>
    <cellStyle name="Normal 4 6 4 3 5 2 2" xfId="41541" xr:uid="{BB13D6AD-DA20-4B91-A894-D3808106DAAB}"/>
    <cellStyle name="Normal 4 6 4 3 5 3" xfId="33951" xr:uid="{CB461633-A003-4E19-AA1B-CF55A1081619}"/>
    <cellStyle name="Normal 4 6 4 3 6" xfId="14467" xr:uid="{00000000-0005-0000-0000-0000F3340000}"/>
    <cellStyle name="Normal 4 6 4 4" xfId="14468" xr:uid="{00000000-0005-0000-0000-0000F4340000}"/>
    <cellStyle name="Normal 4 6 4 4 2" xfId="14469" xr:uid="{00000000-0005-0000-0000-0000F5340000}"/>
    <cellStyle name="Normal 4 6 4 4 3" xfId="14470" xr:uid="{00000000-0005-0000-0000-0000F6340000}"/>
    <cellStyle name="Normal 4 6 4 5" xfId="14471" xr:uid="{00000000-0005-0000-0000-0000F7340000}"/>
    <cellStyle name="Normal 4 6 4 6" xfId="14472" xr:uid="{00000000-0005-0000-0000-0000F8340000}"/>
    <cellStyle name="Normal 4 6 4 6 2" xfId="26579" xr:uid="{131814F3-1CEB-4531-AF5D-53FCD7A73907}"/>
    <cellStyle name="Normal 4 6 4 6 2 2" xfId="41542" xr:uid="{1D4DE4C3-DF3B-4243-89C5-90D59096FD0E}"/>
    <cellStyle name="Normal 4 6 4 6 3" xfId="33952" xr:uid="{F5C1CC87-BF87-486A-BEEF-61D59273D313}"/>
    <cellStyle name="Normal 4 6 4 7" xfId="14473" xr:uid="{00000000-0005-0000-0000-0000F9340000}"/>
    <cellStyle name="Normal 4 6 4 7 2" xfId="26580" xr:uid="{1332EACE-D9D0-48DC-AB16-D07D3FBC5A72}"/>
    <cellStyle name="Normal 4 6 4 7 2 2" xfId="41543" xr:uid="{81F6E955-4455-4D42-8E1F-5CC9E7A8D69F}"/>
    <cellStyle name="Normal 4 6 4 7 3" xfId="33953" xr:uid="{99E6E913-FF38-4262-9254-56E9AA622E5B}"/>
    <cellStyle name="Normal 4 6 4 8" xfId="14474" xr:uid="{00000000-0005-0000-0000-0000FA340000}"/>
    <cellStyle name="Normal 4 6 5" xfId="14475" xr:uid="{00000000-0005-0000-0000-0000FB340000}"/>
    <cellStyle name="Normal 4 6 5 2" xfId="14476" xr:uid="{00000000-0005-0000-0000-0000FC340000}"/>
    <cellStyle name="Normal 4 6 5 2 2" xfId="14477" xr:uid="{00000000-0005-0000-0000-0000FD340000}"/>
    <cellStyle name="Normal 4 6 5 2 3" xfId="14478" xr:uid="{00000000-0005-0000-0000-0000FE340000}"/>
    <cellStyle name="Normal 4 6 5 2 3 2" xfId="26581" xr:uid="{52DBF2D8-8341-4B0E-B7ED-D6A0A004A251}"/>
    <cellStyle name="Normal 4 6 5 2 3 2 2" xfId="41544" xr:uid="{49FA42FC-6473-49DE-9A16-790006D84FBE}"/>
    <cellStyle name="Normal 4 6 5 2 3 3" xfId="33954" xr:uid="{AB78BC92-E69A-4E4A-9D75-8B91FE3D0448}"/>
    <cellStyle name="Normal 4 6 5 2 4" xfId="14479" xr:uid="{00000000-0005-0000-0000-0000FF340000}"/>
    <cellStyle name="Normal 4 6 5 3" xfId="14480" xr:uid="{00000000-0005-0000-0000-000000350000}"/>
    <cellStyle name="Normal 4 6 5 4" xfId="14481" xr:uid="{00000000-0005-0000-0000-000001350000}"/>
    <cellStyle name="Normal 4 6 5 4 2" xfId="26582" xr:uid="{59C07840-E41E-4541-B5CA-6B89F8F2414E}"/>
    <cellStyle name="Normal 4 6 5 4 2 2" xfId="41545" xr:uid="{F8F2CFDC-BB71-4294-903A-42EE23048F88}"/>
    <cellStyle name="Normal 4 6 5 4 3" xfId="33955" xr:uid="{F8B92A39-CF66-42A2-B941-304828508871}"/>
    <cellStyle name="Normal 4 6 5 5" xfId="14482" xr:uid="{00000000-0005-0000-0000-000002350000}"/>
    <cellStyle name="Normal 4 6 5 5 2" xfId="26583" xr:uid="{1D9808BC-F2B3-486D-849C-C30414C0708D}"/>
    <cellStyle name="Normal 4 6 5 5 2 2" xfId="41546" xr:uid="{60EFEBE4-DF16-44E9-99A6-862D8ED566DC}"/>
    <cellStyle name="Normal 4 6 5 5 3" xfId="33956" xr:uid="{24802197-B223-4A49-A7A8-8824BB840993}"/>
    <cellStyle name="Normal 4 6 5 6" xfId="14483" xr:uid="{00000000-0005-0000-0000-000003350000}"/>
    <cellStyle name="Normal 4 6 6" xfId="14484" xr:uid="{00000000-0005-0000-0000-000004350000}"/>
    <cellStyle name="Normal 4 6 6 2" xfId="14485" xr:uid="{00000000-0005-0000-0000-000005350000}"/>
    <cellStyle name="Normal 4 6 6 2 2" xfId="14486" xr:uid="{00000000-0005-0000-0000-000006350000}"/>
    <cellStyle name="Normal 4 6 6 2 3" xfId="14487" xr:uid="{00000000-0005-0000-0000-000007350000}"/>
    <cellStyle name="Normal 4 6 6 3" xfId="14488" xr:uid="{00000000-0005-0000-0000-000008350000}"/>
    <cellStyle name="Normal 4 6 6 4" xfId="14489" xr:uid="{00000000-0005-0000-0000-000009350000}"/>
    <cellStyle name="Normal 4 6 6 4 2" xfId="26584" xr:uid="{9A1F82BD-4D8F-4637-99A3-DBA09D1C32AE}"/>
    <cellStyle name="Normal 4 6 6 4 2 2" xfId="41547" xr:uid="{4C47E04C-D05B-4104-9016-CD340BD5070A}"/>
    <cellStyle name="Normal 4 6 6 4 3" xfId="33957" xr:uid="{C069C4C0-F5FE-4EA5-B2C4-DE5B70DB922B}"/>
    <cellStyle name="Normal 4 6 6 5" xfId="14490" xr:uid="{00000000-0005-0000-0000-00000A350000}"/>
    <cellStyle name="Normal 4 6 6 5 2" xfId="26585" xr:uid="{C13374AE-0C6E-4282-A041-CD7D46A2FFC1}"/>
    <cellStyle name="Normal 4 6 6 5 2 2" xfId="41548" xr:uid="{08E7C783-9A80-435C-B446-5A9ACB337407}"/>
    <cellStyle name="Normal 4 6 6 5 3" xfId="33958" xr:uid="{16710F8F-4D29-4E64-8800-F17EC2994CA2}"/>
    <cellStyle name="Normal 4 6 6 6" xfId="14491" xr:uid="{00000000-0005-0000-0000-00000B350000}"/>
    <cellStyle name="Normal 4 6 7" xfId="14492" xr:uid="{00000000-0005-0000-0000-00000C350000}"/>
    <cellStyle name="Normal 4 6 7 2" xfId="14493" xr:uid="{00000000-0005-0000-0000-00000D350000}"/>
    <cellStyle name="Normal 4 6 7 3" xfId="14494" xr:uid="{00000000-0005-0000-0000-00000E350000}"/>
    <cellStyle name="Normal 4 6 8" xfId="14495" xr:uid="{00000000-0005-0000-0000-00000F350000}"/>
    <cellStyle name="Normal 4 6 9" xfId="14496" xr:uid="{00000000-0005-0000-0000-000010350000}"/>
    <cellStyle name="Normal 4 6 9 2" xfId="26586" xr:uid="{385DAF54-454B-41CF-B1BF-1E780A8C0044}"/>
    <cellStyle name="Normal 4 6 9 2 2" xfId="41549" xr:uid="{AD0B5315-DD63-4A31-ACD5-298CC95BA926}"/>
    <cellStyle name="Normal 4 6 9 3" xfId="33959" xr:uid="{0EB968A4-A930-4291-8381-A9B919B98A07}"/>
    <cellStyle name="Normal 4 7" xfId="14497" xr:uid="{00000000-0005-0000-0000-000011350000}"/>
    <cellStyle name="Normal 4 7 10" xfId="14498" xr:uid="{00000000-0005-0000-0000-000012350000}"/>
    <cellStyle name="Normal 4 7 2" xfId="14499" xr:uid="{00000000-0005-0000-0000-000013350000}"/>
    <cellStyle name="Normal 4 7 2 2" xfId="14500" xr:uid="{00000000-0005-0000-0000-000014350000}"/>
    <cellStyle name="Normal 4 7 2 2 2" xfId="14501" xr:uid="{00000000-0005-0000-0000-000015350000}"/>
    <cellStyle name="Normal 4 7 2 2 2 2" xfId="14502" xr:uid="{00000000-0005-0000-0000-000016350000}"/>
    <cellStyle name="Normal 4 7 2 2 2 2 2" xfId="14503" xr:uid="{00000000-0005-0000-0000-000017350000}"/>
    <cellStyle name="Normal 4 7 2 2 2 2 3" xfId="14504" xr:uid="{00000000-0005-0000-0000-000018350000}"/>
    <cellStyle name="Normal 4 7 2 2 2 3" xfId="14505" xr:uid="{00000000-0005-0000-0000-000019350000}"/>
    <cellStyle name="Normal 4 7 2 2 2 4" xfId="14506" xr:uid="{00000000-0005-0000-0000-00001A350000}"/>
    <cellStyle name="Normal 4 7 2 2 2 4 2" xfId="26587" xr:uid="{B2B7E9CD-5C86-47DD-960A-780EBEFD133D}"/>
    <cellStyle name="Normal 4 7 2 2 2 4 2 2" xfId="41550" xr:uid="{33AF97B8-191A-4CB1-9133-C10D30ACA2B6}"/>
    <cellStyle name="Normal 4 7 2 2 2 4 3" xfId="33960" xr:uid="{966491D7-B0B3-4156-BF6D-A7B768D059DC}"/>
    <cellStyle name="Normal 4 7 2 2 2 5" xfId="14507" xr:uid="{00000000-0005-0000-0000-00001B350000}"/>
    <cellStyle name="Normal 4 7 2 2 2 5 2" xfId="26588" xr:uid="{67CE67F9-D55E-421F-BB99-D38E5B4B2F8A}"/>
    <cellStyle name="Normal 4 7 2 2 2 5 2 2" xfId="41551" xr:uid="{1B4F128D-F315-439D-89C5-B027955A4823}"/>
    <cellStyle name="Normal 4 7 2 2 2 5 3" xfId="33961" xr:uid="{7B29E69C-4FA9-44FC-91FE-704B816A6FCB}"/>
    <cellStyle name="Normal 4 7 2 2 2 6" xfId="14508" xr:uid="{00000000-0005-0000-0000-00001C350000}"/>
    <cellStyle name="Normal 4 7 2 2 3" xfId="14509" xr:uid="{00000000-0005-0000-0000-00001D350000}"/>
    <cellStyle name="Normal 4 7 2 2 3 2" xfId="14510" xr:uid="{00000000-0005-0000-0000-00001E350000}"/>
    <cellStyle name="Normal 4 7 2 2 3 2 2" xfId="14511" xr:uid="{00000000-0005-0000-0000-00001F350000}"/>
    <cellStyle name="Normal 4 7 2 2 3 2 3" xfId="14512" xr:uid="{00000000-0005-0000-0000-000020350000}"/>
    <cellStyle name="Normal 4 7 2 2 3 3" xfId="14513" xr:uid="{00000000-0005-0000-0000-000021350000}"/>
    <cellStyle name="Normal 4 7 2 2 3 3 2" xfId="14514" xr:uid="{00000000-0005-0000-0000-000022350000}"/>
    <cellStyle name="Normal 4 7 2 2 3 3 3" xfId="26589" xr:uid="{406C495B-42B4-461B-8B8E-616E1B5D7EC2}"/>
    <cellStyle name="Normal 4 7 2 2 3 3 3 2" xfId="41552" xr:uid="{956821FC-A4B1-46C5-85E7-4EE5262DB09C}"/>
    <cellStyle name="Normal 4 7 2 2 3 3 4" xfId="33962" xr:uid="{214315AD-A8B7-4E3B-97DD-3E30B3E53EF0}"/>
    <cellStyle name="Normal 4 7 2 2 3 4" xfId="14515" xr:uid="{00000000-0005-0000-0000-000023350000}"/>
    <cellStyle name="Normal 4 7 2 2 4" xfId="14516" xr:uid="{00000000-0005-0000-0000-000024350000}"/>
    <cellStyle name="Normal 4 7 2 2 4 2" xfId="14517" xr:uid="{00000000-0005-0000-0000-000025350000}"/>
    <cellStyle name="Normal 4 7 2 2 4 3" xfId="14518" xr:uid="{00000000-0005-0000-0000-000026350000}"/>
    <cellStyle name="Normal 4 7 2 2 5" xfId="14519" xr:uid="{00000000-0005-0000-0000-000027350000}"/>
    <cellStyle name="Normal 4 7 2 2 6" xfId="14520" xr:uid="{00000000-0005-0000-0000-000028350000}"/>
    <cellStyle name="Normal 4 7 2 2 6 2" xfId="26590" xr:uid="{0685D354-0BD8-4911-B7C0-E72AB1C9F5AC}"/>
    <cellStyle name="Normal 4 7 2 2 6 2 2" xfId="41553" xr:uid="{4F665EB8-68B6-4A09-A88A-F578ED69AD7F}"/>
    <cellStyle name="Normal 4 7 2 2 6 3" xfId="33963" xr:uid="{D29A2073-20D7-4583-9728-F3DA82EC579A}"/>
    <cellStyle name="Normal 4 7 2 2 7" xfId="14521" xr:uid="{00000000-0005-0000-0000-000029350000}"/>
    <cellStyle name="Normal 4 7 2 2 7 2" xfId="26591" xr:uid="{2C469857-0511-403A-91CF-D18862703C91}"/>
    <cellStyle name="Normal 4 7 2 2 7 2 2" xfId="41554" xr:uid="{5C023EAB-A393-4132-8E38-6B3E9C94DFF5}"/>
    <cellStyle name="Normal 4 7 2 2 7 3" xfId="33964" xr:uid="{650C1D34-4790-4816-9721-B1F1FCD252DA}"/>
    <cellStyle name="Normal 4 7 2 2 8" xfId="14522" xr:uid="{00000000-0005-0000-0000-00002A350000}"/>
    <cellStyle name="Normal 4 7 2 3" xfId="14523" xr:uid="{00000000-0005-0000-0000-00002B350000}"/>
    <cellStyle name="Normal 4 7 2 3 2" xfId="14524" xr:uid="{00000000-0005-0000-0000-00002C350000}"/>
    <cellStyle name="Normal 4 7 2 3 2 2" xfId="14525" xr:uid="{00000000-0005-0000-0000-00002D350000}"/>
    <cellStyle name="Normal 4 7 2 3 2 3" xfId="14526" xr:uid="{00000000-0005-0000-0000-00002E350000}"/>
    <cellStyle name="Normal 4 7 2 3 3" xfId="14527" xr:uid="{00000000-0005-0000-0000-00002F350000}"/>
    <cellStyle name="Normal 4 7 2 3 4" xfId="14528" xr:uid="{00000000-0005-0000-0000-000030350000}"/>
    <cellStyle name="Normal 4 7 2 3 4 2" xfId="26592" xr:uid="{F6E9B279-D3D2-4547-9F85-3945802D6157}"/>
    <cellStyle name="Normal 4 7 2 3 4 2 2" xfId="41555" xr:uid="{E5B52F39-96CE-46C4-8DCC-BEAB452F92C9}"/>
    <cellStyle name="Normal 4 7 2 3 4 3" xfId="33965" xr:uid="{4D47F3E1-0171-425A-BAC0-9E14C9BE4ABD}"/>
    <cellStyle name="Normal 4 7 2 3 5" xfId="14529" xr:uid="{00000000-0005-0000-0000-000031350000}"/>
    <cellStyle name="Normal 4 7 2 3 5 2" xfId="26593" xr:uid="{1D786123-F6A1-465E-8083-737EF108E86E}"/>
    <cellStyle name="Normal 4 7 2 3 5 2 2" xfId="41556" xr:uid="{BD98F8F5-939F-4D27-9AC9-557E05815B11}"/>
    <cellStyle name="Normal 4 7 2 3 5 3" xfId="33966" xr:uid="{D0D957C6-FE44-4323-BE98-C0DC1A314BCD}"/>
    <cellStyle name="Normal 4 7 2 3 6" xfId="14530" xr:uid="{00000000-0005-0000-0000-000032350000}"/>
    <cellStyle name="Normal 4 7 2 4" xfId="14531" xr:uid="{00000000-0005-0000-0000-000033350000}"/>
    <cellStyle name="Normal 4 7 2 4 2" xfId="14532" xr:uid="{00000000-0005-0000-0000-000034350000}"/>
    <cellStyle name="Normal 4 7 2 4 2 2" xfId="14533" xr:uid="{00000000-0005-0000-0000-000035350000}"/>
    <cellStyle name="Normal 4 7 2 4 2 3" xfId="14534" xr:uid="{00000000-0005-0000-0000-000036350000}"/>
    <cellStyle name="Normal 4 7 2 4 3" xfId="14535" xr:uid="{00000000-0005-0000-0000-000037350000}"/>
    <cellStyle name="Normal 4 7 2 4 3 2" xfId="14536" xr:uid="{00000000-0005-0000-0000-000038350000}"/>
    <cellStyle name="Normal 4 7 2 4 3 3" xfId="26594" xr:uid="{E1947176-17F0-4043-BE28-082054EC2AD8}"/>
    <cellStyle name="Normal 4 7 2 4 3 3 2" xfId="41557" xr:uid="{ABCC78BF-EAEB-4E28-AB42-E798C47B3941}"/>
    <cellStyle name="Normal 4 7 2 4 3 4" xfId="33967" xr:uid="{1453EE2A-9CE8-4B1A-B580-367DD9945764}"/>
    <cellStyle name="Normal 4 7 2 4 4" xfId="14537" xr:uid="{00000000-0005-0000-0000-000039350000}"/>
    <cellStyle name="Normal 4 7 2 5" xfId="14538" xr:uid="{00000000-0005-0000-0000-00003A350000}"/>
    <cellStyle name="Normal 4 7 2 5 2" xfId="14539" xr:uid="{00000000-0005-0000-0000-00003B350000}"/>
    <cellStyle name="Normal 4 7 2 5 3" xfId="14540" xr:uid="{00000000-0005-0000-0000-00003C350000}"/>
    <cellStyle name="Normal 4 7 2 6" xfId="14541" xr:uid="{00000000-0005-0000-0000-00003D350000}"/>
    <cellStyle name="Normal 4 7 2 7" xfId="14542" xr:uid="{00000000-0005-0000-0000-00003E350000}"/>
    <cellStyle name="Normal 4 7 2 7 2" xfId="26595" xr:uid="{94E1D5AB-6DF4-40E5-8477-78994FBF2AF1}"/>
    <cellStyle name="Normal 4 7 2 7 2 2" xfId="41558" xr:uid="{C7D5FF53-9D00-48BB-A047-7537BC588BEE}"/>
    <cellStyle name="Normal 4 7 2 7 3" xfId="33968" xr:uid="{6E9741E9-33BD-4CB0-A397-9C5C29AF768E}"/>
    <cellStyle name="Normal 4 7 2 8" xfId="14543" xr:uid="{00000000-0005-0000-0000-00003F350000}"/>
    <cellStyle name="Normal 4 7 2 8 2" xfId="26596" xr:uid="{BC2310F9-A764-4135-802E-ADE2FDCD3470}"/>
    <cellStyle name="Normal 4 7 2 8 2 2" xfId="41559" xr:uid="{137B82EB-21A8-4456-9440-05766DE9AF67}"/>
    <cellStyle name="Normal 4 7 2 8 3" xfId="33969" xr:uid="{64CBA4EC-6603-434A-8AEB-D8A6713AA5AC}"/>
    <cellStyle name="Normal 4 7 2 9" xfId="14544" xr:uid="{00000000-0005-0000-0000-000040350000}"/>
    <cellStyle name="Normal 4 7 3" xfId="14545" xr:uid="{00000000-0005-0000-0000-000041350000}"/>
    <cellStyle name="Normal 4 7 3 2" xfId="14546" xr:uid="{00000000-0005-0000-0000-000042350000}"/>
    <cellStyle name="Normal 4 7 3 2 2" xfId="14547" xr:uid="{00000000-0005-0000-0000-000043350000}"/>
    <cellStyle name="Normal 4 7 3 2 2 2" xfId="14548" xr:uid="{00000000-0005-0000-0000-000044350000}"/>
    <cellStyle name="Normal 4 7 3 2 2 3" xfId="14549" xr:uid="{00000000-0005-0000-0000-000045350000}"/>
    <cellStyle name="Normal 4 7 3 2 2 3 2" xfId="26597" xr:uid="{2D5B71E2-E841-488A-BC72-23BF75219223}"/>
    <cellStyle name="Normal 4 7 3 2 2 3 2 2" xfId="41560" xr:uid="{23328449-6158-4534-BA10-1F5C31204C93}"/>
    <cellStyle name="Normal 4 7 3 2 2 3 3" xfId="33970" xr:uid="{A739D87E-0974-4EAD-BCE1-3A572EC2C1ED}"/>
    <cellStyle name="Normal 4 7 3 2 2 4" xfId="14550" xr:uid="{00000000-0005-0000-0000-000046350000}"/>
    <cellStyle name="Normal 4 7 3 2 3" xfId="14551" xr:uid="{00000000-0005-0000-0000-000047350000}"/>
    <cellStyle name="Normal 4 7 3 2 4" xfId="14552" xr:uid="{00000000-0005-0000-0000-000048350000}"/>
    <cellStyle name="Normal 4 7 3 2 4 2" xfId="26598" xr:uid="{1273C17A-3F11-43AF-96B4-D65E1BD78623}"/>
    <cellStyle name="Normal 4 7 3 2 4 2 2" xfId="41561" xr:uid="{D1B114A3-5A2B-47FD-921D-81F28577226E}"/>
    <cellStyle name="Normal 4 7 3 2 4 3" xfId="33971" xr:uid="{A1858CC0-2159-4B6A-9956-483EFC01E7C9}"/>
    <cellStyle name="Normal 4 7 3 2 5" xfId="14553" xr:uid="{00000000-0005-0000-0000-000049350000}"/>
    <cellStyle name="Normal 4 7 3 2 5 2" xfId="26599" xr:uid="{B4842A9B-D701-40EF-B7A0-B8B55FF4B810}"/>
    <cellStyle name="Normal 4 7 3 2 5 2 2" xfId="41562" xr:uid="{610C8321-DE30-4104-8E0E-2A3BA419A3C1}"/>
    <cellStyle name="Normal 4 7 3 2 5 3" xfId="33972" xr:uid="{DEF03786-8B8D-4B7C-A321-3EE4B4062807}"/>
    <cellStyle name="Normal 4 7 3 2 6" xfId="14554" xr:uid="{00000000-0005-0000-0000-00004A350000}"/>
    <cellStyle name="Normal 4 7 3 3" xfId="14555" xr:uid="{00000000-0005-0000-0000-00004B350000}"/>
    <cellStyle name="Normal 4 7 3 3 2" xfId="14556" xr:uid="{00000000-0005-0000-0000-00004C350000}"/>
    <cellStyle name="Normal 4 7 3 3 2 2" xfId="14557" xr:uid="{00000000-0005-0000-0000-00004D350000}"/>
    <cellStyle name="Normal 4 7 3 3 2 3" xfId="14558" xr:uid="{00000000-0005-0000-0000-00004E350000}"/>
    <cellStyle name="Normal 4 7 3 3 3" xfId="14559" xr:uid="{00000000-0005-0000-0000-00004F350000}"/>
    <cellStyle name="Normal 4 7 3 3 4" xfId="14560" xr:uid="{00000000-0005-0000-0000-000050350000}"/>
    <cellStyle name="Normal 4 7 3 3 4 2" xfId="26600" xr:uid="{E62F78FF-BBC6-4602-97D5-D7C64EB6DC3C}"/>
    <cellStyle name="Normal 4 7 3 3 4 2 2" xfId="41563" xr:uid="{9EFF09F1-D761-478B-B481-53BA66C6B640}"/>
    <cellStyle name="Normal 4 7 3 3 4 3" xfId="33973" xr:uid="{2DD47170-01E6-4A8C-AE5B-A261791FAC81}"/>
    <cellStyle name="Normal 4 7 3 3 5" xfId="14561" xr:uid="{00000000-0005-0000-0000-000051350000}"/>
    <cellStyle name="Normal 4 7 3 3 5 2" xfId="26601" xr:uid="{105CA664-BC5D-47CC-9BE1-A4B8B0B8BBAF}"/>
    <cellStyle name="Normal 4 7 3 3 5 2 2" xfId="41564" xr:uid="{4C6A2CB9-DDB5-4CE7-8A90-BF08AF73947E}"/>
    <cellStyle name="Normal 4 7 3 3 5 3" xfId="33974" xr:uid="{A5845FC5-309B-4930-B238-440548A3EA7E}"/>
    <cellStyle name="Normal 4 7 3 3 6" xfId="14562" xr:uid="{00000000-0005-0000-0000-000052350000}"/>
    <cellStyle name="Normal 4 7 3 4" xfId="14563" xr:uid="{00000000-0005-0000-0000-000053350000}"/>
    <cellStyle name="Normal 4 7 3 4 2" xfId="14564" xr:uid="{00000000-0005-0000-0000-000054350000}"/>
    <cellStyle name="Normal 4 7 3 4 3" xfId="14565" xr:uid="{00000000-0005-0000-0000-000055350000}"/>
    <cellStyle name="Normal 4 7 3 5" xfId="14566" xr:uid="{00000000-0005-0000-0000-000056350000}"/>
    <cellStyle name="Normal 4 7 3 6" xfId="14567" xr:uid="{00000000-0005-0000-0000-000057350000}"/>
    <cellStyle name="Normal 4 7 3 6 2" xfId="26602" xr:uid="{A1336C92-0228-4C91-82B6-E457E6A79D28}"/>
    <cellStyle name="Normal 4 7 3 6 2 2" xfId="41565" xr:uid="{BA899714-C6DE-44AA-8D0B-81676E822C06}"/>
    <cellStyle name="Normal 4 7 3 6 3" xfId="33975" xr:uid="{30853531-40F3-48D6-AFA8-E2659D32BD0C}"/>
    <cellStyle name="Normal 4 7 3 7" xfId="14568" xr:uid="{00000000-0005-0000-0000-000058350000}"/>
    <cellStyle name="Normal 4 7 3 7 2" xfId="26603" xr:uid="{4D91BA00-72B9-4BDA-BE3A-04DBA3E0090E}"/>
    <cellStyle name="Normal 4 7 3 7 2 2" xfId="41566" xr:uid="{E5529A88-62FB-4AE8-AB93-E8CE97C78E6F}"/>
    <cellStyle name="Normal 4 7 3 7 3" xfId="33976" xr:uid="{D1253856-0B4E-4C61-827F-F4986509B674}"/>
    <cellStyle name="Normal 4 7 3 8" xfId="14569" xr:uid="{00000000-0005-0000-0000-000059350000}"/>
    <cellStyle name="Normal 4 7 4" xfId="14570" xr:uid="{00000000-0005-0000-0000-00005A350000}"/>
    <cellStyle name="Normal 4 7 4 2" xfId="14571" xr:uid="{00000000-0005-0000-0000-00005B350000}"/>
    <cellStyle name="Normal 4 7 4 2 2" xfId="14572" xr:uid="{00000000-0005-0000-0000-00005C350000}"/>
    <cellStyle name="Normal 4 7 4 2 3" xfId="14573" xr:uid="{00000000-0005-0000-0000-00005D350000}"/>
    <cellStyle name="Normal 4 7 4 2 3 2" xfId="26604" xr:uid="{F9F35FB9-FDDF-442D-86EE-AA37610EC468}"/>
    <cellStyle name="Normal 4 7 4 2 3 2 2" xfId="41567" xr:uid="{46FAC318-A078-45D0-9453-0743CB485226}"/>
    <cellStyle name="Normal 4 7 4 2 3 3" xfId="33977" xr:uid="{1D031A25-8334-4333-9E51-BB7647DE8B98}"/>
    <cellStyle name="Normal 4 7 4 2 4" xfId="14574" xr:uid="{00000000-0005-0000-0000-00005E350000}"/>
    <cellStyle name="Normal 4 7 4 3" xfId="14575" xr:uid="{00000000-0005-0000-0000-00005F350000}"/>
    <cellStyle name="Normal 4 7 4 4" xfId="14576" xr:uid="{00000000-0005-0000-0000-000060350000}"/>
    <cellStyle name="Normal 4 7 4 4 2" xfId="26605" xr:uid="{55A59671-622E-4A2C-B746-C7E75CF56336}"/>
    <cellStyle name="Normal 4 7 4 4 2 2" xfId="41568" xr:uid="{CBE8DCAD-CABB-4A5A-AE12-89ECA42FC90A}"/>
    <cellStyle name="Normal 4 7 4 4 3" xfId="33978" xr:uid="{6E40ABC3-BBDB-4B88-AAB6-6F48CB29AD10}"/>
    <cellStyle name="Normal 4 7 4 5" xfId="14577" xr:uid="{00000000-0005-0000-0000-000061350000}"/>
    <cellStyle name="Normal 4 7 4 5 2" xfId="26606" xr:uid="{0A5C2484-856D-4F3A-B412-3C5751A86AD4}"/>
    <cellStyle name="Normal 4 7 4 5 2 2" xfId="41569" xr:uid="{2E790CDA-EBAA-4ECD-9B5B-2B278CAD4C30}"/>
    <cellStyle name="Normal 4 7 4 5 3" xfId="33979" xr:uid="{843EF868-7593-4FC8-97D9-84D58B302AB4}"/>
    <cellStyle name="Normal 4 7 4 6" xfId="14578" xr:uid="{00000000-0005-0000-0000-000062350000}"/>
    <cellStyle name="Normal 4 7 5" xfId="14579" xr:uid="{00000000-0005-0000-0000-000063350000}"/>
    <cellStyle name="Normal 4 7 5 2" xfId="14580" xr:uid="{00000000-0005-0000-0000-000064350000}"/>
    <cellStyle name="Normal 4 7 5 2 2" xfId="14581" xr:uid="{00000000-0005-0000-0000-000065350000}"/>
    <cellStyle name="Normal 4 7 5 2 3" xfId="14582" xr:uid="{00000000-0005-0000-0000-000066350000}"/>
    <cellStyle name="Normal 4 7 5 3" xfId="14583" xr:uid="{00000000-0005-0000-0000-000067350000}"/>
    <cellStyle name="Normal 4 7 5 4" xfId="14584" xr:uid="{00000000-0005-0000-0000-000068350000}"/>
    <cellStyle name="Normal 4 7 5 4 2" xfId="26607" xr:uid="{4862D27A-4EE5-41CA-95E9-8039C9290571}"/>
    <cellStyle name="Normal 4 7 5 4 2 2" xfId="41570" xr:uid="{9AAE9895-2652-42BE-B4E3-2C754AC913EF}"/>
    <cellStyle name="Normal 4 7 5 4 3" xfId="33980" xr:uid="{D603BDA4-0504-424C-B226-962E0B58E524}"/>
    <cellStyle name="Normal 4 7 5 5" xfId="14585" xr:uid="{00000000-0005-0000-0000-000069350000}"/>
    <cellStyle name="Normal 4 7 5 5 2" xfId="26608" xr:uid="{AC31B84E-5B3B-4411-A061-8A0D0EE98385}"/>
    <cellStyle name="Normal 4 7 5 5 2 2" xfId="41571" xr:uid="{E3A4AF10-5E5E-49D3-913B-4D25671FDEB1}"/>
    <cellStyle name="Normal 4 7 5 5 3" xfId="33981" xr:uid="{123CE8BA-629E-4392-8055-4D35F5A859B7}"/>
    <cellStyle name="Normal 4 7 5 6" xfId="14586" xr:uid="{00000000-0005-0000-0000-00006A350000}"/>
    <cellStyle name="Normal 4 7 6" xfId="14587" xr:uid="{00000000-0005-0000-0000-00006B350000}"/>
    <cellStyle name="Normal 4 7 6 2" xfId="14588" xr:uid="{00000000-0005-0000-0000-00006C350000}"/>
    <cellStyle name="Normal 4 7 6 3" xfId="14589" xr:uid="{00000000-0005-0000-0000-00006D350000}"/>
    <cellStyle name="Normal 4 7 7" xfId="14590" xr:uid="{00000000-0005-0000-0000-00006E350000}"/>
    <cellStyle name="Normal 4 7 7 2" xfId="14591" xr:uid="{00000000-0005-0000-0000-00006F350000}"/>
    <cellStyle name="Normal 4 7 8" xfId="14592" xr:uid="{00000000-0005-0000-0000-000070350000}"/>
    <cellStyle name="Normal 4 7 8 2" xfId="26609" xr:uid="{67345CE0-4823-4094-A3B8-CCBCBFB340AE}"/>
    <cellStyle name="Normal 4 7 8 2 2" xfId="41572" xr:uid="{B53BB390-9B4D-4EA3-8481-9AD9500769F8}"/>
    <cellStyle name="Normal 4 7 8 3" xfId="33982" xr:uid="{0CD64F59-3343-4A47-B385-BAAD6DA39529}"/>
    <cellStyle name="Normal 4 7 9" xfId="14593" xr:uid="{00000000-0005-0000-0000-000071350000}"/>
    <cellStyle name="Normal 4 7 9 2" xfId="26610" xr:uid="{FEF86D35-2DA7-491A-84B6-30C950289C7E}"/>
    <cellStyle name="Normal 4 7 9 2 2" xfId="41573" xr:uid="{D2AA6486-DED5-4BF0-B94D-67BAC6B131E7}"/>
    <cellStyle name="Normal 4 7 9 3" xfId="33983" xr:uid="{2A42064B-358C-43A6-9579-68581253AA7E}"/>
    <cellStyle name="Normal 4 8" xfId="14594" xr:uid="{00000000-0005-0000-0000-000072350000}"/>
    <cellStyle name="Normal 4 8 2" xfId="14595" xr:uid="{00000000-0005-0000-0000-000073350000}"/>
    <cellStyle name="Normal 4 8 2 2" xfId="14596" xr:uid="{00000000-0005-0000-0000-000074350000}"/>
    <cellStyle name="Normal 4 8 2 2 2" xfId="14597" xr:uid="{00000000-0005-0000-0000-000075350000}"/>
    <cellStyle name="Normal 4 8 2 2 2 2" xfId="14598" xr:uid="{00000000-0005-0000-0000-000076350000}"/>
    <cellStyle name="Normal 4 8 2 2 2 3" xfId="14599" xr:uid="{00000000-0005-0000-0000-000077350000}"/>
    <cellStyle name="Normal 4 8 2 2 3" xfId="14600" xr:uid="{00000000-0005-0000-0000-000078350000}"/>
    <cellStyle name="Normal 4 8 2 2 4" xfId="14601" xr:uid="{00000000-0005-0000-0000-000079350000}"/>
    <cellStyle name="Normal 4 8 2 2 4 2" xfId="26611" xr:uid="{B31FDA5E-5F51-4B9D-8018-6299C5764C05}"/>
    <cellStyle name="Normal 4 8 2 2 4 2 2" xfId="41574" xr:uid="{22B4AD88-B301-499F-80EE-695A181FC907}"/>
    <cellStyle name="Normal 4 8 2 2 4 3" xfId="33984" xr:uid="{420690F3-2AE1-4AFF-B7CE-50A02A59C9A9}"/>
    <cellStyle name="Normal 4 8 2 2 5" xfId="14602" xr:uid="{00000000-0005-0000-0000-00007A350000}"/>
    <cellStyle name="Normal 4 8 2 2 5 2" xfId="26612" xr:uid="{5F30BEF8-ECB1-40F3-ABC2-88988363376C}"/>
    <cellStyle name="Normal 4 8 2 2 5 2 2" xfId="41575" xr:uid="{673F5E4A-B95F-436A-8C39-4012B17ACBB0}"/>
    <cellStyle name="Normal 4 8 2 2 5 3" xfId="33985" xr:uid="{07BEF071-DC01-43FC-A898-44B2059BF1B3}"/>
    <cellStyle name="Normal 4 8 2 2 6" xfId="14603" xr:uid="{00000000-0005-0000-0000-00007B350000}"/>
    <cellStyle name="Normal 4 8 2 3" xfId="14604" xr:uid="{00000000-0005-0000-0000-00007C350000}"/>
    <cellStyle name="Normal 4 8 2 3 2" xfId="14605" xr:uid="{00000000-0005-0000-0000-00007D350000}"/>
    <cellStyle name="Normal 4 8 2 3 2 2" xfId="14606" xr:uid="{00000000-0005-0000-0000-00007E350000}"/>
    <cellStyle name="Normal 4 8 2 3 2 3" xfId="14607" xr:uid="{00000000-0005-0000-0000-00007F350000}"/>
    <cellStyle name="Normal 4 8 2 3 3" xfId="14608" xr:uid="{00000000-0005-0000-0000-000080350000}"/>
    <cellStyle name="Normal 4 8 2 3 3 2" xfId="14609" xr:uid="{00000000-0005-0000-0000-000081350000}"/>
    <cellStyle name="Normal 4 8 2 3 3 3" xfId="26613" xr:uid="{89D79A96-B34C-4627-9610-E999A5D615BE}"/>
    <cellStyle name="Normal 4 8 2 3 3 3 2" xfId="41576" xr:uid="{AC72A8FE-5E16-4A05-8CE7-37F00E3DE309}"/>
    <cellStyle name="Normal 4 8 2 3 3 4" xfId="33986" xr:uid="{998A30EE-1DB2-4696-B200-EBAD15B5849E}"/>
    <cellStyle name="Normal 4 8 2 3 4" xfId="14610" xr:uid="{00000000-0005-0000-0000-000082350000}"/>
    <cellStyle name="Normal 4 8 2 4" xfId="14611" xr:uid="{00000000-0005-0000-0000-000083350000}"/>
    <cellStyle name="Normal 4 8 2 4 2" xfId="14612" xr:uid="{00000000-0005-0000-0000-000084350000}"/>
    <cellStyle name="Normal 4 8 2 4 3" xfId="14613" xr:uid="{00000000-0005-0000-0000-000085350000}"/>
    <cellStyle name="Normal 4 8 2 5" xfId="14614" xr:uid="{00000000-0005-0000-0000-000086350000}"/>
    <cellStyle name="Normal 4 8 2 5 2" xfId="14615" xr:uid="{00000000-0005-0000-0000-000087350000}"/>
    <cellStyle name="Normal 4 8 2 5 2 2" xfId="26614" xr:uid="{EB23BA40-E87E-4EC2-B37C-C8CC0E804822}"/>
    <cellStyle name="Normal 4 8 2 5 2 2 2" xfId="41577" xr:uid="{9B220BC8-2764-4EF7-9FC6-0DD5EB627D3C}"/>
    <cellStyle name="Normal 4 8 2 5 2 3" xfId="33987" xr:uid="{EC312BD5-9443-4BFD-AB6B-3937476D711A}"/>
    <cellStyle name="Normal 4 8 2 6" xfId="14616" xr:uid="{00000000-0005-0000-0000-000088350000}"/>
    <cellStyle name="Normal 4 8 2 6 2" xfId="26615" xr:uid="{505AE04A-BC94-4ECE-9932-F46A9800B76C}"/>
    <cellStyle name="Normal 4 8 2 6 2 2" xfId="41578" xr:uid="{150943B0-24CE-4621-937F-78A560AE04ED}"/>
    <cellStyle name="Normal 4 8 2 6 3" xfId="33988" xr:uid="{AA4EB684-7F6B-44D7-A5DA-4D661B26F1B7}"/>
    <cellStyle name="Normal 4 8 2 7" xfId="14617" xr:uid="{00000000-0005-0000-0000-000089350000}"/>
    <cellStyle name="Normal 4 8 2 7 2" xfId="26616" xr:uid="{BD55F478-52E8-4E5A-A09B-4F129C31A203}"/>
    <cellStyle name="Normal 4 8 2 7 2 2" xfId="41579" xr:uid="{3455C9BD-E8C6-497D-95AB-BB098BFC621B}"/>
    <cellStyle name="Normal 4 8 2 7 3" xfId="33989" xr:uid="{F5C465BE-B4F2-4072-BDFA-6BAA0E2B868D}"/>
    <cellStyle name="Normal 4 8 2 8" xfId="14618" xr:uid="{00000000-0005-0000-0000-00008A350000}"/>
    <cellStyle name="Normal 4 8 3" xfId="14619" xr:uid="{00000000-0005-0000-0000-00008B350000}"/>
    <cellStyle name="Normal 4 8 3 2" xfId="14620" xr:uid="{00000000-0005-0000-0000-00008C350000}"/>
    <cellStyle name="Normal 4 8 3 2 2" xfId="14621" xr:uid="{00000000-0005-0000-0000-00008D350000}"/>
    <cellStyle name="Normal 4 8 3 2 3" xfId="14622" xr:uid="{00000000-0005-0000-0000-00008E350000}"/>
    <cellStyle name="Normal 4 8 3 2 3 2" xfId="26617" xr:uid="{9AEB3FE5-F171-44D0-846A-DB4D7182C453}"/>
    <cellStyle name="Normal 4 8 3 2 3 2 2" xfId="41580" xr:uid="{B3DA87D3-FE08-47E5-915F-5DAA06DEE991}"/>
    <cellStyle name="Normal 4 8 3 2 3 3" xfId="33990" xr:uid="{81F46FBF-307A-48F0-B830-47B00E3A1FC1}"/>
    <cellStyle name="Normal 4 8 3 2 4" xfId="14623" xr:uid="{00000000-0005-0000-0000-00008F350000}"/>
    <cellStyle name="Normal 4 8 3 3" xfId="14624" xr:uid="{00000000-0005-0000-0000-000090350000}"/>
    <cellStyle name="Normal 4 8 3 4" xfId="14625" xr:uid="{00000000-0005-0000-0000-000091350000}"/>
    <cellStyle name="Normal 4 8 3 4 2" xfId="26618" xr:uid="{95C5E0F7-664F-4FFD-8CCE-7FCC6FB431D8}"/>
    <cellStyle name="Normal 4 8 3 4 2 2" xfId="41581" xr:uid="{15914378-A8EA-40E0-8EEF-969BF0399DF8}"/>
    <cellStyle name="Normal 4 8 3 4 3" xfId="33991" xr:uid="{FA98431B-2D4C-42E7-8E48-BB9DD47FD0E2}"/>
    <cellStyle name="Normal 4 8 3 5" xfId="14626" xr:uid="{00000000-0005-0000-0000-000092350000}"/>
    <cellStyle name="Normal 4 8 3 5 2" xfId="26619" xr:uid="{FBF8D98A-42E1-4CB0-9375-A00EA63A09ED}"/>
    <cellStyle name="Normal 4 8 3 5 2 2" xfId="41582" xr:uid="{43174C57-496E-4980-84DF-4B9D1208FAB1}"/>
    <cellStyle name="Normal 4 8 3 5 3" xfId="33992" xr:uid="{E1B54686-B313-4518-8C2C-535D28369728}"/>
    <cellStyle name="Normal 4 8 3 6" xfId="14627" xr:uid="{00000000-0005-0000-0000-000093350000}"/>
    <cellStyle name="Normal 4 8 4" xfId="14628" xr:uid="{00000000-0005-0000-0000-000094350000}"/>
    <cellStyle name="Normal 4 8 4 2" xfId="14629" xr:uid="{00000000-0005-0000-0000-000095350000}"/>
    <cellStyle name="Normal 4 8 4 2 2" xfId="14630" xr:uid="{00000000-0005-0000-0000-000096350000}"/>
    <cellStyle name="Normal 4 8 4 2 3" xfId="14631" xr:uid="{00000000-0005-0000-0000-000097350000}"/>
    <cellStyle name="Normal 4 8 4 3" xfId="14632" xr:uid="{00000000-0005-0000-0000-000098350000}"/>
    <cellStyle name="Normal 4 8 4 3 2" xfId="14633" xr:uid="{00000000-0005-0000-0000-000099350000}"/>
    <cellStyle name="Normal 4 8 4 3 3" xfId="26620" xr:uid="{2D8071FE-4A58-4444-B700-4BCA7A328970}"/>
    <cellStyle name="Normal 4 8 4 3 3 2" xfId="41583" xr:uid="{E23DB7E5-86BD-4F60-A653-E614596C5045}"/>
    <cellStyle name="Normal 4 8 4 3 4" xfId="33993" xr:uid="{8C9C80B0-14E5-40FC-BE62-8E348EB87DA8}"/>
    <cellStyle name="Normal 4 8 4 4" xfId="14634" xr:uid="{00000000-0005-0000-0000-00009A350000}"/>
    <cellStyle name="Normal 4 8 5" xfId="14635" xr:uid="{00000000-0005-0000-0000-00009B350000}"/>
    <cellStyle name="Normal 4 8 5 2" xfId="14636" xr:uid="{00000000-0005-0000-0000-00009C350000}"/>
    <cellStyle name="Normal 4 8 5 3" xfId="14637" xr:uid="{00000000-0005-0000-0000-00009D350000}"/>
    <cellStyle name="Normal 4 8 6" xfId="14638" xr:uid="{00000000-0005-0000-0000-00009E350000}"/>
    <cellStyle name="Normal 4 8 6 2" xfId="14639" xr:uid="{00000000-0005-0000-0000-00009F350000}"/>
    <cellStyle name="Normal 4 8 6 2 2" xfId="26621" xr:uid="{E5512061-6550-4859-9960-7E1C5605FE6B}"/>
    <cellStyle name="Normal 4 8 6 2 2 2" xfId="41584" xr:uid="{7DD28CB1-35E7-4EF1-A323-D9A4A3B30A99}"/>
    <cellStyle name="Normal 4 8 6 2 3" xfId="33994" xr:uid="{E8DA1415-3BCE-4589-AA69-6D179882A899}"/>
    <cellStyle name="Normal 4 8 7" xfId="14640" xr:uid="{00000000-0005-0000-0000-0000A0350000}"/>
    <cellStyle name="Normal 4 8 7 2" xfId="26622" xr:uid="{0F998C32-E60F-4425-AB57-8799BA671A9F}"/>
    <cellStyle name="Normal 4 8 7 2 2" xfId="41585" xr:uid="{3BA31BAB-AAF1-4144-A831-FBE842312E52}"/>
    <cellStyle name="Normal 4 8 7 3" xfId="33995" xr:uid="{732E3558-9FEF-4A66-9E63-DFDA3922A327}"/>
    <cellStyle name="Normal 4 8 8" xfId="14641" xr:uid="{00000000-0005-0000-0000-0000A1350000}"/>
    <cellStyle name="Normal 4 8 9" xfId="14642" xr:uid="{00000000-0005-0000-0000-0000A2350000}"/>
    <cellStyle name="Normal 4 9" xfId="14643" xr:uid="{00000000-0005-0000-0000-0000A3350000}"/>
    <cellStyle name="Normal 4 9 2" xfId="14644" xr:uid="{00000000-0005-0000-0000-0000A4350000}"/>
    <cellStyle name="Normal 4 9 2 2" xfId="14645" xr:uid="{00000000-0005-0000-0000-0000A5350000}"/>
    <cellStyle name="Normal 4 9 2 2 2" xfId="14646" xr:uid="{00000000-0005-0000-0000-0000A6350000}"/>
    <cellStyle name="Normal 4 9 2 2 3" xfId="14647" xr:uid="{00000000-0005-0000-0000-0000A7350000}"/>
    <cellStyle name="Normal 4 9 2 2 3 2" xfId="26623" xr:uid="{D2AE882B-2B40-4F1C-9636-A33918BD2AE6}"/>
    <cellStyle name="Normal 4 9 2 2 3 2 2" xfId="41586" xr:uid="{9C255256-8714-49EB-BFF9-71432A3566BB}"/>
    <cellStyle name="Normal 4 9 2 2 3 3" xfId="33996" xr:uid="{995F94EF-7138-4BDC-91F3-CD6EF105029F}"/>
    <cellStyle name="Normal 4 9 2 2 4" xfId="14648" xr:uid="{00000000-0005-0000-0000-0000A8350000}"/>
    <cellStyle name="Normal 4 9 2 3" xfId="14649" xr:uid="{00000000-0005-0000-0000-0000A9350000}"/>
    <cellStyle name="Normal 4 9 2 4" xfId="14650" xr:uid="{00000000-0005-0000-0000-0000AA350000}"/>
    <cellStyle name="Normal 4 9 2 4 2" xfId="26624" xr:uid="{17F2991D-F098-4243-83A9-5002154C2CF4}"/>
    <cellStyle name="Normal 4 9 2 4 2 2" xfId="41587" xr:uid="{ADE6C45F-0F83-4035-A390-214B191F767E}"/>
    <cellStyle name="Normal 4 9 2 4 3" xfId="33997" xr:uid="{D317B0CC-A1C6-44F2-8D39-9E14371D5405}"/>
    <cellStyle name="Normal 4 9 2 5" xfId="14651" xr:uid="{00000000-0005-0000-0000-0000AB350000}"/>
    <cellStyle name="Normal 4 9 2 5 2" xfId="26625" xr:uid="{F11B2697-A1AF-4379-B175-7590D5B8FD0A}"/>
    <cellStyle name="Normal 4 9 2 5 2 2" xfId="41588" xr:uid="{B276F735-DE69-474B-BC24-B16A5325975D}"/>
    <cellStyle name="Normal 4 9 2 5 3" xfId="33998" xr:uid="{F839077E-F606-42FE-A3ED-23D6B670DA8D}"/>
    <cellStyle name="Normal 4 9 2 6" xfId="14652" xr:uid="{00000000-0005-0000-0000-0000AC350000}"/>
    <cellStyle name="Normal 4 9 3" xfId="14653" xr:uid="{00000000-0005-0000-0000-0000AD350000}"/>
    <cellStyle name="Normal 4 9 3 2" xfId="14654" xr:uid="{00000000-0005-0000-0000-0000AE350000}"/>
    <cellStyle name="Normal 4 9 3 2 2" xfId="14655" xr:uid="{00000000-0005-0000-0000-0000AF350000}"/>
    <cellStyle name="Normal 4 9 3 2 3" xfId="14656" xr:uid="{00000000-0005-0000-0000-0000B0350000}"/>
    <cellStyle name="Normal 4 9 3 3" xfId="14657" xr:uid="{00000000-0005-0000-0000-0000B1350000}"/>
    <cellStyle name="Normal 4 9 3 4" xfId="14658" xr:uid="{00000000-0005-0000-0000-0000B2350000}"/>
    <cellStyle name="Normal 4 9 3 4 2" xfId="26626" xr:uid="{12123E3B-869D-463A-BA04-27C6B479D951}"/>
    <cellStyle name="Normal 4 9 3 4 2 2" xfId="41589" xr:uid="{2207B886-27D5-4087-9327-8B8A75EE3953}"/>
    <cellStyle name="Normal 4 9 3 4 3" xfId="33999" xr:uid="{9FED8996-071C-4366-BF5B-3AF2C2BB480A}"/>
    <cellStyle name="Normal 4 9 3 5" xfId="14659" xr:uid="{00000000-0005-0000-0000-0000B3350000}"/>
    <cellStyle name="Normal 4 9 3 5 2" xfId="26627" xr:uid="{BE30812E-78A6-4552-97D1-DD26CAF80AC9}"/>
    <cellStyle name="Normal 4 9 3 5 2 2" xfId="41590" xr:uid="{12A550BD-E1A3-412C-AF22-31E90A847106}"/>
    <cellStyle name="Normal 4 9 3 5 3" xfId="34000" xr:uid="{EAF58017-28AC-4716-AE89-A644908BE9D7}"/>
    <cellStyle name="Normal 4 9 3 6" xfId="14660" xr:uid="{00000000-0005-0000-0000-0000B4350000}"/>
    <cellStyle name="Normal 4 9 4" xfId="14661" xr:uid="{00000000-0005-0000-0000-0000B5350000}"/>
    <cellStyle name="Normal 4 9 4 2" xfId="14662" xr:uid="{00000000-0005-0000-0000-0000B6350000}"/>
    <cellStyle name="Normal 4 9 4 3" xfId="14663" xr:uid="{00000000-0005-0000-0000-0000B7350000}"/>
    <cellStyle name="Normal 4 9 5" xfId="14664" xr:uid="{00000000-0005-0000-0000-0000B8350000}"/>
    <cellStyle name="Normal 4 9 5 2" xfId="14665" xr:uid="{00000000-0005-0000-0000-0000B9350000}"/>
    <cellStyle name="Normal 4 9 6" xfId="14666" xr:uid="{00000000-0005-0000-0000-0000BA350000}"/>
    <cellStyle name="Normal 4 9 6 2" xfId="26628" xr:uid="{E2BFCCB9-2A5D-4E43-A997-22E1A6F2D182}"/>
    <cellStyle name="Normal 4 9 6 2 2" xfId="41591" xr:uid="{C23655A7-1D3F-48A9-A9FD-F3B5065C4957}"/>
    <cellStyle name="Normal 4 9 6 3" xfId="34001" xr:uid="{2C823E24-71DF-45D7-BB29-F93828F9C146}"/>
    <cellStyle name="Normal 4 9 7" xfId="14667" xr:uid="{00000000-0005-0000-0000-0000BB350000}"/>
    <cellStyle name="Normal 4 9 7 2" xfId="26629" xr:uid="{F157B5D1-10F6-4319-B56D-CEC81DB31460}"/>
    <cellStyle name="Normal 4 9 7 2 2" xfId="41592" xr:uid="{8A655989-7616-48AB-A3E9-6578E1586459}"/>
    <cellStyle name="Normal 4 9 7 3" xfId="34002" xr:uid="{986A5F69-09F9-4EDC-B394-AB84C84A7775}"/>
    <cellStyle name="Normal 4 9 8" xfId="14668" xr:uid="{00000000-0005-0000-0000-0000BC350000}"/>
    <cellStyle name="Normal 4_2011 Planning Templates_Incentive 3-14-2011 (2)" xfId="2467" xr:uid="{00000000-0005-0000-0000-000061090000}"/>
    <cellStyle name="Normal 40" xfId="2969" xr:uid="{00000000-0005-0000-0000-000062090000}"/>
    <cellStyle name="Normal 40 2" xfId="14669" xr:uid="{00000000-0005-0000-0000-0000BF350000}"/>
    <cellStyle name="Normal 40 3" xfId="14670" xr:uid="{00000000-0005-0000-0000-0000C0350000}"/>
    <cellStyle name="Normal 40 4" xfId="14671" xr:uid="{00000000-0005-0000-0000-0000C1350000}"/>
    <cellStyle name="Normal 40 5" xfId="14672" xr:uid="{00000000-0005-0000-0000-0000C2350000}"/>
    <cellStyle name="Normal 40 6" xfId="5349" xr:uid="{00000000-0005-0000-0000-0000BE350000}"/>
    <cellStyle name="Normal 40 7" xfId="20925" xr:uid="{E44FFE98-CC6F-475A-A007-28BBAFE59B48}"/>
    <cellStyle name="Normal 40 7 2" xfId="35901" xr:uid="{8BCDABCA-A7A4-4809-8224-D2D2C16D26FF}"/>
    <cellStyle name="Normal 40 8" xfId="28297" xr:uid="{EEB917C0-C65F-49AD-92F4-0D067BA6645C}"/>
    <cellStyle name="Normal 41" xfId="2968" xr:uid="{00000000-0005-0000-0000-000063090000}"/>
    <cellStyle name="Normal 41 2" xfId="14673" xr:uid="{00000000-0005-0000-0000-0000C4350000}"/>
    <cellStyle name="Normal 41 2 2" xfId="14674" xr:uid="{00000000-0005-0000-0000-0000C5350000}"/>
    <cellStyle name="Normal 41 2 2 2" xfId="14675" xr:uid="{00000000-0005-0000-0000-0000C6350000}"/>
    <cellStyle name="Normal 41 2 3" xfId="14676" xr:uid="{00000000-0005-0000-0000-0000C7350000}"/>
    <cellStyle name="Normal 41 3" xfId="34" xr:uid="{00000000-0005-0000-0000-000026000000}"/>
    <cellStyle name="Normal 41 3 2" xfId="136" xr:uid="{00000000-0005-0000-0000-000026000000}"/>
    <cellStyle name="Normal 41 3 2 2" xfId="20683" xr:uid="{495FA636-1408-4A01-947F-B96CFC934163}"/>
    <cellStyle name="Normal 41 3 2 2 2" xfId="35684" xr:uid="{C4C8EFDF-22A7-4AA8-86C3-1063555759F2}"/>
    <cellStyle name="Normal 41 3 2 3" xfId="27987" xr:uid="{5CF8CCA4-B9BA-4968-879C-DCCB529CD264}"/>
    <cellStyle name="Normal 41 3 3" xfId="14677" xr:uid="{00000000-0005-0000-0000-0000C8350000}"/>
    <cellStyle name="Normal 41 3 4" xfId="20613" xr:uid="{37AC8F17-6E19-4AA0-AE8B-61A616F9D86E}"/>
    <cellStyle name="Normal 41 3 4 2" xfId="35614" xr:uid="{C617B7B1-B62D-4627-9D5A-745E4E9604A7}"/>
    <cellStyle name="Normal 41 3 5" xfId="27917" xr:uid="{8DA24B64-609F-4896-AC63-7E3B945B8266}"/>
    <cellStyle name="Normal 41 4" xfId="14678" xr:uid="{00000000-0005-0000-0000-0000C9350000}"/>
    <cellStyle name="Normal 41 5" xfId="14679" xr:uid="{00000000-0005-0000-0000-0000CA350000}"/>
    <cellStyle name="Normal 41 6" xfId="14680" xr:uid="{00000000-0005-0000-0000-0000CB350000}"/>
    <cellStyle name="Normal 41 7" xfId="5348" xr:uid="{00000000-0005-0000-0000-0000C3350000}"/>
    <cellStyle name="Normal 41 8" xfId="20924" xr:uid="{D6E24B68-3E8F-4185-9126-B658CAAAFAB7}"/>
    <cellStyle name="Normal 41 8 2" xfId="35900" xr:uid="{01DE5243-81E8-4EE9-A154-D2291E2064AB}"/>
    <cellStyle name="Normal 41 9" xfId="28296" xr:uid="{982A4643-ABDB-4720-824E-0347834B5222}"/>
    <cellStyle name="Normal 42" xfId="2965" xr:uid="{00000000-0005-0000-0000-000064090000}"/>
    <cellStyle name="Normal 42 2" xfId="14681" xr:uid="{00000000-0005-0000-0000-0000CD350000}"/>
    <cellStyle name="Normal 42 2 2" xfId="14682" xr:uid="{00000000-0005-0000-0000-0000CE350000}"/>
    <cellStyle name="Normal 42 2 2 2" xfId="14683" xr:uid="{00000000-0005-0000-0000-0000CF350000}"/>
    <cellStyle name="Normal 42 2 3" xfId="14684" xr:uid="{00000000-0005-0000-0000-0000D0350000}"/>
    <cellStyle name="Normal 42 3" xfId="35" xr:uid="{00000000-0005-0000-0000-000027000000}"/>
    <cellStyle name="Normal 42 3 2" xfId="137" xr:uid="{00000000-0005-0000-0000-000027000000}"/>
    <cellStyle name="Normal 42 3 2 2" xfId="20684" xr:uid="{F00DACFE-AAB4-48CB-975D-CA47AD54EE23}"/>
    <cellStyle name="Normal 42 3 2 2 2" xfId="35685" xr:uid="{C1FFFE37-6398-47A3-8151-CF98AB0F1997}"/>
    <cellStyle name="Normal 42 3 2 3" xfId="27988" xr:uid="{CEBE9D99-F56B-4E10-BFB6-932EBCE2E652}"/>
    <cellStyle name="Normal 42 3 3" xfId="14685" xr:uid="{00000000-0005-0000-0000-0000D1350000}"/>
    <cellStyle name="Normal 42 3 4" xfId="20614" xr:uid="{4057044E-3240-40F1-8361-19C938B2D372}"/>
    <cellStyle name="Normal 42 3 4 2" xfId="35615" xr:uid="{0444569F-3A9C-4F5D-94B3-C6E7FCD556EA}"/>
    <cellStyle name="Normal 42 3 5" xfId="27918" xr:uid="{202C5809-E1CE-4769-B304-76FAEA48EDDF}"/>
    <cellStyle name="Normal 42 4" xfId="14686" xr:uid="{00000000-0005-0000-0000-0000D2350000}"/>
    <cellStyle name="Normal 42 5" xfId="14687" xr:uid="{00000000-0005-0000-0000-0000D3350000}"/>
    <cellStyle name="Normal 42 6" xfId="14688" xr:uid="{00000000-0005-0000-0000-0000D4350000}"/>
    <cellStyle name="Normal 42 7" xfId="5347" xr:uid="{00000000-0005-0000-0000-0000CC350000}"/>
    <cellStyle name="Normal 42 8" xfId="20921" xr:uid="{681CDCB1-DA56-4BFE-96D8-09A8C33DCFF9}"/>
    <cellStyle name="Normal 42 8 2" xfId="35897" xr:uid="{C396ECFC-6FCC-4A70-94E3-A18EDB7F718E}"/>
    <cellStyle name="Normal 42 9" xfId="28293" xr:uid="{D746857C-DBA8-47B2-A738-887DA83670DA}"/>
    <cellStyle name="Normal 43" xfId="2962" xr:uid="{00000000-0005-0000-0000-000065090000}"/>
    <cellStyle name="Normal 43 2" xfId="14689" xr:uid="{00000000-0005-0000-0000-0000D6350000}"/>
    <cellStyle name="Normal 43 3" xfId="36" xr:uid="{00000000-0005-0000-0000-000028000000}"/>
    <cellStyle name="Normal 43 3 2" xfId="138" xr:uid="{00000000-0005-0000-0000-000028000000}"/>
    <cellStyle name="Normal 43 3 2 2" xfId="20685" xr:uid="{A8B3322D-71A4-49A7-B508-AEA59C412B98}"/>
    <cellStyle name="Normal 43 3 2 2 2" xfId="35686" xr:uid="{CACE15BF-5398-4975-BED9-5E363F3801F5}"/>
    <cellStyle name="Normal 43 3 2 3" xfId="27989" xr:uid="{4AFD9673-1B81-4713-937C-08E44CB83857}"/>
    <cellStyle name="Normal 43 3 3" xfId="14690" xr:uid="{00000000-0005-0000-0000-0000D7350000}"/>
    <cellStyle name="Normal 43 3 4" xfId="20615" xr:uid="{870E9D70-05AC-4E1D-A688-FBF2D1977475}"/>
    <cellStyle name="Normal 43 3 4 2" xfId="35616" xr:uid="{3781CB16-CE80-4C0E-A20F-4691A2D901A7}"/>
    <cellStyle name="Normal 43 3 5" xfId="27919" xr:uid="{A92728D3-2608-4716-A259-FA1CB6B2DE97}"/>
    <cellStyle name="Normal 43 4" xfId="14691" xr:uid="{00000000-0005-0000-0000-0000D8350000}"/>
    <cellStyle name="Normal 43 5" xfId="5346" xr:uid="{00000000-0005-0000-0000-0000D5350000}"/>
    <cellStyle name="Normal 43 6" xfId="20918" xr:uid="{E079F5CD-C889-4DB8-9B81-5DE2CFE13112}"/>
    <cellStyle name="Normal 43 6 2" xfId="35894" xr:uid="{CF107DA1-F218-482D-8AC0-08848D078C02}"/>
    <cellStyle name="Normal 43 7" xfId="28290" xr:uid="{33442829-5D06-4E4B-A769-7877A9C148FF}"/>
    <cellStyle name="Normal 44" xfId="2959" xr:uid="{00000000-0005-0000-0000-000066090000}"/>
    <cellStyle name="Normal 44 2" xfId="14692" xr:uid="{00000000-0005-0000-0000-0000DA350000}"/>
    <cellStyle name="Normal 44 3" xfId="37" xr:uid="{00000000-0005-0000-0000-000029000000}"/>
    <cellStyle name="Normal 44 3 2" xfId="139" xr:uid="{00000000-0005-0000-0000-000029000000}"/>
    <cellStyle name="Normal 44 3 2 2" xfId="20686" xr:uid="{77370ABC-6E70-49AC-A95E-33E941C26174}"/>
    <cellStyle name="Normal 44 3 2 2 2" xfId="35687" xr:uid="{F79862BE-B1DB-44E4-B1F7-8DB93F5B5219}"/>
    <cellStyle name="Normal 44 3 2 3" xfId="27990" xr:uid="{5500430E-07E6-42DD-B1C5-142492472876}"/>
    <cellStyle name="Normal 44 3 3" xfId="14693" xr:uid="{00000000-0005-0000-0000-0000DB350000}"/>
    <cellStyle name="Normal 44 3 4" xfId="20616" xr:uid="{4A5ACB82-3CB7-442C-8CC8-512A9533143B}"/>
    <cellStyle name="Normal 44 3 4 2" xfId="35617" xr:uid="{2079112A-C94E-4ED3-A344-4CEB7CFC157D}"/>
    <cellStyle name="Normal 44 3 5" xfId="27920" xr:uid="{0F713363-CA0D-49A5-9957-976AE83AC62F}"/>
    <cellStyle name="Normal 44 4" xfId="14694" xr:uid="{00000000-0005-0000-0000-0000DC350000}"/>
    <cellStyle name="Normal 44 5" xfId="5345" xr:uid="{00000000-0005-0000-0000-0000D9350000}"/>
    <cellStyle name="Normal 44 6" xfId="20915" xr:uid="{BC651C1F-5585-4510-89B9-4F5B45806FAB}"/>
    <cellStyle name="Normal 44 6 2" xfId="35891" xr:uid="{5C9A8D46-DE5A-4C63-96C9-12FB4EB10488}"/>
    <cellStyle name="Normal 44 7" xfId="28287" xr:uid="{851ABB57-8697-4CCC-B5E4-71B29B1F9E2D}"/>
    <cellStyle name="Normal 45" xfId="2956" xr:uid="{00000000-0005-0000-0000-000067090000}"/>
    <cellStyle name="Normal 45 2" xfId="14695" xr:uid="{00000000-0005-0000-0000-0000DE350000}"/>
    <cellStyle name="Normal 45 3" xfId="14696" xr:uid="{00000000-0005-0000-0000-0000DF350000}"/>
    <cellStyle name="Normal 45 4" xfId="14697" xr:uid="{00000000-0005-0000-0000-0000E0350000}"/>
    <cellStyle name="Normal 45 5" xfId="5344" xr:uid="{00000000-0005-0000-0000-0000DD350000}"/>
    <cellStyle name="Normal 45 6" xfId="20912" xr:uid="{073A3F2E-A368-4E6E-A9B8-37FD8129E3FF}"/>
    <cellStyle name="Normal 45 6 2" xfId="35888" xr:uid="{08EA4D00-0BCB-4E96-B254-E79FA8125C0D}"/>
    <cellStyle name="Normal 45 7" xfId="28284" xr:uid="{C1353805-F881-4C78-AC1F-7DFF288A6F29}"/>
    <cellStyle name="Normal 46" xfId="2953" xr:uid="{00000000-0005-0000-0000-000068090000}"/>
    <cellStyle name="Normal 46 2" xfId="14698" xr:uid="{00000000-0005-0000-0000-0000E2350000}"/>
    <cellStyle name="Normal 46 2 2" xfId="14699" xr:uid="{00000000-0005-0000-0000-0000E3350000}"/>
    <cellStyle name="Normal 46 2 2 2" xfId="14700" xr:uid="{00000000-0005-0000-0000-0000E4350000}"/>
    <cellStyle name="Normal 46 2 3" xfId="14701" xr:uid="{00000000-0005-0000-0000-0000E5350000}"/>
    <cellStyle name="Normal 46 3" xfId="38" xr:uid="{00000000-0005-0000-0000-00002A000000}"/>
    <cellStyle name="Normal 46 3 2" xfId="140" xr:uid="{00000000-0005-0000-0000-00002A000000}"/>
    <cellStyle name="Normal 46 3 2 2" xfId="20687" xr:uid="{7746F05F-DE2B-4F89-A354-74C568BAE534}"/>
    <cellStyle name="Normal 46 3 2 2 2" xfId="35688" xr:uid="{B4763A2A-E344-4337-B3D8-9466BFE289F4}"/>
    <cellStyle name="Normal 46 3 2 3" xfId="27991" xr:uid="{B78368A5-17D1-4890-8E4C-4FE32BB38770}"/>
    <cellStyle name="Normal 46 3 3" xfId="14702" xr:uid="{00000000-0005-0000-0000-0000E6350000}"/>
    <cellStyle name="Normal 46 3 4" xfId="20617" xr:uid="{12CA9EA6-65FE-4C51-9F52-511ED3C97E15}"/>
    <cellStyle name="Normal 46 3 4 2" xfId="35618" xr:uid="{6D4279DF-5650-41D9-8C8D-EA0F38E7B1C3}"/>
    <cellStyle name="Normal 46 3 5" xfId="27921" xr:uid="{7D8B2EED-8DB8-48E6-A593-647BE424CEA7}"/>
    <cellStyle name="Normal 46 4" xfId="14703" xr:uid="{00000000-0005-0000-0000-0000E7350000}"/>
    <cellStyle name="Normal 46 5" xfId="14704" xr:uid="{00000000-0005-0000-0000-0000E8350000}"/>
    <cellStyle name="Normal 46 6" xfId="14705" xr:uid="{00000000-0005-0000-0000-0000E9350000}"/>
    <cellStyle name="Normal 46 7" xfId="5343" xr:uid="{00000000-0005-0000-0000-0000E1350000}"/>
    <cellStyle name="Normal 46 8" xfId="20909" xr:uid="{51984701-5817-47A5-A914-FB51569F9182}"/>
    <cellStyle name="Normal 46 8 2" xfId="35885" xr:uid="{EF7B4860-8363-43FF-8E03-1E801CF01812}"/>
    <cellStyle name="Normal 46 9" xfId="28281" xr:uid="{3380E6AF-A823-4377-ADBB-FCA012B9AA5F}"/>
    <cellStyle name="Normal 47" xfId="2468" xr:uid="{00000000-0005-0000-0000-000069090000}"/>
    <cellStyle name="Normal 47 2" xfId="14706" xr:uid="{00000000-0005-0000-0000-0000EB350000}"/>
    <cellStyle name="Normal 47 2 2" xfId="14707" xr:uid="{00000000-0005-0000-0000-0000EC350000}"/>
    <cellStyle name="Normal 47 2 2 2" xfId="14708" xr:uid="{00000000-0005-0000-0000-0000ED350000}"/>
    <cellStyle name="Normal 47 2 2 2 2" xfId="14709" xr:uid="{00000000-0005-0000-0000-0000EE350000}"/>
    <cellStyle name="Normal 47 2 2 2 3" xfId="14710" xr:uid="{00000000-0005-0000-0000-0000EF350000}"/>
    <cellStyle name="Normal 47 2 2 3" xfId="14711" xr:uid="{00000000-0005-0000-0000-0000F0350000}"/>
    <cellStyle name="Normal 47 2 2 3 2" xfId="14712" xr:uid="{00000000-0005-0000-0000-0000F1350000}"/>
    <cellStyle name="Normal 47 2 2 3 3" xfId="26630" xr:uid="{8171E2EE-726C-4B4E-9351-F5717EE284FC}"/>
    <cellStyle name="Normal 47 2 2 3 3 2" xfId="41593" xr:uid="{D4C77720-7A82-4D7C-89BC-EE8F211164EC}"/>
    <cellStyle name="Normal 47 2 2 3 4" xfId="34003" xr:uid="{0C739AF6-9B22-49E2-B8A7-53C875E041E0}"/>
    <cellStyle name="Normal 47 2 2 4" xfId="14713" xr:uid="{00000000-0005-0000-0000-0000F2350000}"/>
    <cellStyle name="Normal 47 2 3" xfId="14714" xr:uid="{00000000-0005-0000-0000-0000F3350000}"/>
    <cellStyle name="Normal 47 2 3 2" xfId="14715" xr:uid="{00000000-0005-0000-0000-0000F4350000}"/>
    <cellStyle name="Normal 47 2 3 2 2" xfId="14716" xr:uid="{00000000-0005-0000-0000-0000F5350000}"/>
    <cellStyle name="Normal 47 2 3 2 3" xfId="14717" xr:uid="{00000000-0005-0000-0000-0000F6350000}"/>
    <cellStyle name="Normal 47 2 3 3" xfId="14718" xr:uid="{00000000-0005-0000-0000-0000F7350000}"/>
    <cellStyle name="Normal 47 2 3 3 2" xfId="14719" xr:uid="{00000000-0005-0000-0000-0000F8350000}"/>
    <cellStyle name="Normal 47 2 3 3 3" xfId="26631" xr:uid="{9535FDBF-9EFC-45E9-9CC4-78FA426D8817}"/>
    <cellStyle name="Normal 47 2 3 3 3 2" xfId="41594" xr:uid="{B0EB5C02-806E-4DA8-BE3C-E859E2E53D5E}"/>
    <cellStyle name="Normal 47 2 3 3 4" xfId="34004" xr:uid="{04FEA4C7-878A-402F-8DCC-834CECC00B04}"/>
    <cellStyle name="Normal 47 2 3 4" xfId="14720" xr:uid="{00000000-0005-0000-0000-0000F9350000}"/>
    <cellStyle name="Normal 47 2 4" xfId="14721" xr:uid="{00000000-0005-0000-0000-0000FA350000}"/>
    <cellStyle name="Normal 47 2 4 2" xfId="14722" xr:uid="{00000000-0005-0000-0000-0000FB350000}"/>
    <cellStyle name="Normal 47 2 4 3" xfId="14723" xr:uid="{00000000-0005-0000-0000-0000FC350000}"/>
    <cellStyle name="Normal 47 2 5" xfId="14724" xr:uid="{00000000-0005-0000-0000-0000FD350000}"/>
    <cellStyle name="Normal 47 2 6" xfId="14725" xr:uid="{00000000-0005-0000-0000-0000FE350000}"/>
    <cellStyle name="Normal 47 2 6 2" xfId="26632" xr:uid="{920F97EF-14A4-4286-BEA4-CDC555906E4D}"/>
    <cellStyle name="Normal 47 2 6 2 2" xfId="41595" xr:uid="{98E2EB4E-3B82-41EC-9840-A1048390BEAA}"/>
    <cellStyle name="Normal 47 2 6 3" xfId="34005" xr:uid="{0158AC9F-75ED-44EF-AB72-82A0DFE21E3B}"/>
    <cellStyle name="Normal 47 2 7" xfId="14726" xr:uid="{00000000-0005-0000-0000-0000FF350000}"/>
    <cellStyle name="Normal 47 2 8" xfId="14727" xr:uid="{00000000-0005-0000-0000-000000360000}"/>
    <cellStyle name="Normal 47 3" xfId="14728" xr:uid="{00000000-0005-0000-0000-000001360000}"/>
    <cellStyle name="Normal 47 3 2" xfId="14729" xr:uid="{00000000-0005-0000-0000-000002360000}"/>
    <cellStyle name="Normal 47 3 3" xfId="26633" xr:uid="{C1A7DEDC-2B04-4DD9-A21F-0821C432650C}"/>
    <cellStyle name="Normal 47 3 3 2" xfId="41596" xr:uid="{C0F3D117-317C-4D82-A071-0F63A4E01D6D}"/>
    <cellStyle name="Normal 47 3 4" xfId="34006" xr:uid="{F8D97915-99BA-4BF0-9C53-CD393EA6467B}"/>
    <cellStyle name="Normal 47 4" xfId="14730" xr:uid="{00000000-0005-0000-0000-000003360000}"/>
    <cellStyle name="Normal 47 5" xfId="14731" xr:uid="{00000000-0005-0000-0000-000004360000}"/>
    <cellStyle name="Normal 47 5 2" xfId="26634" xr:uid="{9A30F85A-1FDA-461C-AD23-B499257904CA}"/>
    <cellStyle name="Normal 47 5 2 2" xfId="41597" xr:uid="{1B531F03-42CC-40D1-8FF3-F9E711CEB8C6}"/>
    <cellStyle name="Normal 47 5 3" xfId="34007" xr:uid="{3573896C-98BE-4A86-8726-2BD234F54CE7}"/>
    <cellStyle name="Normal 47 6" xfId="14732" xr:uid="{00000000-0005-0000-0000-000005360000}"/>
    <cellStyle name="Normal 47 7" xfId="14733" xr:uid="{00000000-0005-0000-0000-000006360000}"/>
    <cellStyle name="Normal 47 8" xfId="5342" xr:uid="{00000000-0005-0000-0000-0000EA350000}"/>
    <cellStyle name="Normal 47 8 2" xfId="23179" xr:uid="{C1B27B0C-8CA5-4D64-94C2-54D5CC09E583}"/>
    <cellStyle name="Normal 47 8 2 2" xfId="38152" xr:uid="{D3311DEE-0598-43F4-8126-FAF0DB5C7170}"/>
    <cellStyle name="Normal 47 8 3" xfId="30549" xr:uid="{F454EA36-9EA3-4166-91B9-49B9DE2235D3}"/>
    <cellStyle name="Normal 48" xfId="2950" xr:uid="{00000000-0005-0000-0000-00006A090000}"/>
    <cellStyle name="Normal 48 2" xfId="14734" xr:uid="{00000000-0005-0000-0000-000008360000}"/>
    <cellStyle name="Normal 48 2 2" xfId="14735" xr:uid="{00000000-0005-0000-0000-000009360000}"/>
    <cellStyle name="Normal 48 2 3" xfId="14736" xr:uid="{00000000-0005-0000-0000-00000A360000}"/>
    <cellStyle name="Normal 48 2 4" xfId="14737" xr:uid="{00000000-0005-0000-0000-00000B360000}"/>
    <cellStyle name="Normal 48 2 4 2" xfId="26635" xr:uid="{E95E906F-6022-4F67-9520-BC8F2C3F6423}"/>
    <cellStyle name="Normal 48 2 4 2 2" xfId="41598" xr:uid="{CC803044-1253-493C-A753-A54D0DE285FC}"/>
    <cellStyle name="Normal 48 2 4 3" xfId="34008" xr:uid="{33BEB9D1-CFF9-41AA-85DF-2D09C4E71BEB}"/>
    <cellStyle name="Normal 48 2 5" xfId="14738" xr:uid="{00000000-0005-0000-0000-00000C360000}"/>
    <cellStyle name="Normal 48 3" xfId="14739" xr:uid="{00000000-0005-0000-0000-00000D360000}"/>
    <cellStyle name="Normal 48 4" xfId="14740" xr:uid="{00000000-0005-0000-0000-00000E360000}"/>
    <cellStyle name="Normal 48 4 2" xfId="26636" xr:uid="{8D8DF7BC-9ADF-4DC2-A8D9-EF7BAAF398BB}"/>
    <cellStyle name="Normal 48 4 2 2" xfId="41599" xr:uid="{B49BC3B1-8FB7-4AD3-8324-25A274DE4756}"/>
    <cellStyle name="Normal 48 4 3" xfId="34009" xr:uid="{BBDBBA7D-A478-4E11-AF4B-7C890E1B6591}"/>
    <cellStyle name="Normal 48 5" xfId="14741" xr:uid="{00000000-0005-0000-0000-00000F360000}"/>
    <cellStyle name="Normal 48 6" xfId="14742" xr:uid="{00000000-0005-0000-0000-000010360000}"/>
    <cellStyle name="Normal 48 7" xfId="14743" xr:uid="{00000000-0005-0000-0000-000011360000}"/>
    <cellStyle name="Normal 48 8" xfId="20906" xr:uid="{2FE84942-2483-4897-95A6-DE849B1172DD}"/>
    <cellStyle name="Normal 48 8 2" xfId="35882" xr:uid="{D4DC7DB3-2B83-4F6F-859A-86674677C9E9}"/>
    <cellStyle name="Normal 48 9" xfId="28278" xr:uid="{81B84431-699B-4202-B0DA-EDCF741B05A3}"/>
    <cellStyle name="Normal 49" xfId="5341" xr:uid="{00000000-0005-0000-0000-000012360000}"/>
    <cellStyle name="Normal 49 2" xfId="14744" xr:uid="{00000000-0005-0000-0000-000013360000}"/>
    <cellStyle name="Normal 49 3" xfId="39" xr:uid="{00000000-0005-0000-0000-00002B000000}"/>
    <cellStyle name="Normal 49 3 2" xfId="141" xr:uid="{00000000-0005-0000-0000-00002B000000}"/>
    <cellStyle name="Normal 49 3 2 2" xfId="20688" xr:uid="{6632D383-A4AB-40E5-BB81-2D4C9B1F71DF}"/>
    <cellStyle name="Normal 49 3 2 2 2" xfId="35689" xr:uid="{609C06E4-87F4-4240-8B34-DEEA665CE2EF}"/>
    <cellStyle name="Normal 49 3 2 3" xfId="27992" xr:uid="{FDB062A4-FA9A-401A-AFDC-73C34275B38D}"/>
    <cellStyle name="Normal 49 3 3" xfId="14745" xr:uid="{00000000-0005-0000-0000-000014360000}"/>
    <cellStyle name="Normal 49 3 4" xfId="20618" xr:uid="{BBEEB656-27B2-4E33-8DF9-4ECDD7E78A55}"/>
    <cellStyle name="Normal 49 3 4 2" xfId="35619" xr:uid="{8EE5C037-3E90-4956-B1E0-EF8C99322B83}"/>
    <cellStyle name="Normal 49 3 5" xfId="27922" xr:uid="{E78A7235-0336-4B02-8D9E-1F4A9D4EF262}"/>
    <cellStyle name="Normal 49 4" xfId="14746" xr:uid="{00000000-0005-0000-0000-000015360000}"/>
    <cellStyle name="Normal 5" xfId="2469" xr:uid="{00000000-0005-0000-0000-00006B090000}"/>
    <cellStyle name="Normal 5 10" xfId="2470" xr:uid="{00000000-0005-0000-0000-00006C090000}"/>
    <cellStyle name="Normal 5 10 2" xfId="14747" xr:uid="{00000000-0005-0000-0000-000018360000}"/>
    <cellStyle name="Normal 5 10 2 2" xfId="14748" xr:uid="{00000000-0005-0000-0000-000019360000}"/>
    <cellStyle name="Normal 5 10 2 2 2" xfId="14749" xr:uid="{00000000-0005-0000-0000-00001A360000}"/>
    <cellStyle name="Normal 5 10 2 2 2 2" xfId="14750" xr:uid="{00000000-0005-0000-0000-00001B360000}"/>
    <cellStyle name="Normal 5 10 2 2 2 3" xfId="14751" xr:uid="{00000000-0005-0000-0000-00001C360000}"/>
    <cellStyle name="Normal 5 10 2 2 3" xfId="14752" xr:uid="{00000000-0005-0000-0000-00001D360000}"/>
    <cellStyle name="Normal 5 10 2 2 3 2" xfId="14753" xr:uid="{00000000-0005-0000-0000-00001E360000}"/>
    <cellStyle name="Normal 5 10 2 2 3 3" xfId="26637" xr:uid="{D37BE0AE-D028-4F5F-BAA0-C11826821EF5}"/>
    <cellStyle name="Normal 5 10 2 2 3 3 2" xfId="41600" xr:uid="{EDD1D30B-5571-4C47-A36B-B82486C16841}"/>
    <cellStyle name="Normal 5 10 2 2 3 4" xfId="34010" xr:uid="{09E16AE8-1DF6-4B67-AEF8-CBAF115AA165}"/>
    <cellStyle name="Normal 5 10 2 2 4" xfId="14754" xr:uid="{00000000-0005-0000-0000-00001F360000}"/>
    <cellStyle name="Normal 5 10 2 3" xfId="14755" xr:uid="{00000000-0005-0000-0000-000020360000}"/>
    <cellStyle name="Normal 5 10 2 3 2" xfId="14756" xr:uid="{00000000-0005-0000-0000-000021360000}"/>
    <cellStyle name="Normal 5 10 2 3 3" xfId="14757" xr:uid="{00000000-0005-0000-0000-000022360000}"/>
    <cellStyle name="Normal 5 10 2 4" xfId="14758" xr:uid="{00000000-0005-0000-0000-000023360000}"/>
    <cellStyle name="Normal 5 10 2 4 2" xfId="14759" xr:uid="{00000000-0005-0000-0000-000024360000}"/>
    <cellStyle name="Normal 5 10 2 4 3" xfId="26638" xr:uid="{849B155C-7042-44AB-8A30-8B8059864CC1}"/>
    <cellStyle name="Normal 5 10 2 4 3 2" xfId="41601" xr:uid="{C34B6FD6-22ED-4957-B816-D7288693CAF5}"/>
    <cellStyle name="Normal 5 10 2 4 4" xfId="34011" xr:uid="{E2914969-AACE-479C-9E47-916B31911B00}"/>
    <cellStyle name="Normal 5 10 2 5" xfId="14760" xr:uid="{00000000-0005-0000-0000-000025360000}"/>
    <cellStyle name="Normal 5 10 3" xfId="14761" xr:uid="{00000000-0005-0000-0000-000026360000}"/>
    <cellStyle name="Normal 5 10 3 2" xfId="14762" xr:uid="{00000000-0005-0000-0000-000027360000}"/>
    <cellStyle name="Normal 5 10 3 2 2" xfId="14763" xr:uid="{00000000-0005-0000-0000-000028360000}"/>
    <cellStyle name="Normal 5 10 3 2 3" xfId="14764" xr:uid="{00000000-0005-0000-0000-000029360000}"/>
    <cellStyle name="Normal 5 10 3 3" xfId="14765" xr:uid="{00000000-0005-0000-0000-00002A360000}"/>
    <cellStyle name="Normal 5 10 3 3 2" xfId="14766" xr:uid="{00000000-0005-0000-0000-00002B360000}"/>
    <cellStyle name="Normal 5 10 3 3 3" xfId="26639" xr:uid="{7D3A0212-C9C0-4546-8367-505290A2ED9B}"/>
    <cellStyle name="Normal 5 10 3 3 3 2" xfId="41602" xr:uid="{85998C02-2254-481B-A436-2B5AE81AFBD8}"/>
    <cellStyle name="Normal 5 10 3 3 4" xfId="34012" xr:uid="{568884DD-D288-4376-9C52-796AA650CD29}"/>
    <cellStyle name="Normal 5 10 3 4" xfId="14767" xr:uid="{00000000-0005-0000-0000-00002C360000}"/>
    <cellStyle name="Normal 5 10 4" xfId="14768" xr:uid="{00000000-0005-0000-0000-00002D360000}"/>
    <cellStyle name="Normal 5 10 5" xfId="14769" xr:uid="{00000000-0005-0000-0000-00002E360000}"/>
    <cellStyle name="Normal 5 11" xfId="2471" xr:uid="{00000000-0005-0000-0000-00006D090000}"/>
    <cellStyle name="Normal 5 11 2" xfId="14770" xr:uid="{00000000-0005-0000-0000-000030360000}"/>
    <cellStyle name="Normal 5 11 3" xfId="14771" xr:uid="{00000000-0005-0000-0000-000031360000}"/>
    <cellStyle name="Normal 5 12" xfId="2472" xr:uid="{00000000-0005-0000-0000-00006E090000}"/>
    <cellStyle name="Normal 5 12 2" xfId="14772" xr:uid="{00000000-0005-0000-0000-000033360000}"/>
    <cellStyle name="Normal 5 12 3" xfId="14773" xr:uid="{00000000-0005-0000-0000-000034360000}"/>
    <cellStyle name="Normal 5 13" xfId="2473" xr:uid="{00000000-0005-0000-0000-00006F090000}"/>
    <cellStyle name="Normal 5 13 2" xfId="14774" xr:uid="{00000000-0005-0000-0000-000036360000}"/>
    <cellStyle name="Normal 5 13 3" xfId="14775" xr:uid="{00000000-0005-0000-0000-000037360000}"/>
    <cellStyle name="Normal 5 14" xfId="2474" xr:uid="{00000000-0005-0000-0000-000070090000}"/>
    <cellStyle name="Normal 5 14 2" xfId="14776" xr:uid="{00000000-0005-0000-0000-000039360000}"/>
    <cellStyle name="Normal 5 14 3" xfId="14777" xr:uid="{00000000-0005-0000-0000-00003A360000}"/>
    <cellStyle name="Normal 5 15" xfId="2475" xr:uid="{00000000-0005-0000-0000-000071090000}"/>
    <cellStyle name="Normal 5 15 2" xfId="14778" xr:uid="{00000000-0005-0000-0000-00003C360000}"/>
    <cellStyle name="Normal 5 15 3" xfId="14779" xr:uid="{00000000-0005-0000-0000-00003D360000}"/>
    <cellStyle name="Normal 5 16" xfId="2476" xr:uid="{00000000-0005-0000-0000-000072090000}"/>
    <cellStyle name="Normal 5 16 2" xfId="14780" xr:uid="{00000000-0005-0000-0000-00003F360000}"/>
    <cellStyle name="Normal 5 16 3" xfId="14781" xr:uid="{00000000-0005-0000-0000-000040360000}"/>
    <cellStyle name="Normal 5 17" xfId="2477" xr:uid="{00000000-0005-0000-0000-000073090000}"/>
    <cellStyle name="Normal 5 17 2" xfId="14782" xr:uid="{00000000-0005-0000-0000-000042360000}"/>
    <cellStyle name="Normal 5 17 3" xfId="14783" xr:uid="{00000000-0005-0000-0000-000043360000}"/>
    <cellStyle name="Normal 5 18" xfId="2478" xr:uid="{00000000-0005-0000-0000-000074090000}"/>
    <cellStyle name="Normal 5 18 2" xfId="14784" xr:uid="{00000000-0005-0000-0000-000045360000}"/>
    <cellStyle name="Normal 5 18 3" xfId="14785" xr:uid="{00000000-0005-0000-0000-000046360000}"/>
    <cellStyle name="Normal 5 19" xfId="2479" xr:uid="{00000000-0005-0000-0000-000075090000}"/>
    <cellStyle name="Normal 5 19 2" xfId="14786" xr:uid="{00000000-0005-0000-0000-000048360000}"/>
    <cellStyle name="Normal 5 19 3" xfId="14787" xr:uid="{00000000-0005-0000-0000-000049360000}"/>
    <cellStyle name="Normal 5 2" xfId="2480" xr:uid="{00000000-0005-0000-0000-000076090000}"/>
    <cellStyle name="Normal 5 2 10" xfId="2481" xr:uid="{00000000-0005-0000-0000-000077090000}"/>
    <cellStyle name="Normal 5 2 10 2" xfId="14788" xr:uid="{00000000-0005-0000-0000-00004C360000}"/>
    <cellStyle name="Normal 5 2 10 3" xfId="14789" xr:uid="{00000000-0005-0000-0000-00004D360000}"/>
    <cellStyle name="Normal 5 2 11" xfId="2482" xr:uid="{00000000-0005-0000-0000-000078090000}"/>
    <cellStyle name="Normal 5 2 11 2" xfId="14790" xr:uid="{00000000-0005-0000-0000-00004F360000}"/>
    <cellStyle name="Normal 5 2 11 3" xfId="14791" xr:uid="{00000000-0005-0000-0000-000050360000}"/>
    <cellStyle name="Normal 5 2 12" xfId="2483" xr:uid="{00000000-0005-0000-0000-000079090000}"/>
    <cellStyle name="Normal 5 2 12 2" xfId="14792" xr:uid="{00000000-0005-0000-0000-000052360000}"/>
    <cellStyle name="Normal 5 2 12 3" xfId="14793" xr:uid="{00000000-0005-0000-0000-000053360000}"/>
    <cellStyle name="Normal 5 2 13" xfId="2484" xr:uid="{00000000-0005-0000-0000-00007A090000}"/>
    <cellStyle name="Normal 5 2 13 2" xfId="14794" xr:uid="{00000000-0005-0000-0000-000055360000}"/>
    <cellStyle name="Normal 5 2 13 3" xfId="14795" xr:uid="{00000000-0005-0000-0000-000056360000}"/>
    <cellStyle name="Normal 5 2 14" xfId="2485" xr:uid="{00000000-0005-0000-0000-00007B090000}"/>
    <cellStyle name="Normal 5 2 14 2" xfId="14796" xr:uid="{00000000-0005-0000-0000-000058360000}"/>
    <cellStyle name="Normal 5 2 14 3" xfId="14797" xr:uid="{00000000-0005-0000-0000-000059360000}"/>
    <cellStyle name="Normal 5 2 15" xfId="2486" xr:uid="{00000000-0005-0000-0000-00007C090000}"/>
    <cellStyle name="Normal 5 2 15 2" xfId="14798" xr:uid="{00000000-0005-0000-0000-00005B360000}"/>
    <cellStyle name="Normal 5 2 15 3" xfId="14799" xr:uid="{00000000-0005-0000-0000-00005C360000}"/>
    <cellStyle name="Normal 5 2 16" xfId="2487" xr:uid="{00000000-0005-0000-0000-00007D090000}"/>
    <cellStyle name="Normal 5 2 16 2" xfId="14800" xr:uid="{00000000-0005-0000-0000-00005E360000}"/>
    <cellStyle name="Normal 5 2 16 3" xfId="14801" xr:uid="{00000000-0005-0000-0000-00005F360000}"/>
    <cellStyle name="Normal 5 2 17" xfId="2488" xr:uid="{00000000-0005-0000-0000-00007E090000}"/>
    <cellStyle name="Normal 5 2 17 2" xfId="14802" xr:uid="{00000000-0005-0000-0000-000061360000}"/>
    <cellStyle name="Normal 5 2 17 3" xfId="14803" xr:uid="{00000000-0005-0000-0000-000062360000}"/>
    <cellStyle name="Normal 5 2 18" xfId="2489" xr:uid="{00000000-0005-0000-0000-00007F090000}"/>
    <cellStyle name="Normal 5 2 18 2" xfId="14804" xr:uid="{00000000-0005-0000-0000-000064360000}"/>
    <cellStyle name="Normal 5 2 18 3" xfId="14805" xr:uid="{00000000-0005-0000-0000-000065360000}"/>
    <cellStyle name="Normal 5 2 19" xfId="2490" xr:uid="{00000000-0005-0000-0000-000080090000}"/>
    <cellStyle name="Normal 5 2 19 2" xfId="14806" xr:uid="{00000000-0005-0000-0000-000067360000}"/>
    <cellStyle name="Normal 5 2 19 3" xfId="14807" xr:uid="{00000000-0005-0000-0000-000068360000}"/>
    <cellStyle name="Normal 5 2 2" xfId="2491" xr:uid="{00000000-0005-0000-0000-000081090000}"/>
    <cellStyle name="Normal 5 2 2 10" xfId="14808" xr:uid="{00000000-0005-0000-0000-00006A360000}"/>
    <cellStyle name="Normal 5 2 2 10 2" xfId="26640" xr:uid="{E5CCC719-2B1C-4B47-B267-C470DD1F455C}"/>
    <cellStyle name="Normal 5 2 2 10 2 2" xfId="41603" xr:uid="{A5FDB657-A6FC-4AE3-80B0-755B3C779916}"/>
    <cellStyle name="Normal 5 2 2 10 3" xfId="34013" xr:uid="{8644E961-85F4-4A0A-8844-1F0F53424435}"/>
    <cellStyle name="Normal 5 2 2 11" xfId="14809" xr:uid="{00000000-0005-0000-0000-00006B360000}"/>
    <cellStyle name="Normal 5 2 2 2" xfId="14810" xr:uid="{00000000-0005-0000-0000-00006C360000}"/>
    <cellStyle name="Normal 5 2 2 2 10" xfId="14811" xr:uid="{00000000-0005-0000-0000-00006D360000}"/>
    <cellStyle name="Normal 5 2 2 2 2" xfId="14812" xr:uid="{00000000-0005-0000-0000-00006E360000}"/>
    <cellStyle name="Normal 5 2 2 2 2 2" xfId="14813" xr:uid="{00000000-0005-0000-0000-00006F360000}"/>
    <cellStyle name="Normal 5 2 2 2 2 2 2" xfId="14814" xr:uid="{00000000-0005-0000-0000-000070360000}"/>
    <cellStyle name="Normal 5 2 2 2 2 2 2 2" xfId="14815" xr:uid="{00000000-0005-0000-0000-000071360000}"/>
    <cellStyle name="Normal 5 2 2 2 2 2 2 2 2" xfId="14816" xr:uid="{00000000-0005-0000-0000-000072360000}"/>
    <cellStyle name="Normal 5 2 2 2 2 2 2 2 3" xfId="14817" xr:uid="{00000000-0005-0000-0000-000073360000}"/>
    <cellStyle name="Normal 5 2 2 2 2 2 2 3" xfId="14818" xr:uid="{00000000-0005-0000-0000-000074360000}"/>
    <cellStyle name="Normal 5 2 2 2 2 2 2 4" xfId="14819" xr:uid="{00000000-0005-0000-0000-000075360000}"/>
    <cellStyle name="Normal 5 2 2 2 2 2 2 4 2" xfId="26641" xr:uid="{E0F04107-6A5D-4859-A51D-0058B11C5091}"/>
    <cellStyle name="Normal 5 2 2 2 2 2 2 4 2 2" xfId="41604" xr:uid="{178CE667-788D-48AD-98DD-B0304DEA27F8}"/>
    <cellStyle name="Normal 5 2 2 2 2 2 2 4 3" xfId="34014" xr:uid="{D510210F-C55B-4D73-AA95-7B6BE446BBD4}"/>
    <cellStyle name="Normal 5 2 2 2 2 2 2 5" xfId="14820" xr:uid="{00000000-0005-0000-0000-000076360000}"/>
    <cellStyle name="Normal 5 2 2 2 2 2 2 5 2" xfId="26642" xr:uid="{2BD3E210-7395-4C83-9357-B5DF114D2690}"/>
    <cellStyle name="Normal 5 2 2 2 2 2 2 5 2 2" xfId="41605" xr:uid="{8208C9B3-12AF-4170-AB87-57A8527014DC}"/>
    <cellStyle name="Normal 5 2 2 2 2 2 2 5 3" xfId="34015" xr:uid="{79F0EE9A-61EF-47CF-BFAE-67A836D4D2C1}"/>
    <cellStyle name="Normal 5 2 2 2 2 2 2 6" xfId="14821" xr:uid="{00000000-0005-0000-0000-000077360000}"/>
    <cellStyle name="Normal 5 2 2 2 2 2 3" xfId="14822" xr:uid="{00000000-0005-0000-0000-000078360000}"/>
    <cellStyle name="Normal 5 2 2 2 2 2 3 2" xfId="14823" xr:uid="{00000000-0005-0000-0000-000079360000}"/>
    <cellStyle name="Normal 5 2 2 2 2 2 3 2 2" xfId="14824" xr:uid="{00000000-0005-0000-0000-00007A360000}"/>
    <cellStyle name="Normal 5 2 2 2 2 2 3 2 3" xfId="14825" xr:uid="{00000000-0005-0000-0000-00007B360000}"/>
    <cellStyle name="Normal 5 2 2 2 2 2 3 3" xfId="14826" xr:uid="{00000000-0005-0000-0000-00007C360000}"/>
    <cellStyle name="Normal 5 2 2 2 2 2 3 3 2" xfId="14827" xr:uid="{00000000-0005-0000-0000-00007D360000}"/>
    <cellStyle name="Normal 5 2 2 2 2 2 3 3 3" xfId="26643" xr:uid="{5AE33537-92B0-4F15-A401-F81A9C7B205E}"/>
    <cellStyle name="Normal 5 2 2 2 2 2 3 3 3 2" xfId="41606" xr:uid="{B40F15D1-7AAC-4EC5-9873-995F844E2267}"/>
    <cellStyle name="Normal 5 2 2 2 2 2 3 3 4" xfId="34016" xr:uid="{8B34305C-523A-4546-AB5E-5DED002DC638}"/>
    <cellStyle name="Normal 5 2 2 2 2 2 3 4" xfId="14828" xr:uid="{00000000-0005-0000-0000-00007E360000}"/>
    <cellStyle name="Normal 5 2 2 2 2 2 4" xfId="14829" xr:uid="{00000000-0005-0000-0000-00007F360000}"/>
    <cellStyle name="Normal 5 2 2 2 2 2 4 2" xfId="14830" xr:uid="{00000000-0005-0000-0000-000080360000}"/>
    <cellStyle name="Normal 5 2 2 2 2 2 4 3" xfId="14831" xr:uid="{00000000-0005-0000-0000-000081360000}"/>
    <cellStyle name="Normal 5 2 2 2 2 2 5" xfId="14832" xr:uid="{00000000-0005-0000-0000-000082360000}"/>
    <cellStyle name="Normal 5 2 2 2 2 2 6" xfId="14833" xr:uid="{00000000-0005-0000-0000-000083360000}"/>
    <cellStyle name="Normal 5 2 2 2 2 2 6 2" xfId="26644" xr:uid="{AE26E3A8-9A31-44DC-BA72-EF048BDB009F}"/>
    <cellStyle name="Normal 5 2 2 2 2 2 6 2 2" xfId="41607" xr:uid="{B073E460-29FF-4FB0-A3A6-6E00FA042655}"/>
    <cellStyle name="Normal 5 2 2 2 2 2 6 3" xfId="34017" xr:uid="{69045552-0632-44E4-9663-73C90BA17930}"/>
    <cellStyle name="Normal 5 2 2 2 2 2 7" xfId="14834" xr:uid="{00000000-0005-0000-0000-000084360000}"/>
    <cellStyle name="Normal 5 2 2 2 2 2 7 2" xfId="26645" xr:uid="{6F531729-36ED-453F-A414-FEFF28F438CA}"/>
    <cellStyle name="Normal 5 2 2 2 2 2 7 2 2" xfId="41608" xr:uid="{A123563A-FD4E-4372-9225-A217443814B8}"/>
    <cellStyle name="Normal 5 2 2 2 2 2 7 3" xfId="34018" xr:uid="{EF0C7382-3913-4AAB-882D-541AFBC84397}"/>
    <cellStyle name="Normal 5 2 2 2 2 2 8" xfId="14835" xr:uid="{00000000-0005-0000-0000-000085360000}"/>
    <cellStyle name="Normal 5 2 2 2 2 3" xfId="14836" xr:uid="{00000000-0005-0000-0000-000086360000}"/>
    <cellStyle name="Normal 5 2 2 2 2 3 2" xfId="14837" xr:uid="{00000000-0005-0000-0000-000087360000}"/>
    <cellStyle name="Normal 5 2 2 2 2 3 2 2" xfId="14838" xr:uid="{00000000-0005-0000-0000-000088360000}"/>
    <cellStyle name="Normal 5 2 2 2 2 3 2 3" xfId="14839" xr:uid="{00000000-0005-0000-0000-000089360000}"/>
    <cellStyle name="Normal 5 2 2 2 2 3 2 3 2" xfId="26646" xr:uid="{F6976D84-6B8C-4D23-A11D-3C79C06A05BA}"/>
    <cellStyle name="Normal 5 2 2 2 2 3 2 3 2 2" xfId="41609" xr:uid="{58423784-5484-4BCB-92A6-59690F8B4DDD}"/>
    <cellStyle name="Normal 5 2 2 2 2 3 2 3 3" xfId="34019" xr:uid="{D0805460-8DF7-4396-A6E2-8AB505693244}"/>
    <cellStyle name="Normal 5 2 2 2 2 3 2 4" xfId="14840" xr:uid="{00000000-0005-0000-0000-00008A360000}"/>
    <cellStyle name="Normal 5 2 2 2 2 3 3" xfId="14841" xr:uid="{00000000-0005-0000-0000-00008B360000}"/>
    <cellStyle name="Normal 5 2 2 2 2 3 4" xfId="14842" xr:uid="{00000000-0005-0000-0000-00008C360000}"/>
    <cellStyle name="Normal 5 2 2 2 2 3 4 2" xfId="26647" xr:uid="{D623CD4B-7993-493A-AAA3-9C2F7F7C3C9A}"/>
    <cellStyle name="Normal 5 2 2 2 2 3 4 2 2" xfId="41610" xr:uid="{7711FE17-3168-4E3A-8473-658AFE52FF81}"/>
    <cellStyle name="Normal 5 2 2 2 2 3 4 3" xfId="34020" xr:uid="{BD9EADA3-2594-41F7-82D8-81822026782E}"/>
    <cellStyle name="Normal 5 2 2 2 2 3 5" xfId="14843" xr:uid="{00000000-0005-0000-0000-00008D360000}"/>
    <cellStyle name="Normal 5 2 2 2 2 3 5 2" xfId="26648" xr:uid="{AB84A93B-C6B4-4659-BFD0-E73AF11B328B}"/>
    <cellStyle name="Normal 5 2 2 2 2 3 5 2 2" xfId="41611" xr:uid="{C05F89F2-6D3F-44DB-8021-D5E648BE222C}"/>
    <cellStyle name="Normal 5 2 2 2 2 3 5 3" xfId="34021" xr:uid="{2FDA9ED4-64C0-4A3A-B93A-CA54140E6CB0}"/>
    <cellStyle name="Normal 5 2 2 2 2 3 6" xfId="14844" xr:uid="{00000000-0005-0000-0000-00008E360000}"/>
    <cellStyle name="Normal 5 2 2 2 2 4" xfId="14845" xr:uid="{00000000-0005-0000-0000-00008F360000}"/>
    <cellStyle name="Normal 5 2 2 2 2 4 2" xfId="14846" xr:uid="{00000000-0005-0000-0000-000090360000}"/>
    <cellStyle name="Normal 5 2 2 2 2 4 2 2" xfId="14847" xr:uid="{00000000-0005-0000-0000-000091360000}"/>
    <cellStyle name="Normal 5 2 2 2 2 4 2 3" xfId="14848" xr:uid="{00000000-0005-0000-0000-000092360000}"/>
    <cellStyle name="Normal 5 2 2 2 2 4 3" xfId="14849" xr:uid="{00000000-0005-0000-0000-000093360000}"/>
    <cellStyle name="Normal 5 2 2 2 2 4 4" xfId="14850" xr:uid="{00000000-0005-0000-0000-000094360000}"/>
    <cellStyle name="Normal 5 2 2 2 2 4 4 2" xfId="26649" xr:uid="{AF6B01DE-2955-4C62-8362-3D672A2D104D}"/>
    <cellStyle name="Normal 5 2 2 2 2 4 4 2 2" xfId="41612" xr:uid="{85441EEA-B8F1-4F20-B6C6-A15413D2FF9E}"/>
    <cellStyle name="Normal 5 2 2 2 2 4 4 3" xfId="34022" xr:uid="{CC906FCF-613A-44A6-9AEA-25E325E4E7C0}"/>
    <cellStyle name="Normal 5 2 2 2 2 4 5" xfId="14851" xr:uid="{00000000-0005-0000-0000-000095360000}"/>
    <cellStyle name="Normal 5 2 2 2 2 4 5 2" xfId="26650" xr:uid="{D682992E-CDCC-47AC-89AB-CCD0EAD5D73F}"/>
    <cellStyle name="Normal 5 2 2 2 2 4 5 2 2" xfId="41613" xr:uid="{FB2B0E89-D4B4-4242-9575-A39F2CAEA4DC}"/>
    <cellStyle name="Normal 5 2 2 2 2 4 5 3" xfId="34023" xr:uid="{C7F7CD81-3172-4FD9-9BFE-F01EDAD63173}"/>
    <cellStyle name="Normal 5 2 2 2 2 4 6" xfId="14852" xr:uid="{00000000-0005-0000-0000-000096360000}"/>
    <cellStyle name="Normal 5 2 2 2 2 5" xfId="14853" xr:uid="{00000000-0005-0000-0000-000097360000}"/>
    <cellStyle name="Normal 5 2 2 2 2 5 2" xfId="14854" xr:uid="{00000000-0005-0000-0000-000098360000}"/>
    <cellStyle name="Normal 5 2 2 2 2 5 3" xfId="14855" xr:uid="{00000000-0005-0000-0000-000099360000}"/>
    <cellStyle name="Normal 5 2 2 2 2 6" xfId="14856" xr:uid="{00000000-0005-0000-0000-00009A360000}"/>
    <cellStyle name="Normal 5 2 2 2 2 7" xfId="14857" xr:uid="{00000000-0005-0000-0000-00009B360000}"/>
    <cellStyle name="Normal 5 2 2 2 2 7 2" xfId="26651" xr:uid="{2E52344A-4281-454E-AC9B-BF2C7FC654E1}"/>
    <cellStyle name="Normal 5 2 2 2 2 7 2 2" xfId="41614" xr:uid="{1352D924-3A9B-4A2D-AD0E-ED74635875A4}"/>
    <cellStyle name="Normal 5 2 2 2 2 7 3" xfId="34024" xr:uid="{AD50E448-FE0C-4CCD-BCB5-C3B604F5A09F}"/>
    <cellStyle name="Normal 5 2 2 2 2 8" xfId="14858" xr:uid="{00000000-0005-0000-0000-00009C360000}"/>
    <cellStyle name="Normal 5 2 2 2 2 8 2" xfId="26652" xr:uid="{44451C01-2B76-48EE-BF3B-15EC9099F767}"/>
    <cellStyle name="Normal 5 2 2 2 2 8 2 2" xfId="41615" xr:uid="{AC30AD84-ED9A-4264-A205-C44C09AF4D5A}"/>
    <cellStyle name="Normal 5 2 2 2 2 8 3" xfId="34025" xr:uid="{B3780C83-75EE-4223-B0FA-0DD6C870EE45}"/>
    <cellStyle name="Normal 5 2 2 2 2 9" xfId="14859" xr:uid="{00000000-0005-0000-0000-00009D360000}"/>
    <cellStyle name="Normal 5 2 2 2 3" xfId="14860" xr:uid="{00000000-0005-0000-0000-00009E360000}"/>
    <cellStyle name="Normal 5 2 2 2 3 2" xfId="14861" xr:uid="{00000000-0005-0000-0000-00009F360000}"/>
    <cellStyle name="Normal 5 2 2 2 3 2 2" xfId="14862" xr:uid="{00000000-0005-0000-0000-0000A0360000}"/>
    <cellStyle name="Normal 5 2 2 2 3 2 2 2" xfId="14863" xr:uid="{00000000-0005-0000-0000-0000A1360000}"/>
    <cellStyle name="Normal 5 2 2 2 3 2 2 3" xfId="14864" xr:uid="{00000000-0005-0000-0000-0000A2360000}"/>
    <cellStyle name="Normal 5 2 2 2 3 2 2 3 2" xfId="26653" xr:uid="{34A24741-6A24-4F59-BED6-9848FA344464}"/>
    <cellStyle name="Normal 5 2 2 2 3 2 2 3 2 2" xfId="41616" xr:uid="{12954A01-87AD-4A8D-A3B3-9B8DE0D5BC0F}"/>
    <cellStyle name="Normal 5 2 2 2 3 2 2 3 3" xfId="34026" xr:uid="{52114E2F-7698-461D-8CF2-2A73378669BA}"/>
    <cellStyle name="Normal 5 2 2 2 3 2 2 4" xfId="14865" xr:uid="{00000000-0005-0000-0000-0000A3360000}"/>
    <cellStyle name="Normal 5 2 2 2 3 2 3" xfId="14866" xr:uid="{00000000-0005-0000-0000-0000A4360000}"/>
    <cellStyle name="Normal 5 2 2 2 3 2 4" xfId="14867" xr:uid="{00000000-0005-0000-0000-0000A5360000}"/>
    <cellStyle name="Normal 5 2 2 2 3 2 4 2" xfId="26654" xr:uid="{33CBF5B0-41ED-4A11-AAE4-AA16518EC1B6}"/>
    <cellStyle name="Normal 5 2 2 2 3 2 4 2 2" xfId="41617" xr:uid="{97B92EC1-172F-420D-92E5-99C3E44A16BC}"/>
    <cellStyle name="Normal 5 2 2 2 3 2 4 3" xfId="34027" xr:uid="{39D99833-6370-4D3F-825F-60D24C7A3A1E}"/>
    <cellStyle name="Normal 5 2 2 2 3 2 5" xfId="14868" xr:uid="{00000000-0005-0000-0000-0000A6360000}"/>
    <cellStyle name="Normal 5 2 2 2 3 2 5 2" xfId="26655" xr:uid="{A725DF05-431F-408E-928F-8A2978084C30}"/>
    <cellStyle name="Normal 5 2 2 2 3 2 5 2 2" xfId="41618" xr:uid="{67523F12-5F85-4D79-AFD3-15161C6D2A19}"/>
    <cellStyle name="Normal 5 2 2 2 3 2 5 3" xfId="34028" xr:uid="{E084BF1E-0CBD-459C-BF1F-82FCE5CF8EBC}"/>
    <cellStyle name="Normal 5 2 2 2 3 2 6" xfId="14869" xr:uid="{00000000-0005-0000-0000-0000A7360000}"/>
    <cellStyle name="Normal 5 2 2 2 3 3" xfId="14870" xr:uid="{00000000-0005-0000-0000-0000A8360000}"/>
    <cellStyle name="Normal 5 2 2 2 3 3 2" xfId="14871" xr:uid="{00000000-0005-0000-0000-0000A9360000}"/>
    <cellStyle name="Normal 5 2 2 2 3 3 2 2" xfId="14872" xr:uid="{00000000-0005-0000-0000-0000AA360000}"/>
    <cellStyle name="Normal 5 2 2 2 3 3 2 3" xfId="14873" xr:uid="{00000000-0005-0000-0000-0000AB360000}"/>
    <cellStyle name="Normal 5 2 2 2 3 3 3" xfId="14874" xr:uid="{00000000-0005-0000-0000-0000AC360000}"/>
    <cellStyle name="Normal 5 2 2 2 3 3 4" xfId="14875" xr:uid="{00000000-0005-0000-0000-0000AD360000}"/>
    <cellStyle name="Normal 5 2 2 2 3 3 4 2" xfId="26656" xr:uid="{8D634C57-0B30-4C76-8A5E-191BE06C5AFC}"/>
    <cellStyle name="Normal 5 2 2 2 3 3 4 2 2" xfId="41619" xr:uid="{1F7BCB92-4B63-4D2D-812B-F56DC2DC27E4}"/>
    <cellStyle name="Normal 5 2 2 2 3 3 4 3" xfId="34029" xr:uid="{D91A6C70-0DED-4702-AA1A-FA69DD01F8CC}"/>
    <cellStyle name="Normal 5 2 2 2 3 3 5" xfId="14876" xr:uid="{00000000-0005-0000-0000-0000AE360000}"/>
    <cellStyle name="Normal 5 2 2 2 3 3 5 2" xfId="26657" xr:uid="{9937521B-A0AD-4345-BE51-5D4D59FC84BD}"/>
    <cellStyle name="Normal 5 2 2 2 3 3 5 2 2" xfId="41620" xr:uid="{8A734230-C8A2-415A-9E69-1353998B8F56}"/>
    <cellStyle name="Normal 5 2 2 2 3 3 5 3" xfId="34030" xr:uid="{5DB60F2E-768E-4861-946A-4BF2626B501A}"/>
    <cellStyle name="Normal 5 2 2 2 3 3 6" xfId="14877" xr:uid="{00000000-0005-0000-0000-0000AF360000}"/>
    <cellStyle name="Normal 5 2 2 2 3 4" xfId="14878" xr:uid="{00000000-0005-0000-0000-0000B0360000}"/>
    <cellStyle name="Normal 5 2 2 2 3 4 2" xfId="14879" xr:uid="{00000000-0005-0000-0000-0000B1360000}"/>
    <cellStyle name="Normal 5 2 2 2 3 4 3" xfId="14880" xr:uid="{00000000-0005-0000-0000-0000B2360000}"/>
    <cellStyle name="Normal 5 2 2 2 3 5" xfId="14881" xr:uid="{00000000-0005-0000-0000-0000B3360000}"/>
    <cellStyle name="Normal 5 2 2 2 3 6" xfId="14882" xr:uid="{00000000-0005-0000-0000-0000B4360000}"/>
    <cellStyle name="Normal 5 2 2 2 3 6 2" xfId="26658" xr:uid="{940FA60E-E9A1-4399-BC45-D0BDAD887454}"/>
    <cellStyle name="Normal 5 2 2 2 3 6 2 2" xfId="41621" xr:uid="{D1B043C3-13DC-4BB5-953D-AEC380EB4580}"/>
    <cellStyle name="Normal 5 2 2 2 3 6 3" xfId="34031" xr:uid="{72B2DF30-D1B9-44E5-AD8F-E8E6197279C6}"/>
    <cellStyle name="Normal 5 2 2 2 3 7" xfId="14883" xr:uid="{00000000-0005-0000-0000-0000B5360000}"/>
    <cellStyle name="Normal 5 2 2 2 3 7 2" xfId="26659" xr:uid="{DEC55423-8884-4A03-92A7-63DBC42BAB16}"/>
    <cellStyle name="Normal 5 2 2 2 3 7 2 2" xfId="41622" xr:uid="{A9988EA3-43A5-4533-8A5A-4C7AA0A067D8}"/>
    <cellStyle name="Normal 5 2 2 2 3 7 3" xfId="34032" xr:uid="{45402287-1DA1-441F-BA2C-FAF7B9E5AFB0}"/>
    <cellStyle name="Normal 5 2 2 2 3 8" xfId="14884" xr:uid="{00000000-0005-0000-0000-0000B6360000}"/>
    <cellStyle name="Normal 5 2 2 2 4" xfId="14885" xr:uid="{00000000-0005-0000-0000-0000B7360000}"/>
    <cellStyle name="Normal 5 2 2 2 4 2" xfId="14886" xr:uid="{00000000-0005-0000-0000-0000B8360000}"/>
    <cellStyle name="Normal 5 2 2 2 4 2 2" xfId="14887" xr:uid="{00000000-0005-0000-0000-0000B9360000}"/>
    <cellStyle name="Normal 5 2 2 2 4 2 3" xfId="14888" xr:uid="{00000000-0005-0000-0000-0000BA360000}"/>
    <cellStyle name="Normal 5 2 2 2 4 2 3 2" xfId="26660" xr:uid="{CF97F367-3449-4167-B06B-680D8F767033}"/>
    <cellStyle name="Normal 5 2 2 2 4 2 3 2 2" xfId="41623" xr:uid="{3BFF10E9-6A96-47F5-B94F-799717DF10BD}"/>
    <cellStyle name="Normal 5 2 2 2 4 2 3 3" xfId="34033" xr:uid="{ACB0FB90-4937-4B64-B7FD-EA3B746BBBE3}"/>
    <cellStyle name="Normal 5 2 2 2 4 2 4" xfId="14889" xr:uid="{00000000-0005-0000-0000-0000BB360000}"/>
    <cellStyle name="Normal 5 2 2 2 4 3" xfId="14890" xr:uid="{00000000-0005-0000-0000-0000BC360000}"/>
    <cellStyle name="Normal 5 2 2 2 4 4" xfId="14891" xr:uid="{00000000-0005-0000-0000-0000BD360000}"/>
    <cellStyle name="Normal 5 2 2 2 4 4 2" xfId="26661" xr:uid="{FF53DA42-F193-47A9-A514-E9CA17671F33}"/>
    <cellStyle name="Normal 5 2 2 2 4 4 2 2" xfId="41624" xr:uid="{7E1961F1-6EBA-4293-8E5F-6A789BAB2E32}"/>
    <cellStyle name="Normal 5 2 2 2 4 4 3" xfId="34034" xr:uid="{FAB14D64-CC39-46BE-B4C0-3DA5A589667F}"/>
    <cellStyle name="Normal 5 2 2 2 4 5" xfId="14892" xr:uid="{00000000-0005-0000-0000-0000BE360000}"/>
    <cellStyle name="Normal 5 2 2 2 4 5 2" xfId="26662" xr:uid="{92066571-9AC1-4406-A42E-590A2C62ADC1}"/>
    <cellStyle name="Normal 5 2 2 2 4 5 2 2" xfId="41625" xr:uid="{27DB42B4-24B5-4D59-AE42-DF0101E7C691}"/>
    <cellStyle name="Normal 5 2 2 2 4 5 3" xfId="34035" xr:uid="{FA9E3DD8-EA44-431A-89DE-3DD41F731315}"/>
    <cellStyle name="Normal 5 2 2 2 4 6" xfId="14893" xr:uid="{00000000-0005-0000-0000-0000BF360000}"/>
    <cellStyle name="Normal 5 2 2 2 5" xfId="14894" xr:uid="{00000000-0005-0000-0000-0000C0360000}"/>
    <cellStyle name="Normal 5 2 2 2 5 2" xfId="14895" xr:uid="{00000000-0005-0000-0000-0000C1360000}"/>
    <cellStyle name="Normal 5 2 2 2 5 2 2" xfId="14896" xr:uid="{00000000-0005-0000-0000-0000C2360000}"/>
    <cellStyle name="Normal 5 2 2 2 5 2 3" xfId="14897" xr:uid="{00000000-0005-0000-0000-0000C3360000}"/>
    <cellStyle name="Normal 5 2 2 2 5 3" xfId="14898" xr:uid="{00000000-0005-0000-0000-0000C4360000}"/>
    <cellStyle name="Normal 5 2 2 2 5 4" xfId="14899" xr:uid="{00000000-0005-0000-0000-0000C5360000}"/>
    <cellStyle name="Normal 5 2 2 2 5 4 2" xfId="26663" xr:uid="{C5344E72-3A9D-4C21-8705-513C53DCEB75}"/>
    <cellStyle name="Normal 5 2 2 2 5 4 2 2" xfId="41626" xr:uid="{25EB3889-3EFE-4686-898C-7FC732DD5929}"/>
    <cellStyle name="Normal 5 2 2 2 5 4 3" xfId="34036" xr:uid="{E578FA05-E045-4F40-A16E-C576A50E3C52}"/>
    <cellStyle name="Normal 5 2 2 2 5 5" xfId="14900" xr:uid="{00000000-0005-0000-0000-0000C6360000}"/>
    <cellStyle name="Normal 5 2 2 2 5 5 2" xfId="26664" xr:uid="{5B199BD3-BAD9-4F29-AE51-FEB71EC53ADE}"/>
    <cellStyle name="Normal 5 2 2 2 5 5 2 2" xfId="41627" xr:uid="{10794186-6828-47AA-9780-DCB03FC76895}"/>
    <cellStyle name="Normal 5 2 2 2 5 5 3" xfId="34037" xr:uid="{E35BDE0B-1EA1-4915-91F6-8FF5EEF96348}"/>
    <cellStyle name="Normal 5 2 2 2 5 6" xfId="14901" xr:uid="{00000000-0005-0000-0000-0000C7360000}"/>
    <cellStyle name="Normal 5 2 2 2 6" xfId="14902" xr:uid="{00000000-0005-0000-0000-0000C8360000}"/>
    <cellStyle name="Normal 5 2 2 2 6 2" xfId="14903" xr:uid="{00000000-0005-0000-0000-0000C9360000}"/>
    <cellStyle name="Normal 5 2 2 2 6 3" xfId="14904" xr:uid="{00000000-0005-0000-0000-0000CA360000}"/>
    <cellStyle name="Normal 5 2 2 2 7" xfId="14905" xr:uid="{00000000-0005-0000-0000-0000CB360000}"/>
    <cellStyle name="Normal 5 2 2 2 8" xfId="14906" xr:uid="{00000000-0005-0000-0000-0000CC360000}"/>
    <cellStyle name="Normal 5 2 2 2 8 2" xfId="26665" xr:uid="{A024A8B0-7D2C-4EF3-AD3C-153637762825}"/>
    <cellStyle name="Normal 5 2 2 2 8 2 2" xfId="41628" xr:uid="{55D3644C-5BA6-4501-A820-9C0B3E62D167}"/>
    <cellStyle name="Normal 5 2 2 2 8 3" xfId="34038" xr:uid="{BAC32441-C7F4-4D61-8E54-52B22EE014B5}"/>
    <cellStyle name="Normal 5 2 2 2 9" xfId="14907" xr:uid="{00000000-0005-0000-0000-0000CD360000}"/>
    <cellStyle name="Normal 5 2 2 2 9 2" xfId="26666" xr:uid="{B7D2AA59-A2CE-4E04-A8C7-B323370A2170}"/>
    <cellStyle name="Normal 5 2 2 2 9 2 2" xfId="41629" xr:uid="{958C545B-7584-479F-BBA9-35313FF12FA6}"/>
    <cellStyle name="Normal 5 2 2 2 9 3" xfId="34039" xr:uid="{0758902B-97E0-41A1-93AA-EE1C6C0D4958}"/>
    <cellStyle name="Normal 5 2 2 3" xfId="14908" xr:uid="{00000000-0005-0000-0000-0000CE360000}"/>
    <cellStyle name="Normal 5 2 2 3 2" xfId="14909" xr:uid="{00000000-0005-0000-0000-0000CF360000}"/>
    <cellStyle name="Normal 5 2 2 3 2 2" xfId="14910" xr:uid="{00000000-0005-0000-0000-0000D0360000}"/>
    <cellStyle name="Normal 5 2 2 3 2 2 2" xfId="14911" xr:uid="{00000000-0005-0000-0000-0000D1360000}"/>
    <cellStyle name="Normal 5 2 2 3 2 2 2 2" xfId="14912" xr:uid="{00000000-0005-0000-0000-0000D2360000}"/>
    <cellStyle name="Normal 5 2 2 3 2 2 2 3" xfId="14913" xr:uid="{00000000-0005-0000-0000-0000D3360000}"/>
    <cellStyle name="Normal 5 2 2 3 2 2 3" xfId="14914" xr:uid="{00000000-0005-0000-0000-0000D4360000}"/>
    <cellStyle name="Normal 5 2 2 3 2 2 4" xfId="14915" xr:uid="{00000000-0005-0000-0000-0000D5360000}"/>
    <cellStyle name="Normal 5 2 2 3 2 2 4 2" xfId="26667" xr:uid="{1D1257FB-CDE8-4F3F-9978-F31BFBBCE0ED}"/>
    <cellStyle name="Normal 5 2 2 3 2 2 4 2 2" xfId="41630" xr:uid="{F6A5BFF5-7203-4C00-AC80-54EC1160341E}"/>
    <cellStyle name="Normal 5 2 2 3 2 2 4 3" xfId="34040" xr:uid="{D0C8C11F-66E7-40DF-B490-5908E6498EEC}"/>
    <cellStyle name="Normal 5 2 2 3 2 2 5" xfId="14916" xr:uid="{00000000-0005-0000-0000-0000D6360000}"/>
    <cellStyle name="Normal 5 2 2 3 2 2 5 2" xfId="26668" xr:uid="{CE3F4D4C-F914-4B96-B0CC-007C2FF867D3}"/>
    <cellStyle name="Normal 5 2 2 3 2 2 5 2 2" xfId="41631" xr:uid="{A50F0C5A-EBB1-4366-BD13-29CF316817CD}"/>
    <cellStyle name="Normal 5 2 2 3 2 2 5 3" xfId="34041" xr:uid="{75641BEF-3B42-4EF7-847A-E81116851413}"/>
    <cellStyle name="Normal 5 2 2 3 2 2 6" xfId="14917" xr:uid="{00000000-0005-0000-0000-0000D7360000}"/>
    <cellStyle name="Normal 5 2 2 3 2 3" xfId="14918" xr:uid="{00000000-0005-0000-0000-0000D8360000}"/>
    <cellStyle name="Normal 5 2 2 3 2 3 2" xfId="14919" xr:uid="{00000000-0005-0000-0000-0000D9360000}"/>
    <cellStyle name="Normal 5 2 2 3 2 3 2 2" xfId="14920" xr:uid="{00000000-0005-0000-0000-0000DA360000}"/>
    <cellStyle name="Normal 5 2 2 3 2 3 2 3" xfId="14921" xr:uid="{00000000-0005-0000-0000-0000DB360000}"/>
    <cellStyle name="Normal 5 2 2 3 2 3 3" xfId="14922" xr:uid="{00000000-0005-0000-0000-0000DC360000}"/>
    <cellStyle name="Normal 5 2 2 3 2 3 3 2" xfId="14923" xr:uid="{00000000-0005-0000-0000-0000DD360000}"/>
    <cellStyle name="Normal 5 2 2 3 2 3 3 3" xfId="26669" xr:uid="{1C70BF11-BB67-4BC4-9FF7-964511653547}"/>
    <cellStyle name="Normal 5 2 2 3 2 3 3 3 2" xfId="41632" xr:uid="{5B534144-E1D2-40D2-9AB4-B10EFDDAFDE3}"/>
    <cellStyle name="Normal 5 2 2 3 2 3 3 4" xfId="34042" xr:uid="{3EF98D7C-8F86-4CC4-9A72-2EADB3341641}"/>
    <cellStyle name="Normal 5 2 2 3 2 3 4" xfId="14924" xr:uid="{00000000-0005-0000-0000-0000DE360000}"/>
    <cellStyle name="Normal 5 2 2 3 2 4" xfId="14925" xr:uid="{00000000-0005-0000-0000-0000DF360000}"/>
    <cellStyle name="Normal 5 2 2 3 2 4 2" xfId="14926" xr:uid="{00000000-0005-0000-0000-0000E0360000}"/>
    <cellStyle name="Normal 5 2 2 3 2 4 3" xfId="14927" xr:uid="{00000000-0005-0000-0000-0000E1360000}"/>
    <cellStyle name="Normal 5 2 2 3 2 5" xfId="14928" xr:uid="{00000000-0005-0000-0000-0000E2360000}"/>
    <cellStyle name="Normal 5 2 2 3 2 6" xfId="14929" xr:uid="{00000000-0005-0000-0000-0000E3360000}"/>
    <cellStyle name="Normal 5 2 2 3 2 6 2" xfId="26670" xr:uid="{AC8D7894-2FE8-4CD3-B030-417B50FAB188}"/>
    <cellStyle name="Normal 5 2 2 3 2 6 2 2" xfId="41633" xr:uid="{44B02888-B6A4-49DE-89A8-62FBF0C687E3}"/>
    <cellStyle name="Normal 5 2 2 3 2 6 3" xfId="34043" xr:uid="{0585A169-FA6B-43DC-91BF-9894BD5EFF08}"/>
    <cellStyle name="Normal 5 2 2 3 2 7" xfId="14930" xr:uid="{00000000-0005-0000-0000-0000E4360000}"/>
    <cellStyle name="Normal 5 2 2 3 2 7 2" xfId="26671" xr:uid="{EE277B79-1C61-463F-BB4C-5FF0FD0AAE24}"/>
    <cellStyle name="Normal 5 2 2 3 2 7 2 2" xfId="41634" xr:uid="{BF12D035-74E1-488E-ACA7-BF2759736588}"/>
    <cellStyle name="Normal 5 2 2 3 2 7 3" xfId="34044" xr:uid="{6E430E18-CABE-435E-A467-6B3FDC79D5F7}"/>
    <cellStyle name="Normal 5 2 2 3 2 8" xfId="14931" xr:uid="{00000000-0005-0000-0000-0000E5360000}"/>
    <cellStyle name="Normal 5 2 2 3 3" xfId="14932" xr:uid="{00000000-0005-0000-0000-0000E6360000}"/>
    <cellStyle name="Normal 5 2 2 3 3 2" xfId="14933" xr:uid="{00000000-0005-0000-0000-0000E7360000}"/>
    <cellStyle name="Normal 5 2 2 3 3 2 2" xfId="14934" xr:uid="{00000000-0005-0000-0000-0000E8360000}"/>
    <cellStyle name="Normal 5 2 2 3 3 2 3" xfId="14935" xr:uid="{00000000-0005-0000-0000-0000E9360000}"/>
    <cellStyle name="Normal 5 2 2 3 3 2 3 2" xfId="26672" xr:uid="{EB9D394F-FEF8-4E71-BAF9-7BDB487F22A0}"/>
    <cellStyle name="Normal 5 2 2 3 3 2 3 2 2" xfId="41635" xr:uid="{ECB0EA33-DA62-49C1-9D7C-8D8A92398F7C}"/>
    <cellStyle name="Normal 5 2 2 3 3 2 3 3" xfId="34045" xr:uid="{5EA49FE4-C1C6-4C47-87A2-142F6F58D813}"/>
    <cellStyle name="Normal 5 2 2 3 3 2 4" xfId="14936" xr:uid="{00000000-0005-0000-0000-0000EA360000}"/>
    <cellStyle name="Normal 5 2 2 3 3 3" xfId="14937" xr:uid="{00000000-0005-0000-0000-0000EB360000}"/>
    <cellStyle name="Normal 5 2 2 3 3 4" xfId="14938" xr:uid="{00000000-0005-0000-0000-0000EC360000}"/>
    <cellStyle name="Normal 5 2 2 3 3 4 2" xfId="26673" xr:uid="{ECB424A8-C811-416E-84B2-9EEA7395604E}"/>
    <cellStyle name="Normal 5 2 2 3 3 4 2 2" xfId="41636" xr:uid="{CC4A39C6-2EF7-461D-A4C5-0863999844B1}"/>
    <cellStyle name="Normal 5 2 2 3 3 4 3" xfId="34046" xr:uid="{F404B620-4E6C-4736-B52A-19BEB49878C5}"/>
    <cellStyle name="Normal 5 2 2 3 3 5" xfId="14939" xr:uid="{00000000-0005-0000-0000-0000ED360000}"/>
    <cellStyle name="Normal 5 2 2 3 3 5 2" xfId="26674" xr:uid="{DB8F1A50-98F3-4B34-89B1-8265AA14887D}"/>
    <cellStyle name="Normal 5 2 2 3 3 5 2 2" xfId="41637" xr:uid="{E0A69899-E38B-41D8-86F5-1EA369DB35C0}"/>
    <cellStyle name="Normal 5 2 2 3 3 5 3" xfId="34047" xr:uid="{71E36573-8A05-47F4-A5CA-FFD3FD499E1A}"/>
    <cellStyle name="Normal 5 2 2 3 3 6" xfId="14940" xr:uid="{00000000-0005-0000-0000-0000EE360000}"/>
    <cellStyle name="Normal 5 2 2 3 4" xfId="14941" xr:uid="{00000000-0005-0000-0000-0000EF360000}"/>
    <cellStyle name="Normal 5 2 2 3 4 2" xfId="14942" xr:uid="{00000000-0005-0000-0000-0000F0360000}"/>
    <cellStyle name="Normal 5 2 2 3 4 2 2" xfId="14943" xr:uid="{00000000-0005-0000-0000-0000F1360000}"/>
    <cellStyle name="Normal 5 2 2 3 4 2 3" xfId="14944" xr:uid="{00000000-0005-0000-0000-0000F2360000}"/>
    <cellStyle name="Normal 5 2 2 3 4 3" xfId="14945" xr:uid="{00000000-0005-0000-0000-0000F3360000}"/>
    <cellStyle name="Normal 5 2 2 3 4 4" xfId="14946" xr:uid="{00000000-0005-0000-0000-0000F4360000}"/>
    <cellStyle name="Normal 5 2 2 3 4 4 2" xfId="26675" xr:uid="{A815DBB9-5DB1-4C92-AFC9-FAA2E6B6200B}"/>
    <cellStyle name="Normal 5 2 2 3 4 4 2 2" xfId="41638" xr:uid="{7D381EC5-5E9D-4FB7-A5B2-821AF413A876}"/>
    <cellStyle name="Normal 5 2 2 3 4 4 3" xfId="34048" xr:uid="{7A13E47B-6CDE-4B58-AE2B-1178223AC6D9}"/>
    <cellStyle name="Normal 5 2 2 3 4 5" xfId="14947" xr:uid="{00000000-0005-0000-0000-0000F5360000}"/>
    <cellStyle name="Normal 5 2 2 3 4 5 2" xfId="26676" xr:uid="{477FE093-825F-4D83-AEEE-609EBDBAA09B}"/>
    <cellStyle name="Normal 5 2 2 3 4 5 2 2" xfId="41639" xr:uid="{88BC0496-30C6-403C-B17E-AF84BF63A5EB}"/>
    <cellStyle name="Normal 5 2 2 3 4 5 3" xfId="34049" xr:uid="{31646822-C52A-4CF5-ACE9-552C0F3CD390}"/>
    <cellStyle name="Normal 5 2 2 3 4 6" xfId="14948" xr:uid="{00000000-0005-0000-0000-0000F6360000}"/>
    <cellStyle name="Normal 5 2 2 3 5" xfId="14949" xr:uid="{00000000-0005-0000-0000-0000F7360000}"/>
    <cellStyle name="Normal 5 2 2 3 5 2" xfId="14950" xr:uid="{00000000-0005-0000-0000-0000F8360000}"/>
    <cellStyle name="Normal 5 2 2 3 5 3" xfId="14951" xr:uid="{00000000-0005-0000-0000-0000F9360000}"/>
    <cellStyle name="Normal 5 2 2 3 6" xfId="14952" xr:uid="{00000000-0005-0000-0000-0000FA360000}"/>
    <cellStyle name="Normal 5 2 2 3 7" xfId="14953" xr:uid="{00000000-0005-0000-0000-0000FB360000}"/>
    <cellStyle name="Normal 5 2 2 3 7 2" xfId="26677" xr:uid="{3B4F63B1-2E05-4FC1-9CEE-3ED77FB3531C}"/>
    <cellStyle name="Normal 5 2 2 3 7 2 2" xfId="41640" xr:uid="{0160CA88-264D-442B-87E4-E15F46FA70CE}"/>
    <cellStyle name="Normal 5 2 2 3 7 3" xfId="34050" xr:uid="{2BF188E9-DBBD-4A42-ADD0-15CBC705DD1B}"/>
    <cellStyle name="Normal 5 2 2 3 8" xfId="14954" xr:uid="{00000000-0005-0000-0000-0000FC360000}"/>
    <cellStyle name="Normal 5 2 2 3 8 2" xfId="26678" xr:uid="{A8F764B8-4094-42B8-B34D-5DB64AA0220D}"/>
    <cellStyle name="Normal 5 2 2 3 8 2 2" xfId="41641" xr:uid="{BE3C9ACC-0A8C-4B9B-95AB-A40D94D96332}"/>
    <cellStyle name="Normal 5 2 2 3 8 3" xfId="34051" xr:uid="{95ECF99E-B8CE-42C7-B935-50C064B8C6B1}"/>
    <cellStyle name="Normal 5 2 2 3 9" xfId="14955" xr:uid="{00000000-0005-0000-0000-0000FD360000}"/>
    <cellStyle name="Normal 5 2 2 4" xfId="14956" xr:uid="{00000000-0005-0000-0000-0000FE360000}"/>
    <cellStyle name="Normal 5 2 2 4 2" xfId="14957" xr:uid="{00000000-0005-0000-0000-0000FF360000}"/>
    <cellStyle name="Normal 5 2 2 4 2 2" xfId="14958" xr:uid="{00000000-0005-0000-0000-000000370000}"/>
    <cellStyle name="Normal 5 2 2 4 2 2 2" xfId="14959" xr:uid="{00000000-0005-0000-0000-000001370000}"/>
    <cellStyle name="Normal 5 2 2 4 2 2 3" xfId="14960" xr:uid="{00000000-0005-0000-0000-000002370000}"/>
    <cellStyle name="Normal 5 2 2 4 2 2 3 2" xfId="26679" xr:uid="{3649B895-760A-4D0F-AFF5-DF684E5ED937}"/>
    <cellStyle name="Normal 5 2 2 4 2 2 3 2 2" xfId="41642" xr:uid="{60DCE6A3-E804-4E66-94AD-207C331F22F8}"/>
    <cellStyle name="Normal 5 2 2 4 2 2 3 3" xfId="34052" xr:uid="{640929A3-7D55-4BFD-9B01-E84975A28D14}"/>
    <cellStyle name="Normal 5 2 2 4 2 2 4" xfId="14961" xr:uid="{00000000-0005-0000-0000-000003370000}"/>
    <cellStyle name="Normal 5 2 2 4 2 3" xfId="14962" xr:uid="{00000000-0005-0000-0000-000004370000}"/>
    <cellStyle name="Normal 5 2 2 4 2 4" xfId="14963" xr:uid="{00000000-0005-0000-0000-000005370000}"/>
    <cellStyle name="Normal 5 2 2 4 2 4 2" xfId="26680" xr:uid="{AB8ADB14-D1C0-49AB-A4D9-6D372248B5EF}"/>
    <cellStyle name="Normal 5 2 2 4 2 4 2 2" xfId="41643" xr:uid="{E887A807-D880-469B-8392-FCED291F5A87}"/>
    <cellStyle name="Normal 5 2 2 4 2 4 3" xfId="34053" xr:uid="{83329BF7-7C84-46C6-A6A5-8A8400FCD1F0}"/>
    <cellStyle name="Normal 5 2 2 4 2 5" xfId="14964" xr:uid="{00000000-0005-0000-0000-000006370000}"/>
    <cellStyle name="Normal 5 2 2 4 2 5 2" xfId="26681" xr:uid="{07FD2ADF-F48F-44F4-8C64-E0BA40CFDE0A}"/>
    <cellStyle name="Normal 5 2 2 4 2 5 2 2" xfId="41644" xr:uid="{5839F11C-7B03-4423-AD43-6C2495203A67}"/>
    <cellStyle name="Normal 5 2 2 4 2 5 3" xfId="34054" xr:uid="{E1C528B9-159C-4E90-89B4-43DD8D527C83}"/>
    <cellStyle name="Normal 5 2 2 4 2 6" xfId="14965" xr:uid="{00000000-0005-0000-0000-000007370000}"/>
    <cellStyle name="Normal 5 2 2 4 3" xfId="14966" xr:uid="{00000000-0005-0000-0000-000008370000}"/>
    <cellStyle name="Normal 5 2 2 4 3 2" xfId="14967" xr:uid="{00000000-0005-0000-0000-000009370000}"/>
    <cellStyle name="Normal 5 2 2 4 3 2 2" xfId="14968" xr:uid="{00000000-0005-0000-0000-00000A370000}"/>
    <cellStyle name="Normal 5 2 2 4 3 2 3" xfId="14969" xr:uid="{00000000-0005-0000-0000-00000B370000}"/>
    <cellStyle name="Normal 5 2 2 4 3 3" xfId="14970" xr:uid="{00000000-0005-0000-0000-00000C370000}"/>
    <cellStyle name="Normal 5 2 2 4 3 4" xfId="14971" xr:uid="{00000000-0005-0000-0000-00000D370000}"/>
    <cellStyle name="Normal 5 2 2 4 3 4 2" xfId="26682" xr:uid="{F41318A5-1B80-44BF-B95F-064EF46D03EE}"/>
    <cellStyle name="Normal 5 2 2 4 3 4 2 2" xfId="41645" xr:uid="{25593CEF-ECD6-4F05-908C-ABDF99C742B6}"/>
    <cellStyle name="Normal 5 2 2 4 3 4 3" xfId="34055" xr:uid="{BAF3D724-52FD-44E4-BD69-B931CA0A29E2}"/>
    <cellStyle name="Normal 5 2 2 4 3 5" xfId="14972" xr:uid="{00000000-0005-0000-0000-00000E370000}"/>
    <cellStyle name="Normal 5 2 2 4 3 5 2" xfId="26683" xr:uid="{D04F1757-E432-4A37-987F-59B47A0F7A67}"/>
    <cellStyle name="Normal 5 2 2 4 3 5 2 2" xfId="41646" xr:uid="{723665FE-DF29-4262-BF6D-174A17498E24}"/>
    <cellStyle name="Normal 5 2 2 4 3 5 3" xfId="34056" xr:uid="{0DC58C3D-E9EC-4AC2-AD5F-D97F4C8835F3}"/>
    <cellStyle name="Normal 5 2 2 4 3 6" xfId="14973" xr:uid="{00000000-0005-0000-0000-00000F370000}"/>
    <cellStyle name="Normal 5 2 2 4 4" xfId="14974" xr:uid="{00000000-0005-0000-0000-000010370000}"/>
    <cellStyle name="Normal 5 2 2 4 4 2" xfId="14975" xr:uid="{00000000-0005-0000-0000-000011370000}"/>
    <cellStyle name="Normal 5 2 2 4 4 3" xfId="14976" xr:uid="{00000000-0005-0000-0000-000012370000}"/>
    <cellStyle name="Normal 5 2 2 4 5" xfId="14977" xr:uid="{00000000-0005-0000-0000-000013370000}"/>
    <cellStyle name="Normal 5 2 2 4 6" xfId="14978" xr:uid="{00000000-0005-0000-0000-000014370000}"/>
    <cellStyle name="Normal 5 2 2 4 6 2" xfId="26684" xr:uid="{665DB817-1D86-4B3A-94AC-B91A35398850}"/>
    <cellStyle name="Normal 5 2 2 4 6 2 2" xfId="41647" xr:uid="{4D1836CB-A096-499E-BE43-FE86432046A7}"/>
    <cellStyle name="Normal 5 2 2 4 6 3" xfId="34057" xr:uid="{17A3EDA3-BCCD-4BE4-8169-C512DA908DD2}"/>
    <cellStyle name="Normal 5 2 2 4 7" xfId="14979" xr:uid="{00000000-0005-0000-0000-000015370000}"/>
    <cellStyle name="Normal 5 2 2 4 7 2" xfId="26685" xr:uid="{71386F6D-1894-40D4-B011-FC94422A3FAC}"/>
    <cellStyle name="Normal 5 2 2 4 7 2 2" xfId="41648" xr:uid="{4F0078B6-FA9B-4A41-9086-FA192B74B74E}"/>
    <cellStyle name="Normal 5 2 2 4 7 3" xfId="34058" xr:uid="{506A4A52-DCA8-4480-91FD-12A77D57C091}"/>
    <cellStyle name="Normal 5 2 2 4 8" xfId="14980" xr:uid="{00000000-0005-0000-0000-000016370000}"/>
    <cellStyle name="Normal 5 2 2 5" xfId="14981" xr:uid="{00000000-0005-0000-0000-000017370000}"/>
    <cellStyle name="Normal 5 2 2 5 2" xfId="14982" xr:uid="{00000000-0005-0000-0000-000018370000}"/>
    <cellStyle name="Normal 5 2 2 5 2 2" xfId="14983" xr:uid="{00000000-0005-0000-0000-000019370000}"/>
    <cellStyle name="Normal 5 2 2 5 2 3" xfId="26686" xr:uid="{142E6767-A37E-4F0E-89C1-9149BAD9EAB3}"/>
    <cellStyle name="Normal 5 2 2 5 2 3 2" xfId="41649" xr:uid="{45A54C8B-C7E3-4411-B57D-59AD03FF8D1F}"/>
    <cellStyle name="Normal 5 2 2 5 2 4" xfId="34059" xr:uid="{5466E2B1-547B-45C7-9E9C-B507A43EE1A0}"/>
    <cellStyle name="Normal 5 2 2 5 3" xfId="14984" xr:uid="{00000000-0005-0000-0000-00001A370000}"/>
    <cellStyle name="Normal 5 2 2 5 4" xfId="14985" xr:uid="{00000000-0005-0000-0000-00001B370000}"/>
    <cellStyle name="Normal 5 2 2 5 4 2" xfId="26687" xr:uid="{0C0213A0-FA42-49F0-BF2C-6877EC5754E1}"/>
    <cellStyle name="Normal 5 2 2 5 4 2 2" xfId="41650" xr:uid="{B268D898-FB77-40B5-8F0B-68C3A31D25FD}"/>
    <cellStyle name="Normal 5 2 2 5 4 3" xfId="34060" xr:uid="{3F0F90A2-AFB7-470D-B4F0-F75033136AE1}"/>
    <cellStyle name="Normal 5 2 2 5 5" xfId="14986" xr:uid="{00000000-0005-0000-0000-00001C370000}"/>
    <cellStyle name="Normal 5 2 2 6" xfId="14987" xr:uid="{00000000-0005-0000-0000-00001D370000}"/>
    <cellStyle name="Normal 5 2 2 6 2" xfId="14988" xr:uid="{00000000-0005-0000-0000-00001E370000}"/>
    <cellStyle name="Normal 5 2 2 6 2 2" xfId="14989" xr:uid="{00000000-0005-0000-0000-00001F370000}"/>
    <cellStyle name="Normal 5 2 2 6 2 3" xfId="14990" xr:uid="{00000000-0005-0000-0000-000020370000}"/>
    <cellStyle name="Normal 5 2 2 6 3" xfId="14991" xr:uid="{00000000-0005-0000-0000-000021370000}"/>
    <cellStyle name="Normal 5 2 2 6 4" xfId="14992" xr:uid="{00000000-0005-0000-0000-000022370000}"/>
    <cellStyle name="Normal 5 2 2 6 4 2" xfId="26688" xr:uid="{EC0BBFAB-31E4-4B68-9BB9-5074FA48D2BA}"/>
    <cellStyle name="Normal 5 2 2 6 4 2 2" xfId="41651" xr:uid="{CB9A2BFF-6F21-4AB5-92D8-5333802A6C6E}"/>
    <cellStyle name="Normal 5 2 2 6 4 3" xfId="34061" xr:uid="{9CE62C06-223E-40D4-A6C6-8C599BA9D517}"/>
    <cellStyle name="Normal 5 2 2 6 5" xfId="14993" xr:uid="{00000000-0005-0000-0000-000023370000}"/>
    <cellStyle name="Normal 5 2 2 6 5 2" xfId="26689" xr:uid="{E3EE8F76-14DB-418C-91A9-C980FEA50E06}"/>
    <cellStyle name="Normal 5 2 2 6 5 2 2" xfId="41652" xr:uid="{238EE067-74EE-4B55-AC17-F9DA5A8C997E}"/>
    <cellStyle name="Normal 5 2 2 6 5 3" xfId="34062" xr:uid="{0608C394-F6DD-4383-8751-554159F1E009}"/>
    <cellStyle name="Normal 5 2 2 6 6" xfId="14994" xr:uid="{00000000-0005-0000-0000-000024370000}"/>
    <cellStyle name="Normal 5 2 2 7" xfId="14995" xr:uid="{00000000-0005-0000-0000-000025370000}"/>
    <cellStyle name="Normal 5 2 2 7 2" xfId="14996" xr:uid="{00000000-0005-0000-0000-000026370000}"/>
    <cellStyle name="Normal 5 2 2 7 2 2" xfId="14997" xr:uid="{00000000-0005-0000-0000-000027370000}"/>
    <cellStyle name="Normal 5 2 2 7 2 3" xfId="14998" xr:uid="{00000000-0005-0000-0000-000028370000}"/>
    <cellStyle name="Normal 5 2 2 7 3" xfId="14999" xr:uid="{00000000-0005-0000-0000-000029370000}"/>
    <cellStyle name="Normal 5 2 2 7 4" xfId="15000" xr:uid="{00000000-0005-0000-0000-00002A370000}"/>
    <cellStyle name="Normal 5 2 2 7 4 2" xfId="26690" xr:uid="{738CCE42-31DF-4A13-8BC9-97DAF2CB869B}"/>
    <cellStyle name="Normal 5 2 2 7 4 2 2" xfId="41653" xr:uid="{D1CE1A24-315B-4C45-855A-52C45123ACB9}"/>
    <cellStyle name="Normal 5 2 2 7 4 3" xfId="34063" xr:uid="{EA3B216E-1C84-4807-A0ED-65FDB0D1116F}"/>
    <cellStyle name="Normal 5 2 2 7 5" xfId="15001" xr:uid="{00000000-0005-0000-0000-00002B370000}"/>
    <cellStyle name="Normal 5 2 2 7 5 2" xfId="26691" xr:uid="{38F8E56A-978F-415C-BC62-42909C7565AE}"/>
    <cellStyle name="Normal 5 2 2 7 5 2 2" xfId="41654" xr:uid="{BEE11090-2ED1-426B-903A-5125B2C0C316}"/>
    <cellStyle name="Normal 5 2 2 7 5 3" xfId="34064" xr:uid="{32BC541D-3DC5-4EE6-A16E-E9500308D632}"/>
    <cellStyle name="Normal 5 2 2 7 6" xfId="15002" xr:uid="{00000000-0005-0000-0000-00002C370000}"/>
    <cellStyle name="Normal 5 2 2 8" xfId="15003" xr:uid="{00000000-0005-0000-0000-00002D370000}"/>
    <cellStyle name="Normal 5 2 2 8 2" xfId="15004" xr:uid="{00000000-0005-0000-0000-00002E370000}"/>
    <cellStyle name="Normal 5 2 2 8 3" xfId="15005" xr:uid="{00000000-0005-0000-0000-00002F370000}"/>
    <cellStyle name="Normal 5 2 2 9" xfId="15006" xr:uid="{00000000-0005-0000-0000-000030370000}"/>
    <cellStyle name="Normal 5 2 2 9 2" xfId="15007" xr:uid="{00000000-0005-0000-0000-000031370000}"/>
    <cellStyle name="Normal 5 2 2 9 2 2" xfId="26692" xr:uid="{FBBA2A69-B064-4374-BDFB-02C5E19F2632}"/>
    <cellStyle name="Normal 5 2 2 9 2 2 2" xfId="41655" xr:uid="{C1ACDC4E-6473-43FD-970C-615109C60FE1}"/>
    <cellStyle name="Normal 5 2 2 9 2 3" xfId="34065" xr:uid="{092C53F1-AED2-4765-BCD8-D9AF7F8E27FC}"/>
    <cellStyle name="Normal 5 2 20" xfId="2492" xr:uid="{00000000-0005-0000-0000-000082090000}"/>
    <cellStyle name="Normal 5 2 20 2" xfId="15008" xr:uid="{00000000-0005-0000-0000-000033370000}"/>
    <cellStyle name="Normal 5 2 20 3" xfId="15009" xr:uid="{00000000-0005-0000-0000-000034370000}"/>
    <cellStyle name="Normal 5 2 21" xfId="2493" xr:uid="{00000000-0005-0000-0000-000083090000}"/>
    <cellStyle name="Normal 5 2 21 2" xfId="15010" xr:uid="{00000000-0005-0000-0000-000036370000}"/>
    <cellStyle name="Normal 5 2 21 3" xfId="15011" xr:uid="{00000000-0005-0000-0000-000037370000}"/>
    <cellStyle name="Normal 5 2 22" xfId="2494" xr:uid="{00000000-0005-0000-0000-000084090000}"/>
    <cellStyle name="Normal 5 2 22 2" xfId="15012" xr:uid="{00000000-0005-0000-0000-000039370000}"/>
    <cellStyle name="Normal 5 2 22 3" xfId="15013" xr:uid="{00000000-0005-0000-0000-00003A370000}"/>
    <cellStyle name="Normal 5 2 23" xfId="2495" xr:uid="{00000000-0005-0000-0000-000085090000}"/>
    <cellStyle name="Normal 5 2 23 2" xfId="15014" xr:uid="{00000000-0005-0000-0000-00003C370000}"/>
    <cellStyle name="Normal 5 2 23 3" xfId="15015" xr:uid="{00000000-0005-0000-0000-00003D370000}"/>
    <cellStyle name="Normal 5 2 24" xfId="15016" xr:uid="{00000000-0005-0000-0000-00003E370000}"/>
    <cellStyle name="Normal 5 2 24 2" xfId="15017" xr:uid="{00000000-0005-0000-0000-00003F370000}"/>
    <cellStyle name="Normal 5 2 24 3" xfId="15018" xr:uid="{00000000-0005-0000-0000-000040370000}"/>
    <cellStyle name="Normal 5 2 24 3 2" xfId="26693" xr:uid="{2A92C3E6-EE5B-4B37-90B2-D240F9D962ED}"/>
    <cellStyle name="Normal 5 2 24 3 2 2" xfId="41656" xr:uid="{AA3D747A-2CAF-4697-BA8D-7392951F9534}"/>
    <cellStyle name="Normal 5 2 24 3 3" xfId="34066" xr:uid="{9D5051D6-5C19-4B66-AB0A-B02C7A486F39}"/>
    <cellStyle name="Normal 5 2 24 4" xfId="15019" xr:uid="{00000000-0005-0000-0000-000041370000}"/>
    <cellStyle name="Normal 5 2 25" xfId="15020" xr:uid="{00000000-0005-0000-0000-000042370000}"/>
    <cellStyle name="Normal 5 2 25 2" xfId="15021" xr:uid="{00000000-0005-0000-0000-000043370000}"/>
    <cellStyle name="Normal 5 2 25 2 2" xfId="15022" xr:uid="{00000000-0005-0000-0000-000044370000}"/>
    <cellStyle name="Normal 5 2 25 2 3" xfId="15023" xr:uid="{00000000-0005-0000-0000-000045370000}"/>
    <cellStyle name="Normal 5 2 25 3" xfId="15024" xr:uid="{00000000-0005-0000-0000-000046370000}"/>
    <cellStyle name="Normal 5 2 25 4" xfId="15025" xr:uid="{00000000-0005-0000-0000-000047370000}"/>
    <cellStyle name="Normal 5 2 25 4 2" xfId="26694" xr:uid="{8DB1EA18-11ED-4142-84D4-B6B263BFD53C}"/>
    <cellStyle name="Normal 5 2 25 4 2 2" xfId="41657" xr:uid="{04F36600-BEC9-4B49-8767-0996B970DE32}"/>
    <cellStyle name="Normal 5 2 25 4 3" xfId="34067" xr:uid="{E890EADB-B16B-4465-BF19-38A2B19C1162}"/>
    <cellStyle name="Normal 5 2 25 5" xfId="15026" xr:uid="{00000000-0005-0000-0000-000048370000}"/>
    <cellStyle name="Normal 5 2 25 5 2" xfId="26695" xr:uid="{8C286E62-B4A1-4C26-B74E-D80D0C9FA8D3}"/>
    <cellStyle name="Normal 5 2 25 5 2 2" xfId="41658" xr:uid="{92ECAC2B-6A25-4999-B17A-AABED546C24B}"/>
    <cellStyle name="Normal 5 2 25 5 3" xfId="34068" xr:uid="{04113311-3E6D-4DC0-9987-CC4F517217E2}"/>
    <cellStyle name="Normal 5 2 25 6" xfId="15027" xr:uid="{00000000-0005-0000-0000-000049370000}"/>
    <cellStyle name="Normal 5 2 26" xfId="15028" xr:uid="{00000000-0005-0000-0000-00004A370000}"/>
    <cellStyle name="Normal 5 2 26 2" xfId="15029" xr:uid="{00000000-0005-0000-0000-00004B370000}"/>
    <cellStyle name="Normal 5 2 26 2 2" xfId="15030" xr:uid="{00000000-0005-0000-0000-00004C370000}"/>
    <cellStyle name="Normal 5 2 26 2 3" xfId="15031" xr:uid="{00000000-0005-0000-0000-00004D370000}"/>
    <cellStyle name="Normal 5 2 26 3" xfId="15032" xr:uid="{00000000-0005-0000-0000-00004E370000}"/>
    <cellStyle name="Normal 5 2 26 3 2" xfId="15033" xr:uid="{00000000-0005-0000-0000-00004F370000}"/>
    <cellStyle name="Normal 5 2 26 3 3" xfId="26696" xr:uid="{26DCC29A-099B-4DE2-894F-C5395E193819}"/>
    <cellStyle name="Normal 5 2 26 3 3 2" xfId="41659" xr:uid="{65CA1CBE-DE03-4F15-8601-E0EB3932BD59}"/>
    <cellStyle name="Normal 5 2 26 3 4" xfId="34069" xr:uid="{B3AD86EB-CBB6-4DAC-9C13-FBC5217C2ACA}"/>
    <cellStyle name="Normal 5 2 26 4" xfId="15034" xr:uid="{00000000-0005-0000-0000-000050370000}"/>
    <cellStyle name="Normal 5 2 27" xfId="15035" xr:uid="{00000000-0005-0000-0000-000051370000}"/>
    <cellStyle name="Normal 5 2 27 2" xfId="15036" xr:uid="{00000000-0005-0000-0000-000052370000}"/>
    <cellStyle name="Normal 5 2 27 3" xfId="15037" xr:uid="{00000000-0005-0000-0000-000053370000}"/>
    <cellStyle name="Normal 5 2 28" xfId="15038" xr:uid="{00000000-0005-0000-0000-000054370000}"/>
    <cellStyle name="Normal 5 2 28 2" xfId="15039" xr:uid="{00000000-0005-0000-0000-000055370000}"/>
    <cellStyle name="Normal 5 2 28 3" xfId="26697" xr:uid="{2D86F278-253D-492D-8F83-FB1D0B2A4BFD}"/>
    <cellStyle name="Normal 5 2 28 3 2" xfId="41660" xr:uid="{5C704C0E-16AB-462C-A378-0B26A7DAACB8}"/>
    <cellStyle name="Normal 5 2 28 4" xfId="34070" xr:uid="{5C2BBA83-4D5B-4ECC-944C-F8B86068693E}"/>
    <cellStyle name="Normal 5 2 29" xfId="15040" xr:uid="{00000000-0005-0000-0000-000056370000}"/>
    <cellStyle name="Normal 5 2 3" xfId="2496" xr:uid="{00000000-0005-0000-0000-000086090000}"/>
    <cellStyle name="Normal 5 2 3 10" xfId="15041" xr:uid="{00000000-0005-0000-0000-000058370000}"/>
    <cellStyle name="Normal 5 2 3 2" xfId="15042" xr:uid="{00000000-0005-0000-0000-000059370000}"/>
    <cellStyle name="Normal 5 2 3 2 2" xfId="15043" xr:uid="{00000000-0005-0000-0000-00005A370000}"/>
    <cellStyle name="Normal 5 2 3 2 2 2" xfId="15044" xr:uid="{00000000-0005-0000-0000-00005B370000}"/>
    <cellStyle name="Normal 5 2 3 2 2 2 2" xfId="15045" xr:uid="{00000000-0005-0000-0000-00005C370000}"/>
    <cellStyle name="Normal 5 2 3 2 2 2 2 2" xfId="15046" xr:uid="{00000000-0005-0000-0000-00005D370000}"/>
    <cellStyle name="Normal 5 2 3 2 2 2 2 3" xfId="15047" xr:uid="{00000000-0005-0000-0000-00005E370000}"/>
    <cellStyle name="Normal 5 2 3 2 2 2 3" xfId="15048" xr:uid="{00000000-0005-0000-0000-00005F370000}"/>
    <cellStyle name="Normal 5 2 3 2 2 2 4" xfId="15049" xr:uid="{00000000-0005-0000-0000-000060370000}"/>
    <cellStyle name="Normal 5 2 3 2 2 2 4 2" xfId="26698" xr:uid="{4D77F4AD-3094-4B1F-B945-3E855E4CA122}"/>
    <cellStyle name="Normal 5 2 3 2 2 2 4 2 2" xfId="41661" xr:uid="{B0C282E5-3108-4E76-BBCE-3FB2E113D486}"/>
    <cellStyle name="Normal 5 2 3 2 2 2 4 3" xfId="34071" xr:uid="{A1685DDB-3134-4A3A-B01C-37C164D4D04D}"/>
    <cellStyle name="Normal 5 2 3 2 2 2 5" xfId="15050" xr:uid="{00000000-0005-0000-0000-000061370000}"/>
    <cellStyle name="Normal 5 2 3 2 2 2 5 2" xfId="26699" xr:uid="{87DBE09E-56B8-447A-87C8-EC9B1F562929}"/>
    <cellStyle name="Normal 5 2 3 2 2 2 5 2 2" xfId="41662" xr:uid="{D0BD19DC-CCB7-4754-9AE5-83A24C7A6C8D}"/>
    <cellStyle name="Normal 5 2 3 2 2 2 5 3" xfId="34072" xr:uid="{AA5FD860-DA34-4E46-9F17-45326D0C8964}"/>
    <cellStyle name="Normal 5 2 3 2 2 2 6" xfId="15051" xr:uid="{00000000-0005-0000-0000-000062370000}"/>
    <cellStyle name="Normal 5 2 3 2 2 3" xfId="15052" xr:uid="{00000000-0005-0000-0000-000063370000}"/>
    <cellStyle name="Normal 5 2 3 2 2 3 2" xfId="15053" xr:uid="{00000000-0005-0000-0000-000064370000}"/>
    <cellStyle name="Normal 5 2 3 2 2 3 2 2" xfId="15054" xr:uid="{00000000-0005-0000-0000-000065370000}"/>
    <cellStyle name="Normal 5 2 3 2 2 3 2 3" xfId="15055" xr:uid="{00000000-0005-0000-0000-000066370000}"/>
    <cellStyle name="Normal 5 2 3 2 2 3 3" xfId="15056" xr:uid="{00000000-0005-0000-0000-000067370000}"/>
    <cellStyle name="Normal 5 2 3 2 2 3 3 2" xfId="15057" xr:uid="{00000000-0005-0000-0000-000068370000}"/>
    <cellStyle name="Normal 5 2 3 2 2 3 3 3" xfId="26700" xr:uid="{261DD8F9-7DA6-44A0-8508-2BF6E6A0B1D2}"/>
    <cellStyle name="Normal 5 2 3 2 2 3 3 3 2" xfId="41663" xr:uid="{D9AAA924-7EAA-4BBB-9D4C-7A0311D27AA6}"/>
    <cellStyle name="Normal 5 2 3 2 2 3 3 4" xfId="34073" xr:uid="{507A580A-5982-4771-8814-7865DE14DBDE}"/>
    <cellStyle name="Normal 5 2 3 2 2 3 4" xfId="15058" xr:uid="{00000000-0005-0000-0000-000069370000}"/>
    <cellStyle name="Normal 5 2 3 2 2 4" xfId="15059" xr:uid="{00000000-0005-0000-0000-00006A370000}"/>
    <cellStyle name="Normal 5 2 3 2 2 4 2" xfId="15060" xr:uid="{00000000-0005-0000-0000-00006B370000}"/>
    <cellStyle name="Normal 5 2 3 2 2 4 3" xfId="15061" xr:uid="{00000000-0005-0000-0000-00006C370000}"/>
    <cellStyle name="Normal 5 2 3 2 2 5" xfId="15062" xr:uid="{00000000-0005-0000-0000-00006D370000}"/>
    <cellStyle name="Normal 5 2 3 2 2 6" xfId="15063" xr:uid="{00000000-0005-0000-0000-00006E370000}"/>
    <cellStyle name="Normal 5 2 3 2 2 6 2" xfId="26701" xr:uid="{75D0E8AF-972E-4167-B475-A018BF2A16D2}"/>
    <cellStyle name="Normal 5 2 3 2 2 6 2 2" xfId="41664" xr:uid="{972C06F5-C1E5-4667-BEBA-DF37D931831F}"/>
    <cellStyle name="Normal 5 2 3 2 2 6 3" xfId="34074" xr:uid="{E3F86281-EC43-4171-A016-BB6435447B40}"/>
    <cellStyle name="Normal 5 2 3 2 2 7" xfId="15064" xr:uid="{00000000-0005-0000-0000-00006F370000}"/>
    <cellStyle name="Normal 5 2 3 2 2 7 2" xfId="26702" xr:uid="{DB2FD64C-E923-4F99-B359-F866CB820E8E}"/>
    <cellStyle name="Normal 5 2 3 2 2 7 2 2" xfId="41665" xr:uid="{400DB9A3-9DBF-4F57-9B34-AB76731D2DFC}"/>
    <cellStyle name="Normal 5 2 3 2 2 7 3" xfId="34075" xr:uid="{4487C418-3B31-490D-A324-407A4058662B}"/>
    <cellStyle name="Normal 5 2 3 2 2 8" xfId="15065" xr:uid="{00000000-0005-0000-0000-000070370000}"/>
    <cellStyle name="Normal 5 2 3 2 3" xfId="15066" xr:uid="{00000000-0005-0000-0000-000071370000}"/>
    <cellStyle name="Normal 5 2 3 2 3 2" xfId="15067" xr:uid="{00000000-0005-0000-0000-000072370000}"/>
    <cellStyle name="Normal 5 2 3 2 3 2 2" xfId="15068" xr:uid="{00000000-0005-0000-0000-000073370000}"/>
    <cellStyle name="Normal 5 2 3 2 3 2 3" xfId="15069" xr:uid="{00000000-0005-0000-0000-000074370000}"/>
    <cellStyle name="Normal 5 2 3 2 3 2 3 2" xfId="26703" xr:uid="{43330858-DA21-4628-B3AD-20419F20C209}"/>
    <cellStyle name="Normal 5 2 3 2 3 2 3 2 2" xfId="41666" xr:uid="{C7831AA7-8F46-4A44-B39C-C83D91B811BF}"/>
    <cellStyle name="Normal 5 2 3 2 3 2 3 3" xfId="34076" xr:uid="{B02B4BE3-8DDE-42E0-A112-BA777EA6E1A1}"/>
    <cellStyle name="Normal 5 2 3 2 3 2 4" xfId="15070" xr:uid="{00000000-0005-0000-0000-000075370000}"/>
    <cellStyle name="Normal 5 2 3 2 3 3" xfId="15071" xr:uid="{00000000-0005-0000-0000-000076370000}"/>
    <cellStyle name="Normal 5 2 3 2 3 4" xfId="15072" xr:uid="{00000000-0005-0000-0000-000077370000}"/>
    <cellStyle name="Normal 5 2 3 2 3 4 2" xfId="26704" xr:uid="{FA45459C-4BB5-4900-9CB2-B65075ED214B}"/>
    <cellStyle name="Normal 5 2 3 2 3 4 2 2" xfId="41667" xr:uid="{461B5567-B4A6-46F0-9C48-33A58196DB54}"/>
    <cellStyle name="Normal 5 2 3 2 3 4 3" xfId="34077" xr:uid="{3E975740-C0EF-4602-87C5-9BADE69A141E}"/>
    <cellStyle name="Normal 5 2 3 2 3 5" xfId="15073" xr:uid="{00000000-0005-0000-0000-000078370000}"/>
    <cellStyle name="Normal 5 2 3 2 3 5 2" xfId="26705" xr:uid="{4F1187EF-2E10-4108-B0C6-9F05C4951F37}"/>
    <cellStyle name="Normal 5 2 3 2 3 5 2 2" xfId="41668" xr:uid="{D1446AA9-14D2-40C5-8A22-E5E4198FD3D4}"/>
    <cellStyle name="Normal 5 2 3 2 3 5 3" xfId="34078" xr:uid="{45B96A21-F18F-4679-A066-3BCC444E7CC4}"/>
    <cellStyle name="Normal 5 2 3 2 3 6" xfId="15074" xr:uid="{00000000-0005-0000-0000-000079370000}"/>
    <cellStyle name="Normal 5 2 3 2 4" xfId="15075" xr:uid="{00000000-0005-0000-0000-00007A370000}"/>
    <cellStyle name="Normal 5 2 3 2 4 2" xfId="15076" xr:uid="{00000000-0005-0000-0000-00007B370000}"/>
    <cellStyle name="Normal 5 2 3 2 4 2 2" xfId="15077" xr:uid="{00000000-0005-0000-0000-00007C370000}"/>
    <cellStyle name="Normal 5 2 3 2 4 2 3" xfId="15078" xr:uid="{00000000-0005-0000-0000-00007D370000}"/>
    <cellStyle name="Normal 5 2 3 2 4 3" xfId="15079" xr:uid="{00000000-0005-0000-0000-00007E370000}"/>
    <cellStyle name="Normal 5 2 3 2 4 4" xfId="15080" xr:uid="{00000000-0005-0000-0000-00007F370000}"/>
    <cellStyle name="Normal 5 2 3 2 4 4 2" xfId="26706" xr:uid="{E21900F3-B6E1-41E2-B1DF-E800E71E04A1}"/>
    <cellStyle name="Normal 5 2 3 2 4 4 2 2" xfId="41669" xr:uid="{CC2C6166-E807-4B32-BCEE-4CA6E728BB17}"/>
    <cellStyle name="Normal 5 2 3 2 4 4 3" xfId="34079" xr:uid="{2590503A-7B17-4082-AA71-B6B32220088E}"/>
    <cellStyle name="Normal 5 2 3 2 4 5" xfId="15081" xr:uid="{00000000-0005-0000-0000-000080370000}"/>
    <cellStyle name="Normal 5 2 3 2 4 5 2" xfId="26707" xr:uid="{D0A4B20B-1030-40CA-BC42-6CA83D1C9402}"/>
    <cellStyle name="Normal 5 2 3 2 4 5 2 2" xfId="41670" xr:uid="{21564C5C-1ABC-404D-B892-4875054F0089}"/>
    <cellStyle name="Normal 5 2 3 2 4 5 3" xfId="34080" xr:uid="{8539459F-179E-4FB8-BB09-B60D5FAA08D4}"/>
    <cellStyle name="Normal 5 2 3 2 4 6" xfId="15082" xr:uid="{00000000-0005-0000-0000-000081370000}"/>
    <cellStyle name="Normal 5 2 3 2 5" xfId="15083" xr:uid="{00000000-0005-0000-0000-000082370000}"/>
    <cellStyle name="Normal 5 2 3 2 5 2" xfId="15084" xr:uid="{00000000-0005-0000-0000-000083370000}"/>
    <cellStyle name="Normal 5 2 3 2 5 3" xfId="15085" xr:uid="{00000000-0005-0000-0000-000084370000}"/>
    <cellStyle name="Normal 5 2 3 2 6" xfId="15086" xr:uid="{00000000-0005-0000-0000-000085370000}"/>
    <cellStyle name="Normal 5 2 3 2 7" xfId="15087" xr:uid="{00000000-0005-0000-0000-000086370000}"/>
    <cellStyle name="Normal 5 2 3 2 7 2" xfId="26708" xr:uid="{C8ADA475-2F70-4059-9B2E-80D01291012C}"/>
    <cellStyle name="Normal 5 2 3 2 7 2 2" xfId="41671" xr:uid="{97B23457-EF32-47F5-B2EB-79E124B41905}"/>
    <cellStyle name="Normal 5 2 3 2 7 3" xfId="34081" xr:uid="{61F19627-255F-4F69-A4D0-9C7FE43E2FB3}"/>
    <cellStyle name="Normal 5 2 3 2 8" xfId="15088" xr:uid="{00000000-0005-0000-0000-000087370000}"/>
    <cellStyle name="Normal 5 2 3 2 8 2" xfId="26709" xr:uid="{0B397CF7-4E1A-4FCE-AA83-73C89FFD02E9}"/>
    <cellStyle name="Normal 5 2 3 2 8 2 2" xfId="41672" xr:uid="{3CE193CA-2EC5-4148-BC43-4DA8B3F9E3A0}"/>
    <cellStyle name="Normal 5 2 3 2 8 3" xfId="34082" xr:uid="{E3D2F26C-CA8E-40C1-B266-1340F728597B}"/>
    <cellStyle name="Normal 5 2 3 2 9" xfId="15089" xr:uid="{00000000-0005-0000-0000-000088370000}"/>
    <cellStyle name="Normal 5 2 3 3" xfId="15090" xr:uid="{00000000-0005-0000-0000-000089370000}"/>
    <cellStyle name="Normal 5 2 3 3 2" xfId="15091" xr:uid="{00000000-0005-0000-0000-00008A370000}"/>
    <cellStyle name="Normal 5 2 3 3 2 2" xfId="15092" xr:uid="{00000000-0005-0000-0000-00008B370000}"/>
    <cellStyle name="Normal 5 2 3 3 2 2 2" xfId="15093" xr:uid="{00000000-0005-0000-0000-00008C370000}"/>
    <cellStyle name="Normal 5 2 3 3 2 2 3" xfId="15094" xr:uid="{00000000-0005-0000-0000-00008D370000}"/>
    <cellStyle name="Normal 5 2 3 3 2 2 3 2" xfId="26710" xr:uid="{3B9E1B1F-CB0D-44A9-B5E8-4D756F6F66EA}"/>
    <cellStyle name="Normal 5 2 3 3 2 2 3 2 2" xfId="41673" xr:uid="{0E744FA1-44EB-414F-B2FD-2741925B9FFB}"/>
    <cellStyle name="Normal 5 2 3 3 2 2 3 3" xfId="34083" xr:uid="{F85B9C28-D0DB-4ABC-A717-5774D7ABC774}"/>
    <cellStyle name="Normal 5 2 3 3 2 2 4" xfId="15095" xr:uid="{00000000-0005-0000-0000-00008E370000}"/>
    <cellStyle name="Normal 5 2 3 3 2 3" xfId="15096" xr:uid="{00000000-0005-0000-0000-00008F370000}"/>
    <cellStyle name="Normal 5 2 3 3 2 4" xfId="15097" xr:uid="{00000000-0005-0000-0000-000090370000}"/>
    <cellStyle name="Normal 5 2 3 3 2 4 2" xfId="26711" xr:uid="{252E2685-8B8C-4D1A-BCEE-D89635057C00}"/>
    <cellStyle name="Normal 5 2 3 3 2 4 2 2" xfId="41674" xr:uid="{4ECEE6C7-4370-429E-8F46-33C7C67EC476}"/>
    <cellStyle name="Normal 5 2 3 3 2 4 3" xfId="34084" xr:uid="{0BEBDC19-D51C-434B-852D-3F808A9C242D}"/>
    <cellStyle name="Normal 5 2 3 3 2 5" xfId="15098" xr:uid="{00000000-0005-0000-0000-000091370000}"/>
    <cellStyle name="Normal 5 2 3 3 2 5 2" xfId="26712" xr:uid="{C6A91AE7-A3DF-4E0E-8DBA-C2EE6473A651}"/>
    <cellStyle name="Normal 5 2 3 3 2 5 2 2" xfId="41675" xr:uid="{47A22DB3-44BE-4110-AB5F-E179DB55C203}"/>
    <cellStyle name="Normal 5 2 3 3 2 5 3" xfId="34085" xr:uid="{CFD4BB85-8EA5-46F8-98DF-6ED638439C81}"/>
    <cellStyle name="Normal 5 2 3 3 2 6" xfId="15099" xr:uid="{00000000-0005-0000-0000-000092370000}"/>
    <cellStyle name="Normal 5 2 3 3 3" xfId="15100" xr:uid="{00000000-0005-0000-0000-000093370000}"/>
    <cellStyle name="Normal 5 2 3 3 3 2" xfId="15101" xr:uid="{00000000-0005-0000-0000-000094370000}"/>
    <cellStyle name="Normal 5 2 3 3 3 2 2" xfId="15102" xr:uid="{00000000-0005-0000-0000-000095370000}"/>
    <cellStyle name="Normal 5 2 3 3 3 2 3" xfId="15103" xr:uid="{00000000-0005-0000-0000-000096370000}"/>
    <cellStyle name="Normal 5 2 3 3 3 3" xfId="15104" xr:uid="{00000000-0005-0000-0000-000097370000}"/>
    <cellStyle name="Normal 5 2 3 3 3 4" xfId="15105" xr:uid="{00000000-0005-0000-0000-000098370000}"/>
    <cellStyle name="Normal 5 2 3 3 3 4 2" xfId="26713" xr:uid="{22893067-88AC-454F-9AEA-E9BD177B1F93}"/>
    <cellStyle name="Normal 5 2 3 3 3 4 2 2" xfId="41676" xr:uid="{7B30DCDC-6C09-43D4-B6B2-4A3377272D11}"/>
    <cellStyle name="Normal 5 2 3 3 3 4 3" xfId="34086" xr:uid="{195A1465-50A0-4CD3-A6AA-EDCAA02774C6}"/>
    <cellStyle name="Normal 5 2 3 3 3 5" xfId="15106" xr:uid="{00000000-0005-0000-0000-000099370000}"/>
    <cellStyle name="Normal 5 2 3 3 3 5 2" xfId="26714" xr:uid="{2D704534-0F40-4CA4-A8FA-9222A7D7B1DB}"/>
    <cellStyle name="Normal 5 2 3 3 3 5 2 2" xfId="41677" xr:uid="{6AA8AFB2-B404-4519-BA7C-2DBEFA536407}"/>
    <cellStyle name="Normal 5 2 3 3 3 5 3" xfId="34087" xr:uid="{8E53A667-5B36-4A2C-BB87-EEE1C55A11B9}"/>
    <cellStyle name="Normal 5 2 3 3 3 6" xfId="15107" xr:uid="{00000000-0005-0000-0000-00009A370000}"/>
    <cellStyle name="Normal 5 2 3 3 4" xfId="15108" xr:uid="{00000000-0005-0000-0000-00009B370000}"/>
    <cellStyle name="Normal 5 2 3 3 4 2" xfId="15109" xr:uid="{00000000-0005-0000-0000-00009C370000}"/>
    <cellStyle name="Normal 5 2 3 3 4 3" xfId="15110" xr:uid="{00000000-0005-0000-0000-00009D370000}"/>
    <cellStyle name="Normal 5 2 3 3 5" xfId="15111" xr:uid="{00000000-0005-0000-0000-00009E370000}"/>
    <cellStyle name="Normal 5 2 3 3 6" xfId="15112" xr:uid="{00000000-0005-0000-0000-00009F370000}"/>
    <cellStyle name="Normal 5 2 3 3 6 2" xfId="26715" xr:uid="{21F1DC42-0067-4E7D-A579-5064A9589D70}"/>
    <cellStyle name="Normal 5 2 3 3 6 2 2" xfId="41678" xr:uid="{448E1743-F82E-485F-8B09-BD586891DC03}"/>
    <cellStyle name="Normal 5 2 3 3 6 3" xfId="34088" xr:uid="{E7CB6419-FF7D-4C7B-952F-E9BB37B1BC3D}"/>
    <cellStyle name="Normal 5 2 3 3 7" xfId="15113" xr:uid="{00000000-0005-0000-0000-0000A0370000}"/>
    <cellStyle name="Normal 5 2 3 3 7 2" xfId="26716" xr:uid="{B99428A5-CEDC-4927-A849-756FE774835B}"/>
    <cellStyle name="Normal 5 2 3 3 7 2 2" xfId="41679" xr:uid="{3301917F-1B5B-4221-AFF5-3D58ADBC2DFB}"/>
    <cellStyle name="Normal 5 2 3 3 7 3" xfId="34089" xr:uid="{706A6473-6E05-4679-BDCE-E91E094B8D79}"/>
    <cellStyle name="Normal 5 2 3 3 8" xfId="15114" xr:uid="{00000000-0005-0000-0000-0000A1370000}"/>
    <cellStyle name="Normal 5 2 3 4" xfId="15115" xr:uid="{00000000-0005-0000-0000-0000A2370000}"/>
    <cellStyle name="Normal 5 2 3 4 2" xfId="15116" xr:uid="{00000000-0005-0000-0000-0000A3370000}"/>
    <cellStyle name="Normal 5 2 3 4 2 2" xfId="15117" xr:uid="{00000000-0005-0000-0000-0000A4370000}"/>
    <cellStyle name="Normal 5 2 3 4 2 3" xfId="26717" xr:uid="{415C22D8-90BA-4627-A5E7-519930D87128}"/>
    <cellStyle name="Normal 5 2 3 4 2 3 2" xfId="41680" xr:uid="{5943E9E6-474E-4477-BDA0-E797076E45D7}"/>
    <cellStyle name="Normal 5 2 3 4 2 4" xfId="34090" xr:uid="{860BDF99-80BD-4249-BEC4-613B5B41903F}"/>
    <cellStyle name="Normal 5 2 3 4 3" xfId="15118" xr:uid="{00000000-0005-0000-0000-0000A5370000}"/>
    <cellStyle name="Normal 5 2 3 4 4" xfId="15119" xr:uid="{00000000-0005-0000-0000-0000A6370000}"/>
    <cellStyle name="Normal 5 2 3 4 4 2" xfId="26718" xr:uid="{171AAA59-AD04-46F7-86A6-EB90AE8D2861}"/>
    <cellStyle name="Normal 5 2 3 4 4 2 2" xfId="41681" xr:uid="{C4424AB6-C215-45B1-AAC3-8F054A7C48CD}"/>
    <cellStyle name="Normal 5 2 3 4 4 3" xfId="34091" xr:uid="{D2F26B40-BFEC-4C34-A997-F07C4AC29E46}"/>
    <cellStyle name="Normal 5 2 3 4 5" xfId="15120" xr:uid="{00000000-0005-0000-0000-0000A7370000}"/>
    <cellStyle name="Normal 5 2 3 5" xfId="15121" xr:uid="{00000000-0005-0000-0000-0000A8370000}"/>
    <cellStyle name="Normal 5 2 3 5 2" xfId="15122" xr:uid="{00000000-0005-0000-0000-0000A9370000}"/>
    <cellStyle name="Normal 5 2 3 5 2 2" xfId="15123" xr:uid="{00000000-0005-0000-0000-0000AA370000}"/>
    <cellStyle name="Normal 5 2 3 5 2 3" xfId="15124" xr:uid="{00000000-0005-0000-0000-0000AB370000}"/>
    <cellStyle name="Normal 5 2 3 5 3" xfId="15125" xr:uid="{00000000-0005-0000-0000-0000AC370000}"/>
    <cellStyle name="Normal 5 2 3 5 4" xfId="15126" xr:uid="{00000000-0005-0000-0000-0000AD370000}"/>
    <cellStyle name="Normal 5 2 3 5 4 2" xfId="26719" xr:uid="{81DCD090-99A0-45DB-AA70-406F3EAF8337}"/>
    <cellStyle name="Normal 5 2 3 5 4 2 2" xfId="41682" xr:uid="{B2F44E94-5310-446D-9292-87AE98679B82}"/>
    <cellStyle name="Normal 5 2 3 5 4 3" xfId="34092" xr:uid="{10C26E5A-2839-46CD-AA76-FB9AF89D2067}"/>
    <cellStyle name="Normal 5 2 3 5 5" xfId="15127" xr:uid="{00000000-0005-0000-0000-0000AE370000}"/>
    <cellStyle name="Normal 5 2 3 5 5 2" xfId="26720" xr:uid="{A1DC9386-74AF-4684-8F38-AB1C0AA03063}"/>
    <cellStyle name="Normal 5 2 3 5 5 2 2" xfId="41683" xr:uid="{2C8FB218-9E0A-441D-A997-77AF7B4C708E}"/>
    <cellStyle name="Normal 5 2 3 5 5 3" xfId="34093" xr:uid="{8FF23314-E3C6-4099-93C8-FD98894091F9}"/>
    <cellStyle name="Normal 5 2 3 5 6" xfId="15128" xr:uid="{00000000-0005-0000-0000-0000AF370000}"/>
    <cellStyle name="Normal 5 2 3 6" xfId="15129" xr:uid="{00000000-0005-0000-0000-0000B0370000}"/>
    <cellStyle name="Normal 5 2 3 6 2" xfId="15130" xr:uid="{00000000-0005-0000-0000-0000B1370000}"/>
    <cellStyle name="Normal 5 2 3 6 2 2" xfId="15131" xr:uid="{00000000-0005-0000-0000-0000B2370000}"/>
    <cellStyle name="Normal 5 2 3 6 2 3" xfId="15132" xr:uid="{00000000-0005-0000-0000-0000B3370000}"/>
    <cellStyle name="Normal 5 2 3 6 3" xfId="15133" xr:uid="{00000000-0005-0000-0000-0000B4370000}"/>
    <cellStyle name="Normal 5 2 3 6 4" xfId="15134" xr:uid="{00000000-0005-0000-0000-0000B5370000}"/>
    <cellStyle name="Normal 5 2 3 6 4 2" xfId="26721" xr:uid="{2DC78089-ECCB-4EDC-AC51-F57CD200C4B7}"/>
    <cellStyle name="Normal 5 2 3 6 4 2 2" xfId="41684" xr:uid="{4DF7990A-50DE-43FB-BB44-CDB7718D71E2}"/>
    <cellStyle name="Normal 5 2 3 6 4 3" xfId="34094" xr:uid="{B72E776F-37F8-4CF4-9390-53F91D707D62}"/>
    <cellStyle name="Normal 5 2 3 6 5" xfId="15135" xr:uid="{00000000-0005-0000-0000-0000B6370000}"/>
    <cellStyle name="Normal 5 2 3 6 5 2" xfId="26722" xr:uid="{00CF9B4E-A5E8-41AF-BB7B-7904DDDB1AE4}"/>
    <cellStyle name="Normal 5 2 3 6 5 2 2" xfId="41685" xr:uid="{29AEC820-54FC-44D3-8C47-27993A100A01}"/>
    <cellStyle name="Normal 5 2 3 6 5 3" xfId="34095" xr:uid="{6A673FBA-7B97-46B6-B273-00A588CB7FEA}"/>
    <cellStyle name="Normal 5 2 3 6 6" xfId="15136" xr:uid="{00000000-0005-0000-0000-0000B7370000}"/>
    <cellStyle name="Normal 5 2 3 7" xfId="15137" xr:uid="{00000000-0005-0000-0000-0000B8370000}"/>
    <cellStyle name="Normal 5 2 3 7 2" xfId="15138" xr:uid="{00000000-0005-0000-0000-0000B9370000}"/>
    <cellStyle name="Normal 5 2 3 7 3" xfId="15139" xr:uid="{00000000-0005-0000-0000-0000BA370000}"/>
    <cellStyle name="Normal 5 2 3 8" xfId="15140" xr:uid="{00000000-0005-0000-0000-0000BB370000}"/>
    <cellStyle name="Normal 5 2 3 9" xfId="15141" xr:uid="{00000000-0005-0000-0000-0000BC370000}"/>
    <cellStyle name="Normal 5 2 3 9 2" xfId="26723" xr:uid="{D7FB7D6B-DED1-48CE-BAF0-40CFEA265FE2}"/>
    <cellStyle name="Normal 5 2 3 9 2 2" xfId="41686" xr:uid="{6B36AF3D-70D3-43FF-B935-5265383BCBB8}"/>
    <cellStyle name="Normal 5 2 3 9 3" xfId="34096" xr:uid="{DB6882C2-E868-4C99-B0A8-3CD492FF4FA6}"/>
    <cellStyle name="Normal 5 2 4" xfId="2497" xr:uid="{00000000-0005-0000-0000-000087090000}"/>
    <cellStyle name="Normal 5 2 4 2" xfId="15142" xr:uid="{00000000-0005-0000-0000-0000BE370000}"/>
    <cellStyle name="Normal 5 2 4 2 2" xfId="15143" xr:uid="{00000000-0005-0000-0000-0000BF370000}"/>
    <cellStyle name="Normal 5 2 4 2 2 2" xfId="15144" xr:uid="{00000000-0005-0000-0000-0000C0370000}"/>
    <cellStyle name="Normal 5 2 4 2 2 2 2" xfId="15145" xr:uid="{00000000-0005-0000-0000-0000C1370000}"/>
    <cellStyle name="Normal 5 2 4 2 2 2 2 2" xfId="15146" xr:uid="{00000000-0005-0000-0000-0000C2370000}"/>
    <cellStyle name="Normal 5 2 4 2 2 2 2 3" xfId="15147" xr:uid="{00000000-0005-0000-0000-0000C3370000}"/>
    <cellStyle name="Normal 5 2 4 2 2 2 3" xfId="15148" xr:uid="{00000000-0005-0000-0000-0000C4370000}"/>
    <cellStyle name="Normal 5 2 4 2 2 2 3 2" xfId="15149" xr:uid="{00000000-0005-0000-0000-0000C5370000}"/>
    <cellStyle name="Normal 5 2 4 2 2 2 3 3" xfId="26724" xr:uid="{31220709-E572-462D-817F-2F2EEB291077}"/>
    <cellStyle name="Normal 5 2 4 2 2 2 3 3 2" xfId="41687" xr:uid="{4E3AF95F-318D-42A4-9D1B-4810524DC97E}"/>
    <cellStyle name="Normal 5 2 4 2 2 2 3 4" xfId="34097" xr:uid="{E8D54F8C-3203-43C5-8211-8E82CB1FC5C8}"/>
    <cellStyle name="Normal 5 2 4 2 2 2 4" xfId="15150" xr:uid="{00000000-0005-0000-0000-0000C6370000}"/>
    <cellStyle name="Normal 5 2 4 2 2 3" xfId="15151" xr:uid="{00000000-0005-0000-0000-0000C7370000}"/>
    <cellStyle name="Normal 5 2 4 2 2 3 2" xfId="15152" xr:uid="{00000000-0005-0000-0000-0000C8370000}"/>
    <cellStyle name="Normal 5 2 4 2 2 3 3" xfId="15153" xr:uid="{00000000-0005-0000-0000-0000C9370000}"/>
    <cellStyle name="Normal 5 2 4 2 2 4" xfId="15154" xr:uid="{00000000-0005-0000-0000-0000CA370000}"/>
    <cellStyle name="Normal 5 2 4 2 2 5" xfId="15155" xr:uid="{00000000-0005-0000-0000-0000CB370000}"/>
    <cellStyle name="Normal 5 2 4 2 2 5 2" xfId="26725" xr:uid="{5C536CC7-EDB0-4E6E-9732-92276C754CD2}"/>
    <cellStyle name="Normal 5 2 4 2 2 5 2 2" xfId="41688" xr:uid="{05F25DBC-3A41-43C5-99AA-686F9DE92481}"/>
    <cellStyle name="Normal 5 2 4 2 2 5 3" xfId="34098" xr:uid="{FF899FD9-5EFF-429E-A673-E559558A2D66}"/>
    <cellStyle name="Normal 5 2 4 2 2 6" xfId="15156" xr:uid="{00000000-0005-0000-0000-0000CC370000}"/>
    <cellStyle name="Normal 5 2 4 2 2 6 2" xfId="26726" xr:uid="{A924A488-6E8A-43C8-942D-B2E1AD09995E}"/>
    <cellStyle name="Normal 5 2 4 2 2 6 2 2" xfId="41689" xr:uid="{86330156-58BB-46B8-839C-52CC8D22B257}"/>
    <cellStyle name="Normal 5 2 4 2 2 6 3" xfId="34099" xr:uid="{2E83A6DB-BED9-454C-B98C-058E77537CF0}"/>
    <cellStyle name="Normal 5 2 4 2 2 7" xfId="15157" xr:uid="{00000000-0005-0000-0000-0000CD370000}"/>
    <cellStyle name="Normal 5 2 4 2 3" xfId="15158" xr:uid="{00000000-0005-0000-0000-0000CE370000}"/>
    <cellStyle name="Normal 5 2 4 2 3 2" xfId="15159" xr:uid="{00000000-0005-0000-0000-0000CF370000}"/>
    <cellStyle name="Normal 5 2 4 2 3 2 2" xfId="15160" xr:uid="{00000000-0005-0000-0000-0000D0370000}"/>
    <cellStyle name="Normal 5 2 4 2 3 2 3" xfId="15161" xr:uid="{00000000-0005-0000-0000-0000D1370000}"/>
    <cellStyle name="Normal 5 2 4 2 3 3" xfId="15162" xr:uid="{00000000-0005-0000-0000-0000D2370000}"/>
    <cellStyle name="Normal 5 2 4 2 3 3 2" xfId="15163" xr:uid="{00000000-0005-0000-0000-0000D3370000}"/>
    <cellStyle name="Normal 5 2 4 2 3 3 3" xfId="26727" xr:uid="{4750B375-1F3B-49D3-A8D7-16F8D23EA218}"/>
    <cellStyle name="Normal 5 2 4 2 3 3 3 2" xfId="41690" xr:uid="{DB36946B-4717-4858-86DE-4235815C0491}"/>
    <cellStyle name="Normal 5 2 4 2 3 3 4" xfId="34100" xr:uid="{56D90F00-A47C-4646-AD34-A8AB7200B708}"/>
    <cellStyle name="Normal 5 2 4 2 3 4" xfId="15164" xr:uid="{00000000-0005-0000-0000-0000D4370000}"/>
    <cellStyle name="Normal 5 2 4 2 4" xfId="15165" xr:uid="{00000000-0005-0000-0000-0000D5370000}"/>
    <cellStyle name="Normal 5 2 4 2 5" xfId="15166" xr:uid="{00000000-0005-0000-0000-0000D6370000}"/>
    <cellStyle name="Normal 5 2 4 2 5 2" xfId="26728" xr:uid="{CFE60F04-ED0B-4E58-AC1E-D162EA39B78F}"/>
    <cellStyle name="Normal 5 2 4 2 5 2 2" xfId="41691" xr:uid="{5B8CA5F6-F747-42B5-B6C5-44776F076FB0}"/>
    <cellStyle name="Normal 5 2 4 2 5 3" xfId="34101" xr:uid="{3C41F0AE-E7AD-40B8-B0F6-2F1C1EE90695}"/>
    <cellStyle name="Normal 5 2 4 2 6" xfId="15167" xr:uid="{00000000-0005-0000-0000-0000D7370000}"/>
    <cellStyle name="Normal 5 2 4 3" xfId="15168" xr:uid="{00000000-0005-0000-0000-0000D8370000}"/>
    <cellStyle name="Normal 5 2 4 3 2" xfId="15169" xr:uid="{00000000-0005-0000-0000-0000D9370000}"/>
    <cellStyle name="Normal 5 2 4 3 2 2" xfId="15170" xr:uid="{00000000-0005-0000-0000-0000DA370000}"/>
    <cellStyle name="Normal 5 2 4 3 2 3" xfId="15171" xr:uid="{00000000-0005-0000-0000-0000DB370000}"/>
    <cellStyle name="Normal 5 2 4 3 2 3 2" xfId="26729" xr:uid="{C27B5ECE-9516-46D7-86E1-E4AE3263E0BD}"/>
    <cellStyle name="Normal 5 2 4 3 2 3 2 2" xfId="41692" xr:uid="{C3AD0D93-B307-4851-ACDA-4A2FC97CF92A}"/>
    <cellStyle name="Normal 5 2 4 3 2 3 3" xfId="34102" xr:uid="{AB449846-1E7B-44FE-AACC-E9880CE20450}"/>
    <cellStyle name="Normal 5 2 4 3 2 4" xfId="15172" xr:uid="{00000000-0005-0000-0000-0000DC370000}"/>
    <cellStyle name="Normal 5 2 4 3 3" xfId="15173" xr:uid="{00000000-0005-0000-0000-0000DD370000}"/>
    <cellStyle name="Normal 5 2 4 3 4" xfId="15174" xr:uid="{00000000-0005-0000-0000-0000DE370000}"/>
    <cellStyle name="Normal 5 2 4 3 4 2" xfId="26730" xr:uid="{5D4402C5-25E8-4864-9986-7B8775F9710F}"/>
    <cellStyle name="Normal 5 2 4 3 4 2 2" xfId="41693" xr:uid="{3E3F094B-FE1D-426C-B266-950EF2864A56}"/>
    <cellStyle name="Normal 5 2 4 3 4 3" xfId="34103" xr:uid="{BD7A5262-E6EF-47F5-A061-49E20425F07B}"/>
    <cellStyle name="Normal 5 2 4 3 5" xfId="15175" xr:uid="{00000000-0005-0000-0000-0000DF370000}"/>
    <cellStyle name="Normal 5 2 4 3 5 2" xfId="26731" xr:uid="{1928B5E1-05D7-40AD-9E60-FB0F2C85AAEB}"/>
    <cellStyle name="Normal 5 2 4 3 5 2 2" xfId="41694" xr:uid="{95C7418A-5A11-4123-9BD0-571746C87106}"/>
    <cellStyle name="Normal 5 2 4 3 5 3" xfId="34104" xr:uid="{12EC87C5-BADE-4B74-BFEE-E6B6907BEF8B}"/>
    <cellStyle name="Normal 5 2 4 3 6" xfId="15176" xr:uid="{00000000-0005-0000-0000-0000E0370000}"/>
    <cellStyle name="Normal 5 2 4 4" xfId="15177" xr:uid="{00000000-0005-0000-0000-0000E1370000}"/>
    <cellStyle name="Normal 5 2 4 4 2" xfId="15178" xr:uid="{00000000-0005-0000-0000-0000E2370000}"/>
    <cellStyle name="Normal 5 2 4 4 2 2" xfId="15179" xr:uid="{00000000-0005-0000-0000-0000E3370000}"/>
    <cellStyle name="Normal 5 2 4 4 2 3" xfId="15180" xr:uid="{00000000-0005-0000-0000-0000E4370000}"/>
    <cellStyle name="Normal 5 2 4 4 3" xfId="15181" xr:uid="{00000000-0005-0000-0000-0000E5370000}"/>
    <cellStyle name="Normal 5 2 4 4 4" xfId="15182" xr:uid="{00000000-0005-0000-0000-0000E6370000}"/>
    <cellStyle name="Normal 5 2 4 4 4 2" xfId="26732" xr:uid="{D46A1A91-A089-4EC8-A54C-A543AF5BC126}"/>
    <cellStyle name="Normal 5 2 4 4 4 2 2" xfId="41695" xr:uid="{CBD880C7-9737-4B46-A73A-6CD954EB8CBD}"/>
    <cellStyle name="Normal 5 2 4 4 4 3" xfId="34105" xr:uid="{2F938CA3-A264-43CA-B167-4C03DCC1AECB}"/>
    <cellStyle name="Normal 5 2 4 4 5" xfId="15183" xr:uid="{00000000-0005-0000-0000-0000E7370000}"/>
    <cellStyle name="Normal 5 2 4 4 5 2" xfId="26733" xr:uid="{94097F65-B180-4BE6-8A0D-E2876B075893}"/>
    <cellStyle name="Normal 5 2 4 4 5 2 2" xfId="41696" xr:uid="{ADD9A2C6-DA09-43B2-B115-083ED5DBF14B}"/>
    <cellStyle name="Normal 5 2 4 4 5 3" xfId="34106" xr:uid="{7DEB7904-F299-4D31-8C34-981185C628A7}"/>
    <cellStyle name="Normal 5 2 4 4 6" xfId="15184" xr:uid="{00000000-0005-0000-0000-0000E8370000}"/>
    <cellStyle name="Normal 5 2 4 5" xfId="15185" xr:uid="{00000000-0005-0000-0000-0000E9370000}"/>
    <cellStyle name="Normal 5 2 4 5 2" xfId="15186" xr:uid="{00000000-0005-0000-0000-0000EA370000}"/>
    <cellStyle name="Normal 5 2 4 5 3" xfId="15187" xr:uid="{00000000-0005-0000-0000-0000EB370000}"/>
    <cellStyle name="Normal 5 2 4 5 3 2" xfId="26734" xr:uid="{AC515DB8-B617-4784-B370-F6F8BAE62387}"/>
    <cellStyle name="Normal 5 2 4 5 3 2 2" xfId="41697" xr:uid="{617B8534-F1CE-4E55-ADFA-5C5754DBF087}"/>
    <cellStyle name="Normal 5 2 4 5 3 3" xfId="34107" xr:uid="{B1CB8F40-CE21-43D8-AB04-012F22DA6797}"/>
    <cellStyle name="Normal 5 2 4 5 4" xfId="15188" xr:uid="{00000000-0005-0000-0000-0000EC370000}"/>
    <cellStyle name="Normal 5 2 4 6" xfId="15189" xr:uid="{00000000-0005-0000-0000-0000ED370000}"/>
    <cellStyle name="Normal 5 2 4 7" xfId="15190" xr:uid="{00000000-0005-0000-0000-0000EE370000}"/>
    <cellStyle name="Normal 5 2 4 7 2" xfId="26735" xr:uid="{32C1490D-0CB4-406E-8FFB-8A044134A82C}"/>
    <cellStyle name="Normal 5 2 4 7 2 2" xfId="41698" xr:uid="{C844AA95-6D2E-492F-B92B-C6FD3FA98DCA}"/>
    <cellStyle name="Normal 5 2 4 7 3" xfId="34108" xr:uid="{83ADC960-7509-4785-99E1-6839C4014F6F}"/>
    <cellStyle name="Normal 5 2 4 8" xfId="15191" xr:uid="{00000000-0005-0000-0000-0000EF370000}"/>
    <cellStyle name="Normal 5 2 5" xfId="2498" xr:uid="{00000000-0005-0000-0000-000088090000}"/>
    <cellStyle name="Normal 5 2 5 2" xfId="15192" xr:uid="{00000000-0005-0000-0000-0000F1370000}"/>
    <cellStyle name="Normal 5 2 5 2 2" xfId="15193" xr:uid="{00000000-0005-0000-0000-0000F2370000}"/>
    <cellStyle name="Normal 5 2 5 2 2 2" xfId="15194" xr:uid="{00000000-0005-0000-0000-0000F3370000}"/>
    <cellStyle name="Normal 5 2 5 2 2 3" xfId="26736" xr:uid="{FD8483F0-E249-47D8-B051-41895E027986}"/>
    <cellStyle name="Normal 5 2 5 2 2 3 2" xfId="41699" xr:uid="{218DCDBC-F5AE-4480-BA70-F7EC73E963AB}"/>
    <cellStyle name="Normal 5 2 5 2 2 4" xfId="34109" xr:uid="{0CBD1966-302A-4A42-A935-0603BAED3774}"/>
    <cellStyle name="Normal 5 2 5 2 3" xfId="15195" xr:uid="{00000000-0005-0000-0000-0000F4370000}"/>
    <cellStyle name="Normal 5 2 5 2 4" xfId="15196" xr:uid="{00000000-0005-0000-0000-0000F5370000}"/>
    <cellStyle name="Normal 5 2 5 2 4 2" xfId="26737" xr:uid="{42604392-7BAD-4FED-99E2-08961F213DB7}"/>
    <cellStyle name="Normal 5 2 5 2 4 2 2" xfId="41700" xr:uid="{281F2324-1F05-4290-A0F5-AFF7AD86079D}"/>
    <cellStyle name="Normal 5 2 5 2 4 3" xfId="34110" xr:uid="{64DBA13E-5D62-4CFA-B46D-DB6F37FC97A0}"/>
    <cellStyle name="Normal 5 2 5 2 5" xfId="15197" xr:uid="{00000000-0005-0000-0000-0000F6370000}"/>
    <cellStyle name="Normal 5 2 5 3" xfId="15198" xr:uid="{00000000-0005-0000-0000-0000F7370000}"/>
    <cellStyle name="Normal 5 2 5 3 2" xfId="15199" xr:uid="{00000000-0005-0000-0000-0000F8370000}"/>
    <cellStyle name="Normal 5 2 5 3 2 2" xfId="15200" xr:uid="{00000000-0005-0000-0000-0000F9370000}"/>
    <cellStyle name="Normal 5 2 5 3 2 3" xfId="15201" xr:uid="{00000000-0005-0000-0000-0000FA370000}"/>
    <cellStyle name="Normal 5 2 5 3 3" xfId="15202" xr:uid="{00000000-0005-0000-0000-0000FB370000}"/>
    <cellStyle name="Normal 5 2 5 3 4" xfId="15203" xr:uid="{00000000-0005-0000-0000-0000FC370000}"/>
    <cellStyle name="Normal 5 2 5 3 4 2" xfId="26738" xr:uid="{003C97F9-DA53-4283-8CFC-6F2E57538562}"/>
    <cellStyle name="Normal 5 2 5 3 4 2 2" xfId="41701" xr:uid="{87F68048-73E0-4D08-9344-4EE7235BD2BA}"/>
    <cellStyle name="Normal 5 2 5 3 4 3" xfId="34111" xr:uid="{B2B4B3BC-E821-45CE-B06C-D0A95A83BCD0}"/>
    <cellStyle name="Normal 5 2 5 3 5" xfId="15204" xr:uid="{00000000-0005-0000-0000-0000FD370000}"/>
    <cellStyle name="Normal 5 2 5 3 5 2" xfId="26739" xr:uid="{1221F7AA-7CBE-47E2-B7CB-73172E0A5A47}"/>
    <cellStyle name="Normal 5 2 5 3 5 2 2" xfId="41702" xr:uid="{37F990C9-F7B8-4225-8CB4-295BAECF15BC}"/>
    <cellStyle name="Normal 5 2 5 3 5 3" xfId="34112" xr:uid="{5C5F8973-5D35-4E0D-A8EF-894D20C6F6F6}"/>
    <cellStyle name="Normal 5 2 5 3 6" xfId="15205" xr:uid="{00000000-0005-0000-0000-0000FE370000}"/>
    <cellStyle name="Normal 5 2 5 4" xfId="15206" xr:uid="{00000000-0005-0000-0000-0000FF370000}"/>
    <cellStyle name="Normal 5 2 5 4 2" xfId="15207" xr:uid="{00000000-0005-0000-0000-000000380000}"/>
    <cellStyle name="Normal 5 2 5 4 2 2" xfId="15208" xr:uid="{00000000-0005-0000-0000-000001380000}"/>
    <cellStyle name="Normal 5 2 5 4 2 3" xfId="15209" xr:uid="{00000000-0005-0000-0000-000002380000}"/>
    <cellStyle name="Normal 5 2 5 4 3" xfId="15210" xr:uid="{00000000-0005-0000-0000-000003380000}"/>
    <cellStyle name="Normal 5 2 5 4 4" xfId="15211" xr:uid="{00000000-0005-0000-0000-000004380000}"/>
    <cellStyle name="Normal 5 2 5 4 4 2" xfId="26740" xr:uid="{6645ED56-50E3-4B11-A7ED-BBD6581F3A07}"/>
    <cellStyle name="Normal 5 2 5 4 4 2 2" xfId="41703" xr:uid="{3DCA7538-8CFD-40C8-BF28-BE6D9F451C88}"/>
    <cellStyle name="Normal 5 2 5 4 4 3" xfId="34113" xr:uid="{DF4EEE24-F6B9-4C90-85F1-2FA8F5219FE3}"/>
    <cellStyle name="Normal 5 2 5 4 5" xfId="15212" xr:uid="{00000000-0005-0000-0000-000005380000}"/>
    <cellStyle name="Normal 5 2 5 4 5 2" xfId="26741" xr:uid="{5561A38E-7E54-432C-8BE9-DDBF39F6A29C}"/>
    <cellStyle name="Normal 5 2 5 4 5 2 2" xfId="41704" xr:uid="{8E023BF3-0FF9-4E68-9441-DDE3D0558EEE}"/>
    <cellStyle name="Normal 5 2 5 4 5 3" xfId="34114" xr:uid="{EF14CB5D-83D1-4090-A0D4-519BD20C603E}"/>
    <cellStyle name="Normal 5 2 5 4 6" xfId="15213" xr:uid="{00000000-0005-0000-0000-000006380000}"/>
    <cellStyle name="Normal 5 2 5 5" xfId="15214" xr:uid="{00000000-0005-0000-0000-000007380000}"/>
    <cellStyle name="Normal 5 2 5 5 2" xfId="15215" xr:uid="{00000000-0005-0000-0000-000008380000}"/>
    <cellStyle name="Normal 5 2 5 5 3" xfId="15216" xr:uid="{00000000-0005-0000-0000-000009380000}"/>
    <cellStyle name="Normal 5 2 5 6" xfId="15217" xr:uid="{00000000-0005-0000-0000-00000A380000}"/>
    <cellStyle name="Normal 5 2 5 7" xfId="15218" xr:uid="{00000000-0005-0000-0000-00000B380000}"/>
    <cellStyle name="Normal 5 2 5 7 2" xfId="26742" xr:uid="{8AB28542-83ED-4552-B7CA-2F1767614E8B}"/>
    <cellStyle name="Normal 5 2 5 7 2 2" xfId="41705" xr:uid="{2B766177-B92A-432E-82BF-7E57607F6F1A}"/>
    <cellStyle name="Normal 5 2 5 7 3" xfId="34115" xr:uid="{1E01EFA9-FD10-4ED2-97E9-4B0B97364C4F}"/>
    <cellStyle name="Normal 5 2 5 8" xfId="15219" xr:uid="{00000000-0005-0000-0000-00000C380000}"/>
    <cellStyle name="Normal 5 2 6" xfId="2499" xr:uid="{00000000-0005-0000-0000-000089090000}"/>
    <cellStyle name="Normal 5 2 6 2" xfId="15220" xr:uid="{00000000-0005-0000-0000-00000E380000}"/>
    <cellStyle name="Normal 5 2 6 2 2" xfId="15221" xr:uid="{00000000-0005-0000-0000-00000F380000}"/>
    <cellStyle name="Normal 5 2 6 2 3" xfId="26743" xr:uid="{887B768F-473E-4D98-936C-2D365B77BB81}"/>
    <cellStyle name="Normal 5 2 6 2 3 2" xfId="41706" xr:uid="{108A57B0-8A83-4F56-9A0F-ACA66EB19646}"/>
    <cellStyle name="Normal 5 2 6 2 4" xfId="34116" xr:uid="{CA3A5991-5AE1-49F5-81FF-C8DD5BD62230}"/>
    <cellStyle name="Normal 5 2 6 3" xfId="15222" xr:uid="{00000000-0005-0000-0000-000010380000}"/>
    <cellStyle name="Normal 5 2 6 3 2" xfId="26744" xr:uid="{AD6E3C23-48C9-4462-AAD2-4357F4F2271C}"/>
    <cellStyle name="Normal 5 2 6 3 2 2" xfId="41707" xr:uid="{0A2D99BB-BF2D-41C2-8F48-3D2E0963D523}"/>
    <cellStyle name="Normal 5 2 6 3 3" xfId="34117" xr:uid="{AB95C553-8DC0-41F3-9460-04FCACC335C6}"/>
    <cellStyle name="Normal 5 2 6 4" xfId="15223" xr:uid="{00000000-0005-0000-0000-000011380000}"/>
    <cellStyle name="Normal 5 2 6 5" xfId="15224" xr:uid="{00000000-0005-0000-0000-000012380000}"/>
    <cellStyle name="Normal 5 2 7" xfId="2500" xr:uid="{00000000-0005-0000-0000-00008A090000}"/>
    <cellStyle name="Normal 5 2 7 2" xfId="15225" xr:uid="{00000000-0005-0000-0000-000014380000}"/>
    <cellStyle name="Normal 5 2 7 3" xfId="15226" xr:uid="{00000000-0005-0000-0000-000015380000}"/>
    <cellStyle name="Normal 5 2 8" xfId="2501" xr:uid="{00000000-0005-0000-0000-00008B090000}"/>
    <cellStyle name="Normal 5 2 8 2" xfId="15227" xr:uid="{00000000-0005-0000-0000-000017380000}"/>
    <cellStyle name="Normal 5 2 8 3" xfId="15228" xr:uid="{00000000-0005-0000-0000-000018380000}"/>
    <cellStyle name="Normal 5 2 9" xfId="2502" xr:uid="{00000000-0005-0000-0000-00008C090000}"/>
    <cellStyle name="Normal 5 2 9 2" xfId="15229" xr:uid="{00000000-0005-0000-0000-00001A380000}"/>
    <cellStyle name="Normal 5 2 9 3" xfId="15230" xr:uid="{00000000-0005-0000-0000-00001B380000}"/>
    <cellStyle name="Normal 5 20" xfId="2503" xr:uid="{00000000-0005-0000-0000-00008D090000}"/>
    <cellStyle name="Normal 5 20 2" xfId="15231" xr:uid="{00000000-0005-0000-0000-00001D380000}"/>
    <cellStyle name="Normal 5 20 3" xfId="15232" xr:uid="{00000000-0005-0000-0000-00001E380000}"/>
    <cellStyle name="Normal 5 21" xfId="2504" xr:uid="{00000000-0005-0000-0000-00008E090000}"/>
    <cellStyle name="Normal 5 21 2" xfId="15233" xr:uid="{00000000-0005-0000-0000-000020380000}"/>
    <cellStyle name="Normal 5 21 3" xfId="15234" xr:uid="{00000000-0005-0000-0000-000021380000}"/>
    <cellStyle name="Normal 5 22" xfId="2505" xr:uid="{00000000-0005-0000-0000-00008F090000}"/>
    <cellStyle name="Normal 5 22 2" xfId="15235" xr:uid="{00000000-0005-0000-0000-000023380000}"/>
    <cellStyle name="Normal 5 22 3" xfId="15236" xr:uid="{00000000-0005-0000-0000-000024380000}"/>
    <cellStyle name="Normal 5 23" xfId="2506" xr:uid="{00000000-0005-0000-0000-000090090000}"/>
    <cellStyle name="Normal 5 23 2" xfId="15237" xr:uid="{00000000-0005-0000-0000-000026380000}"/>
    <cellStyle name="Normal 5 23 3" xfId="15238" xr:uid="{00000000-0005-0000-0000-000027380000}"/>
    <cellStyle name="Normal 5 24" xfId="2507" xr:uid="{00000000-0005-0000-0000-000091090000}"/>
    <cellStyle name="Normal 5 24 2" xfId="15240" xr:uid="{00000000-0005-0000-0000-000029380000}"/>
    <cellStyle name="Normal 5 24 3" xfId="15241" xr:uid="{00000000-0005-0000-0000-00002A380000}"/>
    <cellStyle name="Normal 5 25" xfId="15242" xr:uid="{00000000-0005-0000-0000-00002B380000}"/>
    <cellStyle name="Normal 5 25 2" xfId="15243" xr:uid="{00000000-0005-0000-0000-00002C380000}"/>
    <cellStyle name="Normal 5 25 2 2" xfId="15244" xr:uid="{00000000-0005-0000-0000-00002D380000}"/>
    <cellStyle name="Normal 5 25 2 3" xfId="15245" xr:uid="{00000000-0005-0000-0000-00002E380000}"/>
    <cellStyle name="Normal 5 25 2 3 2" xfId="26745" xr:uid="{0E1DAE51-F98E-4FF0-893C-A6B0ECE6FFD6}"/>
    <cellStyle name="Normal 5 25 2 3 2 2" xfId="41708" xr:uid="{3BA39C8B-387A-4D1C-AA27-AA28F901CF26}"/>
    <cellStyle name="Normal 5 25 2 3 3" xfId="34119" xr:uid="{C32E9700-F653-4341-983E-0696C84509EA}"/>
    <cellStyle name="Normal 5 25 2 4" xfId="15246" xr:uid="{00000000-0005-0000-0000-00002F380000}"/>
    <cellStyle name="Normal 5 25 3" xfId="15247" xr:uid="{00000000-0005-0000-0000-000030380000}"/>
    <cellStyle name="Normal 5 25 4" xfId="15248" xr:uid="{00000000-0005-0000-0000-000031380000}"/>
    <cellStyle name="Normal 5 25 4 2" xfId="26746" xr:uid="{294087B4-772C-49F3-BF83-8F0C2E7B0A7D}"/>
    <cellStyle name="Normal 5 25 4 2 2" xfId="41709" xr:uid="{DD48B895-5416-4B57-A123-B5779E03D8EF}"/>
    <cellStyle name="Normal 5 25 4 3" xfId="34120" xr:uid="{E70C9BED-7B94-4B63-9F76-A268061B13C7}"/>
    <cellStyle name="Normal 5 25 5" xfId="15249" xr:uid="{00000000-0005-0000-0000-000032380000}"/>
    <cellStyle name="Normal 5 25 5 2" xfId="26747" xr:uid="{D21614E0-F0FF-4221-BF30-C2CB359F6042}"/>
    <cellStyle name="Normal 5 25 5 2 2" xfId="41710" xr:uid="{317555D3-B458-45A1-BB01-E52EF4226FCB}"/>
    <cellStyle name="Normal 5 25 5 3" xfId="34121" xr:uid="{6B907CCA-A5EE-453F-94E2-07C0403E8B29}"/>
    <cellStyle name="Normal 5 25 6" xfId="15250" xr:uid="{00000000-0005-0000-0000-000033380000}"/>
    <cellStyle name="Normal 5 26" xfId="15251" xr:uid="{00000000-0005-0000-0000-000034380000}"/>
    <cellStyle name="Normal 5 26 2" xfId="15252" xr:uid="{00000000-0005-0000-0000-000035380000}"/>
    <cellStyle name="Normal 5 26 2 2" xfId="15253" xr:uid="{00000000-0005-0000-0000-000036380000}"/>
    <cellStyle name="Normal 5 26 2 3" xfId="15254" xr:uid="{00000000-0005-0000-0000-000037380000}"/>
    <cellStyle name="Normal 5 26 3" xfId="15255" xr:uid="{00000000-0005-0000-0000-000038380000}"/>
    <cellStyle name="Normal 5 26 3 2" xfId="15256" xr:uid="{00000000-0005-0000-0000-000039380000}"/>
    <cellStyle name="Normal 5 26 3 3" xfId="26748" xr:uid="{A56DE84C-6CEA-4AF3-A0F7-ACC1629BD981}"/>
    <cellStyle name="Normal 5 26 3 3 2" xfId="41711" xr:uid="{3E79E42A-4E06-45BD-A07B-89F97AE9EDE7}"/>
    <cellStyle name="Normal 5 26 3 4" xfId="34122" xr:uid="{C5F0F8BF-A5D6-4E96-B459-66926FEADCE9}"/>
    <cellStyle name="Normal 5 26 4" xfId="15257" xr:uid="{00000000-0005-0000-0000-00003A380000}"/>
    <cellStyle name="Normal 5 27" xfId="15258" xr:uid="{00000000-0005-0000-0000-00003B380000}"/>
    <cellStyle name="Normal 5 27 2" xfId="15259" xr:uid="{00000000-0005-0000-0000-00003C380000}"/>
    <cellStyle name="Normal 5 27 2 2" xfId="26750" xr:uid="{E2A1B0CC-7998-4708-80DB-1828BE131131}"/>
    <cellStyle name="Normal 5 27 2 2 2" xfId="41713" xr:uid="{1BBBD248-FFC6-481E-938A-67CC3DC9C644}"/>
    <cellStyle name="Normal 5 27 2 3" xfId="34124" xr:uid="{0233E5D8-04C1-4E81-8813-87087BD159A9}"/>
    <cellStyle name="Normal 5 27 3" xfId="15260" xr:uid="{00000000-0005-0000-0000-00003D380000}"/>
    <cellStyle name="Normal 5 27 3 2" xfId="26751" xr:uid="{35CA828A-D163-4965-B23C-E3ECDEFFFC92}"/>
    <cellStyle name="Normal 5 27 3 2 2" xfId="41714" xr:uid="{D44BF543-9CB5-46CD-AEB6-C449397F82E1}"/>
    <cellStyle name="Normal 5 27 3 3" xfId="34125" xr:uid="{54E51EE0-3AB3-4D6D-8381-0F27890DA0DD}"/>
    <cellStyle name="Normal 5 27 4" xfId="26749" xr:uid="{0B7D9C1F-C323-49A8-AA21-327B64852250}"/>
    <cellStyle name="Normal 5 27 4 2" xfId="41712" xr:uid="{F4D8E324-E4F8-42EC-A8C5-6956D3761264}"/>
    <cellStyle name="Normal 5 27 5" xfId="34123" xr:uid="{9CCE8B10-DAC5-4A79-88EC-12A541168C8D}"/>
    <cellStyle name="Normal 5 28" xfId="15261" xr:uid="{00000000-0005-0000-0000-00003E380000}"/>
    <cellStyle name="Normal 5 28 2" xfId="15262" xr:uid="{00000000-0005-0000-0000-00003F380000}"/>
    <cellStyle name="Normal 5 29" xfId="15263" xr:uid="{00000000-0005-0000-0000-000040380000}"/>
    <cellStyle name="Normal 5 29 2" xfId="26752" xr:uid="{A720A335-5085-4561-92E6-C10E61101CB8}"/>
    <cellStyle name="Normal 5 29 2 2" xfId="41715" xr:uid="{BF74C1C1-990A-455F-8943-E249081F177F}"/>
    <cellStyle name="Normal 5 29 3" xfId="34126" xr:uid="{159115CB-32A7-450C-9C3A-9608F63EEB2E}"/>
    <cellStyle name="Normal 5 3" xfId="2508" xr:uid="{00000000-0005-0000-0000-000092090000}"/>
    <cellStyle name="Normal 5 3 2" xfId="15265" xr:uid="{00000000-0005-0000-0000-000042380000}"/>
    <cellStyle name="Normal 5 3 2 10" xfId="15266" xr:uid="{00000000-0005-0000-0000-000043380000}"/>
    <cellStyle name="Normal 5 3 2 2" xfId="15267" xr:uid="{00000000-0005-0000-0000-000044380000}"/>
    <cellStyle name="Normal 5 3 2 2 2" xfId="15268" xr:uid="{00000000-0005-0000-0000-000045380000}"/>
    <cellStyle name="Normal 5 3 2 2 2 2" xfId="15269" xr:uid="{00000000-0005-0000-0000-000046380000}"/>
    <cellStyle name="Normal 5 3 2 2 2 2 2" xfId="15270" xr:uid="{00000000-0005-0000-0000-000047380000}"/>
    <cellStyle name="Normal 5 3 2 2 2 2 2 2" xfId="15271" xr:uid="{00000000-0005-0000-0000-000048380000}"/>
    <cellStyle name="Normal 5 3 2 2 2 2 2 3" xfId="15272" xr:uid="{00000000-0005-0000-0000-000049380000}"/>
    <cellStyle name="Normal 5 3 2 2 2 2 3" xfId="15273" xr:uid="{00000000-0005-0000-0000-00004A380000}"/>
    <cellStyle name="Normal 5 3 2 2 2 2 4" xfId="15274" xr:uid="{00000000-0005-0000-0000-00004B380000}"/>
    <cellStyle name="Normal 5 3 2 2 2 2 4 2" xfId="26753" xr:uid="{D0139556-3A6C-43B0-B1BE-4FF96EA8E8F5}"/>
    <cellStyle name="Normal 5 3 2 2 2 2 4 2 2" xfId="41716" xr:uid="{FD6E6C5F-BD28-420B-8CFE-32E9BB15D918}"/>
    <cellStyle name="Normal 5 3 2 2 2 2 4 3" xfId="34128" xr:uid="{F63FF80D-ACC5-4A10-AC1B-873CC8B1CD9F}"/>
    <cellStyle name="Normal 5 3 2 2 2 2 5" xfId="15275" xr:uid="{00000000-0005-0000-0000-00004C380000}"/>
    <cellStyle name="Normal 5 3 2 2 2 2 5 2" xfId="26754" xr:uid="{8024D133-23BE-4472-93D0-DF1C71DBE0BA}"/>
    <cellStyle name="Normal 5 3 2 2 2 2 5 2 2" xfId="41717" xr:uid="{E5AC31BC-3526-4AF5-82AE-FC17D3C468F9}"/>
    <cellStyle name="Normal 5 3 2 2 2 2 5 3" xfId="34129" xr:uid="{C1612E4D-70B3-4C7C-A0B1-91C8FBF6EC93}"/>
    <cellStyle name="Normal 5 3 2 2 2 2 6" xfId="15276" xr:uid="{00000000-0005-0000-0000-00004D380000}"/>
    <cellStyle name="Normal 5 3 2 2 2 3" xfId="15277" xr:uid="{00000000-0005-0000-0000-00004E380000}"/>
    <cellStyle name="Normal 5 3 2 2 2 3 2" xfId="15278" xr:uid="{00000000-0005-0000-0000-00004F380000}"/>
    <cellStyle name="Normal 5 3 2 2 2 3 2 2" xfId="15279" xr:uid="{00000000-0005-0000-0000-000050380000}"/>
    <cellStyle name="Normal 5 3 2 2 2 3 2 3" xfId="15280" xr:uid="{00000000-0005-0000-0000-000051380000}"/>
    <cellStyle name="Normal 5 3 2 2 2 3 3" xfId="15281" xr:uid="{00000000-0005-0000-0000-000052380000}"/>
    <cellStyle name="Normal 5 3 2 2 2 3 3 2" xfId="15282" xr:uid="{00000000-0005-0000-0000-000053380000}"/>
    <cellStyle name="Normal 5 3 2 2 2 3 3 3" xfId="26755" xr:uid="{E6029B08-C9FB-4B28-9D1B-D361BD4EF996}"/>
    <cellStyle name="Normal 5 3 2 2 2 3 3 3 2" xfId="41718" xr:uid="{84A81CAA-6A6D-4409-B234-F6925313074D}"/>
    <cellStyle name="Normal 5 3 2 2 2 3 3 4" xfId="34130" xr:uid="{B3E9825E-672C-4B99-96D0-4EEA0D2990C3}"/>
    <cellStyle name="Normal 5 3 2 2 2 3 4" xfId="15283" xr:uid="{00000000-0005-0000-0000-000054380000}"/>
    <cellStyle name="Normal 5 3 2 2 2 4" xfId="15284" xr:uid="{00000000-0005-0000-0000-000055380000}"/>
    <cellStyle name="Normal 5 3 2 2 2 4 2" xfId="15285" xr:uid="{00000000-0005-0000-0000-000056380000}"/>
    <cellStyle name="Normal 5 3 2 2 2 4 3" xfId="15286" xr:uid="{00000000-0005-0000-0000-000057380000}"/>
    <cellStyle name="Normal 5 3 2 2 2 5" xfId="15287" xr:uid="{00000000-0005-0000-0000-000058380000}"/>
    <cellStyle name="Normal 5 3 2 2 2 6" xfId="15288" xr:uid="{00000000-0005-0000-0000-000059380000}"/>
    <cellStyle name="Normal 5 3 2 2 2 6 2" xfId="26756" xr:uid="{8AEAA94C-702F-40DF-A901-C5CEB9D236AD}"/>
    <cellStyle name="Normal 5 3 2 2 2 6 2 2" xfId="41719" xr:uid="{E99A12E1-119C-42EA-9168-C3E46F771B3E}"/>
    <cellStyle name="Normal 5 3 2 2 2 6 3" xfId="34131" xr:uid="{DE07142C-B7A2-4DF5-98A7-7BA57506AAE6}"/>
    <cellStyle name="Normal 5 3 2 2 2 7" xfId="15289" xr:uid="{00000000-0005-0000-0000-00005A380000}"/>
    <cellStyle name="Normal 5 3 2 2 2 7 2" xfId="26757" xr:uid="{41770801-7016-4469-8F35-AADCC3227A31}"/>
    <cellStyle name="Normal 5 3 2 2 2 7 2 2" xfId="41720" xr:uid="{180D784E-B622-4A78-8AF2-70DF6BD74E9F}"/>
    <cellStyle name="Normal 5 3 2 2 2 7 3" xfId="34132" xr:uid="{F00D298A-D3F2-4F0D-9AC6-0E528AEFFFBD}"/>
    <cellStyle name="Normal 5 3 2 2 2 8" xfId="15290" xr:uid="{00000000-0005-0000-0000-00005B380000}"/>
    <cellStyle name="Normal 5 3 2 2 3" xfId="15291" xr:uid="{00000000-0005-0000-0000-00005C380000}"/>
    <cellStyle name="Normal 5 3 2 2 3 2" xfId="15292" xr:uid="{00000000-0005-0000-0000-00005D380000}"/>
    <cellStyle name="Normal 5 3 2 2 3 2 2" xfId="15293" xr:uid="{00000000-0005-0000-0000-00005E380000}"/>
    <cellStyle name="Normal 5 3 2 2 3 2 3" xfId="15294" xr:uid="{00000000-0005-0000-0000-00005F380000}"/>
    <cellStyle name="Normal 5 3 2 2 3 3" xfId="15295" xr:uid="{00000000-0005-0000-0000-000060380000}"/>
    <cellStyle name="Normal 5 3 2 2 3 4" xfId="15296" xr:uid="{00000000-0005-0000-0000-000061380000}"/>
    <cellStyle name="Normal 5 3 2 2 3 4 2" xfId="26758" xr:uid="{7BCC52BF-69CC-45EC-8FC2-AD6A0A70B877}"/>
    <cellStyle name="Normal 5 3 2 2 3 4 2 2" xfId="41721" xr:uid="{DA64E7B8-AA1D-4E5B-8EA6-CEA3E028B2F8}"/>
    <cellStyle name="Normal 5 3 2 2 3 4 3" xfId="34133" xr:uid="{BD3960AE-C0B4-40CD-A9E7-68CAD4CBEFBB}"/>
    <cellStyle name="Normal 5 3 2 2 3 5" xfId="15297" xr:uid="{00000000-0005-0000-0000-000062380000}"/>
    <cellStyle name="Normal 5 3 2 2 3 5 2" xfId="26759" xr:uid="{ED2BD688-C909-4ABF-8212-C473E621F3DD}"/>
    <cellStyle name="Normal 5 3 2 2 3 5 2 2" xfId="41722" xr:uid="{101294B3-F558-46C7-B1B9-BD18E26CFA5A}"/>
    <cellStyle name="Normal 5 3 2 2 3 5 3" xfId="34134" xr:uid="{678E0461-9E71-4A11-B841-90B50318ED5A}"/>
    <cellStyle name="Normal 5 3 2 2 3 6" xfId="15298" xr:uid="{00000000-0005-0000-0000-000063380000}"/>
    <cellStyle name="Normal 5 3 2 2 4" xfId="15299" xr:uid="{00000000-0005-0000-0000-000064380000}"/>
    <cellStyle name="Normal 5 3 2 2 4 2" xfId="15300" xr:uid="{00000000-0005-0000-0000-000065380000}"/>
    <cellStyle name="Normal 5 3 2 2 4 2 2" xfId="15301" xr:uid="{00000000-0005-0000-0000-000066380000}"/>
    <cellStyle name="Normal 5 3 2 2 4 2 3" xfId="15302" xr:uid="{00000000-0005-0000-0000-000067380000}"/>
    <cellStyle name="Normal 5 3 2 2 4 3" xfId="15303" xr:uid="{00000000-0005-0000-0000-000068380000}"/>
    <cellStyle name="Normal 5 3 2 2 4 3 2" xfId="15304" xr:uid="{00000000-0005-0000-0000-000069380000}"/>
    <cellStyle name="Normal 5 3 2 2 4 3 3" xfId="26760" xr:uid="{E6E3366D-16EF-4FE7-84E7-6ECD77864669}"/>
    <cellStyle name="Normal 5 3 2 2 4 3 3 2" xfId="41723" xr:uid="{0345589A-64F9-4FB6-A79E-48803776E6AB}"/>
    <cellStyle name="Normal 5 3 2 2 4 3 4" xfId="34135" xr:uid="{74411E24-BB3B-4B3F-9687-3AD91F2A9F74}"/>
    <cellStyle name="Normal 5 3 2 2 4 4" xfId="15305" xr:uid="{00000000-0005-0000-0000-00006A380000}"/>
    <cellStyle name="Normal 5 3 2 2 5" xfId="15306" xr:uid="{00000000-0005-0000-0000-00006B380000}"/>
    <cellStyle name="Normal 5 3 2 2 5 2" xfId="15307" xr:uid="{00000000-0005-0000-0000-00006C380000}"/>
    <cellStyle name="Normal 5 3 2 2 5 3" xfId="15308" xr:uid="{00000000-0005-0000-0000-00006D380000}"/>
    <cellStyle name="Normal 5 3 2 2 6" xfId="15309" xr:uid="{00000000-0005-0000-0000-00006E380000}"/>
    <cellStyle name="Normal 5 3 2 2 7" xfId="15310" xr:uid="{00000000-0005-0000-0000-00006F380000}"/>
    <cellStyle name="Normal 5 3 2 2 7 2" xfId="26761" xr:uid="{9338EBD2-9051-4456-8A7D-82069DD9796B}"/>
    <cellStyle name="Normal 5 3 2 2 7 2 2" xfId="41724" xr:uid="{0C412C34-E816-42E0-B68A-34A532AEDCA8}"/>
    <cellStyle name="Normal 5 3 2 2 7 3" xfId="34136" xr:uid="{61E3ECD9-70F8-401C-9FF1-4892D57C90E1}"/>
    <cellStyle name="Normal 5 3 2 2 8" xfId="15311" xr:uid="{00000000-0005-0000-0000-000070380000}"/>
    <cellStyle name="Normal 5 3 2 2 8 2" xfId="26762" xr:uid="{584B71FD-4575-412F-BA57-2AE34C807B7C}"/>
    <cellStyle name="Normal 5 3 2 2 8 2 2" xfId="41725" xr:uid="{EF93293A-0AB9-437F-84F3-A360A580CE0D}"/>
    <cellStyle name="Normal 5 3 2 2 8 3" xfId="34137" xr:uid="{B92037BB-F62C-42D3-AC68-B8B9FF87B2F1}"/>
    <cellStyle name="Normal 5 3 2 2 9" xfId="15312" xr:uid="{00000000-0005-0000-0000-000071380000}"/>
    <cellStyle name="Normal 5 3 2 3" xfId="15313" xr:uid="{00000000-0005-0000-0000-000072380000}"/>
    <cellStyle name="Normal 5 3 2 3 2" xfId="15314" xr:uid="{00000000-0005-0000-0000-000073380000}"/>
    <cellStyle name="Normal 5 3 2 3 2 2" xfId="15315" xr:uid="{00000000-0005-0000-0000-000074380000}"/>
    <cellStyle name="Normal 5 3 2 3 2 2 2" xfId="15316" xr:uid="{00000000-0005-0000-0000-000075380000}"/>
    <cellStyle name="Normal 5 3 2 3 2 2 3" xfId="15317" xr:uid="{00000000-0005-0000-0000-000076380000}"/>
    <cellStyle name="Normal 5 3 2 3 2 3" xfId="15318" xr:uid="{00000000-0005-0000-0000-000077380000}"/>
    <cellStyle name="Normal 5 3 2 3 2 4" xfId="15319" xr:uid="{00000000-0005-0000-0000-000078380000}"/>
    <cellStyle name="Normal 5 3 2 3 2 4 2" xfId="26763" xr:uid="{D3A8F67D-3A4E-40EF-8F44-E8E3A48EA947}"/>
    <cellStyle name="Normal 5 3 2 3 2 4 2 2" xfId="41726" xr:uid="{96B5918C-1202-450B-9856-AF224BD4461E}"/>
    <cellStyle name="Normal 5 3 2 3 2 4 3" xfId="34138" xr:uid="{2B5018A2-A6B7-48F3-ADAB-32FE5AFFD1A8}"/>
    <cellStyle name="Normal 5 3 2 3 2 5" xfId="15320" xr:uid="{00000000-0005-0000-0000-000079380000}"/>
    <cellStyle name="Normal 5 3 2 3 2 5 2" xfId="26764" xr:uid="{67EDA9E1-EF6F-4A46-95D2-9A28A27B1140}"/>
    <cellStyle name="Normal 5 3 2 3 2 5 2 2" xfId="41727" xr:uid="{44569170-635E-41CA-B91F-6A7EBFEA0562}"/>
    <cellStyle name="Normal 5 3 2 3 2 5 3" xfId="34139" xr:uid="{C4CB980B-382C-4153-9F05-C0FCDE6A4AA7}"/>
    <cellStyle name="Normal 5 3 2 3 2 6" xfId="15321" xr:uid="{00000000-0005-0000-0000-00007A380000}"/>
    <cellStyle name="Normal 5 3 2 3 3" xfId="15322" xr:uid="{00000000-0005-0000-0000-00007B380000}"/>
    <cellStyle name="Normal 5 3 2 3 3 2" xfId="15323" xr:uid="{00000000-0005-0000-0000-00007C380000}"/>
    <cellStyle name="Normal 5 3 2 3 3 2 2" xfId="15324" xr:uid="{00000000-0005-0000-0000-00007D380000}"/>
    <cellStyle name="Normal 5 3 2 3 3 2 3" xfId="15325" xr:uid="{00000000-0005-0000-0000-00007E380000}"/>
    <cellStyle name="Normal 5 3 2 3 3 3" xfId="15326" xr:uid="{00000000-0005-0000-0000-00007F380000}"/>
    <cellStyle name="Normal 5 3 2 3 3 3 2" xfId="15327" xr:uid="{00000000-0005-0000-0000-000080380000}"/>
    <cellStyle name="Normal 5 3 2 3 3 3 3" xfId="26765" xr:uid="{426F0DAD-46F4-4FAD-BBFA-CF708C8CA3E3}"/>
    <cellStyle name="Normal 5 3 2 3 3 3 3 2" xfId="41728" xr:uid="{CD7FF85D-F0D6-4427-908B-30F3E0B94FFF}"/>
    <cellStyle name="Normal 5 3 2 3 3 3 4" xfId="34140" xr:uid="{DA3EDA34-C1D4-44D4-83DD-AE60C5434C46}"/>
    <cellStyle name="Normal 5 3 2 3 3 4" xfId="15328" xr:uid="{00000000-0005-0000-0000-000081380000}"/>
    <cellStyle name="Normal 5 3 2 3 4" xfId="15329" xr:uid="{00000000-0005-0000-0000-000082380000}"/>
    <cellStyle name="Normal 5 3 2 3 4 2" xfId="15330" xr:uid="{00000000-0005-0000-0000-000083380000}"/>
    <cellStyle name="Normal 5 3 2 3 4 3" xfId="15331" xr:uid="{00000000-0005-0000-0000-000084380000}"/>
    <cellStyle name="Normal 5 3 2 3 5" xfId="15332" xr:uid="{00000000-0005-0000-0000-000085380000}"/>
    <cellStyle name="Normal 5 3 2 3 6" xfId="15333" xr:uid="{00000000-0005-0000-0000-000086380000}"/>
    <cellStyle name="Normal 5 3 2 3 6 2" xfId="26766" xr:uid="{17560DDB-F0D7-4DBB-A9B5-B1E68BBB9689}"/>
    <cellStyle name="Normal 5 3 2 3 6 2 2" xfId="41729" xr:uid="{FC291597-2B69-49D1-A04C-A18309DE5606}"/>
    <cellStyle name="Normal 5 3 2 3 6 3" xfId="34141" xr:uid="{7B0E46ED-738F-4B1A-BADD-06A262B499F0}"/>
    <cellStyle name="Normal 5 3 2 3 7" xfId="15334" xr:uid="{00000000-0005-0000-0000-000087380000}"/>
    <cellStyle name="Normal 5 3 2 3 7 2" xfId="26767" xr:uid="{1283122E-BA32-45AD-86F0-A85688D584FE}"/>
    <cellStyle name="Normal 5 3 2 3 7 2 2" xfId="41730" xr:uid="{A23F23B5-B503-4475-A0B6-BB7925B132B1}"/>
    <cellStyle name="Normal 5 3 2 3 7 3" xfId="34142" xr:uid="{7B1DC958-7CEE-4269-BB6C-312F38C5EDF0}"/>
    <cellStyle name="Normal 5 3 2 3 8" xfId="15335" xr:uid="{00000000-0005-0000-0000-000088380000}"/>
    <cellStyle name="Normal 5 3 2 4" xfId="15336" xr:uid="{00000000-0005-0000-0000-000089380000}"/>
    <cellStyle name="Normal 5 3 2 4 2" xfId="15337" xr:uid="{00000000-0005-0000-0000-00008A380000}"/>
    <cellStyle name="Normal 5 3 2 4 2 2" xfId="15338" xr:uid="{00000000-0005-0000-0000-00008B380000}"/>
    <cellStyle name="Normal 5 3 2 4 2 3" xfId="15339" xr:uid="{00000000-0005-0000-0000-00008C380000}"/>
    <cellStyle name="Normal 5 3 2 4 2 3 2" xfId="26768" xr:uid="{DD1CC0B7-3D72-44D4-8198-625D877B233D}"/>
    <cellStyle name="Normal 5 3 2 4 2 3 2 2" xfId="41731" xr:uid="{F3C5D0CE-9205-47E0-8A21-DB0663322E8C}"/>
    <cellStyle name="Normal 5 3 2 4 2 3 3" xfId="34143" xr:uid="{6B8A2828-045A-4B08-97A7-374093A36955}"/>
    <cellStyle name="Normal 5 3 2 4 2 4" xfId="15340" xr:uid="{00000000-0005-0000-0000-00008D380000}"/>
    <cellStyle name="Normal 5 3 2 4 3" xfId="15341" xr:uid="{00000000-0005-0000-0000-00008E380000}"/>
    <cellStyle name="Normal 5 3 2 4 4" xfId="15342" xr:uid="{00000000-0005-0000-0000-00008F380000}"/>
    <cellStyle name="Normal 5 3 2 4 4 2" xfId="26769" xr:uid="{725B5256-3C5E-4282-B3D5-14EA54A4F2FF}"/>
    <cellStyle name="Normal 5 3 2 4 4 2 2" xfId="41732" xr:uid="{97205488-33A0-4F2C-B0AA-9C3A09302BF3}"/>
    <cellStyle name="Normal 5 3 2 4 4 3" xfId="34144" xr:uid="{036A8146-500A-48BC-A9B5-94BC1F3B4004}"/>
    <cellStyle name="Normal 5 3 2 4 5" xfId="15343" xr:uid="{00000000-0005-0000-0000-000090380000}"/>
    <cellStyle name="Normal 5 3 2 4 5 2" xfId="26770" xr:uid="{30274D4E-EAF1-48EA-BB5D-3DB28800766F}"/>
    <cellStyle name="Normal 5 3 2 4 5 2 2" xfId="41733" xr:uid="{F1286F44-34A7-4851-956D-D3D4AF51E86A}"/>
    <cellStyle name="Normal 5 3 2 4 5 3" xfId="34145" xr:uid="{FA6A8ADB-86AA-4876-B0D1-F90424EC8319}"/>
    <cellStyle name="Normal 5 3 2 4 6" xfId="15344" xr:uid="{00000000-0005-0000-0000-000091380000}"/>
    <cellStyle name="Normal 5 3 2 5" xfId="15345" xr:uid="{00000000-0005-0000-0000-000092380000}"/>
    <cellStyle name="Normal 5 3 2 5 2" xfId="15346" xr:uid="{00000000-0005-0000-0000-000093380000}"/>
    <cellStyle name="Normal 5 3 2 5 2 2" xfId="15347" xr:uid="{00000000-0005-0000-0000-000094380000}"/>
    <cellStyle name="Normal 5 3 2 5 2 3" xfId="15348" xr:uid="{00000000-0005-0000-0000-000095380000}"/>
    <cellStyle name="Normal 5 3 2 5 3" xfId="15349" xr:uid="{00000000-0005-0000-0000-000096380000}"/>
    <cellStyle name="Normal 5 3 2 5 4" xfId="15350" xr:uid="{00000000-0005-0000-0000-000097380000}"/>
    <cellStyle name="Normal 5 3 2 5 4 2" xfId="26771" xr:uid="{3806DAF3-BB17-4419-9A19-839AF289C61A}"/>
    <cellStyle name="Normal 5 3 2 5 4 2 2" xfId="41734" xr:uid="{5F08E64D-62FC-4EF3-80D3-C4CAFD7F4024}"/>
    <cellStyle name="Normal 5 3 2 5 4 3" xfId="34146" xr:uid="{76D009CE-3DB2-410E-9461-3B691D76DE7A}"/>
    <cellStyle name="Normal 5 3 2 5 5" xfId="15351" xr:uid="{00000000-0005-0000-0000-000098380000}"/>
    <cellStyle name="Normal 5 3 2 5 5 2" xfId="26772" xr:uid="{E9D54C1F-E741-451E-9DFF-F81A55B438AC}"/>
    <cellStyle name="Normal 5 3 2 5 5 2 2" xfId="41735" xr:uid="{9AA434B3-4443-4694-AF51-B2F947F46AF8}"/>
    <cellStyle name="Normal 5 3 2 5 5 3" xfId="34147" xr:uid="{E56AC7D8-8C79-4BCB-8449-5F3A78F61B82}"/>
    <cellStyle name="Normal 5 3 2 5 6" xfId="15352" xr:uid="{00000000-0005-0000-0000-000099380000}"/>
    <cellStyle name="Normal 5 3 2 6" xfId="15353" xr:uid="{00000000-0005-0000-0000-00009A380000}"/>
    <cellStyle name="Normal 5 3 2 6 2" xfId="15354" xr:uid="{00000000-0005-0000-0000-00009B380000}"/>
    <cellStyle name="Normal 5 3 2 6 3" xfId="15355" xr:uid="{00000000-0005-0000-0000-00009C380000}"/>
    <cellStyle name="Normal 5 3 2 7" xfId="15356" xr:uid="{00000000-0005-0000-0000-00009D380000}"/>
    <cellStyle name="Normal 5 3 2 8" xfId="15357" xr:uid="{00000000-0005-0000-0000-00009E380000}"/>
    <cellStyle name="Normal 5 3 2 8 2" xfId="26773" xr:uid="{605EF5BA-61F8-4BE6-A3A6-6D16FE781E3F}"/>
    <cellStyle name="Normal 5 3 2 8 2 2" xfId="41736" xr:uid="{3E66DE60-C67E-4E03-8E7A-6DAD0AA5623F}"/>
    <cellStyle name="Normal 5 3 2 8 3" xfId="34148" xr:uid="{97DEC6AD-1312-4682-B892-4DBA8B05FC97}"/>
    <cellStyle name="Normal 5 3 2 9" xfId="15358" xr:uid="{00000000-0005-0000-0000-00009F380000}"/>
    <cellStyle name="Normal 5 3 2 9 2" xfId="26774" xr:uid="{5EA90AAD-7B9F-4A10-8237-75A2F86A1386}"/>
    <cellStyle name="Normal 5 3 2 9 2 2" xfId="41737" xr:uid="{5A4AAFB6-8C3A-4598-8242-345F261C7A3D}"/>
    <cellStyle name="Normal 5 3 2 9 3" xfId="34149" xr:uid="{9A12B68E-EBAF-414D-BF1C-0535D480ED6F}"/>
    <cellStyle name="Normal 5 3 3" xfId="15359" xr:uid="{00000000-0005-0000-0000-0000A0380000}"/>
    <cellStyle name="Normal 5 3 3 2" xfId="15360" xr:uid="{00000000-0005-0000-0000-0000A1380000}"/>
    <cellStyle name="Normal 5 3 3 2 2" xfId="15361" xr:uid="{00000000-0005-0000-0000-0000A2380000}"/>
    <cellStyle name="Normal 5 3 3 2 2 2" xfId="15362" xr:uid="{00000000-0005-0000-0000-0000A3380000}"/>
    <cellStyle name="Normal 5 3 3 2 2 2 2" xfId="15363" xr:uid="{00000000-0005-0000-0000-0000A4380000}"/>
    <cellStyle name="Normal 5 3 3 2 2 2 3" xfId="15364" xr:uid="{00000000-0005-0000-0000-0000A5380000}"/>
    <cellStyle name="Normal 5 3 3 2 2 3" xfId="15365" xr:uid="{00000000-0005-0000-0000-0000A6380000}"/>
    <cellStyle name="Normal 5 3 3 2 2 4" xfId="15366" xr:uid="{00000000-0005-0000-0000-0000A7380000}"/>
    <cellStyle name="Normal 5 3 3 2 2 4 2" xfId="26775" xr:uid="{DE4F30AB-7DCF-4528-B943-2DD274C48D1C}"/>
    <cellStyle name="Normal 5 3 3 2 2 4 2 2" xfId="41738" xr:uid="{720F1D96-6A2A-470C-878A-58B13EF69147}"/>
    <cellStyle name="Normal 5 3 3 2 2 4 3" xfId="34150" xr:uid="{8D5463F9-FC8C-4E58-BEDE-BCF368ABC0C0}"/>
    <cellStyle name="Normal 5 3 3 2 2 5" xfId="15367" xr:uid="{00000000-0005-0000-0000-0000A8380000}"/>
    <cellStyle name="Normal 5 3 3 2 2 5 2" xfId="26776" xr:uid="{057086C3-09F0-4A66-AAF2-C6B41ABF80C1}"/>
    <cellStyle name="Normal 5 3 3 2 2 5 2 2" xfId="41739" xr:uid="{393BB28F-7A0C-434E-8CB6-D00387ACA3A2}"/>
    <cellStyle name="Normal 5 3 3 2 2 5 3" xfId="34151" xr:uid="{9D949C84-D241-4076-8212-2002603481B4}"/>
    <cellStyle name="Normal 5 3 3 2 2 6" xfId="15368" xr:uid="{00000000-0005-0000-0000-0000A9380000}"/>
    <cellStyle name="Normal 5 3 3 2 3" xfId="15369" xr:uid="{00000000-0005-0000-0000-0000AA380000}"/>
    <cellStyle name="Normal 5 3 3 2 3 2" xfId="15370" xr:uid="{00000000-0005-0000-0000-0000AB380000}"/>
    <cellStyle name="Normal 5 3 3 2 3 2 2" xfId="15371" xr:uid="{00000000-0005-0000-0000-0000AC380000}"/>
    <cellStyle name="Normal 5 3 3 2 3 2 3" xfId="15372" xr:uid="{00000000-0005-0000-0000-0000AD380000}"/>
    <cellStyle name="Normal 5 3 3 2 3 3" xfId="15373" xr:uid="{00000000-0005-0000-0000-0000AE380000}"/>
    <cellStyle name="Normal 5 3 3 2 3 3 2" xfId="15374" xr:uid="{00000000-0005-0000-0000-0000AF380000}"/>
    <cellStyle name="Normal 5 3 3 2 3 3 3" xfId="26777" xr:uid="{5D2AF625-C704-4D4F-BFFE-F6D0CBC39AA6}"/>
    <cellStyle name="Normal 5 3 3 2 3 3 3 2" xfId="41740" xr:uid="{A0594205-69F7-4F17-B8EF-C8538FA45F42}"/>
    <cellStyle name="Normal 5 3 3 2 3 3 4" xfId="34152" xr:uid="{3DC94D75-7E38-4660-9377-1912CF41DADE}"/>
    <cellStyle name="Normal 5 3 3 2 3 4" xfId="15375" xr:uid="{00000000-0005-0000-0000-0000B0380000}"/>
    <cellStyle name="Normal 5 3 3 2 4" xfId="15376" xr:uid="{00000000-0005-0000-0000-0000B1380000}"/>
    <cellStyle name="Normal 5 3 3 2 4 2" xfId="15377" xr:uid="{00000000-0005-0000-0000-0000B2380000}"/>
    <cellStyle name="Normal 5 3 3 2 4 3" xfId="15378" xr:uid="{00000000-0005-0000-0000-0000B3380000}"/>
    <cellStyle name="Normal 5 3 3 2 5" xfId="15379" xr:uid="{00000000-0005-0000-0000-0000B4380000}"/>
    <cellStyle name="Normal 5 3 3 2 6" xfId="15380" xr:uid="{00000000-0005-0000-0000-0000B5380000}"/>
    <cellStyle name="Normal 5 3 3 2 6 2" xfId="26778" xr:uid="{BDC98F4F-C289-472E-AFB0-D9752EC87E00}"/>
    <cellStyle name="Normal 5 3 3 2 6 2 2" xfId="41741" xr:uid="{5EDE9388-FB90-4DA2-9A37-8FB0F950FE47}"/>
    <cellStyle name="Normal 5 3 3 2 6 3" xfId="34153" xr:uid="{5CB1FF72-25BD-45EA-8C73-6CB7FF13EF71}"/>
    <cellStyle name="Normal 5 3 3 2 7" xfId="15381" xr:uid="{00000000-0005-0000-0000-0000B6380000}"/>
    <cellStyle name="Normal 5 3 3 2 7 2" xfId="26779" xr:uid="{5F89475D-1338-418D-AA06-BCE22FFC6B55}"/>
    <cellStyle name="Normal 5 3 3 2 7 2 2" xfId="41742" xr:uid="{47640E03-F894-41C8-8370-CAA6FC8DB6BF}"/>
    <cellStyle name="Normal 5 3 3 2 7 3" xfId="34154" xr:uid="{C53DBB08-C495-4ABC-9C5D-6900088F97C5}"/>
    <cellStyle name="Normal 5 3 3 2 8" xfId="15382" xr:uid="{00000000-0005-0000-0000-0000B7380000}"/>
    <cellStyle name="Normal 5 3 3 3" xfId="15383" xr:uid="{00000000-0005-0000-0000-0000B8380000}"/>
    <cellStyle name="Normal 5 3 3 3 2" xfId="15384" xr:uid="{00000000-0005-0000-0000-0000B9380000}"/>
    <cellStyle name="Normal 5 3 3 3 2 2" xfId="15385" xr:uid="{00000000-0005-0000-0000-0000BA380000}"/>
    <cellStyle name="Normal 5 3 3 3 2 3" xfId="15386" xr:uid="{00000000-0005-0000-0000-0000BB380000}"/>
    <cellStyle name="Normal 5 3 3 3 3" xfId="15387" xr:uid="{00000000-0005-0000-0000-0000BC380000}"/>
    <cellStyle name="Normal 5 3 3 3 4" xfId="15388" xr:uid="{00000000-0005-0000-0000-0000BD380000}"/>
    <cellStyle name="Normal 5 3 3 3 4 2" xfId="26780" xr:uid="{2FF49ABB-8A94-47C5-8F44-D39295F9D8A9}"/>
    <cellStyle name="Normal 5 3 3 3 4 2 2" xfId="41743" xr:uid="{F5F1567A-4241-4447-AE94-033F5343F2D8}"/>
    <cellStyle name="Normal 5 3 3 3 4 3" xfId="34155" xr:uid="{21E8457B-EDA9-4F7D-8D89-41B24F1E691B}"/>
    <cellStyle name="Normal 5 3 3 3 5" xfId="15389" xr:uid="{00000000-0005-0000-0000-0000BE380000}"/>
    <cellStyle name="Normal 5 3 3 3 5 2" xfId="26781" xr:uid="{66C744E3-DB78-4F8D-B877-DC50FBA61826}"/>
    <cellStyle name="Normal 5 3 3 3 5 2 2" xfId="41744" xr:uid="{8CE948EF-9E62-4707-90BE-7116C236C8EB}"/>
    <cellStyle name="Normal 5 3 3 3 5 3" xfId="34156" xr:uid="{862BC5B8-F2FA-46C4-BE6D-D1B6B51E0FE5}"/>
    <cellStyle name="Normal 5 3 3 3 6" xfId="15390" xr:uid="{00000000-0005-0000-0000-0000BF380000}"/>
    <cellStyle name="Normal 5 3 3 4" xfId="15391" xr:uid="{00000000-0005-0000-0000-0000C0380000}"/>
    <cellStyle name="Normal 5 3 3 4 2" xfId="15392" xr:uid="{00000000-0005-0000-0000-0000C1380000}"/>
    <cellStyle name="Normal 5 3 3 4 2 2" xfId="15393" xr:uid="{00000000-0005-0000-0000-0000C2380000}"/>
    <cellStyle name="Normal 5 3 3 4 2 3" xfId="15394" xr:uid="{00000000-0005-0000-0000-0000C3380000}"/>
    <cellStyle name="Normal 5 3 3 4 3" xfId="15395" xr:uid="{00000000-0005-0000-0000-0000C4380000}"/>
    <cellStyle name="Normal 5 3 3 4 3 2" xfId="15396" xr:uid="{00000000-0005-0000-0000-0000C5380000}"/>
    <cellStyle name="Normal 5 3 3 4 3 3" xfId="26782" xr:uid="{A7E549EB-4A3F-49E0-A130-63D6F854AD51}"/>
    <cellStyle name="Normal 5 3 3 4 3 3 2" xfId="41745" xr:uid="{A6EE151E-44D9-417D-897A-56DA4FD3A828}"/>
    <cellStyle name="Normal 5 3 3 4 3 4" xfId="34157" xr:uid="{14CA3A8F-8A93-4048-9C48-FACEDF649A02}"/>
    <cellStyle name="Normal 5 3 3 4 4" xfId="15397" xr:uid="{00000000-0005-0000-0000-0000C6380000}"/>
    <cellStyle name="Normal 5 3 3 5" xfId="15398" xr:uid="{00000000-0005-0000-0000-0000C7380000}"/>
    <cellStyle name="Normal 5 3 3 5 2" xfId="15399" xr:uid="{00000000-0005-0000-0000-0000C8380000}"/>
    <cellStyle name="Normal 5 3 3 5 3" xfId="15400" xr:uid="{00000000-0005-0000-0000-0000C9380000}"/>
    <cellStyle name="Normal 5 3 3 6" xfId="15401" xr:uid="{00000000-0005-0000-0000-0000CA380000}"/>
    <cellStyle name="Normal 5 3 3 7" xfId="15402" xr:uid="{00000000-0005-0000-0000-0000CB380000}"/>
    <cellStyle name="Normal 5 3 3 7 2" xfId="26783" xr:uid="{57678F15-0D3C-4235-9390-787E0CA36AD9}"/>
    <cellStyle name="Normal 5 3 3 7 2 2" xfId="41746" xr:uid="{07C38A1F-FDA1-42AD-B0BF-63A3968D17B3}"/>
    <cellStyle name="Normal 5 3 3 7 3" xfId="34158" xr:uid="{8B4B3F4A-8F1D-4EEA-A74D-F6D96CA8CBB7}"/>
    <cellStyle name="Normal 5 3 3 8" xfId="15403" xr:uid="{00000000-0005-0000-0000-0000CC380000}"/>
    <cellStyle name="Normal 5 3 3 8 2" xfId="26784" xr:uid="{E285FFE0-C7A2-44D0-AF5C-9FE3E8F15A9A}"/>
    <cellStyle name="Normal 5 3 3 8 2 2" xfId="41747" xr:uid="{51736100-7379-4A34-BB3D-06EC22987047}"/>
    <cellStyle name="Normal 5 3 3 8 3" xfId="34159" xr:uid="{3DAF0F0F-86C4-4F73-A84B-CA3D64A5DCF9}"/>
    <cellStyle name="Normal 5 3 3 9" xfId="15404" xr:uid="{00000000-0005-0000-0000-0000CD380000}"/>
    <cellStyle name="Normal 5 3 4" xfId="15405" xr:uid="{00000000-0005-0000-0000-0000CE380000}"/>
    <cellStyle name="Normal 5 3 4 2" xfId="15406" xr:uid="{00000000-0005-0000-0000-0000CF380000}"/>
    <cellStyle name="Normal 5 3 4 2 2" xfId="15407" xr:uid="{00000000-0005-0000-0000-0000D0380000}"/>
    <cellStyle name="Normal 5 3 4 2 2 2" xfId="15408" xr:uid="{00000000-0005-0000-0000-0000D1380000}"/>
    <cellStyle name="Normal 5 3 4 2 2 3" xfId="15409" xr:uid="{00000000-0005-0000-0000-0000D2380000}"/>
    <cellStyle name="Normal 5 3 4 2 3" xfId="15410" xr:uid="{00000000-0005-0000-0000-0000D3380000}"/>
    <cellStyle name="Normal 5 3 4 2 4" xfId="15411" xr:uid="{00000000-0005-0000-0000-0000D4380000}"/>
    <cellStyle name="Normal 5 3 4 2 4 2" xfId="26785" xr:uid="{0DC1927E-B864-481A-8F4B-52E35F111C6D}"/>
    <cellStyle name="Normal 5 3 4 2 4 2 2" xfId="41748" xr:uid="{31392021-BCE1-405A-96BC-3118EE7D0545}"/>
    <cellStyle name="Normal 5 3 4 2 4 3" xfId="34160" xr:uid="{7BB6D724-27A6-4485-8D8B-8454707E3723}"/>
    <cellStyle name="Normal 5 3 4 2 5" xfId="15412" xr:uid="{00000000-0005-0000-0000-0000D5380000}"/>
    <cellStyle name="Normal 5 3 4 2 5 2" xfId="26786" xr:uid="{3359849B-E6C8-494A-88EF-57E26439EB27}"/>
    <cellStyle name="Normal 5 3 4 2 5 2 2" xfId="41749" xr:uid="{294A35C2-328B-4D97-BF57-F811612F81FD}"/>
    <cellStyle name="Normal 5 3 4 2 5 3" xfId="34161" xr:uid="{C887EECD-F745-4214-88F1-D84B2D99A583}"/>
    <cellStyle name="Normal 5 3 4 2 6" xfId="15413" xr:uid="{00000000-0005-0000-0000-0000D6380000}"/>
    <cellStyle name="Normal 5 3 4 3" xfId="15414" xr:uid="{00000000-0005-0000-0000-0000D7380000}"/>
    <cellStyle name="Normal 5 3 4 3 2" xfId="15415" xr:uid="{00000000-0005-0000-0000-0000D8380000}"/>
    <cellStyle name="Normal 5 3 4 3 2 2" xfId="15416" xr:uid="{00000000-0005-0000-0000-0000D9380000}"/>
    <cellStyle name="Normal 5 3 4 3 2 3" xfId="15417" xr:uid="{00000000-0005-0000-0000-0000DA380000}"/>
    <cellStyle name="Normal 5 3 4 3 3" xfId="15418" xr:uid="{00000000-0005-0000-0000-0000DB380000}"/>
    <cellStyle name="Normal 5 3 4 3 3 2" xfId="15419" xr:uid="{00000000-0005-0000-0000-0000DC380000}"/>
    <cellStyle name="Normal 5 3 4 3 3 3" xfId="26787" xr:uid="{A09C4804-514C-45F8-8797-8879E9526CDD}"/>
    <cellStyle name="Normal 5 3 4 3 3 3 2" xfId="41750" xr:uid="{CBCB6242-2BF5-4455-93AE-C17B76065632}"/>
    <cellStyle name="Normal 5 3 4 3 3 4" xfId="34162" xr:uid="{95F54E4C-DFDA-4849-8D31-6822AD6D6620}"/>
    <cellStyle name="Normal 5 3 4 3 4" xfId="15420" xr:uid="{00000000-0005-0000-0000-0000DD380000}"/>
    <cellStyle name="Normal 5 3 4 4" xfId="15421" xr:uid="{00000000-0005-0000-0000-0000DE380000}"/>
    <cellStyle name="Normal 5 3 4 4 2" xfId="15422" xr:uid="{00000000-0005-0000-0000-0000DF380000}"/>
    <cellStyle name="Normal 5 3 4 4 3" xfId="15423" xr:uid="{00000000-0005-0000-0000-0000E0380000}"/>
    <cellStyle name="Normal 5 3 4 5" xfId="15424" xr:uid="{00000000-0005-0000-0000-0000E1380000}"/>
    <cellStyle name="Normal 5 3 4 6" xfId="15425" xr:uid="{00000000-0005-0000-0000-0000E2380000}"/>
    <cellStyle name="Normal 5 3 4 6 2" xfId="26788" xr:uid="{E67C803F-715E-40B9-A564-A3AA666DE4F6}"/>
    <cellStyle name="Normal 5 3 4 6 2 2" xfId="41751" xr:uid="{916AAA9D-EBCC-48A3-9415-167FA2FD1C9C}"/>
    <cellStyle name="Normal 5 3 4 6 3" xfId="34163" xr:uid="{37D52FAC-EEFA-4330-AA36-6AE5DF2714AF}"/>
    <cellStyle name="Normal 5 3 4 7" xfId="15426" xr:uid="{00000000-0005-0000-0000-0000E3380000}"/>
    <cellStyle name="Normal 5 3 4 7 2" xfId="26789" xr:uid="{E2CB09C9-5A31-436E-BD74-4E7CA5422F60}"/>
    <cellStyle name="Normal 5 3 4 7 2 2" xfId="41752" xr:uid="{F248E5F7-16CE-4FA6-86EF-6A841E2D4D4C}"/>
    <cellStyle name="Normal 5 3 4 7 3" xfId="34164" xr:uid="{1F632602-67C0-4DB0-B8B0-1AF216475C86}"/>
    <cellStyle name="Normal 5 3 4 8" xfId="15427" xr:uid="{00000000-0005-0000-0000-0000E4380000}"/>
    <cellStyle name="Normal 5 3 5" xfId="15428" xr:uid="{00000000-0005-0000-0000-0000E5380000}"/>
    <cellStyle name="Normal 5 3 5 2" xfId="15429" xr:uid="{00000000-0005-0000-0000-0000E6380000}"/>
    <cellStyle name="Normal 5 3 5 2 2" xfId="15430" xr:uid="{00000000-0005-0000-0000-0000E7380000}"/>
    <cellStyle name="Normal 5 3 5 2 3" xfId="15431" xr:uid="{00000000-0005-0000-0000-0000E8380000}"/>
    <cellStyle name="Normal 5 3 5 3" xfId="15432" xr:uid="{00000000-0005-0000-0000-0000E9380000}"/>
    <cellStyle name="Normal 5 3 5 3 2" xfId="15433" xr:uid="{00000000-0005-0000-0000-0000EA380000}"/>
    <cellStyle name="Normal 5 3 5 3 3" xfId="26790" xr:uid="{AA450675-C842-4BF2-82AC-94769780A267}"/>
    <cellStyle name="Normal 5 3 5 3 3 2" xfId="41753" xr:uid="{C6C50D0A-C59C-4F6E-9A17-645B1AF17845}"/>
    <cellStyle name="Normal 5 3 5 3 4" xfId="34165" xr:uid="{2E717854-357A-400D-927A-41EC22708FC2}"/>
    <cellStyle name="Normal 5 3 5 4" xfId="15434" xr:uid="{00000000-0005-0000-0000-0000EB380000}"/>
    <cellStyle name="Normal 5 3 6" xfId="15435" xr:uid="{00000000-0005-0000-0000-0000EC380000}"/>
    <cellStyle name="Normal 5 3 7" xfId="15436" xr:uid="{00000000-0005-0000-0000-0000ED380000}"/>
    <cellStyle name="Normal 5 30" xfId="15437" xr:uid="{00000000-0005-0000-0000-0000EE380000}"/>
    <cellStyle name="Normal 5 31" xfId="5340" xr:uid="{00000000-0005-0000-0000-000016360000}"/>
    <cellStyle name="Normal 5 4" xfId="2509" xr:uid="{00000000-0005-0000-0000-000093090000}"/>
    <cellStyle name="Normal 5 4 10" xfId="15438" xr:uid="{00000000-0005-0000-0000-0000F0380000}"/>
    <cellStyle name="Normal 5 4 2" xfId="15439" xr:uid="{00000000-0005-0000-0000-0000F1380000}"/>
    <cellStyle name="Normal 5 4 2 2" xfId="15440" xr:uid="{00000000-0005-0000-0000-0000F2380000}"/>
    <cellStyle name="Normal 5 4 2 2 2" xfId="15441" xr:uid="{00000000-0005-0000-0000-0000F3380000}"/>
    <cellStyle name="Normal 5 4 2 2 2 2" xfId="15442" xr:uid="{00000000-0005-0000-0000-0000F4380000}"/>
    <cellStyle name="Normal 5 4 2 2 2 2 2" xfId="15443" xr:uid="{00000000-0005-0000-0000-0000F5380000}"/>
    <cellStyle name="Normal 5 4 2 2 2 2 3" xfId="15444" xr:uid="{00000000-0005-0000-0000-0000F6380000}"/>
    <cellStyle name="Normal 5 4 2 2 2 3" xfId="15445" xr:uid="{00000000-0005-0000-0000-0000F7380000}"/>
    <cellStyle name="Normal 5 4 2 2 2 4" xfId="15446" xr:uid="{00000000-0005-0000-0000-0000F8380000}"/>
    <cellStyle name="Normal 5 4 2 2 2 4 2" xfId="26791" xr:uid="{C786DCAC-BFB5-4B76-8CC9-D31A18B696E2}"/>
    <cellStyle name="Normal 5 4 2 2 2 4 2 2" xfId="41754" xr:uid="{E53A24BD-7723-4956-BA42-6CE2DF6F2EF1}"/>
    <cellStyle name="Normal 5 4 2 2 2 4 3" xfId="34166" xr:uid="{A379307D-71B7-4017-9690-02B487F9C3D7}"/>
    <cellStyle name="Normal 5 4 2 2 2 5" xfId="15447" xr:uid="{00000000-0005-0000-0000-0000F9380000}"/>
    <cellStyle name="Normal 5 4 2 2 2 5 2" xfId="26792" xr:uid="{18E840BD-10A2-46AA-BC92-D749F8982631}"/>
    <cellStyle name="Normal 5 4 2 2 2 5 2 2" xfId="41755" xr:uid="{1B039033-0A02-4915-8112-D187771B645B}"/>
    <cellStyle name="Normal 5 4 2 2 2 5 3" xfId="34167" xr:uid="{B55A5C79-7B06-4654-BB5C-5B075AC56E86}"/>
    <cellStyle name="Normal 5 4 2 2 2 6" xfId="15448" xr:uid="{00000000-0005-0000-0000-0000FA380000}"/>
    <cellStyle name="Normal 5 4 2 2 3" xfId="15449" xr:uid="{00000000-0005-0000-0000-0000FB380000}"/>
    <cellStyle name="Normal 5 4 2 2 3 2" xfId="15450" xr:uid="{00000000-0005-0000-0000-0000FC380000}"/>
    <cellStyle name="Normal 5 4 2 2 3 2 2" xfId="15451" xr:uid="{00000000-0005-0000-0000-0000FD380000}"/>
    <cellStyle name="Normal 5 4 2 2 3 2 3" xfId="15452" xr:uid="{00000000-0005-0000-0000-0000FE380000}"/>
    <cellStyle name="Normal 5 4 2 2 3 3" xfId="15453" xr:uid="{00000000-0005-0000-0000-0000FF380000}"/>
    <cellStyle name="Normal 5 4 2 2 3 3 2" xfId="15454" xr:uid="{00000000-0005-0000-0000-000000390000}"/>
    <cellStyle name="Normal 5 4 2 2 3 3 3" xfId="26793" xr:uid="{4476E341-2CCD-464C-A092-9A47546F3D6A}"/>
    <cellStyle name="Normal 5 4 2 2 3 3 3 2" xfId="41756" xr:uid="{B9FFA52C-D96E-42A4-ADC2-5F644E613DF4}"/>
    <cellStyle name="Normal 5 4 2 2 3 3 4" xfId="34168" xr:uid="{E78C441A-8CB1-478C-A122-F8CF5345484C}"/>
    <cellStyle name="Normal 5 4 2 2 3 4" xfId="15455" xr:uid="{00000000-0005-0000-0000-000001390000}"/>
    <cellStyle name="Normal 5 4 2 2 4" xfId="15456" xr:uid="{00000000-0005-0000-0000-000002390000}"/>
    <cellStyle name="Normal 5 4 2 2 4 2" xfId="15457" xr:uid="{00000000-0005-0000-0000-000003390000}"/>
    <cellStyle name="Normal 5 4 2 2 4 3" xfId="15458" xr:uid="{00000000-0005-0000-0000-000004390000}"/>
    <cellStyle name="Normal 5 4 2 2 5" xfId="15459" xr:uid="{00000000-0005-0000-0000-000005390000}"/>
    <cellStyle name="Normal 5 4 2 2 6" xfId="15460" xr:uid="{00000000-0005-0000-0000-000006390000}"/>
    <cellStyle name="Normal 5 4 2 2 6 2" xfId="26794" xr:uid="{EC97E36B-1CA8-40DC-8382-FE244DEA7846}"/>
    <cellStyle name="Normal 5 4 2 2 6 2 2" xfId="41757" xr:uid="{4CCE367F-AB11-4A51-8EF4-43EE43904A33}"/>
    <cellStyle name="Normal 5 4 2 2 6 3" xfId="34169" xr:uid="{8C63BAE7-2F98-4E87-9200-4CC5B7030BC2}"/>
    <cellStyle name="Normal 5 4 2 2 7" xfId="15461" xr:uid="{00000000-0005-0000-0000-000007390000}"/>
    <cellStyle name="Normal 5 4 2 2 7 2" xfId="26795" xr:uid="{8F10276A-166D-4063-BFAE-1FE6891A24A5}"/>
    <cellStyle name="Normal 5 4 2 2 7 2 2" xfId="41758" xr:uid="{3FB4FDFE-BA8E-475F-9439-D815298B92AB}"/>
    <cellStyle name="Normal 5 4 2 2 7 3" xfId="34170" xr:uid="{CC201DA0-F101-4CE8-8816-BBE2CFFAC67F}"/>
    <cellStyle name="Normal 5 4 2 2 8" xfId="15462" xr:uid="{00000000-0005-0000-0000-000008390000}"/>
    <cellStyle name="Normal 5 4 2 3" xfId="15463" xr:uid="{00000000-0005-0000-0000-000009390000}"/>
    <cellStyle name="Normal 5 4 2 3 2" xfId="15464" xr:uid="{00000000-0005-0000-0000-00000A390000}"/>
    <cellStyle name="Normal 5 4 2 3 2 2" xfId="15465" xr:uid="{00000000-0005-0000-0000-00000B390000}"/>
    <cellStyle name="Normal 5 4 2 3 2 3" xfId="15466" xr:uid="{00000000-0005-0000-0000-00000C390000}"/>
    <cellStyle name="Normal 5 4 2 3 2 3 2" xfId="26796" xr:uid="{C84067C6-8C16-4ACE-A737-BC3962DF2B05}"/>
    <cellStyle name="Normal 5 4 2 3 2 3 2 2" xfId="41759" xr:uid="{25F5C08D-47DA-4EE8-B620-FD745E1C9A54}"/>
    <cellStyle name="Normal 5 4 2 3 2 3 3" xfId="34171" xr:uid="{34F70594-CB41-4F0F-B259-D029AE6E473D}"/>
    <cellStyle name="Normal 5 4 2 3 2 4" xfId="15467" xr:uid="{00000000-0005-0000-0000-00000D390000}"/>
    <cellStyle name="Normal 5 4 2 3 3" xfId="15468" xr:uid="{00000000-0005-0000-0000-00000E390000}"/>
    <cellStyle name="Normal 5 4 2 3 4" xfId="15469" xr:uid="{00000000-0005-0000-0000-00000F390000}"/>
    <cellStyle name="Normal 5 4 2 3 4 2" xfId="26797" xr:uid="{69B4875E-1745-43D9-BD6E-C72BD8665EEE}"/>
    <cellStyle name="Normal 5 4 2 3 4 2 2" xfId="41760" xr:uid="{CB5832FD-4301-4CE7-826B-1293796E90B6}"/>
    <cellStyle name="Normal 5 4 2 3 4 3" xfId="34172" xr:uid="{9DA06C80-92E2-415B-882A-8F641C256F69}"/>
    <cellStyle name="Normal 5 4 2 3 5" xfId="15470" xr:uid="{00000000-0005-0000-0000-000010390000}"/>
    <cellStyle name="Normal 5 4 2 3 5 2" xfId="26798" xr:uid="{D6FF20A6-DD2E-4654-8F9D-6F5B641902DC}"/>
    <cellStyle name="Normal 5 4 2 3 5 2 2" xfId="41761" xr:uid="{3118BBB0-66D8-47D5-942A-006AD62D4896}"/>
    <cellStyle name="Normal 5 4 2 3 5 3" xfId="34173" xr:uid="{15D5D12A-36A6-4917-A140-893AF789B8C4}"/>
    <cellStyle name="Normal 5 4 2 3 6" xfId="15471" xr:uid="{00000000-0005-0000-0000-000011390000}"/>
    <cellStyle name="Normal 5 4 2 4" xfId="15472" xr:uid="{00000000-0005-0000-0000-000012390000}"/>
    <cellStyle name="Normal 5 4 2 4 2" xfId="15473" xr:uid="{00000000-0005-0000-0000-000013390000}"/>
    <cellStyle name="Normal 5 4 2 4 2 2" xfId="15474" xr:uid="{00000000-0005-0000-0000-000014390000}"/>
    <cellStyle name="Normal 5 4 2 4 2 3" xfId="15475" xr:uid="{00000000-0005-0000-0000-000015390000}"/>
    <cellStyle name="Normal 5 4 2 4 3" xfId="15476" xr:uid="{00000000-0005-0000-0000-000016390000}"/>
    <cellStyle name="Normal 5 4 2 4 4" xfId="15477" xr:uid="{00000000-0005-0000-0000-000017390000}"/>
    <cellStyle name="Normal 5 4 2 4 4 2" xfId="26799" xr:uid="{52705F37-E55F-462F-9976-F60486E2264E}"/>
    <cellStyle name="Normal 5 4 2 4 4 2 2" xfId="41762" xr:uid="{C03C5B6E-B093-436F-B7D7-61CB16CEEC5C}"/>
    <cellStyle name="Normal 5 4 2 4 4 3" xfId="34174" xr:uid="{EFE55601-4E08-4AC1-B582-BF6E435145F1}"/>
    <cellStyle name="Normal 5 4 2 4 5" xfId="15478" xr:uid="{00000000-0005-0000-0000-000018390000}"/>
    <cellStyle name="Normal 5 4 2 4 5 2" xfId="26800" xr:uid="{8FF68348-1E44-4981-95BA-1C5C4B299ACE}"/>
    <cellStyle name="Normal 5 4 2 4 5 2 2" xfId="41763" xr:uid="{E38F0C8C-CCE1-4E58-8E82-F14C2916C5FD}"/>
    <cellStyle name="Normal 5 4 2 4 5 3" xfId="34175" xr:uid="{2B239725-F581-4319-9FB1-798EAE982722}"/>
    <cellStyle name="Normal 5 4 2 4 6" xfId="15479" xr:uid="{00000000-0005-0000-0000-000019390000}"/>
    <cellStyle name="Normal 5 4 2 5" xfId="15480" xr:uid="{00000000-0005-0000-0000-00001A390000}"/>
    <cellStyle name="Normal 5 4 2 5 2" xfId="15481" xr:uid="{00000000-0005-0000-0000-00001B390000}"/>
    <cellStyle name="Normal 5 4 2 5 3" xfId="15482" xr:uid="{00000000-0005-0000-0000-00001C390000}"/>
    <cellStyle name="Normal 5 4 2 6" xfId="15483" xr:uid="{00000000-0005-0000-0000-00001D390000}"/>
    <cellStyle name="Normal 5 4 2 7" xfId="15484" xr:uid="{00000000-0005-0000-0000-00001E390000}"/>
    <cellStyle name="Normal 5 4 2 7 2" xfId="26801" xr:uid="{68C545F0-29E2-4052-A612-67F59160B393}"/>
    <cellStyle name="Normal 5 4 2 7 2 2" xfId="41764" xr:uid="{B3BB107A-0B44-4001-871D-C3BCCC3E24F9}"/>
    <cellStyle name="Normal 5 4 2 7 3" xfId="34176" xr:uid="{B00D1488-E3DB-4709-985F-882710FE8533}"/>
    <cellStyle name="Normal 5 4 2 8" xfId="15485" xr:uid="{00000000-0005-0000-0000-00001F390000}"/>
    <cellStyle name="Normal 5 4 2 8 2" xfId="26802" xr:uid="{EB5B5684-8B3F-4099-9FFA-9CB2F046CBE0}"/>
    <cellStyle name="Normal 5 4 2 8 2 2" xfId="41765" xr:uid="{7859E78C-C7F2-4E81-B3D8-9AA68E50DF31}"/>
    <cellStyle name="Normal 5 4 2 8 3" xfId="34177" xr:uid="{9F9A5EC9-984D-4591-A1E4-EFA9CA2F8948}"/>
    <cellStyle name="Normal 5 4 2 9" xfId="15486" xr:uid="{00000000-0005-0000-0000-000020390000}"/>
    <cellStyle name="Normal 5 4 3" xfId="15487" xr:uid="{00000000-0005-0000-0000-000021390000}"/>
    <cellStyle name="Normal 5 4 3 2" xfId="15488" xr:uid="{00000000-0005-0000-0000-000022390000}"/>
    <cellStyle name="Normal 5 4 3 2 2" xfId="15489" xr:uid="{00000000-0005-0000-0000-000023390000}"/>
    <cellStyle name="Normal 5 4 3 2 2 2" xfId="15490" xr:uid="{00000000-0005-0000-0000-000024390000}"/>
    <cellStyle name="Normal 5 4 3 2 2 3" xfId="15491" xr:uid="{00000000-0005-0000-0000-000025390000}"/>
    <cellStyle name="Normal 5 4 3 2 2 3 2" xfId="26803" xr:uid="{84D1DD05-6C58-48D3-A399-7E959F3B0FCC}"/>
    <cellStyle name="Normal 5 4 3 2 2 3 2 2" xfId="41766" xr:uid="{50873749-DF77-4108-B37D-E977D18F8134}"/>
    <cellStyle name="Normal 5 4 3 2 2 3 3" xfId="34178" xr:uid="{12C74FB2-0653-4967-9C77-5DA400356EF9}"/>
    <cellStyle name="Normal 5 4 3 2 2 4" xfId="15492" xr:uid="{00000000-0005-0000-0000-000026390000}"/>
    <cellStyle name="Normal 5 4 3 2 3" xfId="15493" xr:uid="{00000000-0005-0000-0000-000027390000}"/>
    <cellStyle name="Normal 5 4 3 2 4" xfId="15494" xr:uid="{00000000-0005-0000-0000-000028390000}"/>
    <cellStyle name="Normal 5 4 3 2 4 2" xfId="26804" xr:uid="{EAFF6F2F-042F-427E-8440-2FD888B1B71C}"/>
    <cellStyle name="Normal 5 4 3 2 4 2 2" xfId="41767" xr:uid="{35F74919-3BB3-47CB-8E62-906361428686}"/>
    <cellStyle name="Normal 5 4 3 2 4 3" xfId="34179" xr:uid="{1EFC79FA-3B6B-4B2D-AD6B-77953BF9E181}"/>
    <cellStyle name="Normal 5 4 3 2 5" xfId="15495" xr:uid="{00000000-0005-0000-0000-000029390000}"/>
    <cellStyle name="Normal 5 4 3 2 5 2" xfId="26805" xr:uid="{5ACAC52E-67B2-4175-A2AA-96FB0D9886F9}"/>
    <cellStyle name="Normal 5 4 3 2 5 2 2" xfId="41768" xr:uid="{36C61D2E-72C4-4643-869B-E57506CD8875}"/>
    <cellStyle name="Normal 5 4 3 2 5 3" xfId="34180" xr:uid="{6444F840-F81E-44BD-A222-F4CEBA2A996C}"/>
    <cellStyle name="Normal 5 4 3 2 6" xfId="15496" xr:uid="{00000000-0005-0000-0000-00002A390000}"/>
    <cellStyle name="Normal 5 4 3 3" xfId="15497" xr:uid="{00000000-0005-0000-0000-00002B390000}"/>
    <cellStyle name="Normal 5 4 3 3 2" xfId="15498" xr:uid="{00000000-0005-0000-0000-00002C390000}"/>
    <cellStyle name="Normal 5 4 3 3 2 2" xfId="15499" xr:uid="{00000000-0005-0000-0000-00002D390000}"/>
    <cellStyle name="Normal 5 4 3 3 2 3" xfId="15500" xr:uid="{00000000-0005-0000-0000-00002E390000}"/>
    <cellStyle name="Normal 5 4 3 3 3" xfId="15501" xr:uid="{00000000-0005-0000-0000-00002F390000}"/>
    <cellStyle name="Normal 5 4 3 3 4" xfId="15502" xr:uid="{00000000-0005-0000-0000-000030390000}"/>
    <cellStyle name="Normal 5 4 3 3 4 2" xfId="26806" xr:uid="{4CBDCB68-A1B4-4DD1-9428-81E05130CB2A}"/>
    <cellStyle name="Normal 5 4 3 3 4 2 2" xfId="41769" xr:uid="{299894D1-304D-4745-B100-F8C22BABD951}"/>
    <cellStyle name="Normal 5 4 3 3 4 3" xfId="34181" xr:uid="{BDC2743F-DED9-4DC4-9BBF-8E0748203252}"/>
    <cellStyle name="Normal 5 4 3 3 5" xfId="15503" xr:uid="{00000000-0005-0000-0000-000031390000}"/>
    <cellStyle name="Normal 5 4 3 3 5 2" xfId="26807" xr:uid="{BA13C79A-2201-4346-94E5-A573B477A740}"/>
    <cellStyle name="Normal 5 4 3 3 5 2 2" xfId="41770" xr:uid="{951C44C8-6568-40AC-9D97-868C2E3938D0}"/>
    <cellStyle name="Normal 5 4 3 3 5 3" xfId="34182" xr:uid="{2C48178D-3B10-4252-A19C-006F7A7B995B}"/>
    <cellStyle name="Normal 5 4 3 3 6" xfId="15504" xr:uid="{00000000-0005-0000-0000-000032390000}"/>
    <cellStyle name="Normal 5 4 3 4" xfId="15505" xr:uid="{00000000-0005-0000-0000-000033390000}"/>
    <cellStyle name="Normal 5 4 3 4 2" xfId="15506" xr:uid="{00000000-0005-0000-0000-000034390000}"/>
    <cellStyle name="Normal 5 4 3 4 3" xfId="15507" xr:uid="{00000000-0005-0000-0000-000035390000}"/>
    <cellStyle name="Normal 5 4 3 5" xfId="15508" xr:uid="{00000000-0005-0000-0000-000036390000}"/>
    <cellStyle name="Normal 5 4 3 6" xfId="15509" xr:uid="{00000000-0005-0000-0000-000037390000}"/>
    <cellStyle name="Normal 5 4 3 6 2" xfId="26808" xr:uid="{8B4711AE-471B-4213-99E2-C1D1CCBC4ADB}"/>
    <cellStyle name="Normal 5 4 3 6 2 2" xfId="41771" xr:uid="{B491ED48-398E-4DFE-B755-A17DC53E4EFA}"/>
    <cellStyle name="Normal 5 4 3 6 3" xfId="34183" xr:uid="{1DED1AB2-3056-472A-A0D5-DB90DFAAC35D}"/>
    <cellStyle name="Normal 5 4 3 7" xfId="15510" xr:uid="{00000000-0005-0000-0000-000038390000}"/>
    <cellStyle name="Normal 5 4 3 7 2" xfId="26809" xr:uid="{4A6BFF67-BED0-4389-B135-5EA8DF60C0F7}"/>
    <cellStyle name="Normal 5 4 3 7 2 2" xfId="41772" xr:uid="{97A56E45-096A-4878-9185-D94BEE0E6B5D}"/>
    <cellStyle name="Normal 5 4 3 7 3" xfId="34184" xr:uid="{E5CB6380-F026-4E05-81A9-71B08068362E}"/>
    <cellStyle name="Normal 5 4 3 8" xfId="15511" xr:uid="{00000000-0005-0000-0000-000039390000}"/>
    <cellStyle name="Normal 5 4 4" xfId="15512" xr:uid="{00000000-0005-0000-0000-00003A390000}"/>
    <cellStyle name="Normal 5 4 4 2" xfId="15513" xr:uid="{00000000-0005-0000-0000-00003B390000}"/>
    <cellStyle name="Normal 5 4 4 2 2" xfId="15514" xr:uid="{00000000-0005-0000-0000-00003C390000}"/>
    <cellStyle name="Normal 5 4 4 2 3" xfId="26810" xr:uid="{51D7C93D-A2E4-4897-9655-07F0C0C2D324}"/>
    <cellStyle name="Normal 5 4 4 2 3 2" xfId="41773" xr:uid="{4EC43039-66DF-4158-9086-FF17644C0726}"/>
    <cellStyle name="Normal 5 4 4 2 4" xfId="34185" xr:uid="{078EF4DC-00E5-4239-B792-3A58A1FC5814}"/>
    <cellStyle name="Normal 5 4 4 3" xfId="15515" xr:uid="{00000000-0005-0000-0000-00003D390000}"/>
    <cellStyle name="Normal 5 4 4 4" xfId="15516" xr:uid="{00000000-0005-0000-0000-00003E390000}"/>
    <cellStyle name="Normal 5 4 4 4 2" xfId="26811" xr:uid="{15AE0249-A7AE-47B4-A063-393372308C7D}"/>
    <cellStyle name="Normal 5 4 4 4 2 2" xfId="41774" xr:uid="{2E872FE2-90D9-470C-9EA6-CC45DC5F0E12}"/>
    <cellStyle name="Normal 5 4 4 4 3" xfId="34186" xr:uid="{B64ACCE9-460B-42FD-B2F4-469D5D0397DC}"/>
    <cellStyle name="Normal 5 4 4 5" xfId="15517" xr:uid="{00000000-0005-0000-0000-00003F390000}"/>
    <cellStyle name="Normal 5 4 5" xfId="15518" xr:uid="{00000000-0005-0000-0000-000040390000}"/>
    <cellStyle name="Normal 5 4 5 2" xfId="15519" xr:uid="{00000000-0005-0000-0000-000041390000}"/>
    <cellStyle name="Normal 5 4 5 2 2" xfId="15520" xr:uid="{00000000-0005-0000-0000-000042390000}"/>
    <cellStyle name="Normal 5 4 5 2 3" xfId="15521" xr:uid="{00000000-0005-0000-0000-000043390000}"/>
    <cellStyle name="Normal 5 4 5 3" xfId="15522" xr:uid="{00000000-0005-0000-0000-000044390000}"/>
    <cellStyle name="Normal 5 4 5 4" xfId="15523" xr:uid="{00000000-0005-0000-0000-000045390000}"/>
    <cellStyle name="Normal 5 4 5 4 2" xfId="26812" xr:uid="{21C9DAC8-EC16-4314-8011-4C21F1CAE87D}"/>
    <cellStyle name="Normal 5 4 5 4 2 2" xfId="41775" xr:uid="{8E54849E-A22A-41E9-9C13-9E8600A97BC4}"/>
    <cellStyle name="Normal 5 4 5 4 3" xfId="34187" xr:uid="{7FE4D1D8-B218-47CF-9511-EBBFA4894E4A}"/>
    <cellStyle name="Normal 5 4 5 5" xfId="15524" xr:uid="{00000000-0005-0000-0000-000046390000}"/>
    <cellStyle name="Normal 5 4 5 5 2" xfId="26813" xr:uid="{85177E8F-A796-4E69-9A7A-D552E6DAE9A4}"/>
    <cellStyle name="Normal 5 4 5 5 2 2" xfId="41776" xr:uid="{C65FF8A4-D146-4979-8F5A-C3BB4625B026}"/>
    <cellStyle name="Normal 5 4 5 5 3" xfId="34188" xr:uid="{F495EF7B-CAB9-4A8A-8798-64E399663EE7}"/>
    <cellStyle name="Normal 5 4 5 6" xfId="15525" xr:uid="{00000000-0005-0000-0000-000047390000}"/>
    <cellStyle name="Normal 5 4 6" xfId="15526" xr:uid="{00000000-0005-0000-0000-000048390000}"/>
    <cellStyle name="Normal 5 4 6 2" xfId="15527" xr:uid="{00000000-0005-0000-0000-000049390000}"/>
    <cellStyle name="Normal 5 4 6 2 2" xfId="15528" xr:uid="{00000000-0005-0000-0000-00004A390000}"/>
    <cellStyle name="Normal 5 4 6 2 3" xfId="15529" xr:uid="{00000000-0005-0000-0000-00004B390000}"/>
    <cellStyle name="Normal 5 4 6 3" xfId="15530" xr:uid="{00000000-0005-0000-0000-00004C390000}"/>
    <cellStyle name="Normal 5 4 6 4" xfId="15531" xr:uid="{00000000-0005-0000-0000-00004D390000}"/>
    <cellStyle name="Normal 5 4 6 4 2" xfId="26814" xr:uid="{41DDE09B-65EC-4E8B-97A5-2650D89AB8EA}"/>
    <cellStyle name="Normal 5 4 6 4 2 2" xfId="41777" xr:uid="{A8E95470-0A17-46C3-BB48-0027678DAA1E}"/>
    <cellStyle name="Normal 5 4 6 4 3" xfId="34189" xr:uid="{B1CF2019-4E1D-4801-8D0A-9E5A69967411}"/>
    <cellStyle name="Normal 5 4 6 5" xfId="15532" xr:uid="{00000000-0005-0000-0000-00004E390000}"/>
    <cellStyle name="Normal 5 4 6 5 2" xfId="26815" xr:uid="{E5524D13-EA54-4F60-B4F1-C7B6D0DA9ABD}"/>
    <cellStyle name="Normal 5 4 6 5 2 2" xfId="41778" xr:uid="{8A1CEAEF-65F0-4E72-A511-0BEFD940C5DE}"/>
    <cellStyle name="Normal 5 4 6 5 3" xfId="34190" xr:uid="{55938EB9-ABA6-4CD2-B8F2-21E8FCAC6D6E}"/>
    <cellStyle name="Normal 5 4 6 6" xfId="15533" xr:uid="{00000000-0005-0000-0000-00004F390000}"/>
    <cellStyle name="Normal 5 4 7" xfId="15534" xr:uid="{00000000-0005-0000-0000-000050390000}"/>
    <cellStyle name="Normal 5 4 7 2" xfId="15535" xr:uid="{00000000-0005-0000-0000-000051390000}"/>
    <cellStyle name="Normal 5 4 7 3" xfId="15536" xr:uid="{00000000-0005-0000-0000-000052390000}"/>
    <cellStyle name="Normal 5 4 8" xfId="15537" xr:uid="{00000000-0005-0000-0000-000053390000}"/>
    <cellStyle name="Normal 5 4 9" xfId="15538" xr:uid="{00000000-0005-0000-0000-000054390000}"/>
    <cellStyle name="Normal 5 4 9 2" xfId="26816" xr:uid="{BEFD0559-28A8-4653-A8FC-41AD7E187051}"/>
    <cellStyle name="Normal 5 4 9 2 2" xfId="41779" xr:uid="{1AA3C3F1-0CF3-4DA0-8A43-BF171335B541}"/>
    <cellStyle name="Normal 5 4 9 3" xfId="34191" xr:uid="{F06670CD-B74D-494D-812B-96E749AEB11B}"/>
    <cellStyle name="Normal 5 5" xfId="2510" xr:uid="{00000000-0005-0000-0000-000094090000}"/>
    <cellStyle name="Normal 5 5 2" xfId="15539" xr:uid="{00000000-0005-0000-0000-000056390000}"/>
    <cellStyle name="Normal 5 5 2 2" xfId="15540" xr:uid="{00000000-0005-0000-0000-000057390000}"/>
    <cellStyle name="Normal 5 5 2 2 2" xfId="15541" xr:uid="{00000000-0005-0000-0000-000058390000}"/>
    <cellStyle name="Normal 5 5 2 2 2 2" xfId="15542" xr:uid="{00000000-0005-0000-0000-000059390000}"/>
    <cellStyle name="Normal 5 5 2 2 2 2 2" xfId="15543" xr:uid="{00000000-0005-0000-0000-00005A390000}"/>
    <cellStyle name="Normal 5 5 2 2 2 2 3" xfId="15544" xr:uid="{00000000-0005-0000-0000-00005B390000}"/>
    <cellStyle name="Normal 5 5 2 2 2 3" xfId="15545" xr:uid="{00000000-0005-0000-0000-00005C390000}"/>
    <cellStyle name="Normal 5 5 2 2 2 3 2" xfId="15546" xr:uid="{00000000-0005-0000-0000-00005D390000}"/>
    <cellStyle name="Normal 5 5 2 2 2 3 3" xfId="26817" xr:uid="{8E2B8467-A0E2-41F0-8EDF-8EA81B6D9C79}"/>
    <cellStyle name="Normal 5 5 2 2 2 3 3 2" xfId="41780" xr:uid="{4114B8D2-88AA-4CE4-A6CF-C99B4A25E11A}"/>
    <cellStyle name="Normal 5 5 2 2 2 3 4" xfId="34192" xr:uid="{60FF1EE2-48B8-4CB1-848D-0956B72B4CAC}"/>
    <cellStyle name="Normal 5 5 2 2 2 4" xfId="15547" xr:uid="{00000000-0005-0000-0000-00005E390000}"/>
    <cellStyle name="Normal 5 5 2 2 3" xfId="15548" xr:uid="{00000000-0005-0000-0000-00005F390000}"/>
    <cellStyle name="Normal 5 5 2 2 3 2" xfId="15549" xr:uid="{00000000-0005-0000-0000-000060390000}"/>
    <cellStyle name="Normal 5 5 2 2 3 3" xfId="15550" xr:uid="{00000000-0005-0000-0000-000061390000}"/>
    <cellStyle name="Normal 5 5 2 2 4" xfId="15551" xr:uid="{00000000-0005-0000-0000-000062390000}"/>
    <cellStyle name="Normal 5 5 2 2 5" xfId="15552" xr:uid="{00000000-0005-0000-0000-000063390000}"/>
    <cellStyle name="Normal 5 5 2 2 5 2" xfId="26818" xr:uid="{D7B9ADC5-5701-4A59-B162-DBE5A8029EF7}"/>
    <cellStyle name="Normal 5 5 2 2 5 2 2" xfId="41781" xr:uid="{E6F43581-F28C-40A5-BB65-6E27F04E49EB}"/>
    <cellStyle name="Normal 5 5 2 2 5 3" xfId="34193" xr:uid="{8251BB2D-D319-4AD1-9978-EE09AC6ECD98}"/>
    <cellStyle name="Normal 5 5 2 2 6" xfId="15553" xr:uid="{00000000-0005-0000-0000-000064390000}"/>
    <cellStyle name="Normal 5 5 2 2 6 2" xfId="26819" xr:uid="{9D10842A-4BC5-48C6-B9AF-FFB0D59FD542}"/>
    <cellStyle name="Normal 5 5 2 2 6 2 2" xfId="41782" xr:uid="{9C4A2A13-4928-4382-AF71-FD5E79A93112}"/>
    <cellStyle name="Normal 5 5 2 2 6 3" xfId="34194" xr:uid="{9E3D0509-15C2-4CF0-9DA0-70E56EC9B90B}"/>
    <cellStyle name="Normal 5 5 2 2 7" xfId="15554" xr:uid="{00000000-0005-0000-0000-000065390000}"/>
    <cellStyle name="Normal 5 5 2 3" xfId="15555" xr:uid="{00000000-0005-0000-0000-000066390000}"/>
    <cellStyle name="Normal 5 5 2 3 2" xfId="15556" xr:uid="{00000000-0005-0000-0000-000067390000}"/>
    <cellStyle name="Normal 5 5 2 3 2 2" xfId="15557" xr:uid="{00000000-0005-0000-0000-000068390000}"/>
    <cellStyle name="Normal 5 5 2 3 2 3" xfId="15558" xr:uid="{00000000-0005-0000-0000-000069390000}"/>
    <cellStyle name="Normal 5 5 2 3 3" xfId="15559" xr:uid="{00000000-0005-0000-0000-00006A390000}"/>
    <cellStyle name="Normal 5 5 2 3 3 2" xfId="15560" xr:uid="{00000000-0005-0000-0000-00006B390000}"/>
    <cellStyle name="Normal 5 5 2 3 3 3" xfId="26820" xr:uid="{B42BADEF-E01A-410B-830D-C264599C0D7B}"/>
    <cellStyle name="Normal 5 5 2 3 3 3 2" xfId="41783" xr:uid="{1AD24441-AF62-41EE-841E-8970AA76AC56}"/>
    <cellStyle name="Normal 5 5 2 3 3 4" xfId="34195" xr:uid="{D301E7F2-D251-4A11-8C3A-4E8DD7866E6A}"/>
    <cellStyle name="Normal 5 5 2 3 4" xfId="15561" xr:uid="{00000000-0005-0000-0000-00006C390000}"/>
    <cellStyle name="Normal 5 5 2 4" xfId="15562" xr:uid="{00000000-0005-0000-0000-00006D390000}"/>
    <cellStyle name="Normal 5 5 2 5" xfId="15563" xr:uid="{00000000-0005-0000-0000-00006E390000}"/>
    <cellStyle name="Normal 5 5 2 5 2" xfId="26821" xr:uid="{F4A238B5-A079-4C4D-AFF8-53AD367DE2E0}"/>
    <cellStyle name="Normal 5 5 2 5 2 2" xfId="41784" xr:uid="{75F1CB3F-CDB1-44A5-BAF7-3A6F980C9513}"/>
    <cellStyle name="Normal 5 5 2 5 3" xfId="34196" xr:uid="{55FC9DA7-0EB9-44D4-A084-CBE85C45BC42}"/>
    <cellStyle name="Normal 5 5 2 6" xfId="15564" xr:uid="{00000000-0005-0000-0000-00006F390000}"/>
    <cellStyle name="Normal 5 5 3" xfId="15565" xr:uid="{00000000-0005-0000-0000-000070390000}"/>
    <cellStyle name="Normal 5 5 3 2" xfId="15566" xr:uid="{00000000-0005-0000-0000-000071390000}"/>
    <cellStyle name="Normal 5 5 3 2 2" xfId="15567" xr:uid="{00000000-0005-0000-0000-000072390000}"/>
    <cellStyle name="Normal 5 5 3 2 3" xfId="15568" xr:uid="{00000000-0005-0000-0000-000073390000}"/>
    <cellStyle name="Normal 5 5 3 2 3 2" xfId="26822" xr:uid="{098F5833-713D-4109-9FFB-003EF1255C19}"/>
    <cellStyle name="Normal 5 5 3 2 3 2 2" xfId="41785" xr:uid="{1557722A-E5E8-4E97-86F9-92F045764A30}"/>
    <cellStyle name="Normal 5 5 3 2 3 3" xfId="34197" xr:uid="{DF26203F-C2D0-4EF7-95B8-03EEBB76DFD0}"/>
    <cellStyle name="Normal 5 5 3 2 4" xfId="15569" xr:uid="{00000000-0005-0000-0000-000074390000}"/>
    <cellStyle name="Normal 5 5 3 3" xfId="15570" xr:uid="{00000000-0005-0000-0000-000075390000}"/>
    <cellStyle name="Normal 5 5 3 4" xfId="15571" xr:uid="{00000000-0005-0000-0000-000076390000}"/>
    <cellStyle name="Normal 5 5 3 4 2" xfId="26823" xr:uid="{456A1491-E0E9-40C8-9488-63B7E994F552}"/>
    <cellStyle name="Normal 5 5 3 4 2 2" xfId="41786" xr:uid="{9648099A-8905-424A-87DD-9B2C215F0BBE}"/>
    <cellStyle name="Normal 5 5 3 4 3" xfId="34198" xr:uid="{2F05035C-CE7F-4F98-BDC5-435B962FC5A0}"/>
    <cellStyle name="Normal 5 5 3 5" xfId="15572" xr:uid="{00000000-0005-0000-0000-000077390000}"/>
    <cellStyle name="Normal 5 5 3 5 2" xfId="26824" xr:uid="{E7E7221E-6CBF-4F5B-AC4F-54476D2AB376}"/>
    <cellStyle name="Normal 5 5 3 5 2 2" xfId="41787" xr:uid="{B3286951-1F07-4EDB-AEC9-4BBC80B145E5}"/>
    <cellStyle name="Normal 5 5 3 5 3" xfId="34199" xr:uid="{66093BEA-6C48-473D-A3EB-448EBBA6B395}"/>
    <cellStyle name="Normal 5 5 3 6" xfId="15573" xr:uid="{00000000-0005-0000-0000-000078390000}"/>
    <cellStyle name="Normal 5 5 4" xfId="15574" xr:uid="{00000000-0005-0000-0000-000079390000}"/>
    <cellStyle name="Normal 5 5 4 2" xfId="15575" xr:uid="{00000000-0005-0000-0000-00007A390000}"/>
    <cellStyle name="Normal 5 5 4 2 2" xfId="15576" xr:uid="{00000000-0005-0000-0000-00007B390000}"/>
    <cellStyle name="Normal 5 5 4 2 3" xfId="15577" xr:uid="{00000000-0005-0000-0000-00007C390000}"/>
    <cellStyle name="Normal 5 5 4 3" xfId="15578" xr:uid="{00000000-0005-0000-0000-00007D390000}"/>
    <cellStyle name="Normal 5 5 4 3 2" xfId="15579" xr:uid="{00000000-0005-0000-0000-00007E390000}"/>
    <cellStyle name="Normal 5 5 4 3 3" xfId="26825" xr:uid="{A92823A1-224B-4E66-B7E8-F2CC1BE50503}"/>
    <cellStyle name="Normal 5 5 4 3 3 2" xfId="41788" xr:uid="{DBD9B927-8059-4556-B956-29B365693E5F}"/>
    <cellStyle name="Normal 5 5 4 3 4" xfId="34200" xr:uid="{DE791FCC-D286-44DD-9785-336A5D5677B9}"/>
    <cellStyle name="Normal 5 5 4 4" xfId="15580" xr:uid="{00000000-0005-0000-0000-00007F390000}"/>
    <cellStyle name="Normal 5 5 5" xfId="15581" xr:uid="{00000000-0005-0000-0000-000080390000}"/>
    <cellStyle name="Normal 5 5 5 2" xfId="15582" xr:uid="{00000000-0005-0000-0000-000081390000}"/>
    <cellStyle name="Normal 5 5 5 3" xfId="15583" xr:uid="{00000000-0005-0000-0000-000082390000}"/>
    <cellStyle name="Normal 5 5 6" xfId="15584" xr:uid="{00000000-0005-0000-0000-000083390000}"/>
    <cellStyle name="Normal 5 5 6 2" xfId="15585" xr:uid="{00000000-0005-0000-0000-000084390000}"/>
    <cellStyle name="Normal 5 5 6 3" xfId="15586" xr:uid="{00000000-0005-0000-0000-000085390000}"/>
    <cellStyle name="Normal 5 5 6 4" xfId="26826" xr:uid="{D1BEB2B9-EEC7-40A3-B559-0B550A02075B}"/>
    <cellStyle name="Normal 5 5 6 4 2" xfId="41789" xr:uid="{C3D169C7-B31E-4D9D-A2CB-0CA45E2E9048}"/>
    <cellStyle name="Normal 5 5 6 5" xfId="34201" xr:uid="{15B4D8C8-C6AA-49EB-AADF-7B6170721C55}"/>
    <cellStyle name="Normal 5 5 7" xfId="15587" xr:uid="{00000000-0005-0000-0000-000086390000}"/>
    <cellStyle name="Normal 5 6" xfId="2511" xr:uid="{00000000-0005-0000-0000-000095090000}"/>
    <cellStyle name="Normal 5 6 2" xfId="15588" xr:uid="{00000000-0005-0000-0000-000088390000}"/>
    <cellStyle name="Normal 5 6 2 2" xfId="15589" xr:uid="{00000000-0005-0000-0000-000089390000}"/>
    <cellStyle name="Normal 5 6 2 2 2" xfId="15590" xr:uid="{00000000-0005-0000-0000-00008A390000}"/>
    <cellStyle name="Normal 5 6 2 2 2 2" xfId="15591" xr:uid="{00000000-0005-0000-0000-00008B390000}"/>
    <cellStyle name="Normal 5 6 2 2 2 2 2" xfId="15592" xr:uid="{00000000-0005-0000-0000-00008C390000}"/>
    <cellStyle name="Normal 5 6 2 2 2 2 3" xfId="15593" xr:uid="{00000000-0005-0000-0000-00008D390000}"/>
    <cellStyle name="Normal 5 6 2 2 2 3" xfId="15594" xr:uid="{00000000-0005-0000-0000-00008E390000}"/>
    <cellStyle name="Normal 5 6 2 2 2 3 2" xfId="15595" xr:uid="{00000000-0005-0000-0000-00008F390000}"/>
    <cellStyle name="Normal 5 6 2 2 2 3 3" xfId="26827" xr:uid="{8E508806-8849-4E3A-B914-35A08F172FC5}"/>
    <cellStyle name="Normal 5 6 2 2 2 3 3 2" xfId="41790" xr:uid="{F52A2C2A-C18A-49C7-B8F2-9E016E428CCC}"/>
    <cellStyle name="Normal 5 6 2 2 2 3 4" xfId="34202" xr:uid="{BD4BD3CA-E958-466F-B1CE-31AADDFCF3C5}"/>
    <cellStyle name="Normal 5 6 2 2 2 4" xfId="15596" xr:uid="{00000000-0005-0000-0000-000090390000}"/>
    <cellStyle name="Normal 5 6 2 2 3" xfId="15597" xr:uid="{00000000-0005-0000-0000-000091390000}"/>
    <cellStyle name="Normal 5 6 2 2 3 2" xfId="15598" xr:uid="{00000000-0005-0000-0000-000092390000}"/>
    <cellStyle name="Normal 5 6 2 2 3 3" xfId="15599" xr:uid="{00000000-0005-0000-0000-000093390000}"/>
    <cellStyle name="Normal 5 6 2 2 4" xfId="15600" xr:uid="{00000000-0005-0000-0000-000094390000}"/>
    <cellStyle name="Normal 5 6 2 2 4 2" xfId="15601" xr:uid="{00000000-0005-0000-0000-000095390000}"/>
    <cellStyle name="Normal 5 6 2 2 4 3" xfId="26828" xr:uid="{D4CC215B-9384-4862-9093-399FCB465CC3}"/>
    <cellStyle name="Normal 5 6 2 2 4 3 2" xfId="41791" xr:uid="{56EA71F4-70A2-41AB-9702-E26189D88F7D}"/>
    <cellStyle name="Normal 5 6 2 2 4 4" xfId="34203" xr:uid="{AFFBFCAD-543F-4747-8C51-A147655D9017}"/>
    <cellStyle name="Normal 5 6 2 2 5" xfId="15602" xr:uid="{00000000-0005-0000-0000-000096390000}"/>
    <cellStyle name="Normal 5 6 2 3" xfId="15603" xr:uid="{00000000-0005-0000-0000-000097390000}"/>
    <cellStyle name="Normal 5 6 2 3 2" xfId="15604" xr:uid="{00000000-0005-0000-0000-000098390000}"/>
    <cellStyle name="Normal 5 6 2 3 2 2" xfId="15605" xr:uid="{00000000-0005-0000-0000-000099390000}"/>
    <cellStyle name="Normal 5 6 2 3 2 3" xfId="15606" xr:uid="{00000000-0005-0000-0000-00009A390000}"/>
    <cellStyle name="Normal 5 6 2 3 3" xfId="15607" xr:uid="{00000000-0005-0000-0000-00009B390000}"/>
    <cellStyle name="Normal 5 6 2 3 3 2" xfId="15608" xr:uid="{00000000-0005-0000-0000-00009C390000}"/>
    <cellStyle name="Normal 5 6 2 3 3 3" xfId="26829" xr:uid="{F192FBD7-0511-4EA8-AF71-A5F520F9B54C}"/>
    <cellStyle name="Normal 5 6 2 3 3 3 2" xfId="41792" xr:uid="{D36D2C67-51D3-46FA-AEF6-7E94017432AD}"/>
    <cellStyle name="Normal 5 6 2 3 3 4" xfId="34204" xr:uid="{A340E4D5-851E-4F93-A0E2-545E94CD6827}"/>
    <cellStyle name="Normal 5 6 2 3 4" xfId="15609" xr:uid="{00000000-0005-0000-0000-00009D390000}"/>
    <cellStyle name="Normal 5 6 2 4" xfId="15610" xr:uid="{00000000-0005-0000-0000-00009E390000}"/>
    <cellStyle name="Normal 5 6 2 5" xfId="15611" xr:uid="{00000000-0005-0000-0000-00009F390000}"/>
    <cellStyle name="Normal 5 6 2 5 2" xfId="26830" xr:uid="{AFB82264-EE78-440D-97DE-3089EB4B88FE}"/>
    <cellStyle name="Normal 5 6 2 5 2 2" xfId="41793" xr:uid="{77411974-A2B1-4CC0-AF8D-3BBD4854F2ED}"/>
    <cellStyle name="Normal 5 6 2 5 3" xfId="34205" xr:uid="{B802C978-C87A-4E0A-9757-350A757A6FFD}"/>
    <cellStyle name="Normal 5 6 2 6" xfId="15612" xr:uid="{00000000-0005-0000-0000-0000A0390000}"/>
    <cellStyle name="Normal 5 6 3" xfId="15613" xr:uid="{00000000-0005-0000-0000-0000A1390000}"/>
    <cellStyle name="Normal 5 6 3 2" xfId="15614" xr:uid="{00000000-0005-0000-0000-0000A2390000}"/>
    <cellStyle name="Normal 5 6 3 2 2" xfId="15615" xr:uid="{00000000-0005-0000-0000-0000A3390000}"/>
    <cellStyle name="Normal 5 6 3 2 3" xfId="15616" xr:uid="{00000000-0005-0000-0000-0000A4390000}"/>
    <cellStyle name="Normal 5 6 3 3" xfId="15617" xr:uid="{00000000-0005-0000-0000-0000A5390000}"/>
    <cellStyle name="Normal 5 6 3 4" xfId="15618" xr:uid="{00000000-0005-0000-0000-0000A6390000}"/>
    <cellStyle name="Normal 5 6 3 4 2" xfId="26831" xr:uid="{87A6E88D-FB3D-4007-B9C8-5F3242F7151E}"/>
    <cellStyle name="Normal 5 6 3 4 2 2" xfId="41794" xr:uid="{02C97DAE-9F52-4BF4-AAC2-B411F15C8985}"/>
    <cellStyle name="Normal 5 6 3 4 3" xfId="34206" xr:uid="{B371DAA8-0936-4BFA-B485-CA71E9E37E0E}"/>
    <cellStyle name="Normal 5 6 3 5" xfId="15619" xr:uid="{00000000-0005-0000-0000-0000A7390000}"/>
    <cellStyle name="Normal 5 6 3 5 2" xfId="26832" xr:uid="{FBB80404-DF30-4C8E-B6EF-E068D1D2C38A}"/>
    <cellStyle name="Normal 5 6 3 5 2 2" xfId="41795" xr:uid="{4133168D-AE88-4559-820F-C64463268F16}"/>
    <cellStyle name="Normal 5 6 3 5 3" xfId="34207" xr:uid="{1197A6F0-B355-4948-AD84-66194BB9D358}"/>
    <cellStyle name="Normal 5 6 3 6" xfId="15620" xr:uid="{00000000-0005-0000-0000-0000A8390000}"/>
    <cellStyle name="Normal 5 6 4" xfId="15621" xr:uid="{00000000-0005-0000-0000-0000A9390000}"/>
    <cellStyle name="Normal 5 6 4 2" xfId="15622" xr:uid="{00000000-0005-0000-0000-0000AA390000}"/>
    <cellStyle name="Normal 5 6 4 2 2" xfId="15623" xr:uid="{00000000-0005-0000-0000-0000AB390000}"/>
    <cellStyle name="Normal 5 6 4 2 3" xfId="15624" xr:uid="{00000000-0005-0000-0000-0000AC390000}"/>
    <cellStyle name="Normal 5 6 4 3" xfId="15625" xr:uid="{00000000-0005-0000-0000-0000AD390000}"/>
    <cellStyle name="Normal 5 6 4 3 2" xfId="15626" xr:uid="{00000000-0005-0000-0000-0000AE390000}"/>
    <cellStyle name="Normal 5 6 4 3 3" xfId="26833" xr:uid="{37F8390B-4A99-476C-BB89-4126D8E20A68}"/>
    <cellStyle name="Normal 5 6 4 3 3 2" xfId="41796" xr:uid="{333663EF-CA35-4651-9759-6DA7C18E52F4}"/>
    <cellStyle name="Normal 5 6 4 3 4" xfId="34208" xr:uid="{3BBCFD18-7361-4D56-BEC0-7C01D3D2F99B}"/>
    <cellStyle name="Normal 5 6 4 4" xfId="15627" xr:uid="{00000000-0005-0000-0000-0000AF390000}"/>
    <cellStyle name="Normal 5 6 5" xfId="15628" xr:uid="{00000000-0005-0000-0000-0000B0390000}"/>
    <cellStyle name="Normal 5 6 5 2" xfId="15629" xr:uid="{00000000-0005-0000-0000-0000B1390000}"/>
    <cellStyle name="Normal 5 6 5 3" xfId="15630" xr:uid="{00000000-0005-0000-0000-0000B2390000}"/>
    <cellStyle name="Normal 5 6 6" xfId="15631" xr:uid="{00000000-0005-0000-0000-0000B3390000}"/>
    <cellStyle name="Normal 5 6 6 2" xfId="15632" xr:uid="{00000000-0005-0000-0000-0000B4390000}"/>
    <cellStyle name="Normal 5 6 6 2 2" xfId="26834" xr:uid="{54252626-2DF1-464D-90C1-DE27CD3879A8}"/>
    <cellStyle name="Normal 5 6 6 2 2 2" xfId="41797" xr:uid="{21B03F0A-84C9-4FEB-A7A6-DFDD6F0DA53A}"/>
    <cellStyle name="Normal 5 6 6 2 3" xfId="34209" xr:uid="{9EFD64CB-64AE-4F66-B743-9DC99F797FAC}"/>
    <cellStyle name="Normal 5 6 7" xfId="15633" xr:uid="{00000000-0005-0000-0000-0000B5390000}"/>
    <cellStyle name="Normal 5 6 7 2" xfId="26835" xr:uid="{BF232DA1-0F96-4F26-8BF0-E3D33A0AD80A}"/>
    <cellStyle name="Normal 5 6 7 2 2" xfId="41798" xr:uid="{77B8B8DC-9BD2-411B-BFE1-B8BCD9D51A35}"/>
    <cellStyle name="Normal 5 6 7 3" xfId="34210" xr:uid="{5FFF0C20-3E36-455D-B8B9-71642790B59F}"/>
    <cellStyle name="Normal 5 6 8" xfId="15634" xr:uid="{00000000-0005-0000-0000-0000B6390000}"/>
    <cellStyle name="Normal 5 7" xfId="2512" xr:uid="{00000000-0005-0000-0000-000096090000}"/>
    <cellStyle name="Normal 5 7 2" xfId="15635" xr:uid="{00000000-0005-0000-0000-0000B8390000}"/>
    <cellStyle name="Normal 5 7 2 2" xfId="15636" xr:uid="{00000000-0005-0000-0000-0000B9390000}"/>
    <cellStyle name="Normal 5 7 2 2 2" xfId="15637" xr:uid="{00000000-0005-0000-0000-0000BA390000}"/>
    <cellStyle name="Normal 5 7 2 2 2 2" xfId="15638" xr:uid="{00000000-0005-0000-0000-0000BB390000}"/>
    <cellStyle name="Normal 5 7 2 2 2 2 2" xfId="15639" xr:uid="{00000000-0005-0000-0000-0000BC390000}"/>
    <cellStyle name="Normal 5 7 2 2 2 2 3" xfId="15640" xr:uid="{00000000-0005-0000-0000-0000BD390000}"/>
    <cellStyle name="Normal 5 7 2 2 2 3" xfId="15641" xr:uid="{00000000-0005-0000-0000-0000BE390000}"/>
    <cellStyle name="Normal 5 7 2 2 2 3 2" xfId="15642" xr:uid="{00000000-0005-0000-0000-0000BF390000}"/>
    <cellStyle name="Normal 5 7 2 2 2 3 3" xfId="26836" xr:uid="{60052EDB-1F99-4EB5-BF64-14C96901A508}"/>
    <cellStyle name="Normal 5 7 2 2 2 3 3 2" xfId="41799" xr:uid="{44FA141C-5487-4297-8D3D-816FCE0E129A}"/>
    <cellStyle name="Normal 5 7 2 2 2 3 4" xfId="34211" xr:uid="{94EEB6A1-3C6F-404F-A1B1-0F022D7EC928}"/>
    <cellStyle name="Normal 5 7 2 2 2 4" xfId="15643" xr:uid="{00000000-0005-0000-0000-0000C0390000}"/>
    <cellStyle name="Normal 5 7 2 2 3" xfId="15644" xr:uid="{00000000-0005-0000-0000-0000C1390000}"/>
    <cellStyle name="Normal 5 7 2 2 3 2" xfId="15645" xr:uid="{00000000-0005-0000-0000-0000C2390000}"/>
    <cellStyle name="Normal 5 7 2 2 3 3" xfId="15646" xr:uid="{00000000-0005-0000-0000-0000C3390000}"/>
    <cellStyle name="Normal 5 7 2 2 4" xfId="15647" xr:uid="{00000000-0005-0000-0000-0000C4390000}"/>
    <cellStyle name="Normal 5 7 2 2 4 2" xfId="15648" xr:uid="{00000000-0005-0000-0000-0000C5390000}"/>
    <cellStyle name="Normal 5 7 2 2 4 3" xfId="26837" xr:uid="{AE9EA849-4EE5-40B2-ACFB-700FD6ED9FFE}"/>
    <cellStyle name="Normal 5 7 2 2 4 3 2" xfId="41800" xr:uid="{A3EC3258-E762-4FED-8FD0-069F0B3BB3AC}"/>
    <cellStyle name="Normal 5 7 2 2 4 4" xfId="34212" xr:uid="{262E3753-BB0F-4F7B-B40C-D88229A1C214}"/>
    <cellStyle name="Normal 5 7 2 2 5" xfId="15649" xr:uid="{00000000-0005-0000-0000-0000C6390000}"/>
    <cellStyle name="Normal 5 7 2 3" xfId="15650" xr:uid="{00000000-0005-0000-0000-0000C7390000}"/>
    <cellStyle name="Normal 5 7 2 3 2" xfId="15651" xr:uid="{00000000-0005-0000-0000-0000C8390000}"/>
    <cellStyle name="Normal 5 7 2 3 2 2" xfId="15652" xr:uid="{00000000-0005-0000-0000-0000C9390000}"/>
    <cellStyle name="Normal 5 7 2 3 2 3" xfId="15653" xr:uid="{00000000-0005-0000-0000-0000CA390000}"/>
    <cellStyle name="Normal 5 7 2 3 3" xfId="15654" xr:uid="{00000000-0005-0000-0000-0000CB390000}"/>
    <cellStyle name="Normal 5 7 2 3 3 2" xfId="15655" xr:uid="{00000000-0005-0000-0000-0000CC390000}"/>
    <cellStyle name="Normal 5 7 2 3 3 3" xfId="26838" xr:uid="{4628E267-06B8-4290-97A1-F23417C6ABB4}"/>
    <cellStyle name="Normal 5 7 2 3 3 3 2" xfId="41801" xr:uid="{2AEB7F86-6ED3-4C40-8405-DFB972B19E67}"/>
    <cellStyle name="Normal 5 7 2 3 3 4" xfId="34213" xr:uid="{BB8F6615-1EF4-4C96-BA9E-DB1A024E4FFB}"/>
    <cellStyle name="Normal 5 7 2 3 4" xfId="15656" xr:uid="{00000000-0005-0000-0000-0000CD390000}"/>
    <cellStyle name="Normal 5 7 2 4" xfId="15657" xr:uid="{00000000-0005-0000-0000-0000CE390000}"/>
    <cellStyle name="Normal 5 7 2 5" xfId="15658" xr:uid="{00000000-0005-0000-0000-0000CF390000}"/>
    <cellStyle name="Normal 5 7 2 5 2" xfId="26839" xr:uid="{985A9975-0774-4AFB-AF30-800242FD162F}"/>
    <cellStyle name="Normal 5 7 2 5 2 2" xfId="41802" xr:uid="{FCCD0E34-A002-437E-865F-52146A7BC831}"/>
    <cellStyle name="Normal 5 7 2 5 3" xfId="34214" xr:uid="{4A72A0D2-E40B-4245-A62F-4535DE7E9D2C}"/>
    <cellStyle name="Normal 5 7 2 6" xfId="15659" xr:uid="{00000000-0005-0000-0000-0000D0390000}"/>
    <cellStyle name="Normal 5 7 3" xfId="15660" xr:uid="{00000000-0005-0000-0000-0000D1390000}"/>
    <cellStyle name="Normal 5 7 3 2" xfId="15661" xr:uid="{00000000-0005-0000-0000-0000D2390000}"/>
    <cellStyle name="Normal 5 7 3 2 2" xfId="15662" xr:uid="{00000000-0005-0000-0000-0000D3390000}"/>
    <cellStyle name="Normal 5 7 3 2 3" xfId="15663" xr:uid="{00000000-0005-0000-0000-0000D4390000}"/>
    <cellStyle name="Normal 5 7 3 3" xfId="15664" xr:uid="{00000000-0005-0000-0000-0000D5390000}"/>
    <cellStyle name="Normal 5 7 3 4" xfId="15665" xr:uid="{00000000-0005-0000-0000-0000D6390000}"/>
    <cellStyle name="Normal 5 7 3 4 2" xfId="26840" xr:uid="{C81AD457-84B6-4F22-B2E3-6ACB087B8962}"/>
    <cellStyle name="Normal 5 7 3 4 2 2" xfId="41803" xr:uid="{DF2225E0-8548-42E4-AC5F-A251B90D38CD}"/>
    <cellStyle name="Normal 5 7 3 4 3" xfId="34215" xr:uid="{D6577FEB-768E-454B-AE68-7ABCDB7B5628}"/>
    <cellStyle name="Normal 5 7 3 5" xfId="15666" xr:uid="{00000000-0005-0000-0000-0000D7390000}"/>
    <cellStyle name="Normal 5 7 3 5 2" xfId="26841" xr:uid="{F9C36078-6D41-45B1-8FE6-FD53D8FC978C}"/>
    <cellStyle name="Normal 5 7 3 5 2 2" xfId="41804" xr:uid="{EBF5279C-4C70-46E7-9178-0D0ABBED7AD1}"/>
    <cellStyle name="Normal 5 7 3 5 3" xfId="34216" xr:uid="{292AC7FA-F31F-441A-B9B6-558BBCC68258}"/>
    <cellStyle name="Normal 5 7 3 6" xfId="15667" xr:uid="{00000000-0005-0000-0000-0000D8390000}"/>
    <cellStyle name="Normal 5 7 4" xfId="15668" xr:uid="{00000000-0005-0000-0000-0000D9390000}"/>
    <cellStyle name="Normal 5 7 4 2" xfId="15669" xr:uid="{00000000-0005-0000-0000-0000DA390000}"/>
    <cellStyle name="Normal 5 7 4 2 2" xfId="15670" xr:uid="{00000000-0005-0000-0000-0000DB390000}"/>
    <cellStyle name="Normal 5 7 4 2 3" xfId="15671" xr:uid="{00000000-0005-0000-0000-0000DC390000}"/>
    <cellStyle name="Normal 5 7 4 3" xfId="15672" xr:uid="{00000000-0005-0000-0000-0000DD390000}"/>
    <cellStyle name="Normal 5 7 4 3 2" xfId="15673" xr:uid="{00000000-0005-0000-0000-0000DE390000}"/>
    <cellStyle name="Normal 5 7 4 3 3" xfId="26842" xr:uid="{9F12245E-4FED-4737-BB38-551D4D90BAB0}"/>
    <cellStyle name="Normal 5 7 4 3 3 2" xfId="41805" xr:uid="{2B1B50E4-EEA6-4AB1-8257-5E7286AD059D}"/>
    <cellStyle name="Normal 5 7 4 3 4" xfId="34217" xr:uid="{DD881901-3C02-4BFB-B657-47E609C1E426}"/>
    <cellStyle name="Normal 5 7 4 4" xfId="15674" xr:uid="{00000000-0005-0000-0000-0000DF390000}"/>
    <cellStyle name="Normal 5 7 5" xfId="15675" xr:uid="{00000000-0005-0000-0000-0000E0390000}"/>
    <cellStyle name="Normal 5 7 5 2" xfId="15676" xr:uid="{00000000-0005-0000-0000-0000E1390000}"/>
    <cellStyle name="Normal 5 7 5 3" xfId="15677" xr:uid="{00000000-0005-0000-0000-0000E2390000}"/>
    <cellStyle name="Normal 5 7 6" xfId="15678" xr:uid="{00000000-0005-0000-0000-0000E3390000}"/>
    <cellStyle name="Normal 5 7 7" xfId="15679" xr:uid="{00000000-0005-0000-0000-0000E4390000}"/>
    <cellStyle name="Normal 5 7 7 2" xfId="26843" xr:uid="{4003942D-4B01-4393-BD93-E290346ACDC8}"/>
    <cellStyle name="Normal 5 7 7 2 2" xfId="41806" xr:uid="{63D16C14-4277-4538-9D3F-32520A503F6F}"/>
    <cellStyle name="Normal 5 7 7 3" xfId="34218" xr:uid="{2C10FF88-1695-4F42-8B23-D2CBECDCDB6A}"/>
    <cellStyle name="Normal 5 7 8" xfId="15680" xr:uid="{00000000-0005-0000-0000-0000E5390000}"/>
    <cellStyle name="Normal 5 8" xfId="2513" xr:uid="{00000000-0005-0000-0000-000097090000}"/>
    <cellStyle name="Normal 5 8 2" xfId="15681" xr:uid="{00000000-0005-0000-0000-0000E7390000}"/>
    <cellStyle name="Normal 5 8 2 2" xfId="15682" xr:uid="{00000000-0005-0000-0000-0000E8390000}"/>
    <cellStyle name="Normal 5 8 2 2 2" xfId="15683" xr:uid="{00000000-0005-0000-0000-0000E9390000}"/>
    <cellStyle name="Normal 5 8 2 2 2 2" xfId="15684" xr:uid="{00000000-0005-0000-0000-0000EA390000}"/>
    <cellStyle name="Normal 5 8 2 2 2 2 2" xfId="15685" xr:uid="{00000000-0005-0000-0000-0000EB390000}"/>
    <cellStyle name="Normal 5 8 2 2 2 2 3" xfId="15686" xr:uid="{00000000-0005-0000-0000-0000EC390000}"/>
    <cellStyle name="Normal 5 8 2 2 2 3" xfId="15687" xr:uid="{00000000-0005-0000-0000-0000ED390000}"/>
    <cellStyle name="Normal 5 8 2 2 2 3 2" xfId="15688" xr:uid="{00000000-0005-0000-0000-0000EE390000}"/>
    <cellStyle name="Normal 5 8 2 2 2 3 3" xfId="26844" xr:uid="{2D2DC756-8E60-439F-8D59-28A73AEE47F9}"/>
    <cellStyle name="Normal 5 8 2 2 2 3 3 2" xfId="41807" xr:uid="{76686574-700F-4D5C-B0DE-9123CED32B75}"/>
    <cellStyle name="Normal 5 8 2 2 2 3 4" xfId="34219" xr:uid="{0561A775-0C29-4DF6-ADF9-EB4462359DD3}"/>
    <cellStyle name="Normal 5 8 2 2 2 4" xfId="15689" xr:uid="{00000000-0005-0000-0000-0000EF390000}"/>
    <cellStyle name="Normal 5 8 2 2 3" xfId="15690" xr:uid="{00000000-0005-0000-0000-0000F0390000}"/>
    <cellStyle name="Normal 5 8 2 2 3 2" xfId="15691" xr:uid="{00000000-0005-0000-0000-0000F1390000}"/>
    <cellStyle name="Normal 5 8 2 2 3 3" xfId="15692" xr:uid="{00000000-0005-0000-0000-0000F2390000}"/>
    <cellStyle name="Normal 5 8 2 2 4" xfId="15693" xr:uid="{00000000-0005-0000-0000-0000F3390000}"/>
    <cellStyle name="Normal 5 8 2 2 4 2" xfId="15694" xr:uid="{00000000-0005-0000-0000-0000F4390000}"/>
    <cellStyle name="Normal 5 8 2 2 4 3" xfId="26845" xr:uid="{0F5B5C2C-E2D9-4FDC-9D1B-799B7BD7C4F9}"/>
    <cellStyle name="Normal 5 8 2 2 4 3 2" xfId="41808" xr:uid="{F17F4FB4-2664-43AB-A727-6BAA892A6701}"/>
    <cellStyle name="Normal 5 8 2 2 4 4" xfId="34220" xr:uid="{5813D004-538D-408F-8DCD-F45D0D511A4A}"/>
    <cellStyle name="Normal 5 8 2 2 5" xfId="15695" xr:uid="{00000000-0005-0000-0000-0000F5390000}"/>
    <cellStyle name="Normal 5 8 2 3" xfId="15696" xr:uid="{00000000-0005-0000-0000-0000F6390000}"/>
    <cellStyle name="Normal 5 8 2 3 2" xfId="15697" xr:uid="{00000000-0005-0000-0000-0000F7390000}"/>
    <cellStyle name="Normal 5 8 2 3 2 2" xfId="15698" xr:uid="{00000000-0005-0000-0000-0000F8390000}"/>
    <cellStyle name="Normal 5 8 2 3 2 3" xfId="15699" xr:uid="{00000000-0005-0000-0000-0000F9390000}"/>
    <cellStyle name="Normal 5 8 2 3 3" xfId="15700" xr:uid="{00000000-0005-0000-0000-0000FA390000}"/>
    <cellStyle name="Normal 5 8 2 3 3 2" xfId="15701" xr:uid="{00000000-0005-0000-0000-0000FB390000}"/>
    <cellStyle name="Normal 5 8 2 3 3 3" xfId="26846" xr:uid="{AC16D6B3-22F8-4811-974D-76A7C5844386}"/>
    <cellStyle name="Normal 5 8 2 3 3 3 2" xfId="41809" xr:uid="{51E3C1F9-A787-4592-9D02-D5EE2384CA10}"/>
    <cellStyle name="Normal 5 8 2 3 3 4" xfId="34221" xr:uid="{B2DE41AF-1BB6-495C-AD77-ED23D0FDDF99}"/>
    <cellStyle name="Normal 5 8 2 3 4" xfId="15702" xr:uid="{00000000-0005-0000-0000-0000FC390000}"/>
    <cellStyle name="Normal 5 8 2 4" xfId="15703" xr:uid="{00000000-0005-0000-0000-0000FD390000}"/>
    <cellStyle name="Normal 5 8 2 5" xfId="15704" xr:uid="{00000000-0005-0000-0000-0000FE390000}"/>
    <cellStyle name="Normal 5 8 2 5 2" xfId="26847" xr:uid="{4C56A35B-0393-4E42-A4B4-A9FAA04E15AE}"/>
    <cellStyle name="Normal 5 8 2 5 2 2" xfId="41810" xr:uid="{909F403F-110A-4A82-B18A-FB28C6C0843B}"/>
    <cellStyle name="Normal 5 8 2 5 3" xfId="34222" xr:uid="{3C7259ED-8E4E-4231-901F-CEC664A29761}"/>
    <cellStyle name="Normal 5 8 2 6" xfId="15705" xr:uid="{00000000-0005-0000-0000-0000FF390000}"/>
    <cellStyle name="Normal 5 8 3" xfId="15706" xr:uid="{00000000-0005-0000-0000-0000003A0000}"/>
    <cellStyle name="Normal 5 8 3 2" xfId="15707" xr:uid="{00000000-0005-0000-0000-0000013A0000}"/>
    <cellStyle name="Normal 5 8 3 2 2" xfId="15708" xr:uid="{00000000-0005-0000-0000-0000023A0000}"/>
    <cellStyle name="Normal 5 8 3 2 3" xfId="15709" xr:uid="{00000000-0005-0000-0000-0000033A0000}"/>
    <cellStyle name="Normal 5 8 3 3" xfId="15710" xr:uid="{00000000-0005-0000-0000-0000043A0000}"/>
    <cellStyle name="Normal 5 8 3 4" xfId="15711" xr:uid="{00000000-0005-0000-0000-0000053A0000}"/>
    <cellStyle name="Normal 5 8 3 4 2" xfId="26848" xr:uid="{53CF7918-5FFA-44FA-8E08-CC7A5F73E1D7}"/>
    <cellStyle name="Normal 5 8 3 4 2 2" xfId="41811" xr:uid="{1C9BDB60-58E1-4717-A3CF-7F6A7F5AB791}"/>
    <cellStyle name="Normal 5 8 3 4 3" xfId="34223" xr:uid="{5EA3E2A3-72D0-40DF-9982-8659A60602B3}"/>
    <cellStyle name="Normal 5 8 3 5" xfId="15712" xr:uid="{00000000-0005-0000-0000-0000063A0000}"/>
    <cellStyle name="Normal 5 8 3 5 2" xfId="26849" xr:uid="{0C30C3C1-B640-4C59-8D9D-05E8586D0330}"/>
    <cellStyle name="Normal 5 8 3 5 2 2" xfId="41812" xr:uid="{BA18EA1C-8D8A-4A7B-8040-6CD6DD34679F}"/>
    <cellStyle name="Normal 5 8 3 5 3" xfId="34224" xr:uid="{CFD6B378-B1BF-406A-9BAD-F0B7FFE7BF61}"/>
    <cellStyle name="Normal 5 8 3 6" xfId="15713" xr:uid="{00000000-0005-0000-0000-0000073A0000}"/>
    <cellStyle name="Normal 5 8 4" xfId="15714" xr:uid="{00000000-0005-0000-0000-0000083A0000}"/>
    <cellStyle name="Normal 5 8 4 2" xfId="15715" xr:uid="{00000000-0005-0000-0000-0000093A0000}"/>
    <cellStyle name="Normal 5 8 4 2 2" xfId="15716" xr:uid="{00000000-0005-0000-0000-00000A3A0000}"/>
    <cellStyle name="Normal 5 8 4 2 3" xfId="15717" xr:uid="{00000000-0005-0000-0000-00000B3A0000}"/>
    <cellStyle name="Normal 5 8 4 3" xfId="15718" xr:uid="{00000000-0005-0000-0000-00000C3A0000}"/>
    <cellStyle name="Normal 5 8 4 3 2" xfId="15719" xr:uid="{00000000-0005-0000-0000-00000D3A0000}"/>
    <cellStyle name="Normal 5 8 4 3 3" xfId="26850" xr:uid="{97C5CF35-7B1A-4C87-857E-7B3A48225BE1}"/>
    <cellStyle name="Normal 5 8 4 3 3 2" xfId="41813" xr:uid="{CBB2CD22-54CA-4429-B2F6-AA16D48CA293}"/>
    <cellStyle name="Normal 5 8 4 3 4" xfId="34225" xr:uid="{445C79BB-B5C3-48D7-A2AF-FDACF43BA7B9}"/>
    <cellStyle name="Normal 5 8 4 4" xfId="15720" xr:uid="{00000000-0005-0000-0000-00000E3A0000}"/>
    <cellStyle name="Normal 5 8 5" xfId="15721" xr:uid="{00000000-0005-0000-0000-00000F3A0000}"/>
    <cellStyle name="Normal 5 8 5 2" xfId="15722" xr:uid="{00000000-0005-0000-0000-0000103A0000}"/>
    <cellStyle name="Normal 5 8 5 3" xfId="15723" xr:uid="{00000000-0005-0000-0000-0000113A0000}"/>
    <cellStyle name="Normal 5 8 6" xfId="15724" xr:uid="{00000000-0005-0000-0000-0000123A0000}"/>
    <cellStyle name="Normal 5 8 7" xfId="15725" xr:uid="{00000000-0005-0000-0000-0000133A0000}"/>
    <cellStyle name="Normal 5 8 7 2" xfId="26851" xr:uid="{A5CA55C0-5BE5-4C90-9BE5-B19AD0A2120E}"/>
    <cellStyle name="Normal 5 8 7 2 2" xfId="41814" xr:uid="{D0B9DAF7-A4A2-48D5-A6FF-EF0151A24A58}"/>
    <cellStyle name="Normal 5 8 7 3" xfId="34226" xr:uid="{06AD9A5B-5E66-4D86-82D1-0154E5396411}"/>
    <cellStyle name="Normal 5 8 8" xfId="15726" xr:uid="{00000000-0005-0000-0000-0000143A0000}"/>
    <cellStyle name="Normal 5 9" xfId="2514" xr:uid="{00000000-0005-0000-0000-000098090000}"/>
    <cellStyle name="Normal 5 9 2" xfId="15727" xr:uid="{00000000-0005-0000-0000-0000163A0000}"/>
    <cellStyle name="Normal 5 9 2 2" xfId="15728" xr:uid="{00000000-0005-0000-0000-0000173A0000}"/>
    <cellStyle name="Normal 5 9 2 2 2" xfId="15729" xr:uid="{00000000-0005-0000-0000-0000183A0000}"/>
    <cellStyle name="Normal 5 9 2 2 2 2" xfId="15730" xr:uid="{00000000-0005-0000-0000-0000193A0000}"/>
    <cellStyle name="Normal 5 9 2 2 2 2 2" xfId="15731" xr:uid="{00000000-0005-0000-0000-00001A3A0000}"/>
    <cellStyle name="Normal 5 9 2 2 2 2 3" xfId="15732" xr:uid="{00000000-0005-0000-0000-00001B3A0000}"/>
    <cellStyle name="Normal 5 9 2 2 2 3" xfId="15733" xr:uid="{00000000-0005-0000-0000-00001C3A0000}"/>
    <cellStyle name="Normal 5 9 2 2 2 3 2" xfId="15734" xr:uid="{00000000-0005-0000-0000-00001D3A0000}"/>
    <cellStyle name="Normal 5 9 2 2 2 3 3" xfId="26852" xr:uid="{37A437D3-AEDE-4B0F-B698-F3C5E40FD9BC}"/>
    <cellStyle name="Normal 5 9 2 2 2 3 3 2" xfId="41815" xr:uid="{ED91B51D-43CB-4315-B8EB-F54242F3A27A}"/>
    <cellStyle name="Normal 5 9 2 2 2 3 4" xfId="34227" xr:uid="{A9EE2241-66C8-4324-8D87-B3067D373301}"/>
    <cellStyle name="Normal 5 9 2 2 2 4" xfId="15735" xr:uid="{00000000-0005-0000-0000-00001E3A0000}"/>
    <cellStyle name="Normal 5 9 2 2 3" xfId="15736" xr:uid="{00000000-0005-0000-0000-00001F3A0000}"/>
    <cellStyle name="Normal 5 9 2 2 3 2" xfId="15737" xr:uid="{00000000-0005-0000-0000-0000203A0000}"/>
    <cellStyle name="Normal 5 9 2 2 3 3" xfId="15738" xr:uid="{00000000-0005-0000-0000-0000213A0000}"/>
    <cellStyle name="Normal 5 9 2 2 4" xfId="15739" xr:uid="{00000000-0005-0000-0000-0000223A0000}"/>
    <cellStyle name="Normal 5 9 2 2 4 2" xfId="15740" xr:uid="{00000000-0005-0000-0000-0000233A0000}"/>
    <cellStyle name="Normal 5 9 2 2 4 3" xfId="26853" xr:uid="{77A2E794-DB64-451D-A6E1-F3F7D7411171}"/>
    <cellStyle name="Normal 5 9 2 2 4 3 2" xfId="41816" xr:uid="{7A4DA3BF-8F05-4D16-95F2-A4D1BCC7EA66}"/>
    <cellStyle name="Normal 5 9 2 2 4 4" xfId="34228" xr:uid="{C0262D1A-76AE-49F1-9B8D-72CDACCC35CD}"/>
    <cellStyle name="Normal 5 9 2 2 5" xfId="15741" xr:uid="{00000000-0005-0000-0000-0000243A0000}"/>
    <cellStyle name="Normal 5 9 2 3" xfId="15742" xr:uid="{00000000-0005-0000-0000-0000253A0000}"/>
    <cellStyle name="Normal 5 9 2 3 2" xfId="15743" xr:uid="{00000000-0005-0000-0000-0000263A0000}"/>
    <cellStyle name="Normal 5 9 2 3 2 2" xfId="15744" xr:uid="{00000000-0005-0000-0000-0000273A0000}"/>
    <cellStyle name="Normal 5 9 2 3 2 3" xfId="15745" xr:uid="{00000000-0005-0000-0000-0000283A0000}"/>
    <cellStyle name="Normal 5 9 2 3 3" xfId="15746" xr:uid="{00000000-0005-0000-0000-0000293A0000}"/>
    <cellStyle name="Normal 5 9 2 3 3 2" xfId="15747" xr:uid="{00000000-0005-0000-0000-00002A3A0000}"/>
    <cellStyle name="Normal 5 9 2 3 3 3" xfId="26854" xr:uid="{0AB26B85-CD7B-4CF4-94DC-97F10FE130E8}"/>
    <cellStyle name="Normal 5 9 2 3 3 3 2" xfId="41817" xr:uid="{7D1166AE-2BCF-4EAE-8C03-526BF35E4786}"/>
    <cellStyle name="Normal 5 9 2 3 3 4" xfId="34229" xr:uid="{DAD3B5F1-DA20-4F57-A001-2901422918C2}"/>
    <cellStyle name="Normal 5 9 2 3 4" xfId="15748" xr:uid="{00000000-0005-0000-0000-00002B3A0000}"/>
    <cellStyle name="Normal 5 9 2 4" xfId="15749" xr:uid="{00000000-0005-0000-0000-00002C3A0000}"/>
    <cellStyle name="Normal 5 9 2 5" xfId="15750" xr:uid="{00000000-0005-0000-0000-00002D3A0000}"/>
    <cellStyle name="Normal 5 9 2 5 2" xfId="26855" xr:uid="{C45D76A9-ACA9-4A59-9F4F-A25588204AFE}"/>
    <cellStyle name="Normal 5 9 2 5 2 2" xfId="41818" xr:uid="{155F8798-B5A5-4154-9305-BA2692DDA5E6}"/>
    <cellStyle name="Normal 5 9 2 5 3" xfId="34230" xr:uid="{3835B096-735D-4B6B-97BC-AAED97052FAD}"/>
    <cellStyle name="Normal 5 9 2 6" xfId="15751" xr:uid="{00000000-0005-0000-0000-00002E3A0000}"/>
    <cellStyle name="Normal 5 9 3" xfId="15752" xr:uid="{00000000-0005-0000-0000-00002F3A0000}"/>
    <cellStyle name="Normal 5 9 3 2" xfId="15753" xr:uid="{00000000-0005-0000-0000-0000303A0000}"/>
    <cellStyle name="Normal 5 9 3 2 2" xfId="15754" xr:uid="{00000000-0005-0000-0000-0000313A0000}"/>
    <cellStyle name="Normal 5 9 3 2 3" xfId="15755" xr:uid="{00000000-0005-0000-0000-0000323A0000}"/>
    <cellStyle name="Normal 5 9 3 3" xfId="15756" xr:uid="{00000000-0005-0000-0000-0000333A0000}"/>
    <cellStyle name="Normal 5 9 3 4" xfId="15757" xr:uid="{00000000-0005-0000-0000-0000343A0000}"/>
    <cellStyle name="Normal 5 9 3 4 2" xfId="26856" xr:uid="{88444052-AC82-4890-B038-F91594E59BBF}"/>
    <cellStyle name="Normal 5 9 3 4 2 2" xfId="41819" xr:uid="{3E029E45-3785-4790-8330-8FD00BC63FAF}"/>
    <cellStyle name="Normal 5 9 3 4 3" xfId="34231" xr:uid="{BD3D1560-6332-4861-A89B-BDC3885513F5}"/>
    <cellStyle name="Normal 5 9 3 5" xfId="15758" xr:uid="{00000000-0005-0000-0000-0000353A0000}"/>
    <cellStyle name="Normal 5 9 3 5 2" xfId="26857" xr:uid="{EA50DE84-7EAD-4B81-B74C-1D2367FBDFA1}"/>
    <cellStyle name="Normal 5 9 3 5 2 2" xfId="41820" xr:uid="{50823FFC-0048-4008-B47B-74287C4905D3}"/>
    <cellStyle name="Normal 5 9 3 5 3" xfId="34232" xr:uid="{E9D6D5C8-DA91-4AE4-ACD0-F7AD055FC016}"/>
    <cellStyle name="Normal 5 9 3 6" xfId="15759" xr:uid="{00000000-0005-0000-0000-0000363A0000}"/>
    <cellStyle name="Normal 5 9 4" xfId="15760" xr:uid="{00000000-0005-0000-0000-0000373A0000}"/>
    <cellStyle name="Normal 5 9 4 2" xfId="15761" xr:uid="{00000000-0005-0000-0000-0000383A0000}"/>
    <cellStyle name="Normal 5 9 4 2 2" xfId="15762" xr:uid="{00000000-0005-0000-0000-0000393A0000}"/>
    <cellStyle name="Normal 5 9 4 2 3" xfId="15763" xr:uid="{00000000-0005-0000-0000-00003A3A0000}"/>
    <cellStyle name="Normal 5 9 4 3" xfId="15764" xr:uid="{00000000-0005-0000-0000-00003B3A0000}"/>
    <cellStyle name="Normal 5 9 4 3 2" xfId="15765" xr:uid="{00000000-0005-0000-0000-00003C3A0000}"/>
    <cellStyle name="Normal 5 9 4 3 3" xfId="26858" xr:uid="{DC1E63A8-45B7-4D48-9EC1-84F1FE5E7449}"/>
    <cellStyle name="Normal 5 9 4 3 3 2" xfId="41821" xr:uid="{41E9C4C1-AD33-4D1E-A5B1-50739C73477A}"/>
    <cellStyle name="Normal 5 9 4 3 4" xfId="34233" xr:uid="{661A14AE-A38C-4633-AD85-8A87787A3049}"/>
    <cellStyle name="Normal 5 9 4 4" xfId="15766" xr:uid="{00000000-0005-0000-0000-00003D3A0000}"/>
    <cellStyle name="Normal 5 9 5" xfId="15767" xr:uid="{00000000-0005-0000-0000-00003E3A0000}"/>
    <cellStyle name="Normal 5 9 5 2" xfId="15768" xr:uid="{00000000-0005-0000-0000-00003F3A0000}"/>
    <cellStyle name="Normal 5 9 5 3" xfId="15769" xr:uid="{00000000-0005-0000-0000-0000403A0000}"/>
    <cellStyle name="Normal 5 9 6" xfId="15770" xr:uid="{00000000-0005-0000-0000-0000413A0000}"/>
    <cellStyle name="Normal 5 9 7" xfId="15771" xr:uid="{00000000-0005-0000-0000-0000423A0000}"/>
    <cellStyle name="Normal 5 9 7 2" xfId="26859" xr:uid="{30CF42E6-3CA8-4A2B-8F3E-B55B650F1796}"/>
    <cellStyle name="Normal 5 9 7 2 2" xfId="41822" xr:uid="{9CD35AB4-7B76-4F81-B00F-2F430A35A9F3}"/>
    <cellStyle name="Normal 5 9 7 3" xfId="34234" xr:uid="{FBF96123-C1D7-49C2-B206-24A53BE194D3}"/>
    <cellStyle name="Normal 5 9 8" xfId="15772" xr:uid="{00000000-0005-0000-0000-0000433A0000}"/>
    <cellStyle name="Normal 5_Commitments" xfId="15773" xr:uid="{00000000-0005-0000-0000-0000443A0000}"/>
    <cellStyle name="Normal 50" xfId="2515" xr:uid="{00000000-0005-0000-0000-00009A090000}"/>
    <cellStyle name="Normal 50 2" xfId="15774" xr:uid="{00000000-0005-0000-0000-0000463A0000}"/>
    <cellStyle name="Normal 50 2 2" xfId="15775" xr:uid="{00000000-0005-0000-0000-0000473A0000}"/>
    <cellStyle name="Normal 50 3" xfId="15776" xr:uid="{00000000-0005-0000-0000-0000483A0000}"/>
    <cellStyle name="Normal 50 4" xfId="15777" xr:uid="{00000000-0005-0000-0000-0000493A0000}"/>
    <cellStyle name="Normal 50 5" xfId="15778" xr:uid="{00000000-0005-0000-0000-00004A3A0000}"/>
    <cellStyle name="Normal 50 6" xfId="5339" xr:uid="{00000000-0005-0000-0000-0000453A0000}"/>
    <cellStyle name="Normal 51" xfId="5338" xr:uid="{00000000-0005-0000-0000-00004B3A0000}"/>
    <cellStyle name="Normal 51 2" xfId="15779" xr:uid="{00000000-0005-0000-0000-00004C3A0000}"/>
    <cellStyle name="Normal 51 2 2" xfId="15780" xr:uid="{00000000-0005-0000-0000-00004D3A0000}"/>
    <cellStyle name="Normal 51 2 3" xfId="26860" xr:uid="{1F077201-CA58-455C-9CB9-A34296DA01CC}"/>
    <cellStyle name="Normal 51 2 3 2" xfId="41823" xr:uid="{B7B625D9-DC70-44A2-B192-C92B30C754FA}"/>
    <cellStyle name="Normal 51 2 4" xfId="34235" xr:uid="{EB40810B-384F-4E26-9670-BE683483F2B3}"/>
    <cellStyle name="Normal 51 3" xfId="40" xr:uid="{00000000-0005-0000-0000-00002C000000}"/>
    <cellStyle name="Normal 51 3 2" xfId="142" xr:uid="{00000000-0005-0000-0000-00002C000000}"/>
    <cellStyle name="Normal 51 3 2 2" xfId="20689" xr:uid="{1BFBB7AE-417C-4A4C-A8A4-56AB2F606048}"/>
    <cellStyle name="Normal 51 3 2 2 2" xfId="35690" xr:uid="{BBB03467-C43E-410C-9963-F2D699811014}"/>
    <cellStyle name="Normal 51 3 2 3" xfId="27993" xr:uid="{CEC56BC7-B586-45F3-9DBA-ED1D4CF9359A}"/>
    <cellStyle name="Normal 51 3 3" xfId="15781" xr:uid="{00000000-0005-0000-0000-00004E3A0000}"/>
    <cellStyle name="Normal 51 3 4" xfId="20619" xr:uid="{7034D5CA-32CD-4C74-85C2-393FC5BB6F4B}"/>
    <cellStyle name="Normal 51 3 4 2" xfId="35620" xr:uid="{72409C0C-C2E3-4BB2-AFC2-6898C9726F2A}"/>
    <cellStyle name="Normal 51 3 5" xfId="27923" xr:uid="{736D6C8E-90B1-4FE6-AEB8-9EFFDC09DCA9}"/>
    <cellStyle name="Normal 51 4" xfId="15782" xr:uid="{00000000-0005-0000-0000-00004F3A0000}"/>
    <cellStyle name="Normal 51 4 2" xfId="26861" xr:uid="{921F26C3-0BE1-4C99-80C8-5A7BED33830D}"/>
    <cellStyle name="Normal 51 4 2 2" xfId="41824" xr:uid="{4AB81051-9041-4E9C-9691-8C33103D4151}"/>
    <cellStyle name="Normal 51 4 3" xfId="34236" xr:uid="{D6194156-2065-4C6F-8409-1D525B374E2D}"/>
    <cellStyle name="Normal 51 5" xfId="15783" xr:uid="{00000000-0005-0000-0000-0000503A0000}"/>
    <cellStyle name="Normal 51 6" xfId="15784" xr:uid="{00000000-0005-0000-0000-0000513A0000}"/>
    <cellStyle name="Normal 51 7" xfId="15785" xr:uid="{00000000-0005-0000-0000-0000523A0000}"/>
    <cellStyle name="Normal 51 8" xfId="23178" xr:uid="{0C48CF69-04D2-4944-9C66-C7B799369844}"/>
    <cellStyle name="Normal 51 8 2" xfId="38151" xr:uid="{8B75904E-7978-4C7D-9347-014CEC684D53}"/>
    <cellStyle name="Normal 51 9" xfId="30548" xr:uid="{19630FEA-DE69-4308-A626-347D55F0F027}"/>
    <cellStyle name="Normal 52" xfId="5295" xr:uid="{00000000-0005-0000-0000-0000533A0000}"/>
    <cellStyle name="Normal 52 2" xfId="5293" xr:uid="{00000000-0005-0000-0000-0000543A0000}"/>
    <cellStyle name="Normal 52 2 2" xfId="23171" xr:uid="{54B4F2C9-365D-4234-BF6D-B2C591812178}"/>
    <cellStyle name="Normal 52 2 2 2" xfId="38147" xr:uid="{0C7549FB-98D1-400D-93C1-CD73B273CF41}"/>
    <cellStyle name="Normal 52 2 3" xfId="30543" xr:uid="{48D68311-EAD5-42BD-8623-3CF790FE2A07}"/>
    <cellStyle name="Normal 52 3" xfId="41" xr:uid="{00000000-0005-0000-0000-00002D000000}"/>
    <cellStyle name="Normal 52 3 2" xfId="143" xr:uid="{00000000-0005-0000-0000-00002D000000}"/>
    <cellStyle name="Normal 52 3 2 2" xfId="20690" xr:uid="{810BEAA3-1069-47E3-91DF-3516D52E1563}"/>
    <cellStyle name="Normal 52 3 2 2 2" xfId="35691" xr:uid="{A0258419-6ECF-4B4C-A145-8C9509587650}"/>
    <cellStyle name="Normal 52 3 2 3" xfId="27994" xr:uid="{2DE534AB-2FF1-4BD1-A51F-42AE85CE729E}"/>
    <cellStyle name="Normal 52 3 3" xfId="20620" xr:uid="{2EB05EEE-C99A-4C62-81BD-B27B3BE4B3F6}"/>
    <cellStyle name="Normal 52 3 3 2" xfId="35621" xr:uid="{1AB1C716-DA7F-471A-8D08-FE999716B223}"/>
    <cellStyle name="Normal 52 3 4" xfId="27924" xr:uid="{7F8EEE3D-FE72-4432-A270-C61DB7A4DEAA}"/>
    <cellStyle name="Normal 52 4" xfId="15786" xr:uid="{00000000-0005-0000-0000-0000563A0000}"/>
    <cellStyle name="Normal 52 4 2" xfId="26862" xr:uid="{17062ABF-2FB4-4474-A6B8-A60A123C70C9}"/>
    <cellStyle name="Normal 52 4 2 2" xfId="41825" xr:uid="{70057063-04F0-446F-B8AE-FEC1FEAF8B88}"/>
    <cellStyle name="Normal 52 4 3" xfId="34237" xr:uid="{3DF1D3EC-E844-4D41-897B-435DDB341DEC}"/>
    <cellStyle name="Normal 52 5" xfId="15787" xr:uid="{00000000-0005-0000-0000-0000573A0000}"/>
    <cellStyle name="Normal 52 6" xfId="23173" xr:uid="{EEB84426-B4DA-442B-AADC-6273FD149AC8}"/>
    <cellStyle name="Normal 52 6 2" xfId="38149" xr:uid="{1195E064-E350-4A65-A3E9-B97EA512BCB6}"/>
    <cellStyle name="Normal 52 7" xfId="30545" xr:uid="{0CCE9B1B-43E0-490C-B34A-CBA664CA0D15}"/>
    <cellStyle name="Normal 53" xfId="2516" xr:uid="{00000000-0005-0000-0000-00009B090000}"/>
    <cellStyle name="Normal 53 2" xfId="15788" xr:uid="{00000000-0005-0000-0000-0000593A0000}"/>
    <cellStyle name="Normal 53 2 2" xfId="15789" xr:uid="{00000000-0005-0000-0000-00005A3A0000}"/>
    <cellStyle name="Normal 53 3" xfId="15790" xr:uid="{00000000-0005-0000-0000-00005B3A0000}"/>
    <cellStyle name="Normal 53 4" xfId="15791" xr:uid="{00000000-0005-0000-0000-00005C3A0000}"/>
    <cellStyle name="Normal 53 5" xfId="15792" xr:uid="{00000000-0005-0000-0000-00005D3A0000}"/>
    <cellStyle name="Normal 53 6" xfId="20118" xr:uid="{00000000-0005-0000-0000-00005E3A0000}"/>
    <cellStyle name="Normal 53 6 2" xfId="27561" xr:uid="{FA658E57-97EA-4EE2-9756-7CCED9E1C7EF}"/>
    <cellStyle name="Normal 53 6 2 2" xfId="42498" xr:uid="{F0CC955A-990D-4BB2-8695-5A93CBC28FFF}"/>
    <cellStyle name="Normal 53 6 3" xfId="35137" xr:uid="{DB2A0F5B-7A44-4D0D-882B-6C01C62388EC}"/>
    <cellStyle name="Normal 53 7" xfId="5290" xr:uid="{00000000-0005-0000-0000-0000583A0000}"/>
    <cellStyle name="Normal 53 7 2" xfId="23168" xr:uid="{A7171637-17F2-4D89-8234-8532551EB2F3}"/>
    <cellStyle name="Normal 53 7 2 2" xfId="38144" xr:uid="{76A6D1F4-90B2-4698-A83C-0C724C330926}"/>
    <cellStyle name="Normal 53 7 3" xfId="30540" xr:uid="{F12066BA-D0B5-4D92-85BE-851D46B56919}"/>
    <cellStyle name="Normal 54" xfId="15793" xr:uid="{00000000-0005-0000-0000-00005F3A0000}"/>
    <cellStyle name="Normal 54 2" xfId="15794" xr:uid="{00000000-0005-0000-0000-0000603A0000}"/>
    <cellStyle name="Normal 54 2 2" xfId="26864" xr:uid="{0E1249D0-0661-42D5-BC40-A88DB8270B65}"/>
    <cellStyle name="Normal 54 2 2 2" xfId="41827" xr:uid="{73329577-E449-4C7C-ADCA-0E2190AB13C9}"/>
    <cellStyle name="Normal 54 2 3" xfId="34239" xr:uid="{D4CE7D42-D517-4531-ADC2-EB25B74F8F25}"/>
    <cellStyle name="Normal 54 3" xfId="42" xr:uid="{00000000-0005-0000-0000-00002E000000}"/>
    <cellStyle name="Normal 54 3 2" xfId="144" xr:uid="{00000000-0005-0000-0000-00002E000000}"/>
    <cellStyle name="Normal 54 3 2 2" xfId="20691" xr:uid="{D85D8B1C-42EA-41ED-B7B6-2A4DBDFEEB91}"/>
    <cellStyle name="Normal 54 3 2 2 2" xfId="35692" xr:uid="{C9160FDB-0613-4233-986B-0FBB8DC6DFD8}"/>
    <cellStyle name="Normal 54 3 2 3" xfId="27995" xr:uid="{19F529FF-075A-42F9-9274-FC7D303D1BF8}"/>
    <cellStyle name="Normal 54 3 3" xfId="15795" xr:uid="{00000000-0005-0000-0000-0000613A0000}"/>
    <cellStyle name="Normal 54 3 4" xfId="20621" xr:uid="{B02A8605-04DD-45F3-B399-F09C53E28BE8}"/>
    <cellStyle name="Normal 54 3 4 2" xfId="35622" xr:uid="{99E8EE79-9D9E-4B0C-9F3D-10112B3BFF90}"/>
    <cellStyle name="Normal 54 3 5" xfId="27925" xr:uid="{88FD038B-4AE2-4273-A2DC-477914467081}"/>
    <cellStyle name="Normal 54 4" xfId="15796" xr:uid="{00000000-0005-0000-0000-0000623A0000}"/>
    <cellStyle name="Normal 54 5" xfId="26863" xr:uid="{5D2ED8DC-7ECA-493B-B92E-86E7D0FF2B51}"/>
    <cellStyle name="Normal 54 5 2" xfId="41826" xr:uid="{18CE4EEB-6219-4D41-9AE3-872FAE359BF7}"/>
    <cellStyle name="Normal 54 6" xfId="34238" xr:uid="{A5D448C5-E05C-4709-9C7F-B558A8A7A8E2}"/>
    <cellStyle name="Normal 55" xfId="15797" xr:uid="{00000000-0005-0000-0000-0000633A0000}"/>
    <cellStyle name="Normal 55 2" xfId="15798" xr:uid="{00000000-0005-0000-0000-0000643A0000}"/>
    <cellStyle name="Normal 55 2 2" xfId="26865" xr:uid="{67AA30B3-7F02-4BB7-A6DD-4A141439AF4D}"/>
    <cellStyle name="Normal 55 2 2 2" xfId="41828" xr:uid="{685809DE-DEA9-49BB-8F2D-A8421F487E6A}"/>
    <cellStyle name="Normal 55 2 3" xfId="34240" xr:uid="{CB9E4F4E-B2FD-4872-B041-7535361655A1}"/>
    <cellStyle name="Normal 55 3" xfId="29" xr:uid="{00000000-0005-0000-0000-00002F000000}"/>
    <cellStyle name="Normal 55 3 2" xfId="131" xr:uid="{00000000-0005-0000-0000-00002F000000}"/>
    <cellStyle name="Normal 55 3 2 2" xfId="20678" xr:uid="{56420884-1550-41C4-BDC0-D1FB55DFAD54}"/>
    <cellStyle name="Normal 55 3 2 2 2" xfId="35679" xr:uid="{E42A6F7A-D9A5-493E-B6AA-202010F40310}"/>
    <cellStyle name="Normal 55 3 2 3" xfId="27982" xr:uid="{A8E7696A-ED99-4A09-8C2D-33EAE1510FC6}"/>
    <cellStyle name="Normal 55 3 3" xfId="15799" xr:uid="{00000000-0005-0000-0000-0000653A0000}"/>
    <cellStyle name="Normal 55 3 4" xfId="20608" xr:uid="{71E9F132-201D-427C-B5E8-96C0EBC17B6D}"/>
    <cellStyle name="Normal 55 3 4 2" xfId="35609" xr:uid="{E9D60511-970C-47B2-9E9A-113172B66DB6}"/>
    <cellStyle name="Normal 55 3 5" xfId="27912" xr:uid="{045C94B7-7587-40F6-A589-6E16877E3AC4}"/>
    <cellStyle name="Normal 56" xfId="2517" xr:uid="{00000000-0005-0000-0000-00009C090000}"/>
    <cellStyle name="Normal 56 2" xfId="15801" xr:uid="{00000000-0005-0000-0000-0000673A0000}"/>
    <cellStyle name="Normal 56 2 2" xfId="15802" xr:uid="{00000000-0005-0000-0000-0000683A0000}"/>
    <cellStyle name="Normal 56 3" xfId="15803" xr:uid="{00000000-0005-0000-0000-0000693A0000}"/>
    <cellStyle name="Normal 56 4" xfId="15804" xr:uid="{00000000-0005-0000-0000-00006A3A0000}"/>
    <cellStyle name="Normal 56 5" xfId="15805" xr:uid="{00000000-0005-0000-0000-00006B3A0000}"/>
    <cellStyle name="Normal 56 6" xfId="15800" xr:uid="{00000000-0005-0000-0000-0000663A0000}"/>
    <cellStyle name="Normal 57" xfId="15806" xr:uid="{00000000-0005-0000-0000-00006C3A0000}"/>
    <cellStyle name="Normal 57 2" xfId="15807" xr:uid="{00000000-0005-0000-0000-00006D3A0000}"/>
    <cellStyle name="Normal 57 2 2" xfId="26866" xr:uid="{B1A09793-E5BB-4633-8193-6DB04C4DA0C0}"/>
    <cellStyle name="Normal 57 2 2 2" xfId="41829" xr:uid="{D485C0AA-02A1-4B12-915F-02CC48C2E5CF}"/>
    <cellStyle name="Normal 57 2 3" xfId="34241" xr:uid="{F8EC8DF5-3071-48BC-8DBC-1E34C688B83A}"/>
    <cellStyle name="Normal 57 3" xfId="43" xr:uid="{00000000-0005-0000-0000-000030000000}"/>
    <cellStyle name="Normal 57 3 2" xfId="145" xr:uid="{00000000-0005-0000-0000-000030000000}"/>
    <cellStyle name="Normal 57 3 2 2" xfId="20692" xr:uid="{53DF96FB-B399-4E3D-B66D-873A6D7B198D}"/>
    <cellStyle name="Normal 57 3 2 2 2" xfId="35693" xr:uid="{BFF3E2EA-F6C4-46AC-9778-EB2DEA71FEA2}"/>
    <cellStyle name="Normal 57 3 2 3" xfId="27996" xr:uid="{5EF438C3-E7F6-43A4-86CF-0C44D2799D4B}"/>
    <cellStyle name="Normal 57 3 3" xfId="15808" xr:uid="{00000000-0005-0000-0000-00006E3A0000}"/>
    <cellStyle name="Normal 57 3 4" xfId="20622" xr:uid="{FA65B9E8-C490-447B-9A0C-429607193BEA}"/>
    <cellStyle name="Normal 57 3 4 2" xfId="35623" xr:uid="{2045DD35-C550-426C-81AE-4CF55FEFE8BC}"/>
    <cellStyle name="Normal 57 3 5" xfId="27926" xr:uid="{BBF0C1E7-1245-4AB4-85C7-76254323BDBE}"/>
    <cellStyle name="Normal 58" xfId="15809" xr:uid="{00000000-0005-0000-0000-00006F3A0000}"/>
    <cellStyle name="Normal 58 2" xfId="15810" xr:uid="{00000000-0005-0000-0000-0000703A0000}"/>
    <cellStyle name="Normal 58 2 2" xfId="26867" xr:uid="{04D7113D-DE62-4BEF-BBC2-42F13DE1B212}"/>
    <cellStyle name="Normal 58 2 2 2" xfId="41830" xr:uid="{7AF5B48B-25F1-4463-A945-CAEB9C0C99D3}"/>
    <cellStyle name="Normal 58 2 3" xfId="34242" xr:uid="{617F84F2-AFE7-46F1-A91B-754375162752}"/>
    <cellStyle name="Normal 58 3" xfId="44" xr:uid="{00000000-0005-0000-0000-000031000000}"/>
    <cellStyle name="Normal 58 3 2" xfId="146" xr:uid="{00000000-0005-0000-0000-000031000000}"/>
    <cellStyle name="Normal 58 3 2 2" xfId="20693" xr:uid="{0F1B4FC8-902D-42E0-A28E-E3FE91AA61CC}"/>
    <cellStyle name="Normal 58 3 2 2 2" xfId="35694" xr:uid="{63B62D5D-6C38-42A6-83C0-1FC22DF3F3A6}"/>
    <cellStyle name="Normal 58 3 2 3" xfId="27997" xr:uid="{A2FE46CF-4359-4684-8032-40709D1E9669}"/>
    <cellStyle name="Normal 58 3 3" xfId="15811" xr:uid="{00000000-0005-0000-0000-0000713A0000}"/>
    <cellStyle name="Normal 58 3 4" xfId="20623" xr:uid="{770C6B80-D1CD-4C6B-9BE2-81F6DA81630B}"/>
    <cellStyle name="Normal 58 3 4 2" xfId="35624" xr:uid="{9C8A5272-A0B0-4B64-A470-B8862DE36E2B}"/>
    <cellStyle name="Normal 58 3 5" xfId="27927" xr:uid="{F1606750-F5ED-4D11-885B-3422D6D8D7B3}"/>
    <cellStyle name="Normal 59" xfId="2518" xr:uid="{00000000-0005-0000-0000-00009D090000}"/>
    <cellStyle name="Normal 59 2" xfId="15813" xr:uid="{00000000-0005-0000-0000-0000733A0000}"/>
    <cellStyle name="Normal 59 2 2" xfId="15814" xr:uid="{00000000-0005-0000-0000-0000743A0000}"/>
    <cellStyle name="Normal 59 3" xfId="15815" xr:uid="{00000000-0005-0000-0000-0000753A0000}"/>
    <cellStyle name="Normal 59 4" xfId="15816" xr:uid="{00000000-0005-0000-0000-0000763A0000}"/>
    <cellStyle name="Normal 59 5" xfId="15817" xr:uid="{00000000-0005-0000-0000-0000773A0000}"/>
    <cellStyle name="Normal 59 6" xfId="15812" xr:uid="{00000000-0005-0000-0000-0000723A0000}"/>
    <cellStyle name="Normal 6" xfId="2519" xr:uid="{00000000-0005-0000-0000-00009E090000}"/>
    <cellStyle name="Normal 6 2" xfId="5336" xr:uid="{00000000-0005-0000-0000-0000793A0000}"/>
    <cellStyle name="Normal 6 2 2" xfId="15818" xr:uid="{00000000-0005-0000-0000-00007A3A0000}"/>
    <cellStyle name="Normal 6 2 2 2" xfId="15819" xr:uid="{00000000-0005-0000-0000-00007B3A0000}"/>
    <cellStyle name="Normal 6 2 2 3" xfId="15820" xr:uid="{00000000-0005-0000-0000-00007C3A0000}"/>
    <cellStyle name="Normal 6 2 2 3 2" xfId="26868" xr:uid="{2312304F-B442-4C58-AF9E-4703EDC4D291}"/>
    <cellStyle name="Normal 6 2 2 3 2 2" xfId="41831" xr:uid="{61AAD20A-9AC5-4218-B046-419EAB3DBE75}"/>
    <cellStyle name="Normal 6 2 2 3 3" xfId="34243" xr:uid="{574625FB-40A7-41CF-90DD-B12BC05A93B9}"/>
    <cellStyle name="Normal 6 2 2 4" xfId="15821" xr:uid="{00000000-0005-0000-0000-00007D3A0000}"/>
    <cellStyle name="Normal 6 2 3" xfId="15822" xr:uid="{00000000-0005-0000-0000-00007E3A0000}"/>
    <cellStyle name="Normal 6 2 3 2" xfId="15823" xr:uid="{00000000-0005-0000-0000-00007F3A0000}"/>
    <cellStyle name="Normal 6 2 3 2 2" xfId="15824" xr:uid="{00000000-0005-0000-0000-0000803A0000}"/>
    <cellStyle name="Normal 6 2 3 2 3" xfId="15825" xr:uid="{00000000-0005-0000-0000-0000813A0000}"/>
    <cellStyle name="Normal 6 2 3 3" xfId="15826" xr:uid="{00000000-0005-0000-0000-0000823A0000}"/>
    <cellStyle name="Normal 6 2 3 3 2" xfId="15827" xr:uid="{00000000-0005-0000-0000-0000833A0000}"/>
    <cellStyle name="Normal 6 2 3 3 3" xfId="26869" xr:uid="{398FFA84-3C5B-46F4-BA2A-B9D071065A1B}"/>
    <cellStyle name="Normal 6 2 3 3 3 2" xfId="41832" xr:uid="{45BDE37A-947F-4609-9299-2B42C8E9DD68}"/>
    <cellStyle name="Normal 6 2 3 3 4" xfId="34244" xr:uid="{38AE583B-248C-4966-88AA-C61ED22A5C3B}"/>
    <cellStyle name="Normal 6 2 3 4" xfId="15828" xr:uid="{00000000-0005-0000-0000-0000843A0000}"/>
    <cellStyle name="Normal 6 2 4" xfId="15829" xr:uid="{00000000-0005-0000-0000-0000853A0000}"/>
    <cellStyle name="Normal 6 2 4 2" xfId="15830" xr:uid="{00000000-0005-0000-0000-0000863A0000}"/>
    <cellStyle name="Normal 6 2 4 3" xfId="15831" xr:uid="{00000000-0005-0000-0000-0000873A0000}"/>
    <cellStyle name="Normal 6 2 5" xfId="15832" xr:uid="{00000000-0005-0000-0000-0000883A0000}"/>
    <cellStyle name="Normal 6 2 5 2" xfId="15833" xr:uid="{00000000-0005-0000-0000-0000893A0000}"/>
    <cellStyle name="Normal 6 2 5 3" xfId="26870" xr:uid="{75B3A3A7-C41E-4841-B123-8285EAE30EE5}"/>
    <cellStyle name="Normal 6 2 5 3 2" xfId="41833" xr:uid="{0D386F04-504D-4563-852C-06EDCDAFB959}"/>
    <cellStyle name="Normal 6 2 5 4" xfId="34245" xr:uid="{DFBDEE89-47F1-4ABA-9743-EBBB35C1AE63}"/>
    <cellStyle name="Normal 6 2 6" xfId="15834" xr:uid="{00000000-0005-0000-0000-00008A3A0000}"/>
    <cellStyle name="Normal 6 2 6 2" xfId="26871" xr:uid="{52E79954-A947-4AD5-A31C-76F7F14D4C37}"/>
    <cellStyle name="Normal 6 2 6 2 2" xfId="41834" xr:uid="{8A0CE9DA-7FB8-41E3-8797-5A3420963417}"/>
    <cellStyle name="Normal 6 2 6 3" xfId="34246" xr:uid="{E5EEF083-80BA-435D-BBF6-669FC4FDDFC5}"/>
    <cellStyle name="Normal 6 2 7" xfId="15835" xr:uid="{00000000-0005-0000-0000-00008B3A0000}"/>
    <cellStyle name="Normal 6 3" xfId="15836" xr:uid="{00000000-0005-0000-0000-00008C3A0000}"/>
    <cellStyle name="Normal 6 3 2" xfId="15837" xr:uid="{00000000-0005-0000-0000-00008D3A0000}"/>
    <cellStyle name="Normal 6 3 2 2" xfId="15838" xr:uid="{00000000-0005-0000-0000-00008E3A0000}"/>
    <cellStyle name="Normal 6 3 2 2 2" xfId="15839" xr:uid="{00000000-0005-0000-0000-00008F3A0000}"/>
    <cellStyle name="Normal 6 3 2 2 3" xfId="15840" xr:uid="{00000000-0005-0000-0000-0000903A0000}"/>
    <cellStyle name="Normal 6 3 2 3" xfId="15841" xr:uid="{00000000-0005-0000-0000-0000913A0000}"/>
    <cellStyle name="Normal 6 3 2 3 2" xfId="15842" xr:uid="{00000000-0005-0000-0000-0000923A0000}"/>
    <cellStyle name="Normal 6 3 2 3 3" xfId="26872" xr:uid="{98E8D5D0-C2F3-481C-8F96-D6FD4AAADDEB}"/>
    <cellStyle name="Normal 6 3 2 3 3 2" xfId="41835" xr:uid="{7281454C-3DFF-4BEF-BFDE-E7F60C7F673D}"/>
    <cellStyle name="Normal 6 3 2 3 4" xfId="34247" xr:uid="{8DFB8967-B953-410E-B715-6B39079F7080}"/>
    <cellStyle name="Normal 6 3 2 4" xfId="15843" xr:uid="{00000000-0005-0000-0000-0000933A0000}"/>
    <cellStyle name="Normal 6 3 3" xfId="15844" xr:uid="{00000000-0005-0000-0000-0000943A0000}"/>
    <cellStyle name="Normal 6 3 3 2" xfId="15845" xr:uid="{00000000-0005-0000-0000-0000953A0000}"/>
    <cellStyle name="Normal 6 3 3 3" xfId="15846" xr:uid="{00000000-0005-0000-0000-0000963A0000}"/>
    <cellStyle name="Normal 6 3 4" xfId="15847" xr:uid="{00000000-0005-0000-0000-0000973A0000}"/>
    <cellStyle name="Normal 6 3 4 2" xfId="15848" xr:uid="{00000000-0005-0000-0000-0000983A0000}"/>
    <cellStyle name="Normal 6 3 4 3" xfId="26873" xr:uid="{01D10D70-6DD6-4148-B149-2134863A4266}"/>
    <cellStyle name="Normal 6 3 4 3 2" xfId="41836" xr:uid="{91576F49-416D-4096-8E80-13F1B3947B9D}"/>
    <cellStyle name="Normal 6 3 4 4" xfId="34248" xr:uid="{5EDEFB57-C7B8-4071-A228-567EC4BFEC33}"/>
    <cellStyle name="Normal 6 3 5" xfId="15849" xr:uid="{00000000-0005-0000-0000-0000993A0000}"/>
    <cellStyle name="Normal 6 4" xfId="15850" xr:uid="{00000000-0005-0000-0000-00009A3A0000}"/>
    <cellStyle name="Normal 6 4 2" xfId="15851" xr:uid="{00000000-0005-0000-0000-00009B3A0000}"/>
    <cellStyle name="Normal 6 4 2 2" xfId="15852" xr:uid="{00000000-0005-0000-0000-00009C3A0000}"/>
    <cellStyle name="Normal 6 4 2 3" xfId="15853" xr:uid="{00000000-0005-0000-0000-00009D3A0000}"/>
    <cellStyle name="Normal 6 4 3" xfId="15854" xr:uid="{00000000-0005-0000-0000-00009E3A0000}"/>
    <cellStyle name="Normal 6 4 4" xfId="15855" xr:uid="{00000000-0005-0000-0000-00009F3A0000}"/>
    <cellStyle name="Normal 6 4 4 2" xfId="26874" xr:uid="{965BE9E0-6E64-4063-BA3F-B1AC4B4BADC4}"/>
    <cellStyle name="Normal 6 4 4 2 2" xfId="41837" xr:uid="{0B92D708-E202-4BED-8063-47B1ABC2A786}"/>
    <cellStyle name="Normal 6 4 4 3" xfId="34249" xr:uid="{D8A9C97B-ED0A-4DF7-AE76-098D77EC8D84}"/>
    <cellStyle name="Normal 6 4 5" xfId="15856" xr:uid="{00000000-0005-0000-0000-0000A03A0000}"/>
    <cellStyle name="Normal 6 4 5 2" xfId="26875" xr:uid="{6D5F998B-D36E-48F5-9E7F-D025486A9C90}"/>
    <cellStyle name="Normal 6 4 5 2 2" xfId="41838" xr:uid="{C299651B-F8DF-4B68-BFF3-51C595847C30}"/>
    <cellStyle name="Normal 6 4 5 3" xfId="34250" xr:uid="{0E659DB2-6AB0-4A3C-8D1E-DEEAB76DA025}"/>
    <cellStyle name="Normal 6 4 6" xfId="15857" xr:uid="{00000000-0005-0000-0000-0000A13A0000}"/>
    <cellStyle name="Normal 6 5" xfId="15858" xr:uid="{00000000-0005-0000-0000-0000A23A0000}"/>
    <cellStyle name="Normal 6 5 2" xfId="15859" xr:uid="{00000000-0005-0000-0000-0000A33A0000}"/>
    <cellStyle name="Normal 6 5 2 2" xfId="15860" xr:uid="{00000000-0005-0000-0000-0000A43A0000}"/>
    <cellStyle name="Normal 6 5 2 2 2" xfId="26877" xr:uid="{94F1D524-52B0-402A-9006-BA4AEE48D6C8}"/>
    <cellStyle name="Normal 6 5 2 2 2 2" xfId="41840" xr:uid="{9C225133-E5AD-437A-BDCF-D7D5B0E888FD}"/>
    <cellStyle name="Normal 6 5 2 2 3" xfId="34252" xr:uid="{ACAE8C5F-953E-4ECF-ABCF-55D8B72E8274}"/>
    <cellStyle name="Normal 6 5 3" xfId="15861" xr:uid="{00000000-0005-0000-0000-0000A53A0000}"/>
    <cellStyle name="Normal 6 5 3 2" xfId="26878" xr:uid="{B485791C-E1A2-4BDA-B5E6-3C0020E11781}"/>
    <cellStyle name="Normal 6 5 3 2 2" xfId="41841" xr:uid="{C9A03070-3E64-49A5-AC0D-B93D05254A64}"/>
    <cellStyle name="Normal 6 5 3 3" xfId="34253" xr:uid="{FDBDA201-831F-4ED3-8967-74D460525A15}"/>
    <cellStyle name="Normal 6 5 4" xfId="26876" xr:uid="{84281304-A606-4E76-842B-058E6FB3687E}"/>
    <cellStyle name="Normal 6 5 4 2" xfId="41839" xr:uid="{6C75B594-5F59-4AA4-9840-835B999DCF75}"/>
    <cellStyle name="Normal 6 5 5" xfId="34251" xr:uid="{88276568-6CB7-4BA9-B987-CCA3BAE55806}"/>
    <cellStyle name="Normal 6 6" xfId="15862" xr:uid="{00000000-0005-0000-0000-0000A63A0000}"/>
    <cellStyle name="Normal 6 6 2" xfId="15863" xr:uid="{00000000-0005-0000-0000-0000A73A0000}"/>
    <cellStyle name="Normal 6 6 2 2" xfId="26879" xr:uid="{264A14FC-F8D4-4680-B18F-A5A24987FE8C}"/>
    <cellStyle name="Normal 6 6 2 2 2" xfId="41842" xr:uid="{14FA4EE8-DE04-4D98-82AC-AC86F1787EEC}"/>
    <cellStyle name="Normal 6 6 2 3" xfId="34254" xr:uid="{16F6808D-085A-43F7-BA32-7448BD293B2F}"/>
    <cellStyle name="Normal 6 7" xfId="15864" xr:uid="{00000000-0005-0000-0000-0000A83A0000}"/>
    <cellStyle name="Normal 6 8" xfId="5337" xr:uid="{00000000-0005-0000-0000-0000783A0000}"/>
    <cellStyle name="Normal 60" xfId="15865" xr:uid="{00000000-0005-0000-0000-0000A93A0000}"/>
    <cellStyle name="Normal 60 2" xfId="15866" xr:uid="{00000000-0005-0000-0000-0000AA3A0000}"/>
    <cellStyle name="Normal 60 2 2" xfId="26880" xr:uid="{B8DE1AAC-484A-48C8-B295-E94AC8893F13}"/>
    <cellStyle name="Normal 60 2 2 2" xfId="41843" xr:uid="{D747618B-BF38-4F1B-BD69-EDBC09F0C385}"/>
    <cellStyle name="Normal 60 2 3" xfId="34255" xr:uid="{CF54D945-E064-448B-9158-A22A9E72459A}"/>
    <cellStyle name="Normal 60 3" xfId="45" xr:uid="{00000000-0005-0000-0000-000032000000}"/>
    <cellStyle name="Normal 60 3 2" xfId="147" xr:uid="{00000000-0005-0000-0000-000032000000}"/>
    <cellStyle name="Normal 60 3 2 2" xfId="20694" xr:uid="{96164F70-4705-41CA-AB64-B0FFA91A20FE}"/>
    <cellStyle name="Normal 60 3 2 2 2" xfId="35695" xr:uid="{374CA4A4-6CAE-47AC-8C73-5873E16F8C7A}"/>
    <cellStyle name="Normal 60 3 2 3" xfId="27998" xr:uid="{3D17D63B-4365-4331-8C47-EFBD7FF18184}"/>
    <cellStyle name="Normal 60 3 3" xfId="15867" xr:uid="{00000000-0005-0000-0000-0000AB3A0000}"/>
    <cellStyle name="Normal 60 3 4" xfId="20624" xr:uid="{C1B4B7EE-0010-4956-A4F4-AB40ADFBCBD7}"/>
    <cellStyle name="Normal 60 3 4 2" xfId="35625" xr:uid="{E41AD5E0-D032-4BD0-B3B3-07195DE379C2}"/>
    <cellStyle name="Normal 60 3 5" xfId="27928" xr:uid="{8992C5A2-AA0D-43C9-867A-830CC4A6E766}"/>
    <cellStyle name="Normal 61" xfId="15868" xr:uid="{00000000-0005-0000-0000-0000AC3A0000}"/>
    <cellStyle name="Normal 61 2" xfId="15869" xr:uid="{00000000-0005-0000-0000-0000AD3A0000}"/>
    <cellStyle name="Normal 61 2 2" xfId="26881" xr:uid="{D708D7B4-B487-46AD-813C-EDB7830DBC9B}"/>
    <cellStyle name="Normal 61 2 2 2" xfId="41844" xr:uid="{61ABE75D-D11D-44D8-95AD-5A1544880B34}"/>
    <cellStyle name="Normal 61 2 3" xfId="34256" xr:uid="{91FFF15C-6E66-459C-B9EF-34D323C26D83}"/>
    <cellStyle name="Normal 61 3" xfId="31" xr:uid="{00000000-0005-0000-0000-000033000000}"/>
    <cellStyle name="Normal 61 3 2" xfId="133" xr:uid="{00000000-0005-0000-0000-000033000000}"/>
    <cellStyle name="Normal 61 3 2 2" xfId="20680" xr:uid="{E0451CDD-43C2-4CB6-9AE9-72178B6CA6E5}"/>
    <cellStyle name="Normal 61 3 2 2 2" xfId="35681" xr:uid="{0103D4A3-CA6A-4E63-A58C-DE0AE2ABA296}"/>
    <cellStyle name="Normal 61 3 2 3" xfId="27984" xr:uid="{40B0AB00-66CE-4E0D-BC1B-838FE643A816}"/>
    <cellStyle name="Normal 61 3 3" xfId="20610" xr:uid="{6FEBE271-F9B1-4007-A71C-70EA352BFAC4}"/>
    <cellStyle name="Normal 61 3 3 2" xfId="35611" xr:uid="{4D7B663F-CC6D-43BB-8339-479F5BC18D1E}"/>
    <cellStyle name="Normal 61 3 4" xfId="27914" xr:uid="{A4E846E5-C48D-4DD4-9743-EAB92D72293D}"/>
    <cellStyle name="Normal 62" xfId="2520" xr:uid="{00000000-0005-0000-0000-00009F090000}"/>
    <cellStyle name="Normal 62 2" xfId="15871" xr:uid="{00000000-0005-0000-0000-0000AF3A0000}"/>
    <cellStyle name="Normal 62 2 2" xfId="15872" xr:uid="{00000000-0005-0000-0000-0000B03A0000}"/>
    <cellStyle name="Normal 62 3" xfId="15873" xr:uid="{00000000-0005-0000-0000-0000B13A0000}"/>
    <cellStyle name="Normal 62 4" xfId="15874" xr:uid="{00000000-0005-0000-0000-0000B23A0000}"/>
    <cellStyle name="Normal 62 5" xfId="15875" xr:uid="{00000000-0005-0000-0000-0000B33A0000}"/>
    <cellStyle name="Normal 62 6" xfId="15870" xr:uid="{00000000-0005-0000-0000-0000AE3A0000}"/>
    <cellStyle name="Normal 63" xfId="15876" xr:uid="{00000000-0005-0000-0000-0000B43A0000}"/>
    <cellStyle name="Normal 63 2" xfId="15877" xr:uid="{00000000-0005-0000-0000-0000B53A0000}"/>
    <cellStyle name="Normal 63 2 2" xfId="26882" xr:uid="{E670EE66-839F-4BCE-9F30-BF74EC4E6DB5}"/>
    <cellStyle name="Normal 63 2 2 2" xfId="41845" xr:uid="{FC736DEF-7F51-4D4C-8930-A178C2775C3A}"/>
    <cellStyle name="Normal 63 2 3" xfId="34257" xr:uid="{FBF7EF12-7DDB-41F6-9F92-30B76E069F4B}"/>
    <cellStyle name="Normal 64" xfId="15878" xr:uid="{00000000-0005-0000-0000-0000B63A0000}"/>
    <cellStyle name="Normal 64 2" xfId="15879" xr:uid="{00000000-0005-0000-0000-0000B73A0000}"/>
    <cellStyle name="Normal 64 2 2" xfId="26883" xr:uid="{7EF55286-2A61-4B0B-8F0F-6038EF822291}"/>
    <cellStyle name="Normal 64 2 2 2" xfId="41846" xr:uid="{369BBC19-2CC6-4CC2-9705-E0B41F67C06A}"/>
    <cellStyle name="Normal 64 2 3" xfId="34258" xr:uid="{38EC4852-8A30-42E7-BBF7-EABC7440ABFA}"/>
    <cellStyle name="Normal 65" xfId="15880" xr:uid="{00000000-0005-0000-0000-0000B83A0000}"/>
    <cellStyle name="Normal 65 2" xfId="15881" xr:uid="{00000000-0005-0000-0000-0000B93A0000}"/>
    <cellStyle name="Normal 65 2 2" xfId="26884" xr:uid="{598689B6-C75E-4820-BF3F-CF401ADE545E}"/>
    <cellStyle name="Normal 65 2 2 2" xfId="41847" xr:uid="{20FF0885-C040-4DD8-8448-6A8B5765F90F}"/>
    <cellStyle name="Normal 65 2 3" xfId="34259" xr:uid="{7960424E-B467-47F6-AC12-59DA9D478E88}"/>
    <cellStyle name="Normal 66" xfId="15882" xr:uid="{00000000-0005-0000-0000-0000BA3A0000}"/>
    <cellStyle name="Normal 66 2" xfId="15883" xr:uid="{00000000-0005-0000-0000-0000BB3A0000}"/>
    <cellStyle name="Normal 66 2 2" xfId="26885" xr:uid="{1A47935B-3F1C-4DAB-92CF-3BBD245D874D}"/>
    <cellStyle name="Normal 66 2 2 2" xfId="41848" xr:uid="{146370A4-CACA-455D-99F7-76EB1A8E0A56}"/>
    <cellStyle name="Normal 66 2 3" xfId="34260" xr:uid="{8ED3EB9D-E7B9-4C7A-8E49-112987368E3B}"/>
    <cellStyle name="Normal 67" xfId="15884" xr:uid="{00000000-0005-0000-0000-0000BC3A0000}"/>
    <cellStyle name="Normal 67 2" xfId="15885" xr:uid="{00000000-0005-0000-0000-0000BD3A0000}"/>
    <cellStyle name="Normal 67 2 2" xfId="26886" xr:uid="{53B9EF42-4181-4F71-A5BB-976AE59875EC}"/>
    <cellStyle name="Normal 67 2 2 2" xfId="41849" xr:uid="{0DE2FB0D-9116-42A1-B913-6EB1CEDB7EB1}"/>
    <cellStyle name="Normal 67 2 3" xfId="34261" xr:uid="{CA22715B-EE3A-4356-866B-897976927D96}"/>
    <cellStyle name="Normal 68" xfId="15886" xr:uid="{00000000-0005-0000-0000-0000BE3A0000}"/>
    <cellStyle name="Normal 68 2" xfId="15887" xr:uid="{00000000-0005-0000-0000-0000BF3A0000}"/>
    <cellStyle name="Normal 68 2 2" xfId="26887" xr:uid="{3E9C14A2-478D-4E9C-8BA5-D44B082DC50F}"/>
    <cellStyle name="Normal 68 2 2 2" xfId="41850" xr:uid="{34752B3C-69EB-4D70-9170-7F7D9480F2BE}"/>
    <cellStyle name="Normal 68 2 3" xfId="34262" xr:uid="{35242EFA-82EB-4059-9E4A-7A50D4E82BD3}"/>
    <cellStyle name="Normal 69" xfId="15888" xr:uid="{00000000-0005-0000-0000-0000C03A0000}"/>
    <cellStyle name="Normal 69 2" xfId="15889" xr:uid="{00000000-0005-0000-0000-0000C13A0000}"/>
    <cellStyle name="Normal 69 2 2" xfId="26888" xr:uid="{0E248B2B-FAED-4348-8F7E-D2EF82C69C7B}"/>
    <cellStyle name="Normal 69 2 2 2" xfId="41851" xr:uid="{7B42D3BF-BB99-4D10-8B63-6AA231FA6862}"/>
    <cellStyle name="Normal 69 2 3" xfId="34263" xr:uid="{32A7B74E-926C-4FA1-A79F-776ED5F7DA7C}"/>
    <cellStyle name="Normal 7" xfId="2521" xr:uid="{00000000-0005-0000-0000-0000A0090000}"/>
    <cellStyle name="Normal 7 10" xfId="2522" xr:uid="{00000000-0005-0000-0000-0000A1090000}"/>
    <cellStyle name="Normal 7 10 2" xfId="15890" xr:uid="{00000000-0005-0000-0000-0000C43A0000}"/>
    <cellStyle name="Normal 7 10 3" xfId="15891" xr:uid="{00000000-0005-0000-0000-0000C53A0000}"/>
    <cellStyle name="Normal 7 11" xfId="2523" xr:uid="{00000000-0005-0000-0000-0000A2090000}"/>
    <cellStyle name="Normal 7 11 2" xfId="15892" xr:uid="{00000000-0005-0000-0000-0000C73A0000}"/>
    <cellStyle name="Normal 7 11 3" xfId="15893" xr:uid="{00000000-0005-0000-0000-0000C83A0000}"/>
    <cellStyle name="Normal 7 12" xfId="2524" xr:uid="{00000000-0005-0000-0000-0000A3090000}"/>
    <cellStyle name="Normal 7 12 2" xfId="15894" xr:uid="{00000000-0005-0000-0000-0000CA3A0000}"/>
    <cellStyle name="Normal 7 12 3" xfId="15895" xr:uid="{00000000-0005-0000-0000-0000CB3A0000}"/>
    <cellStyle name="Normal 7 13" xfId="2525" xr:uid="{00000000-0005-0000-0000-0000A4090000}"/>
    <cellStyle name="Normal 7 13 2" xfId="15897" xr:uid="{00000000-0005-0000-0000-0000CD3A0000}"/>
    <cellStyle name="Normal 7 13 3" xfId="15898" xr:uid="{00000000-0005-0000-0000-0000CE3A0000}"/>
    <cellStyle name="Normal 7 14" xfId="2526" xr:uid="{00000000-0005-0000-0000-0000A5090000}"/>
    <cellStyle name="Normal 7 14 2" xfId="15899" xr:uid="{00000000-0005-0000-0000-0000D03A0000}"/>
    <cellStyle name="Normal 7 14 3" xfId="15900" xr:uid="{00000000-0005-0000-0000-0000D13A0000}"/>
    <cellStyle name="Normal 7 15" xfId="2527" xr:uid="{00000000-0005-0000-0000-0000A6090000}"/>
    <cellStyle name="Normal 7 15 2" xfId="15901" xr:uid="{00000000-0005-0000-0000-0000D33A0000}"/>
    <cellStyle name="Normal 7 15 3" xfId="15902" xr:uid="{00000000-0005-0000-0000-0000D43A0000}"/>
    <cellStyle name="Normal 7 16" xfId="2528" xr:uid="{00000000-0005-0000-0000-0000A7090000}"/>
    <cellStyle name="Normal 7 16 2" xfId="15904" xr:uid="{00000000-0005-0000-0000-0000D63A0000}"/>
    <cellStyle name="Normal 7 16 3" xfId="15905" xr:uid="{00000000-0005-0000-0000-0000D73A0000}"/>
    <cellStyle name="Normal 7 17" xfId="2529" xr:uid="{00000000-0005-0000-0000-0000A8090000}"/>
    <cellStyle name="Normal 7 17 2" xfId="15907" xr:uid="{00000000-0005-0000-0000-0000D93A0000}"/>
    <cellStyle name="Normal 7 17 3" xfId="15908" xr:uid="{00000000-0005-0000-0000-0000DA3A0000}"/>
    <cellStyle name="Normal 7 18" xfId="2530" xr:uid="{00000000-0005-0000-0000-0000A9090000}"/>
    <cellStyle name="Normal 7 18 2" xfId="15910" xr:uid="{00000000-0005-0000-0000-0000DC3A0000}"/>
    <cellStyle name="Normal 7 18 3" xfId="15911" xr:uid="{00000000-0005-0000-0000-0000DD3A0000}"/>
    <cellStyle name="Normal 7 19" xfId="2531" xr:uid="{00000000-0005-0000-0000-0000AA090000}"/>
    <cellStyle name="Normal 7 19 2" xfId="15912" xr:uid="{00000000-0005-0000-0000-0000DF3A0000}"/>
    <cellStyle name="Normal 7 19 3" xfId="15913" xr:uid="{00000000-0005-0000-0000-0000E03A0000}"/>
    <cellStyle name="Normal 7 2" xfId="2532" xr:uid="{00000000-0005-0000-0000-0000AB090000}"/>
    <cellStyle name="Normal 7 2 10" xfId="2533" xr:uid="{00000000-0005-0000-0000-0000AC090000}"/>
    <cellStyle name="Normal 7 2 10 2" xfId="15915" xr:uid="{00000000-0005-0000-0000-0000E33A0000}"/>
    <cellStyle name="Normal 7 2 10 3" xfId="15916" xr:uid="{00000000-0005-0000-0000-0000E43A0000}"/>
    <cellStyle name="Normal 7 2 11" xfId="2534" xr:uid="{00000000-0005-0000-0000-0000AD090000}"/>
    <cellStyle name="Normal 7 2 11 2" xfId="15918" xr:uid="{00000000-0005-0000-0000-0000E63A0000}"/>
    <cellStyle name="Normal 7 2 11 3" xfId="15919" xr:uid="{00000000-0005-0000-0000-0000E73A0000}"/>
    <cellStyle name="Normal 7 2 12" xfId="2535" xr:uid="{00000000-0005-0000-0000-0000AE090000}"/>
    <cellStyle name="Normal 7 2 12 2" xfId="15920" xr:uid="{00000000-0005-0000-0000-0000E93A0000}"/>
    <cellStyle name="Normal 7 2 12 3" xfId="15921" xr:uid="{00000000-0005-0000-0000-0000EA3A0000}"/>
    <cellStyle name="Normal 7 2 13" xfId="2536" xr:uid="{00000000-0005-0000-0000-0000AF090000}"/>
    <cellStyle name="Normal 7 2 13 2" xfId="15923" xr:uid="{00000000-0005-0000-0000-0000EC3A0000}"/>
    <cellStyle name="Normal 7 2 13 3" xfId="15924" xr:uid="{00000000-0005-0000-0000-0000ED3A0000}"/>
    <cellStyle name="Normal 7 2 14" xfId="2537" xr:uid="{00000000-0005-0000-0000-0000B0090000}"/>
    <cellStyle name="Normal 7 2 14 2" xfId="15925" xr:uid="{00000000-0005-0000-0000-0000EF3A0000}"/>
    <cellStyle name="Normal 7 2 14 3" xfId="15926" xr:uid="{00000000-0005-0000-0000-0000F03A0000}"/>
    <cellStyle name="Normal 7 2 15" xfId="2538" xr:uid="{00000000-0005-0000-0000-0000B1090000}"/>
    <cellStyle name="Normal 7 2 15 2" xfId="15927" xr:uid="{00000000-0005-0000-0000-0000F23A0000}"/>
    <cellStyle name="Normal 7 2 15 3" xfId="15928" xr:uid="{00000000-0005-0000-0000-0000F33A0000}"/>
    <cellStyle name="Normal 7 2 16" xfId="2539" xr:uid="{00000000-0005-0000-0000-0000B2090000}"/>
    <cellStyle name="Normal 7 2 16 2" xfId="15929" xr:uid="{00000000-0005-0000-0000-0000F53A0000}"/>
    <cellStyle name="Normal 7 2 16 3" xfId="15930" xr:uid="{00000000-0005-0000-0000-0000F63A0000}"/>
    <cellStyle name="Normal 7 2 17" xfId="2540" xr:uid="{00000000-0005-0000-0000-0000B3090000}"/>
    <cellStyle name="Normal 7 2 17 2" xfId="15931" xr:uid="{00000000-0005-0000-0000-0000F83A0000}"/>
    <cellStyle name="Normal 7 2 17 3" xfId="15932" xr:uid="{00000000-0005-0000-0000-0000F93A0000}"/>
    <cellStyle name="Normal 7 2 18" xfId="2541" xr:uid="{00000000-0005-0000-0000-0000B4090000}"/>
    <cellStyle name="Normal 7 2 18 2" xfId="15933" xr:uid="{00000000-0005-0000-0000-0000FB3A0000}"/>
    <cellStyle name="Normal 7 2 18 3" xfId="15934" xr:uid="{00000000-0005-0000-0000-0000FC3A0000}"/>
    <cellStyle name="Normal 7 2 19" xfId="2542" xr:uid="{00000000-0005-0000-0000-0000B5090000}"/>
    <cellStyle name="Normal 7 2 19 2" xfId="15935" xr:uid="{00000000-0005-0000-0000-0000FE3A0000}"/>
    <cellStyle name="Normal 7 2 19 3" xfId="15936" xr:uid="{00000000-0005-0000-0000-0000FF3A0000}"/>
    <cellStyle name="Normal 7 2 2" xfId="2543" xr:uid="{00000000-0005-0000-0000-0000B6090000}"/>
    <cellStyle name="Normal 7 2 2 10" xfId="15937" xr:uid="{00000000-0005-0000-0000-0000013B0000}"/>
    <cellStyle name="Normal 7 2 2 10 2" xfId="26896" xr:uid="{64D8C063-629D-457C-BF34-391E11E965F2}"/>
    <cellStyle name="Normal 7 2 2 10 2 2" xfId="41859" xr:uid="{9E878A86-4FEB-4E08-BEF7-FF229142265C}"/>
    <cellStyle name="Normal 7 2 2 10 3" xfId="34271" xr:uid="{941FC824-5FBD-4612-868D-B804E27B9E23}"/>
    <cellStyle name="Normal 7 2 2 11" xfId="15938" xr:uid="{00000000-0005-0000-0000-0000023B0000}"/>
    <cellStyle name="Normal 7 2 2 2" xfId="15939" xr:uid="{00000000-0005-0000-0000-0000033B0000}"/>
    <cellStyle name="Normal 7 2 2 2 10" xfId="15940" xr:uid="{00000000-0005-0000-0000-0000043B0000}"/>
    <cellStyle name="Normal 7 2 2 2 2" xfId="15941" xr:uid="{00000000-0005-0000-0000-0000053B0000}"/>
    <cellStyle name="Normal 7 2 2 2 2 2" xfId="15942" xr:uid="{00000000-0005-0000-0000-0000063B0000}"/>
    <cellStyle name="Normal 7 2 2 2 2 2 2" xfId="15943" xr:uid="{00000000-0005-0000-0000-0000073B0000}"/>
    <cellStyle name="Normal 7 2 2 2 2 2 2 2" xfId="15944" xr:uid="{00000000-0005-0000-0000-0000083B0000}"/>
    <cellStyle name="Normal 7 2 2 2 2 2 2 2 2" xfId="15945" xr:uid="{00000000-0005-0000-0000-0000093B0000}"/>
    <cellStyle name="Normal 7 2 2 2 2 2 2 2 3" xfId="15946" xr:uid="{00000000-0005-0000-0000-00000A3B0000}"/>
    <cellStyle name="Normal 7 2 2 2 2 2 2 3" xfId="15947" xr:uid="{00000000-0005-0000-0000-00000B3B0000}"/>
    <cellStyle name="Normal 7 2 2 2 2 2 2 4" xfId="15948" xr:uid="{00000000-0005-0000-0000-00000C3B0000}"/>
    <cellStyle name="Normal 7 2 2 2 2 2 2 4 2" xfId="26897" xr:uid="{60CA6D66-374E-4DFB-938C-B91B737AC6A1}"/>
    <cellStyle name="Normal 7 2 2 2 2 2 2 4 2 2" xfId="41860" xr:uid="{126C9B42-5E42-40F8-92A3-EDEE64DB0642}"/>
    <cellStyle name="Normal 7 2 2 2 2 2 2 4 3" xfId="34272" xr:uid="{8239C9EE-D8B4-409C-B6DE-5A0D77DEA11B}"/>
    <cellStyle name="Normal 7 2 2 2 2 2 2 5" xfId="15949" xr:uid="{00000000-0005-0000-0000-00000D3B0000}"/>
    <cellStyle name="Normal 7 2 2 2 2 2 2 5 2" xfId="26898" xr:uid="{3F2BCAC6-B051-4A46-9C74-C7240697F2C4}"/>
    <cellStyle name="Normal 7 2 2 2 2 2 2 5 2 2" xfId="41861" xr:uid="{3294FA45-143A-4E5F-A0C5-459BBBA216F1}"/>
    <cellStyle name="Normal 7 2 2 2 2 2 2 5 3" xfId="34273" xr:uid="{DCC46483-5E82-4C42-B410-8C7C592021D5}"/>
    <cellStyle name="Normal 7 2 2 2 2 2 2 6" xfId="15950" xr:uid="{00000000-0005-0000-0000-00000E3B0000}"/>
    <cellStyle name="Normal 7 2 2 2 2 2 3" xfId="15951" xr:uid="{00000000-0005-0000-0000-00000F3B0000}"/>
    <cellStyle name="Normal 7 2 2 2 2 2 3 2" xfId="15952" xr:uid="{00000000-0005-0000-0000-0000103B0000}"/>
    <cellStyle name="Normal 7 2 2 2 2 2 3 2 2" xfId="15953" xr:uid="{00000000-0005-0000-0000-0000113B0000}"/>
    <cellStyle name="Normal 7 2 2 2 2 2 3 2 3" xfId="15954" xr:uid="{00000000-0005-0000-0000-0000123B0000}"/>
    <cellStyle name="Normal 7 2 2 2 2 2 3 3" xfId="15955" xr:uid="{00000000-0005-0000-0000-0000133B0000}"/>
    <cellStyle name="Normal 7 2 2 2 2 2 3 3 2" xfId="15956" xr:uid="{00000000-0005-0000-0000-0000143B0000}"/>
    <cellStyle name="Normal 7 2 2 2 2 2 3 3 3" xfId="26899" xr:uid="{E08C81D9-6710-47C3-9CAF-B6FE7D9D0C97}"/>
    <cellStyle name="Normal 7 2 2 2 2 2 3 3 3 2" xfId="41862" xr:uid="{232B8226-52FF-4965-A85E-0F1C23661C26}"/>
    <cellStyle name="Normal 7 2 2 2 2 2 3 3 4" xfId="34274" xr:uid="{3FC8169C-0FBF-428E-8606-C5A57F705269}"/>
    <cellStyle name="Normal 7 2 2 2 2 2 3 4" xfId="15957" xr:uid="{00000000-0005-0000-0000-0000153B0000}"/>
    <cellStyle name="Normal 7 2 2 2 2 2 4" xfId="15958" xr:uid="{00000000-0005-0000-0000-0000163B0000}"/>
    <cellStyle name="Normal 7 2 2 2 2 2 4 2" xfId="15959" xr:uid="{00000000-0005-0000-0000-0000173B0000}"/>
    <cellStyle name="Normal 7 2 2 2 2 2 4 3" xfId="15960" xr:uid="{00000000-0005-0000-0000-0000183B0000}"/>
    <cellStyle name="Normal 7 2 2 2 2 2 5" xfId="15961" xr:uid="{00000000-0005-0000-0000-0000193B0000}"/>
    <cellStyle name="Normal 7 2 2 2 2 2 6" xfId="15962" xr:uid="{00000000-0005-0000-0000-00001A3B0000}"/>
    <cellStyle name="Normal 7 2 2 2 2 2 6 2" xfId="26900" xr:uid="{FC7419CB-8F9F-4506-A545-FDEC86B0CB91}"/>
    <cellStyle name="Normal 7 2 2 2 2 2 6 2 2" xfId="41863" xr:uid="{61498360-9C6A-401D-9593-4CD0FAB80449}"/>
    <cellStyle name="Normal 7 2 2 2 2 2 6 3" xfId="34275" xr:uid="{F1A1F529-CDDA-4697-B752-029AA45ACEC8}"/>
    <cellStyle name="Normal 7 2 2 2 2 2 7" xfId="15963" xr:uid="{00000000-0005-0000-0000-00001B3B0000}"/>
    <cellStyle name="Normal 7 2 2 2 2 2 7 2" xfId="26901" xr:uid="{62FF95A5-1009-4E5D-BA3F-397B14B87C10}"/>
    <cellStyle name="Normal 7 2 2 2 2 2 7 2 2" xfId="41864" xr:uid="{5CACABB6-3CCE-48BF-9603-1CCBC0E6ED8B}"/>
    <cellStyle name="Normal 7 2 2 2 2 2 7 3" xfId="34276" xr:uid="{71FA6A47-84BE-4BF3-BCF4-21CD137C814E}"/>
    <cellStyle name="Normal 7 2 2 2 2 2 8" xfId="15964" xr:uid="{00000000-0005-0000-0000-00001C3B0000}"/>
    <cellStyle name="Normal 7 2 2 2 2 3" xfId="15965" xr:uid="{00000000-0005-0000-0000-00001D3B0000}"/>
    <cellStyle name="Normal 7 2 2 2 2 3 2" xfId="15966" xr:uid="{00000000-0005-0000-0000-00001E3B0000}"/>
    <cellStyle name="Normal 7 2 2 2 2 3 2 2" xfId="15967" xr:uid="{00000000-0005-0000-0000-00001F3B0000}"/>
    <cellStyle name="Normal 7 2 2 2 2 3 2 3" xfId="15968" xr:uid="{00000000-0005-0000-0000-0000203B0000}"/>
    <cellStyle name="Normal 7 2 2 2 2 3 3" xfId="15969" xr:uid="{00000000-0005-0000-0000-0000213B0000}"/>
    <cellStyle name="Normal 7 2 2 2 2 3 4" xfId="15970" xr:uid="{00000000-0005-0000-0000-0000223B0000}"/>
    <cellStyle name="Normal 7 2 2 2 2 3 4 2" xfId="26902" xr:uid="{73D4F6A0-53BF-4049-B35E-10095EA4968B}"/>
    <cellStyle name="Normal 7 2 2 2 2 3 4 2 2" xfId="41865" xr:uid="{4541A2B6-B033-4851-92E6-04A46D5A652B}"/>
    <cellStyle name="Normal 7 2 2 2 2 3 4 3" xfId="34277" xr:uid="{DA4EEB74-1170-4FB2-BDD2-3C561CCEE242}"/>
    <cellStyle name="Normal 7 2 2 2 2 3 5" xfId="15971" xr:uid="{00000000-0005-0000-0000-0000233B0000}"/>
    <cellStyle name="Normal 7 2 2 2 2 3 5 2" xfId="26903" xr:uid="{9139D235-3630-40E9-AA15-3D1DC41F4E85}"/>
    <cellStyle name="Normal 7 2 2 2 2 3 5 2 2" xfId="41866" xr:uid="{4B96E996-924B-4B1A-A49E-0CE2B3C1053F}"/>
    <cellStyle name="Normal 7 2 2 2 2 3 5 3" xfId="34278" xr:uid="{AF77095B-C384-4DB2-BE22-7F278B2CED58}"/>
    <cellStyle name="Normal 7 2 2 2 2 3 6" xfId="15972" xr:uid="{00000000-0005-0000-0000-0000243B0000}"/>
    <cellStyle name="Normal 7 2 2 2 2 4" xfId="15973" xr:uid="{00000000-0005-0000-0000-0000253B0000}"/>
    <cellStyle name="Normal 7 2 2 2 2 4 2" xfId="15974" xr:uid="{00000000-0005-0000-0000-0000263B0000}"/>
    <cellStyle name="Normal 7 2 2 2 2 4 2 2" xfId="15975" xr:uid="{00000000-0005-0000-0000-0000273B0000}"/>
    <cellStyle name="Normal 7 2 2 2 2 4 2 3" xfId="15976" xr:uid="{00000000-0005-0000-0000-0000283B0000}"/>
    <cellStyle name="Normal 7 2 2 2 2 4 3" xfId="15977" xr:uid="{00000000-0005-0000-0000-0000293B0000}"/>
    <cellStyle name="Normal 7 2 2 2 2 4 3 2" xfId="15978" xr:uid="{00000000-0005-0000-0000-00002A3B0000}"/>
    <cellStyle name="Normal 7 2 2 2 2 4 3 3" xfId="26904" xr:uid="{D021B5C1-A0B3-43E4-85DA-CC83F68B3FB1}"/>
    <cellStyle name="Normal 7 2 2 2 2 4 3 3 2" xfId="41867" xr:uid="{784E4282-A400-41B2-AB8B-D9693B8D3B97}"/>
    <cellStyle name="Normal 7 2 2 2 2 4 3 4" xfId="34279" xr:uid="{11DE2723-69A0-4FF4-9353-7C701E58BFD3}"/>
    <cellStyle name="Normal 7 2 2 2 2 4 4" xfId="15979" xr:uid="{00000000-0005-0000-0000-00002B3B0000}"/>
    <cellStyle name="Normal 7 2 2 2 2 5" xfId="15980" xr:uid="{00000000-0005-0000-0000-00002C3B0000}"/>
    <cellStyle name="Normal 7 2 2 2 2 5 2" xfId="15981" xr:uid="{00000000-0005-0000-0000-00002D3B0000}"/>
    <cellStyle name="Normal 7 2 2 2 2 5 3" xfId="15982" xr:uid="{00000000-0005-0000-0000-00002E3B0000}"/>
    <cellStyle name="Normal 7 2 2 2 2 6" xfId="15983" xr:uid="{00000000-0005-0000-0000-00002F3B0000}"/>
    <cellStyle name="Normal 7 2 2 2 2 7" xfId="15984" xr:uid="{00000000-0005-0000-0000-0000303B0000}"/>
    <cellStyle name="Normal 7 2 2 2 2 7 2" xfId="26905" xr:uid="{AF53FE2A-CBA7-41B4-AE63-43748B63E789}"/>
    <cellStyle name="Normal 7 2 2 2 2 7 2 2" xfId="41868" xr:uid="{E98C1C7A-2AAA-4D59-B2BC-DFF72BC08826}"/>
    <cellStyle name="Normal 7 2 2 2 2 7 3" xfId="34280" xr:uid="{CF9316D0-D067-4124-9EFC-DEDE339FE653}"/>
    <cellStyle name="Normal 7 2 2 2 2 8" xfId="15985" xr:uid="{00000000-0005-0000-0000-0000313B0000}"/>
    <cellStyle name="Normal 7 2 2 2 2 8 2" xfId="26906" xr:uid="{7CC773D4-823F-4BBD-96D0-FAE834EACF8B}"/>
    <cellStyle name="Normal 7 2 2 2 2 8 2 2" xfId="41869" xr:uid="{9A6AC2E4-4D39-479E-A797-E680227BC6EB}"/>
    <cellStyle name="Normal 7 2 2 2 2 8 3" xfId="34281" xr:uid="{1409714C-294B-4050-84D9-46FCFEE53AD4}"/>
    <cellStyle name="Normal 7 2 2 2 2 9" xfId="15986" xr:uid="{00000000-0005-0000-0000-0000323B0000}"/>
    <cellStyle name="Normal 7 2 2 2 3" xfId="15987" xr:uid="{00000000-0005-0000-0000-0000333B0000}"/>
    <cellStyle name="Normal 7 2 2 2 3 2" xfId="15988" xr:uid="{00000000-0005-0000-0000-0000343B0000}"/>
    <cellStyle name="Normal 7 2 2 2 3 2 2" xfId="15989" xr:uid="{00000000-0005-0000-0000-0000353B0000}"/>
    <cellStyle name="Normal 7 2 2 2 3 2 2 2" xfId="15990" xr:uid="{00000000-0005-0000-0000-0000363B0000}"/>
    <cellStyle name="Normal 7 2 2 2 3 2 2 3" xfId="15991" xr:uid="{00000000-0005-0000-0000-0000373B0000}"/>
    <cellStyle name="Normal 7 2 2 2 3 2 3" xfId="15992" xr:uid="{00000000-0005-0000-0000-0000383B0000}"/>
    <cellStyle name="Normal 7 2 2 2 3 2 4" xfId="15993" xr:uid="{00000000-0005-0000-0000-0000393B0000}"/>
    <cellStyle name="Normal 7 2 2 2 3 2 4 2" xfId="26907" xr:uid="{63EA75DF-E9B7-4C55-8A9E-FB9EEAF53C52}"/>
    <cellStyle name="Normal 7 2 2 2 3 2 4 2 2" xfId="41870" xr:uid="{ACC0A38A-BBF8-4E07-8328-1E9BAED84114}"/>
    <cellStyle name="Normal 7 2 2 2 3 2 4 3" xfId="34282" xr:uid="{E6DFA0D2-9138-48E4-BCC7-BBA1468A687B}"/>
    <cellStyle name="Normal 7 2 2 2 3 2 5" xfId="15994" xr:uid="{00000000-0005-0000-0000-00003A3B0000}"/>
    <cellStyle name="Normal 7 2 2 2 3 2 5 2" xfId="26908" xr:uid="{B9A3D929-C64C-4E4B-A8C0-2E8A3036BBC8}"/>
    <cellStyle name="Normal 7 2 2 2 3 2 5 2 2" xfId="41871" xr:uid="{87EE6A68-6561-40DA-A2F2-5E3DF9918BA7}"/>
    <cellStyle name="Normal 7 2 2 2 3 2 5 3" xfId="34283" xr:uid="{CD741BA2-CC4C-4174-AFD3-7A418C7F12E9}"/>
    <cellStyle name="Normal 7 2 2 2 3 2 6" xfId="15995" xr:uid="{00000000-0005-0000-0000-00003B3B0000}"/>
    <cellStyle name="Normal 7 2 2 2 3 3" xfId="15996" xr:uid="{00000000-0005-0000-0000-00003C3B0000}"/>
    <cellStyle name="Normal 7 2 2 2 3 3 2" xfId="15997" xr:uid="{00000000-0005-0000-0000-00003D3B0000}"/>
    <cellStyle name="Normal 7 2 2 2 3 3 2 2" xfId="15998" xr:uid="{00000000-0005-0000-0000-00003E3B0000}"/>
    <cellStyle name="Normal 7 2 2 2 3 3 2 3" xfId="15999" xr:uid="{00000000-0005-0000-0000-00003F3B0000}"/>
    <cellStyle name="Normal 7 2 2 2 3 3 3" xfId="16000" xr:uid="{00000000-0005-0000-0000-0000403B0000}"/>
    <cellStyle name="Normal 7 2 2 2 3 3 3 2" xfId="16001" xr:uid="{00000000-0005-0000-0000-0000413B0000}"/>
    <cellStyle name="Normal 7 2 2 2 3 3 3 3" xfId="26909" xr:uid="{C39997DE-9EE5-4850-A850-634719ED9CF8}"/>
    <cellStyle name="Normal 7 2 2 2 3 3 3 3 2" xfId="41872" xr:uid="{E3282FD2-1CD1-4698-B91B-7E215C043F69}"/>
    <cellStyle name="Normal 7 2 2 2 3 3 3 4" xfId="34284" xr:uid="{928EE1FD-A1EC-442B-93A5-2EEE8C6E57CD}"/>
    <cellStyle name="Normal 7 2 2 2 3 3 4" xfId="16002" xr:uid="{00000000-0005-0000-0000-0000423B0000}"/>
    <cellStyle name="Normal 7 2 2 2 3 4" xfId="16003" xr:uid="{00000000-0005-0000-0000-0000433B0000}"/>
    <cellStyle name="Normal 7 2 2 2 3 4 2" xfId="16004" xr:uid="{00000000-0005-0000-0000-0000443B0000}"/>
    <cellStyle name="Normal 7 2 2 2 3 4 3" xfId="16005" xr:uid="{00000000-0005-0000-0000-0000453B0000}"/>
    <cellStyle name="Normal 7 2 2 2 3 5" xfId="16006" xr:uid="{00000000-0005-0000-0000-0000463B0000}"/>
    <cellStyle name="Normal 7 2 2 2 3 6" xfId="16007" xr:uid="{00000000-0005-0000-0000-0000473B0000}"/>
    <cellStyle name="Normal 7 2 2 2 3 6 2" xfId="26910" xr:uid="{BEA5EA41-D085-4C2B-A7CF-988A863DE805}"/>
    <cellStyle name="Normal 7 2 2 2 3 6 2 2" xfId="41873" xr:uid="{5954BF7B-01C7-4F71-A00C-318F3E103B96}"/>
    <cellStyle name="Normal 7 2 2 2 3 6 3" xfId="34285" xr:uid="{4A81C752-31D8-40A1-B411-B6F995C5DDC2}"/>
    <cellStyle name="Normal 7 2 2 2 3 7" xfId="16008" xr:uid="{00000000-0005-0000-0000-0000483B0000}"/>
    <cellStyle name="Normal 7 2 2 2 3 7 2" xfId="26911" xr:uid="{2127FFC0-69DD-450C-83AE-18300055E05A}"/>
    <cellStyle name="Normal 7 2 2 2 3 7 2 2" xfId="41874" xr:uid="{5CAFB65D-7400-43E3-AB65-2A308229B09A}"/>
    <cellStyle name="Normal 7 2 2 2 3 7 3" xfId="34286" xr:uid="{38F150E7-3698-4B25-AD45-C5192C3A7A7F}"/>
    <cellStyle name="Normal 7 2 2 2 3 8" xfId="16009" xr:uid="{00000000-0005-0000-0000-0000493B0000}"/>
    <cellStyle name="Normal 7 2 2 2 4" xfId="16010" xr:uid="{00000000-0005-0000-0000-00004A3B0000}"/>
    <cellStyle name="Normal 7 2 2 2 4 2" xfId="16011" xr:uid="{00000000-0005-0000-0000-00004B3B0000}"/>
    <cellStyle name="Normal 7 2 2 2 4 2 2" xfId="16012" xr:uid="{00000000-0005-0000-0000-00004C3B0000}"/>
    <cellStyle name="Normal 7 2 2 2 4 2 3" xfId="16013" xr:uid="{00000000-0005-0000-0000-00004D3B0000}"/>
    <cellStyle name="Normal 7 2 2 2 4 2 3 2" xfId="26912" xr:uid="{8F217123-8A3C-43AA-818E-05C7BBC5DC7A}"/>
    <cellStyle name="Normal 7 2 2 2 4 2 3 2 2" xfId="41875" xr:uid="{2198B8F0-405B-4252-B683-3F54FF06AC8D}"/>
    <cellStyle name="Normal 7 2 2 2 4 2 3 3" xfId="34287" xr:uid="{5AADEDB8-AEBD-4140-A9B4-C12A0754BA78}"/>
    <cellStyle name="Normal 7 2 2 2 4 2 4" xfId="16014" xr:uid="{00000000-0005-0000-0000-00004E3B0000}"/>
    <cellStyle name="Normal 7 2 2 2 4 3" xfId="16015" xr:uid="{00000000-0005-0000-0000-00004F3B0000}"/>
    <cellStyle name="Normal 7 2 2 2 4 4" xfId="16016" xr:uid="{00000000-0005-0000-0000-0000503B0000}"/>
    <cellStyle name="Normal 7 2 2 2 4 4 2" xfId="26913" xr:uid="{1C5BD698-24B0-4CFE-A983-ABF38343398B}"/>
    <cellStyle name="Normal 7 2 2 2 4 4 2 2" xfId="41876" xr:uid="{8D3BDF28-22D3-4664-A4A5-EE00F0844EA4}"/>
    <cellStyle name="Normal 7 2 2 2 4 4 3" xfId="34288" xr:uid="{01420EA0-928F-452C-B921-5E41ED6B8A12}"/>
    <cellStyle name="Normal 7 2 2 2 4 5" xfId="16017" xr:uid="{00000000-0005-0000-0000-0000513B0000}"/>
    <cellStyle name="Normal 7 2 2 2 4 5 2" xfId="26914" xr:uid="{F2D303AE-741F-45C3-9C3C-20A045B0EBB9}"/>
    <cellStyle name="Normal 7 2 2 2 4 5 2 2" xfId="41877" xr:uid="{D3C5686A-DA35-4BBE-807B-A25853B8EE05}"/>
    <cellStyle name="Normal 7 2 2 2 4 5 3" xfId="34289" xr:uid="{FF25B939-6BB0-461B-B724-B6D76E929E01}"/>
    <cellStyle name="Normal 7 2 2 2 4 6" xfId="16018" xr:uid="{00000000-0005-0000-0000-0000523B0000}"/>
    <cellStyle name="Normal 7 2 2 2 5" xfId="16019" xr:uid="{00000000-0005-0000-0000-0000533B0000}"/>
    <cellStyle name="Normal 7 2 2 2 5 2" xfId="16020" xr:uid="{00000000-0005-0000-0000-0000543B0000}"/>
    <cellStyle name="Normal 7 2 2 2 5 2 2" xfId="16021" xr:uid="{00000000-0005-0000-0000-0000553B0000}"/>
    <cellStyle name="Normal 7 2 2 2 5 2 3" xfId="16022" xr:uid="{00000000-0005-0000-0000-0000563B0000}"/>
    <cellStyle name="Normal 7 2 2 2 5 3" xfId="16023" xr:uid="{00000000-0005-0000-0000-0000573B0000}"/>
    <cellStyle name="Normal 7 2 2 2 5 4" xfId="16024" xr:uid="{00000000-0005-0000-0000-0000583B0000}"/>
    <cellStyle name="Normal 7 2 2 2 5 4 2" xfId="26915" xr:uid="{B1DD87AB-008B-4C98-B5EF-FF6ADD7137DB}"/>
    <cellStyle name="Normal 7 2 2 2 5 4 2 2" xfId="41878" xr:uid="{CDA568BD-BDA2-499B-82CC-2BF1A23C7CA0}"/>
    <cellStyle name="Normal 7 2 2 2 5 4 3" xfId="34290" xr:uid="{BD4A2497-8D6E-4190-92CA-F4D5A2EE6F95}"/>
    <cellStyle name="Normal 7 2 2 2 5 5" xfId="16025" xr:uid="{00000000-0005-0000-0000-0000593B0000}"/>
    <cellStyle name="Normal 7 2 2 2 5 5 2" xfId="26916" xr:uid="{B1E81AF5-E881-4880-9FF6-EF804BB52D77}"/>
    <cellStyle name="Normal 7 2 2 2 5 5 2 2" xfId="41879" xr:uid="{378E5868-DDCB-4ADE-B101-FA1AB3ADE080}"/>
    <cellStyle name="Normal 7 2 2 2 5 5 3" xfId="34291" xr:uid="{05CAB731-9D21-4375-99AE-3FEA6E9AC06A}"/>
    <cellStyle name="Normal 7 2 2 2 5 6" xfId="16026" xr:uid="{00000000-0005-0000-0000-00005A3B0000}"/>
    <cellStyle name="Normal 7 2 2 2 6" xfId="16027" xr:uid="{00000000-0005-0000-0000-00005B3B0000}"/>
    <cellStyle name="Normal 7 2 2 2 6 2" xfId="16028" xr:uid="{00000000-0005-0000-0000-00005C3B0000}"/>
    <cellStyle name="Normal 7 2 2 2 6 3" xfId="16029" xr:uid="{00000000-0005-0000-0000-00005D3B0000}"/>
    <cellStyle name="Normal 7 2 2 2 7" xfId="16030" xr:uid="{00000000-0005-0000-0000-00005E3B0000}"/>
    <cellStyle name="Normal 7 2 2 2 8" xfId="16031" xr:uid="{00000000-0005-0000-0000-00005F3B0000}"/>
    <cellStyle name="Normal 7 2 2 2 8 2" xfId="26917" xr:uid="{36930405-A16E-4DDE-8664-A6E9B65A0245}"/>
    <cellStyle name="Normal 7 2 2 2 8 2 2" xfId="41880" xr:uid="{849E2743-8855-44F2-8BE0-7B45F921F310}"/>
    <cellStyle name="Normal 7 2 2 2 8 3" xfId="34292" xr:uid="{E13EDD85-E481-4279-AE64-B9C588A8939C}"/>
    <cellStyle name="Normal 7 2 2 2 9" xfId="16032" xr:uid="{00000000-0005-0000-0000-0000603B0000}"/>
    <cellStyle name="Normal 7 2 2 2 9 2" xfId="26918" xr:uid="{2326D139-167D-4DBD-8F16-784B0F63D974}"/>
    <cellStyle name="Normal 7 2 2 2 9 2 2" xfId="41881" xr:uid="{BABD90CC-C834-444D-A0E0-BDC633E6B171}"/>
    <cellStyle name="Normal 7 2 2 2 9 3" xfId="34293" xr:uid="{621CE607-94F7-451D-8EF2-DAFC6BD1B66A}"/>
    <cellStyle name="Normal 7 2 2 3" xfId="16033" xr:uid="{00000000-0005-0000-0000-0000613B0000}"/>
    <cellStyle name="Normal 7 2 2 3 2" xfId="16034" xr:uid="{00000000-0005-0000-0000-0000623B0000}"/>
    <cellStyle name="Normal 7 2 2 3 2 2" xfId="16035" xr:uid="{00000000-0005-0000-0000-0000633B0000}"/>
    <cellStyle name="Normal 7 2 2 3 2 2 2" xfId="16036" xr:uid="{00000000-0005-0000-0000-0000643B0000}"/>
    <cellStyle name="Normal 7 2 2 3 2 2 2 2" xfId="16037" xr:uid="{00000000-0005-0000-0000-0000653B0000}"/>
    <cellStyle name="Normal 7 2 2 3 2 2 2 3" xfId="16038" xr:uid="{00000000-0005-0000-0000-0000663B0000}"/>
    <cellStyle name="Normal 7 2 2 3 2 2 3" xfId="16039" xr:uid="{00000000-0005-0000-0000-0000673B0000}"/>
    <cellStyle name="Normal 7 2 2 3 2 2 4" xfId="16040" xr:uid="{00000000-0005-0000-0000-0000683B0000}"/>
    <cellStyle name="Normal 7 2 2 3 2 2 4 2" xfId="26919" xr:uid="{73397C6F-CE2A-46F3-AC02-B5DDC559EE66}"/>
    <cellStyle name="Normal 7 2 2 3 2 2 4 2 2" xfId="41882" xr:uid="{CAF364DB-FEF9-40B3-92B0-473309A423FD}"/>
    <cellStyle name="Normal 7 2 2 3 2 2 4 3" xfId="34294" xr:uid="{99992572-AADA-44F8-8536-82D4D48B36A8}"/>
    <cellStyle name="Normal 7 2 2 3 2 2 5" xfId="16041" xr:uid="{00000000-0005-0000-0000-0000693B0000}"/>
    <cellStyle name="Normal 7 2 2 3 2 2 5 2" xfId="26920" xr:uid="{D26C7776-3517-4019-843A-62DB00B7A533}"/>
    <cellStyle name="Normal 7 2 2 3 2 2 5 2 2" xfId="41883" xr:uid="{9BB9B6AF-4DFB-4332-A74C-34F18E8CFDD1}"/>
    <cellStyle name="Normal 7 2 2 3 2 2 5 3" xfId="34295" xr:uid="{72B56BA3-1DC8-48D9-98E5-64A551073CCE}"/>
    <cellStyle name="Normal 7 2 2 3 2 2 6" xfId="16042" xr:uid="{00000000-0005-0000-0000-00006A3B0000}"/>
    <cellStyle name="Normal 7 2 2 3 2 3" xfId="16043" xr:uid="{00000000-0005-0000-0000-00006B3B0000}"/>
    <cellStyle name="Normal 7 2 2 3 2 3 2" xfId="16044" xr:uid="{00000000-0005-0000-0000-00006C3B0000}"/>
    <cellStyle name="Normal 7 2 2 3 2 3 2 2" xfId="16045" xr:uid="{00000000-0005-0000-0000-00006D3B0000}"/>
    <cellStyle name="Normal 7 2 2 3 2 3 2 3" xfId="16046" xr:uid="{00000000-0005-0000-0000-00006E3B0000}"/>
    <cellStyle name="Normal 7 2 2 3 2 3 3" xfId="16047" xr:uid="{00000000-0005-0000-0000-00006F3B0000}"/>
    <cellStyle name="Normal 7 2 2 3 2 3 3 2" xfId="16048" xr:uid="{00000000-0005-0000-0000-0000703B0000}"/>
    <cellStyle name="Normal 7 2 2 3 2 3 3 3" xfId="26921" xr:uid="{FCA0B91E-0170-4F32-9F4E-4176F7DF7D34}"/>
    <cellStyle name="Normal 7 2 2 3 2 3 3 3 2" xfId="41884" xr:uid="{E53C9015-F3C9-4887-99C9-BCF8CCA509DB}"/>
    <cellStyle name="Normal 7 2 2 3 2 3 3 4" xfId="34296" xr:uid="{AB8798ED-8CCF-4DCD-BA45-91B176B74924}"/>
    <cellStyle name="Normal 7 2 2 3 2 3 4" xfId="16049" xr:uid="{00000000-0005-0000-0000-0000713B0000}"/>
    <cellStyle name="Normal 7 2 2 3 2 4" xfId="16050" xr:uid="{00000000-0005-0000-0000-0000723B0000}"/>
    <cellStyle name="Normal 7 2 2 3 2 4 2" xfId="16051" xr:uid="{00000000-0005-0000-0000-0000733B0000}"/>
    <cellStyle name="Normal 7 2 2 3 2 4 3" xfId="16052" xr:uid="{00000000-0005-0000-0000-0000743B0000}"/>
    <cellStyle name="Normal 7 2 2 3 2 5" xfId="16053" xr:uid="{00000000-0005-0000-0000-0000753B0000}"/>
    <cellStyle name="Normal 7 2 2 3 2 6" xfId="16054" xr:uid="{00000000-0005-0000-0000-0000763B0000}"/>
    <cellStyle name="Normal 7 2 2 3 2 6 2" xfId="26922" xr:uid="{14587F02-AE71-42A3-B822-D33315C7636F}"/>
    <cellStyle name="Normal 7 2 2 3 2 6 2 2" xfId="41885" xr:uid="{7A95196E-8E7E-478A-8106-E1A7E6FCB079}"/>
    <cellStyle name="Normal 7 2 2 3 2 6 3" xfId="34297" xr:uid="{8CAC8B6B-CDCE-4087-9A03-B18B66E9A809}"/>
    <cellStyle name="Normal 7 2 2 3 2 7" xfId="16055" xr:uid="{00000000-0005-0000-0000-0000773B0000}"/>
    <cellStyle name="Normal 7 2 2 3 2 7 2" xfId="26923" xr:uid="{FEA02BA9-6096-4A7E-9434-8864BA7D6C16}"/>
    <cellStyle name="Normal 7 2 2 3 2 7 2 2" xfId="41886" xr:uid="{AC67C44D-9DE3-4CBF-9977-3A4FD3075A09}"/>
    <cellStyle name="Normal 7 2 2 3 2 7 3" xfId="34298" xr:uid="{C2B8049D-C0F8-487B-986A-415EA4E31A45}"/>
    <cellStyle name="Normal 7 2 2 3 2 8" xfId="16056" xr:uid="{00000000-0005-0000-0000-0000783B0000}"/>
    <cellStyle name="Normal 7 2 2 3 3" xfId="16057" xr:uid="{00000000-0005-0000-0000-0000793B0000}"/>
    <cellStyle name="Normal 7 2 2 3 3 2" xfId="16058" xr:uid="{00000000-0005-0000-0000-00007A3B0000}"/>
    <cellStyle name="Normal 7 2 2 3 3 2 2" xfId="16059" xr:uid="{00000000-0005-0000-0000-00007B3B0000}"/>
    <cellStyle name="Normal 7 2 2 3 3 2 3" xfId="16060" xr:uid="{00000000-0005-0000-0000-00007C3B0000}"/>
    <cellStyle name="Normal 7 2 2 3 3 3" xfId="16061" xr:uid="{00000000-0005-0000-0000-00007D3B0000}"/>
    <cellStyle name="Normal 7 2 2 3 3 4" xfId="16062" xr:uid="{00000000-0005-0000-0000-00007E3B0000}"/>
    <cellStyle name="Normal 7 2 2 3 3 4 2" xfId="26924" xr:uid="{0EC5824B-D2C6-48D5-961B-39DCDA204573}"/>
    <cellStyle name="Normal 7 2 2 3 3 4 2 2" xfId="41887" xr:uid="{D1678ECB-8A26-41FA-A6F8-64F95461419C}"/>
    <cellStyle name="Normal 7 2 2 3 3 4 3" xfId="34299" xr:uid="{07628F34-DA93-424D-A9E9-54CF9616D187}"/>
    <cellStyle name="Normal 7 2 2 3 3 5" xfId="16063" xr:uid="{00000000-0005-0000-0000-00007F3B0000}"/>
    <cellStyle name="Normal 7 2 2 3 3 5 2" xfId="26925" xr:uid="{7BED8E0C-5BE4-4777-BC63-CC333018CDB4}"/>
    <cellStyle name="Normal 7 2 2 3 3 5 2 2" xfId="41888" xr:uid="{85CE549B-34A2-4727-8C41-E07D83431B53}"/>
    <cellStyle name="Normal 7 2 2 3 3 5 3" xfId="34300" xr:uid="{C04245E1-D83E-4A59-9EE3-635CF71AA2E9}"/>
    <cellStyle name="Normal 7 2 2 3 3 6" xfId="16064" xr:uid="{00000000-0005-0000-0000-0000803B0000}"/>
    <cellStyle name="Normal 7 2 2 3 4" xfId="16065" xr:uid="{00000000-0005-0000-0000-0000813B0000}"/>
    <cellStyle name="Normal 7 2 2 3 4 2" xfId="16066" xr:uid="{00000000-0005-0000-0000-0000823B0000}"/>
    <cellStyle name="Normal 7 2 2 3 4 2 2" xfId="16067" xr:uid="{00000000-0005-0000-0000-0000833B0000}"/>
    <cellStyle name="Normal 7 2 2 3 4 2 3" xfId="16068" xr:uid="{00000000-0005-0000-0000-0000843B0000}"/>
    <cellStyle name="Normal 7 2 2 3 4 3" xfId="16069" xr:uid="{00000000-0005-0000-0000-0000853B0000}"/>
    <cellStyle name="Normal 7 2 2 3 4 3 2" xfId="16070" xr:uid="{00000000-0005-0000-0000-0000863B0000}"/>
    <cellStyle name="Normal 7 2 2 3 4 3 3" xfId="26926" xr:uid="{C55982D6-309E-4800-9FDE-234349D0F6A9}"/>
    <cellStyle name="Normal 7 2 2 3 4 3 3 2" xfId="41889" xr:uid="{37ED68D1-11C2-473C-8278-56D93455B3B0}"/>
    <cellStyle name="Normal 7 2 2 3 4 3 4" xfId="34301" xr:uid="{40F7CCDB-D3B5-44A0-B52A-0D46CF0CC439}"/>
    <cellStyle name="Normal 7 2 2 3 4 4" xfId="16071" xr:uid="{00000000-0005-0000-0000-0000873B0000}"/>
    <cellStyle name="Normal 7 2 2 3 5" xfId="16072" xr:uid="{00000000-0005-0000-0000-0000883B0000}"/>
    <cellStyle name="Normal 7 2 2 3 5 2" xfId="16073" xr:uid="{00000000-0005-0000-0000-0000893B0000}"/>
    <cellStyle name="Normal 7 2 2 3 5 3" xfId="16074" xr:uid="{00000000-0005-0000-0000-00008A3B0000}"/>
    <cellStyle name="Normal 7 2 2 3 6" xfId="16075" xr:uid="{00000000-0005-0000-0000-00008B3B0000}"/>
    <cellStyle name="Normal 7 2 2 3 7" xfId="16076" xr:uid="{00000000-0005-0000-0000-00008C3B0000}"/>
    <cellStyle name="Normal 7 2 2 3 7 2" xfId="26927" xr:uid="{B6F5AC3A-0E94-4235-A7C1-55CD7CD091A4}"/>
    <cellStyle name="Normal 7 2 2 3 7 2 2" xfId="41890" xr:uid="{189468FE-0A5D-4359-AF3C-65AD510FEE36}"/>
    <cellStyle name="Normal 7 2 2 3 7 3" xfId="34302" xr:uid="{056BB805-C45F-48CC-B8EA-CBD935188893}"/>
    <cellStyle name="Normal 7 2 2 3 8" xfId="16077" xr:uid="{00000000-0005-0000-0000-00008D3B0000}"/>
    <cellStyle name="Normal 7 2 2 3 8 2" xfId="26928" xr:uid="{BEA65FD3-1E8A-4333-AB34-3405E4D6B30D}"/>
    <cellStyle name="Normal 7 2 2 3 8 2 2" xfId="41891" xr:uid="{1157AD29-F9F6-40A5-A1BE-773887668A84}"/>
    <cellStyle name="Normal 7 2 2 3 8 3" xfId="34303" xr:uid="{E5211DA0-2633-4595-8048-8FF0F2665341}"/>
    <cellStyle name="Normal 7 2 2 3 9" xfId="16078" xr:uid="{00000000-0005-0000-0000-00008E3B0000}"/>
    <cellStyle name="Normal 7 2 2 4" xfId="16079" xr:uid="{00000000-0005-0000-0000-00008F3B0000}"/>
    <cellStyle name="Normal 7 2 2 4 2" xfId="16080" xr:uid="{00000000-0005-0000-0000-0000903B0000}"/>
    <cellStyle name="Normal 7 2 2 4 2 2" xfId="16081" xr:uid="{00000000-0005-0000-0000-0000913B0000}"/>
    <cellStyle name="Normal 7 2 2 4 2 2 2" xfId="16082" xr:uid="{00000000-0005-0000-0000-0000923B0000}"/>
    <cellStyle name="Normal 7 2 2 4 2 2 3" xfId="16083" xr:uid="{00000000-0005-0000-0000-0000933B0000}"/>
    <cellStyle name="Normal 7 2 2 4 2 2 3 2" xfId="26929" xr:uid="{E4779C46-85A2-442A-9D59-A29C99058A65}"/>
    <cellStyle name="Normal 7 2 2 4 2 2 3 2 2" xfId="41892" xr:uid="{F4E851E1-DFA5-4592-8477-7214DFFF4431}"/>
    <cellStyle name="Normal 7 2 2 4 2 2 3 3" xfId="34304" xr:uid="{336B75CF-33D2-4C30-B3B3-205673FD1B84}"/>
    <cellStyle name="Normal 7 2 2 4 2 2 4" xfId="16084" xr:uid="{00000000-0005-0000-0000-0000943B0000}"/>
    <cellStyle name="Normal 7 2 2 4 2 3" xfId="16085" xr:uid="{00000000-0005-0000-0000-0000953B0000}"/>
    <cellStyle name="Normal 7 2 2 4 2 4" xfId="16086" xr:uid="{00000000-0005-0000-0000-0000963B0000}"/>
    <cellStyle name="Normal 7 2 2 4 2 4 2" xfId="26930" xr:uid="{583B8FEA-61F7-4A8C-AB8C-9DE8A267862B}"/>
    <cellStyle name="Normal 7 2 2 4 2 4 2 2" xfId="41893" xr:uid="{42514EE4-6291-4F1F-B4D8-D84639CE1053}"/>
    <cellStyle name="Normal 7 2 2 4 2 4 3" xfId="34305" xr:uid="{8D8C6481-78B2-43B9-B6CD-81B9FF3F6515}"/>
    <cellStyle name="Normal 7 2 2 4 2 5" xfId="16087" xr:uid="{00000000-0005-0000-0000-0000973B0000}"/>
    <cellStyle name="Normal 7 2 2 4 2 5 2" xfId="26931" xr:uid="{129C1F83-578A-4C38-A091-209A101325DD}"/>
    <cellStyle name="Normal 7 2 2 4 2 5 2 2" xfId="41894" xr:uid="{549D011A-7053-4CEC-A71C-9DFF76DCD823}"/>
    <cellStyle name="Normal 7 2 2 4 2 5 3" xfId="34306" xr:uid="{2F245E09-92EE-4324-9F03-C975FE0CB744}"/>
    <cellStyle name="Normal 7 2 2 4 2 6" xfId="16088" xr:uid="{00000000-0005-0000-0000-0000983B0000}"/>
    <cellStyle name="Normal 7 2 2 4 3" xfId="16089" xr:uid="{00000000-0005-0000-0000-0000993B0000}"/>
    <cellStyle name="Normal 7 2 2 4 3 2" xfId="16090" xr:uid="{00000000-0005-0000-0000-00009A3B0000}"/>
    <cellStyle name="Normal 7 2 2 4 3 2 2" xfId="16091" xr:uid="{00000000-0005-0000-0000-00009B3B0000}"/>
    <cellStyle name="Normal 7 2 2 4 3 2 3" xfId="16092" xr:uid="{00000000-0005-0000-0000-00009C3B0000}"/>
    <cellStyle name="Normal 7 2 2 4 3 3" xfId="16093" xr:uid="{00000000-0005-0000-0000-00009D3B0000}"/>
    <cellStyle name="Normal 7 2 2 4 3 4" xfId="16094" xr:uid="{00000000-0005-0000-0000-00009E3B0000}"/>
    <cellStyle name="Normal 7 2 2 4 3 4 2" xfId="26932" xr:uid="{9D8AC08D-0231-49C9-BDF2-3E8F2D2AD76D}"/>
    <cellStyle name="Normal 7 2 2 4 3 4 2 2" xfId="41895" xr:uid="{133AFF8C-B976-491F-9DF6-129F0F14F459}"/>
    <cellStyle name="Normal 7 2 2 4 3 4 3" xfId="34307" xr:uid="{0A6C7CB6-95B7-4A36-B239-FE2228D830A7}"/>
    <cellStyle name="Normal 7 2 2 4 3 5" xfId="16095" xr:uid="{00000000-0005-0000-0000-00009F3B0000}"/>
    <cellStyle name="Normal 7 2 2 4 3 5 2" xfId="26933" xr:uid="{810AC6E0-4E39-463D-8DB7-C1CEF9408374}"/>
    <cellStyle name="Normal 7 2 2 4 3 5 2 2" xfId="41896" xr:uid="{9B95E5D5-61DB-4BCF-A3D9-93F521DDD998}"/>
    <cellStyle name="Normal 7 2 2 4 3 5 3" xfId="34308" xr:uid="{0BEAC4F0-E329-4589-86D1-E338CE6431FC}"/>
    <cellStyle name="Normal 7 2 2 4 3 6" xfId="16096" xr:uid="{00000000-0005-0000-0000-0000A03B0000}"/>
    <cellStyle name="Normal 7 2 2 4 4" xfId="16097" xr:uid="{00000000-0005-0000-0000-0000A13B0000}"/>
    <cellStyle name="Normal 7 2 2 4 4 2" xfId="16098" xr:uid="{00000000-0005-0000-0000-0000A23B0000}"/>
    <cellStyle name="Normal 7 2 2 4 4 3" xfId="16099" xr:uid="{00000000-0005-0000-0000-0000A33B0000}"/>
    <cellStyle name="Normal 7 2 2 4 5" xfId="16100" xr:uid="{00000000-0005-0000-0000-0000A43B0000}"/>
    <cellStyle name="Normal 7 2 2 4 6" xfId="16101" xr:uid="{00000000-0005-0000-0000-0000A53B0000}"/>
    <cellStyle name="Normal 7 2 2 4 6 2" xfId="26934" xr:uid="{5D2465ED-E2DB-4BE3-83EB-FD84F2C749BE}"/>
    <cellStyle name="Normal 7 2 2 4 6 2 2" xfId="41897" xr:uid="{1A4D292E-1884-4FA3-9F67-2D2D4AC87238}"/>
    <cellStyle name="Normal 7 2 2 4 6 3" xfId="34309" xr:uid="{EF740380-430F-445F-9049-803E257C9497}"/>
    <cellStyle name="Normal 7 2 2 4 7" xfId="16102" xr:uid="{00000000-0005-0000-0000-0000A63B0000}"/>
    <cellStyle name="Normal 7 2 2 4 7 2" xfId="26935" xr:uid="{340813A5-22DF-46E7-BC49-749FBF9220E0}"/>
    <cellStyle name="Normal 7 2 2 4 7 2 2" xfId="41898" xr:uid="{9543A68B-F382-4486-8A18-8E4525E673BC}"/>
    <cellStyle name="Normal 7 2 2 4 7 3" xfId="34310" xr:uid="{0721BEEC-726F-4446-8B91-E08D9215036B}"/>
    <cellStyle name="Normal 7 2 2 4 8" xfId="16103" xr:uid="{00000000-0005-0000-0000-0000A73B0000}"/>
    <cellStyle name="Normal 7 2 2 5" xfId="16104" xr:uid="{00000000-0005-0000-0000-0000A83B0000}"/>
    <cellStyle name="Normal 7 2 2 5 2" xfId="16105" xr:uid="{00000000-0005-0000-0000-0000A93B0000}"/>
    <cellStyle name="Normal 7 2 2 5 2 2" xfId="16106" xr:uid="{00000000-0005-0000-0000-0000AA3B0000}"/>
    <cellStyle name="Normal 7 2 2 5 2 3" xfId="26936" xr:uid="{6CA18D13-615B-48EE-AD17-9CAFC93698AF}"/>
    <cellStyle name="Normal 7 2 2 5 2 3 2" xfId="41899" xr:uid="{17CC65E6-5D7D-46AB-AA0A-657424371153}"/>
    <cellStyle name="Normal 7 2 2 5 2 4" xfId="34311" xr:uid="{5AFE977C-2A21-4C45-B484-E057EA6BF06D}"/>
    <cellStyle name="Normal 7 2 2 5 3" xfId="16107" xr:uid="{00000000-0005-0000-0000-0000AB3B0000}"/>
    <cellStyle name="Normal 7 2 2 5 4" xfId="16108" xr:uid="{00000000-0005-0000-0000-0000AC3B0000}"/>
    <cellStyle name="Normal 7 2 2 5 4 2" xfId="26937" xr:uid="{8F1C260A-0593-4F11-B876-C2D0AA42F16B}"/>
    <cellStyle name="Normal 7 2 2 5 4 2 2" xfId="41900" xr:uid="{B79E4804-9268-4511-8F07-D4D21C38DA10}"/>
    <cellStyle name="Normal 7 2 2 5 4 3" xfId="34312" xr:uid="{195C037C-EEF4-42C7-BBF0-13FBCCD467CC}"/>
    <cellStyle name="Normal 7 2 2 5 5" xfId="16109" xr:uid="{00000000-0005-0000-0000-0000AD3B0000}"/>
    <cellStyle name="Normal 7 2 2 6" xfId="16110" xr:uid="{00000000-0005-0000-0000-0000AE3B0000}"/>
    <cellStyle name="Normal 7 2 2 6 2" xfId="16111" xr:uid="{00000000-0005-0000-0000-0000AF3B0000}"/>
    <cellStyle name="Normal 7 2 2 6 2 2" xfId="16112" xr:uid="{00000000-0005-0000-0000-0000B03B0000}"/>
    <cellStyle name="Normal 7 2 2 6 2 3" xfId="16113" xr:uid="{00000000-0005-0000-0000-0000B13B0000}"/>
    <cellStyle name="Normal 7 2 2 6 3" xfId="16114" xr:uid="{00000000-0005-0000-0000-0000B23B0000}"/>
    <cellStyle name="Normal 7 2 2 6 4" xfId="16115" xr:uid="{00000000-0005-0000-0000-0000B33B0000}"/>
    <cellStyle name="Normal 7 2 2 6 4 2" xfId="26938" xr:uid="{49493727-B044-4A5B-BF6A-7B785F8CE774}"/>
    <cellStyle name="Normal 7 2 2 6 4 2 2" xfId="41901" xr:uid="{69849B70-AF74-4595-8F7A-A345414DD1A2}"/>
    <cellStyle name="Normal 7 2 2 6 4 3" xfId="34313" xr:uid="{E1E0DF85-BD56-4CD7-8DF7-C04298E8B116}"/>
    <cellStyle name="Normal 7 2 2 6 5" xfId="16116" xr:uid="{00000000-0005-0000-0000-0000B43B0000}"/>
    <cellStyle name="Normal 7 2 2 6 5 2" xfId="26939" xr:uid="{76AB1CC9-0C2B-482C-8FDD-264A3D6D6118}"/>
    <cellStyle name="Normal 7 2 2 6 5 2 2" xfId="41902" xr:uid="{C1DAB9F2-1D39-49CA-95A8-5380EED36AC0}"/>
    <cellStyle name="Normal 7 2 2 6 5 3" xfId="34314" xr:uid="{B1393346-19D2-47E6-87E2-F79DE96F82A5}"/>
    <cellStyle name="Normal 7 2 2 6 6" xfId="16117" xr:uid="{00000000-0005-0000-0000-0000B53B0000}"/>
    <cellStyle name="Normal 7 2 2 7" xfId="16118" xr:uid="{00000000-0005-0000-0000-0000B63B0000}"/>
    <cellStyle name="Normal 7 2 2 7 2" xfId="16119" xr:uid="{00000000-0005-0000-0000-0000B73B0000}"/>
    <cellStyle name="Normal 7 2 2 7 2 2" xfId="16120" xr:uid="{00000000-0005-0000-0000-0000B83B0000}"/>
    <cellStyle name="Normal 7 2 2 7 2 3" xfId="16121" xr:uid="{00000000-0005-0000-0000-0000B93B0000}"/>
    <cellStyle name="Normal 7 2 2 7 3" xfId="16122" xr:uid="{00000000-0005-0000-0000-0000BA3B0000}"/>
    <cellStyle name="Normal 7 2 2 7 4" xfId="16123" xr:uid="{00000000-0005-0000-0000-0000BB3B0000}"/>
    <cellStyle name="Normal 7 2 2 7 4 2" xfId="26940" xr:uid="{79FC38B2-C42C-451E-A783-4882BDD428B8}"/>
    <cellStyle name="Normal 7 2 2 7 4 2 2" xfId="41903" xr:uid="{A7D35DD4-C16E-4939-8B51-C8F2CB87AC7E}"/>
    <cellStyle name="Normal 7 2 2 7 4 3" xfId="34315" xr:uid="{3669292B-F3D5-4A01-A98F-2C243D7B21FE}"/>
    <cellStyle name="Normal 7 2 2 7 5" xfId="16124" xr:uid="{00000000-0005-0000-0000-0000BC3B0000}"/>
    <cellStyle name="Normal 7 2 2 7 5 2" xfId="26941" xr:uid="{8B1C33CA-CD14-4DDF-867A-7F68F22E1EF0}"/>
    <cellStyle name="Normal 7 2 2 7 5 2 2" xfId="41904" xr:uid="{91ADE361-53C3-4903-8411-90ABAED73E68}"/>
    <cellStyle name="Normal 7 2 2 7 5 3" xfId="34316" xr:uid="{47FBB4D1-AC23-48F4-9EBA-1AEE9BD79C19}"/>
    <cellStyle name="Normal 7 2 2 7 6" xfId="16125" xr:uid="{00000000-0005-0000-0000-0000BD3B0000}"/>
    <cellStyle name="Normal 7 2 2 8" xfId="16126" xr:uid="{00000000-0005-0000-0000-0000BE3B0000}"/>
    <cellStyle name="Normal 7 2 2 8 2" xfId="16127" xr:uid="{00000000-0005-0000-0000-0000BF3B0000}"/>
    <cellStyle name="Normal 7 2 2 8 3" xfId="16128" xr:uid="{00000000-0005-0000-0000-0000C03B0000}"/>
    <cellStyle name="Normal 7 2 2 9" xfId="16129" xr:uid="{00000000-0005-0000-0000-0000C13B0000}"/>
    <cellStyle name="Normal 7 2 2 9 2" xfId="16130" xr:uid="{00000000-0005-0000-0000-0000C23B0000}"/>
    <cellStyle name="Normal 7 2 20" xfId="2544" xr:uid="{00000000-0005-0000-0000-0000B7090000}"/>
    <cellStyle name="Normal 7 2 20 2" xfId="16131" xr:uid="{00000000-0005-0000-0000-0000C43B0000}"/>
    <cellStyle name="Normal 7 2 20 3" xfId="16132" xr:uid="{00000000-0005-0000-0000-0000C53B0000}"/>
    <cellStyle name="Normal 7 2 21" xfId="2545" xr:uid="{00000000-0005-0000-0000-0000B8090000}"/>
    <cellStyle name="Normal 7 2 21 2" xfId="16133" xr:uid="{00000000-0005-0000-0000-0000C73B0000}"/>
    <cellStyle name="Normal 7 2 21 3" xfId="16134" xr:uid="{00000000-0005-0000-0000-0000C83B0000}"/>
    <cellStyle name="Normal 7 2 22" xfId="2546" xr:uid="{00000000-0005-0000-0000-0000B9090000}"/>
    <cellStyle name="Normal 7 2 22 2" xfId="16135" xr:uid="{00000000-0005-0000-0000-0000CA3B0000}"/>
    <cellStyle name="Normal 7 2 22 3" xfId="16136" xr:uid="{00000000-0005-0000-0000-0000CB3B0000}"/>
    <cellStyle name="Normal 7 2 23" xfId="2547" xr:uid="{00000000-0005-0000-0000-0000BA090000}"/>
    <cellStyle name="Normal 7 2 23 2" xfId="16137" xr:uid="{00000000-0005-0000-0000-0000CD3B0000}"/>
    <cellStyle name="Normal 7 2 23 3" xfId="16138" xr:uid="{00000000-0005-0000-0000-0000CE3B0000}"/>
    <cellStyle name="Normal 7 2 24" xfId="16139" xr:uid="{00000000-0005-0000-0000-0000CF3B0000}"/>
    <cellStyle name="Normal 7 2 24 2" xfId="16140" xr:uid="{00000000-0005-0000-0000-0000D03B0000}"/>
    <cellStyle name="Normal 7 2 24 3" xfId="16141" xr:uid="{00000000-0005-0000-0000-0000D13B0000}"/>
    <cellStyle name="Normal 7 2 24 4" xfId="16142" xr:uid="{00000000-0005-0000-0000-0000D23B0000}"/>
    <cellStyle name="Normal 7 2 25" xfId="16143" xr:uid="{00000000-0005-0000-0000-0000D33B0000}"/>
    <cellStyle name="Normal 7 2 25 2" xfId="16144" xr:uid="{00000000-0005-0000-0000-0000D43B0000}"/>
    <cellStyle name="Normal 7 2 25 2 2" xfId="16145" xr:uid="{00000000-0005-0000-0000-0000D53B0000}"/>
    <cellStyle name="Normal 7 2 25 2 3" xfId="16146" xr:uid="{00000000-0005-0000-0000-0000D63B0000}"/>
    <cellStyle name="Normal 7 2 25 3" xfId="16147" xr:uid="{00000000-0005-0000-0000-0000D73B0000}"/>
    <cellStyle name="Normal 7 2 25 3 2" xfId="16148" xr:uid="{00000000-0005-0000-0000-0000D83B0000}"/>
    <cellStyle name="Normal 7 2 25 3 3" xfId="26942" xr:uid="{591889FC-11D6-4B1A-AFAB-A7DF8520CA2B}"/>
    <cellStyle name="Normal 7 2 25 3 3 2" xfId="41905" xr:uid="{E96B86C1-6500-427E-BE27-EDFAFC149BCD}"/>
    <cellStyle name="Normal 7 2 25 3 4" xfId="34317" xr:uid="{518597F6-DE3C-4254-B42F-76A98E2B48AE}"/>
    <cellStyle name="Normal 7 2 25 4" xfId="16149" xr:uid="{00000000-0005-0000-0000-0000D93B0000}"/>
    <cellStyle name="Normal 7 2 26" xfId="16150" xr:uid="{00000000-0005-0000-0000-0000DA3B0000}"/>
    <cellStyle name="Normal 7 2 26 2" xfId="16151" xr:uid="{00000000-0005-0000-0000-0000DB3B0000}"/>
    <cellStyle name="Normal 7 2 26 2 2" xfId="16152" xr:uid="{00000000-0005-0000-0000-0000DC3B0000}"/>
    <cellStyle name="Normal 7 2 26 2 3" xfId="16153" xr:uid="{00000000-0005-0000-0000-0000DD3B0000}"/>
    <cellStyle name="Normal 7 2 26 3" xfId="16154" xr:uid="{00000000-0005-0000-0000-0000DE3B0000}"/>
    <cellStyle name="Normal 7 2 26 3 2" xfId="16155" xr:uid="{00000000-0005-0000-0000-0000DF3B0000}"/>
    <cellStyle name="Normal 7 2 26 3 3" xfId="26943" xr:uid="{BB31E7E7-3776-42AE-BD67-05C8E2206EAB}"/>
    <cellStyle name="Normal 7 2 26 3 3 2" xfId="41906" xr:uid="{526B4C10-562F-4EA1-81F9-6D880ADFB56C}"/>
    <cellStyle name="Normal 7 2 26 3 4" xfId="34318" xr:uid="{D4A5E467-157E-4EA2-936C-844F5C6A5354}"/>
    <cellStyle name="Normal 7 2 26 4" xfId="16156" xr:uid="{00000000-0005-0000-0000-0000E03B0000}"/>
    <cellStyle name="Normal 7 2 27" xfId="16157" xr:uid="{00000000-0005-0000-0000-0000E13B0000}"/>
    <cellStyle name="Normal 7 2 27 2" xfId="16158" xr:uid="{00000000-0005-0000-0000-0000E23B0000}"/>
    <cellStyle name="Normal 7 2 27 3" xfId="16159" xr:uid="{00000000-0005-0000-0000-0000E33B0000}"/>
    <cellStyle name="Normal 7 2 28" xfId="16160" xr:uid="{00000000-0005-0000-0000-0000E43B0000}"/>
    <cellStyle name="Normal 7 2 28 2" xfId="16161" xr:uid="{00000000-0005-0000-0000-0000E53B0000}"/>
    <cellStyle name="Normal 7 2 28 3" xfId="16162" xr:uid="{00000000-0005-0000-0000-0000E63B0000}"/>
    <cellStyle name="Normal 7 2 28 4" xfId="26944" xr:uid="{1D663EBC-A374-40F5-B69B-2ABD26D148F0}"/>
    <cellStyle name="Normal 7 2 28 4 2" xfId="41907" xr:uid="{37E56D52-2D2E-4D38-8B10-D40AB589029A}"/>
    <cellStyle name="Normal 7 2 28 5" xfId="34319" xr:uid="{8029F95E-497D-4CAE-A69E-719558AAC108}"/>
    <cellStyle name="Normal 7 2 29" xfId="16163" xr:uid="{00000000-0005-0000-0000-0000E73B0000}"/>
    <cellStyle name="Normal 7 2 3" xfId="2548" xr:uid="{00000000-0005-0000-0000-0000BB090000}"/>
    <cellStyle name="Normal 7 2 3 10" xfId="16164" xr:uid="{00000000-0005-0000-0000-0000E93B0000}"/>
    <cellStyle name="Normal 7 2 3 2" xfId="16165" xr:uid="{00000000-0005-0000-0000-0000EA3B0000}"/>
    <cellStyle name="Normal 7 2 3 2 2" xfId="16166" xr:uid="{00000000-0005-0000-0000-0000EB3B0000}"/>
    <cellStyle name="Normal 7 2 3 2 2 2" xfId="16167" xr:uid="{00000000-0005-0000-0000-0000EC3B0000}"/>
    <cellStyle name="Normal 7 2 3 2 2 2 2" xfId="16168" xr:uid="{00000000-0005-0000-0000-0000ED3B0000}"/>
    <cellStyle name="Normal 7 2 3 2 2 2 2 2" xfId="16169" xr:uid="{00000000-0005-0000-0000-0000EE3B0000}"/>
    <cellStyle name="Normal 7 2 3 2 2 2 2 3" xfId="16170" xr:uid="{00000000-0005-0000-0000-0000EF3B0000}"/>
    <cellStyle name="Normal 7 2 3 2 2 2 3" xfId="16171" xr:uid="{00000000-0005-0000-0000-0000F03B0000}"/>
    <cellStyle name="Normal 7 2 3 2 2 2 4" xfId="16172" xr:uid="{00000000-0005-0000-0000-0000F13B0000}"/>
    <cellStyle name="Normal 7 2 3 2 2 2 4 2" xfId="26945" xr:uid="{C434BA28-2D5C-4C67-900C-639B56FEA6C0}"/>
    <cellStyle name="Normal 7 2 3 2 2 2 4 2 2" xfId="41908" xr:uid="{9F3FAF1F-D938-410F-9A89-68191CF5C500}"/>
    <cellStyle name="Normal 7 2 3 2 2 2 4 3" xfId="34320" xr:uid="{5105AE6C-B30A-44F5-99FD-08696AB9AFAA}"/>
    <cellStyle name="Normal 7 2 3 2 2 2 5" xfId="16173" xr:uid="{00000000-0005-0000-0000-0000F23B0000}"/>
    <cellStyle name="Normal 7 2 3 2 2 2 5 2" xfId="26946" xr:uid="{CAC5C68A-CDB5-474F-B84B-1F9B41464DE3}"/>
    <cellStyle name="Normal 7 2 3 2 2 2 5 2 2" xfId="41909" xr:uid="{15E3BA1E-C531-48C4-B3E5-703F59741310}"/>
    <cellStyle name="Normal 7 2 3 2 2 2 5 3" xfId="34321" xr:uid="{595DF1B0-07CD-4A5E-B468-FD6C1EE96AB2}"/>
    <cellStyle name="Normal 7 2 3 2 2 2 6" xfId="16174" xr:uid="{00000000-0005-0000-0000-0000F33B0000}"/>
    <cellStyle name="Normal 7 2 3 2 2 3" xfId="16175" xr:uid="{00000000-0005-0000-0000-0000F43B0000}"/>
    <cellStyle name="Normal 7 2 3 2 2 3 2" xfId="16176" xr:uid="{00000000-0005-0000-0000-0000F53B0000}"/>
    <cellStyle name="Normal 7 2 3 2 2 3 2 2" xfId="16177" xr:uid="{00000000-0005-0000-0000-0000F63B0000}"/>
    <cellStyle name="Normal 7 2 3 2 2 3 2 3" xfId="16178" xr:uid="{00000000-0005-0000-0000-0000F73B0000}"/>
    <cellStyle name="Normal 7 2 3 2 2 3 3" xfId="16179" xr:uid="{00000000-0005-0000-0000-0000F83B0000}"/>
    <cellStyle name="Normal 7 2 3 2 2 3 3 2" xfId="16180" xr:uid="{00000000-0005-0000-0000-0000F93B0000}"/>
    <cellStyle name="Normal 7 2 3 2 2 3 3 3" xfId="26947" xr:uid="{55BC4335-ED97-4B09-A4E2-47C299561411}"/>
    <cellStyle name="Normal 7 2 3 2 2 3 3 3 2" xfId="41910" xr:uid="{0657BABE-2237-4533-9D04-282371D5B057}"/>
    <cellStyle name="Normal 7 2 3 2 2 3 3 4" xfId="34322" xr:uid="{9BBF31F5-712D-4F88-AF60-6AD6741819E5}"/>
    <cellStyle name="Normal 7 2 3 2 2 3 4" xfId="16181" xr:uid="{00000000-0005-0000-0000-0000FA3B0000}"/>
    <cellStyle name="Normal 7 2 3 2 2 4" xfId="16182" xr:uid="{00000000-0005-0000-0000-0000FB3B0000}"/>
    <cellStyle name="Normal 7 2 3 2 2 4 2" xfId="16183" xr:uid="{00000000-0005-0000-0000-0000FC3B0000}"/>
    <cellStyle name="Normal 7 2 3 2 2 4 3" xfId="16184" xr:uid="{00000000-0005-0000-0000-0000FD3B0000}"/>
    <cellStyle name="Normal 7 2 3 2 2 5" xfId="16185" xr:uid="{00000000-0005-0000-0000-0000FE3B0000}"/>
    <cellStyle name="Normal 7 2 3 2 2 6" xfId="16186" xr:uid="{00000000-0005-0000-0000-0000FF3B0000}"/>
    <cellStyle name="Normal 7 2 3 2 2 6 2" xfId="26948" xr:uid="{247A83B9-0C21-490F-A63A-79BBA9B28A3A}"/>
    <cellStyle name="Normal 7 2 3 2 2 6 2 2" xfId="41911" xr:uid="{38641818-2C80-4B7D-B5F9-7268080A307E}"/>
    <cellStyle name="Normal 7 2 3 2 2 6 3" xfId="34323" xr:uid="{455FD6D1-705C-4947-A037-2590D17C3B93}"/>
    <cellStyle name="Normal 7 2 3 2 2 7" xfId="16187" xr:uid="{00000000-0005-0000-0000-0000003C0000}"/>
    <cellStyle name="Normal 7 2 3 2 2 7 2" xfId="26949" xr:uid="{E64AA69D-BB28-4EA7-88F1-82395E3A6036}"/>
    <cellStyle name="Normal 7 2 3 2 2 7 2 2" xfId="41912" xr:uid="{D25D1A52-BBA6-48EA-B422-F50D0E276DD7}"/>
    <cellStyle name="Normal 7 2 3 2 2 7 3" xfId="34324" xr:uid="{18A90423-96F9-4BC8-9D80-CD4C2D96FBB3}"/>
    <cellStyle name="Normal 7 2 3 2 2 8" xfId="16188" xr:uid="{00000000-0005-0000-0000-0000013C0000}"/>
    <cellStyle name="Normal 7 2 3 2 3" xfId="16189" xr:uid="{00000000-0005-0000-0000-0000023C0000}"/>
    <cellStyle name="Normal 7 2 3 2 3 2" xfId="16190" xr:uid="{00000000-0005-0000-0000-0000033C0000}"/>
    <cellStyle name="Normal 7 2 3 2 3 2 2" xfId="16191" xr:uid="{00000000-0005-0000-0000-0000043C0000}"/>
    <cellStyle name="Normal 7 2 3 2 3 2 3" xfId="16192" xr:uid="{00000000-0005-0000-0000-0000053C0000}"/>
    <cellStyle name="Normal 7 2 3 2 3 3" xfId="16193" xr:uid="{00000000-0005-0000-0000-0000063C0000}"/>
    <cellStyle name="Normal 7 2 3 2 3 4" xfId="16194" xr:uid="{00000000-0005-0000-0000-0000073C0000}"/>
    <cellStyle name="Normal 7 2 3 2 3 4 2" xfId="26950" xr:uid="{01086CB7-139F-4573-98E4-104C823017D3}"/>
    <cellStyle name="Normal 7 2 3 2 3 4 2 2" xfId="41913" xr:uid="{EC862C10-66DB-4CB6-B847-CDC5863E1A3E}"/>
    <cellStyle name="Normal 7 2 3 2 3 4 3" xfId="34325" xr:uid="{5EA568AF-2656-423E-97D0-9AF6DD360615}"/>
    <cellStyle name="Normal 7 2 3 2 3 5" xfId="16195" xr:uid="{00000000-0005-0000-0000-0000083C0000}"/>
    <cellStyle name="Normal 7 2 3 2 3 5 2" xfId="26951" xr:uid="{C819569B-B401-4596-8A32-F308ADC83BA7}"/>
    <cellStyle name="Normal 7 2 3 2 3 5 2 2" xfId="41914" xr:uid="{1F79A1E6-D9E1-452B-BBB7-7C5E64C0317B}"/>
    <cellStyle name="Normal 7 2 3 2 3 5 3" xfId="34326" xr:uid="{A04C848C-85E5-40B9-916F-D6F517D7BE41}"/>
    <cellStyle name="Normal 7 2 3 2 3 6" xfId="16196" xr:uid="{00000000-0005-0000-0000-0000093C0000}"/>
    <cellStyle name="Normal 7 2 3 2 4" xfId="16197" xr:uid="{00000000-0005-0000-0000-00000A3C0000}"/>
    <cellStyle name="Normal 7 2 3 2 4 2" xfId="16198" xr:uid="{00000000-0005-0000-0000-00000B3C0000}"/>
    <cellStyle name="Normal 7 2 3 2 4 2 2" xfId="16199" xr:uid="{00000000-0005-0000-0000-00000C3C0000}"/>
    <cellStyle name="Normal 7 2 3 2 4 2 3" xfId="16200" xr:uid="{00000000-0005-0000-0000-00000D3C0000}"/>
    <cellStyle name="Normal 7 2 3 2 4 3" xfId="16201" xr:uid="{00000000-0005-0000-0000-00000E3C0000}"/>
    <cellStyle name="Normal 7 2 3 2 4 3 2" xfId="16202" xr:uid="{00000000-0005-0000-0000-00000F3C0000}"/>
    <cellStyle name="Normal 7 2 3 2 4 3 3" xfId="26952" xr:uid="{522B2FAC-39D8-410B-ADDD-6FE6DE3A25B8}"/>
    <cellStyle name="Normal 7 2 3 2 4 3 3 2" xfId="41915" xr:uid="{4558160E-9A56-40BA-89B4-C25F6499502A}"/>
    <cellStyle name="Normal 7 2 3 2 4 3 4" xfId="34327" xr:uid="{1BA16827-7E66-4887-B2A4-1B19A8E183EC}"/>
    <cellStyle name="Normal 7 2 3 2 4 4" xfId="16203" xr:uid="{00000000-0005-0000-0000-0000103C0000}"/>
    <cellStyle name="Normal 7 2 3 2 5" xfId="16204" xr:uid="{00000000-0005-0000-0000-0000113C0000}"/>
    <cellStyle name="Normal 7 2 3 2 5 2" xfId="16205" xr:uid="{00000000-0005-0000-0000-0000123C0000}"/>
    <cellStyle name="Normal 7 2 3 2 5 3" xfId="16206" xr:uid="{00000000-0005-0000-0000-0000133C0000}"/>
    <cellStyle name="Normal 7 2 3 2 6" xfId="16207" xr:uid="{00000000-0005-0000-0000-0000143C0000}"/>
    <cellStyle name="Normal 7 2 3 2 7" xfId="16208" xr:uid="{00000000-0005-0000-0000-0000153C0000}"/>
    <cellStyle name="Normal 7 2 3 2 7 2" xfId="26953" xr:uid="{A99BB07A-32F4-404A-9806-DA91DA3DA162}"/>
    <cellStyle name="Normal 7 2 3 2 7 2 2" xfId="41916" xr:uid="{4BAFE6A0-C565-43A5-AF50-1EF3B71BD493}"/>
    <cellStyle name="Normal 7 2 3 2 7 3" xfId="34328" xr:uid="{62ED0AF1-17F2-4263-82BC-06F09BF9EEAD}"/>
    <cellStyle name="Normal 7 2 3 2 8" xfId="16209" xr:uid="{00000000-0005-0000-0000-0000163C0000}"/>
    <cellStyle name="Normal 7 2 3 2 8 2" xfId="26954" xr:uid="{CC64B379-A6E9-48EA-9ECD-EB87DAA470C6}"/>
    <cellStyle name="Normal 7 2 3 2 8 2 2" xfId="41917" xr:uid="{2A00460E-8FB0-44C4-8900-D0DE0120D890}"/>
    <cellStyle name="Normal 7 2 3 2 8 3" xfId="34329" xr:uid="{0FFFA0C3-F664-43EE-825A-9B79A1414F27}"/>
    <cellStyle name="Normal 7 2 3 2 9" xfId="16210" xr:uid="{00000000-0005-0000-0000-0000173C0000}"/>
    <cellStyle name="Normal 7 2 3 3" xfId="16211" xr:uid="{00000000-0005-0000-0000-0000183C0000}"/>
    <cellStyle name="Normal 7 2 3 3 2" xfId="16212" xr:uid="{00000000-0005-0000-0000-0000193C0000}"/>
    <cellStyle name="Normal 7 2 3 3 2 2" xfId="16213" xr:uid="{00000000-0005-0000-0000-00001A3C0000}"/>
    <cellStyle name="Normal 7 2 3 3 2 2 2" xfId="16214" xr:uid="{00000000-0005-0000-0000-00001B3C0000}"/>
    <cellStyle name="Normal 7 2 3 3 2 2 3" xfId="16215" xr:uid="{00000000-0005-0000-0000-00001C3C0000}"/>
    <cellStyle name="Normal 7 2 3 3 2 2 3 2" xfId="26955" xr:uid="{CA790367-05F3-4CD2-88BD-0235BF36C269}"/>
    <cellStyle name="Normal 7 2 3 3 2 2 3 2 2" xfId="41918" xr:uid="{11E8EE61-D4BE-41D2-84C1-E86A83E09E90}"/>
    <cellStyle name="Normal 7 2 3 3 2 2 3 3" xfId="34330" xr:uid="{172F20DD-0960-4EE0-AC21-31D1F88C6499}"/>
    <cellStyle name="Normal 7 2 3 3 2 2 4" xfId="16216" xr:uid="{00000000-0005-0000-0000-00001D3C0000}"/>
    <cellStyle name="Normal 7 2 3 3 2 3" xfId="16217" xr:uid="{00000000-0005-0000-0000-00001E3C0000}"/>
    <cellStyle name="Normal 7 2 3 3 2 4" xfId="16218" xr:uid="{00000000-0005-0000-0000-00001F3C0000}"/>
    <cellStyle name="Normal 7 2 3 3 2 4 2" xfId="26956" xr:uid="{A91BA964-ADC6-454B-AC20-C192356A7010}"/>
    <cellStyle name="Normal 7 2 3 3 2 4 2 2" xfId="41919" xr:uid="{CA01009E-1E01-4B9D-9138-4836E0C707D2}"/>
    <cellStyle name="Normal 7 2 3 3 2 4 3" xfId="34331" xr:uid="{868B1B1B-AB39-47B7-9BC6-D7B88322530A}"/>
    <cellStyle name="Normal 7 2 3 3 2 5" xfId="16219" xr:uid="{00000000-0005-0000-0000-0000203C0000}"/>
    <cellStyle name="Normal 7 2 3 3 2 5 2" xfId="26957" xr:uid="{95373916-F5AE-4EE8-8415-2C234229ABCE}"/>
    <cellStyle name="Normal 7 2 3 3 2 5 2 2" xfId="41920" xr:uid="{78EB6A0B-F57A-4A29-8E6C-2FF2DAEB66CB}"/>
    <cellStyle name="Normal 7 2 3 3 2 5 3" xfId="34332" xr:uid="{D0AC14DC-67DB-4091-9D6E-F5AFDFEEB4DC}"/>
    <cellStyle name="Normal 7 2 3 3 2 6" xfId="16220" xr:uid="{00000000-0005-0000-0000-0000213C0000}"/>
    <cellStyle name="Normal 7 2 3 3 3" xfId="16221" xr:uid="{00000000-0005-0000-0000-0000223C0000}"/>
    <cellStyle name="Normal 7 2 3 3 3 2" xfId="16222" xr:uid="{00000000-0005-0000-0000-0000233C0000}"/>
    <cellStyle name="Normal 7 2 3 3 3 2 2" xfId="16223" xr:uid="{00000000-0005-0000-0000-0000243C0000}"/>
    <cellStyle name="Normal 7 2 3 3 3 2 3" xfId="16224" xr:uid="{00000000-0005-0000-0000-0000253C0000}"/>
    <cellStyle name="Normal 7 2 3 3 3 3" xfId="16225" xr:uid="{00000000-0005-0000-0000-0000263C0000}"/>
    <cellStyle name="Normal 7 2 3 3 3 4" xfId="16226" xr:uid="{00000000-0005-0000-0000-0000273C0000}"/>
    <cellStyle name="Normal 7 2 3 3 3 4 2" xfId="26958" xr:uid="{C43B7A8A-9A78-42D7-AE15-B06DCCDFD765}"/>
    <cellStyle name="Normal 7 2 3 3 3 4 2 2" xfId="41921" xr:uid="{2FFD4CFF-EB05-43EE-BF10-8A62EEC8FE40}"/>
    <cellStyle name="Normal 7 2 3 3 3 4 3" xfId="34333" xr:uid="{85DBCDD4-A3B3-4F03-A06B-6FA85C8759BA}"/>
    <cellStyle name="Normal 7 2 3 3 3 5" xfId="16227" xr:uid="{00000000-0005-0000-0000-0000283C0000}"/>
    <cellStyle name="Normal 7 2 3 3 3 5 2" xfId="26959" xr:uid="{0D6E1304-89D7-4C9C-BA0A-BA6B42CFDC77}"/>
    <cellStyle name="Normal 7 2 3 3 3 5 2 2" xfId="41922" xr:uid="{D220BCD6-84C8-4111-B848-8A8450B2C68D}"/>
    <cellStyle name="Normal 7 2 3 3 3 5 3" xfId="34334" xr:uid="{1FF2AE24-1321-4232-8A8D-FDCEEE9EC7C4}"/>
    <cellStyle name="Normal 7 2 3 3 3 6" xfId="16228" xr:uid="{00000000-0005-0000-0000-0000293C0000}"/>
    <cellStyle name="Normal 7 2 3 3 4" xfId="16229" xr:uid="{00000000-0005-0000-0000-00002A3C0000}"/>
    <cellStyle name="Normal 7 2 3 3 4 2" xfId="16230" xr:uid="{00000000-0005-0000-0000-00002B3C0000}"/>
    <cellStyle name="Normal 7 2 3 3 4 3" xfId="16231" xr:uid="{00000000-0005-0000-0000-00002C3C0000}"/>
    <cellStyle name="Normal 7 2 3 3 5" xfId="16232" xr:uid="{00000000-0005-0000-0000-00002D3C0000}"/>
    <cellStyle name="Normal 7 2 3 3 6" xfId="16233" xr:uid="{00000000-0005-0000-0000-00002E3C0000}"/>
    <cellStyle name="Normal 7 2 3 3 6 2" xfId="26960" xr:uid="{D37B130F-AE63-4D55-9753-574598F6D65D}"/>
    <cellStyle name="Normal 7 2 3 3 6 2 2" xfId="41923" xr:uid="{BE9B2005-C12F-4DF4-A365-CA57F8209936}"/>
    <cellStyle name="Normal 7 2 3 3 6 3" xfId="34335" xr:uid="{4297492D-2A41-4B76-B706-4ADB9E27C7E2}"/>
    <cellStyle name="Normal 7 2 3 3 7" xfId="16234" xr:uid="{00000000-0005-0000-0000-00002F3C0000}"/>
    <cellStyle name="Normal 7 2 3 3 7 2" xfId="26961" xr:uid="{87A6E3E3-FDBD-4C05-9E7D-BB4A4449F08C}"/>
    <cellStyle name="Normal 7 2 3 3 7 2 2" xfId="41924" xr:uid="{089C0A41-5677-468B-A6F5-52EDE221FA15}"/>
    <cellStyle name="Normal 7 2 3 3 7 3" xfId="34336" xr:uid="{5843F409-18A6-476B-80A9-6CD96F888408}"/>
    <cellStyle name="Normal 7 2 3 3 8" xfId="16235" xr:uid="{00000000-0005-0000-0000-0000303C0000}"/>
    <cellStyle name="Normal 7 2 3 4" xfId="16236" xr:uid="{00000000-0005-0000-0000-0000313C0000}"/>
    <cellStyle name="Normal 7 2 3 4 2" xfId="16237" xr:uid="{00000000-0005-0000-0000-0000323C0000}"/>
    <cellStyle name="Normal 7 2 3 4 2 2" xfId="16238" xr:uid="{00000000-0005-0000-0000-0000333C0000}"/>
    <cellStyle name="Normal 7 2 3 4 2 3" xfId="26962" xr:uid="{799D05B8-8640-4E9E-AB24-3D1CFE54265A}"/>
    <cellStyle name="Normal 7 2 3 4 2 3 2" xfId="41925" xr:uid="{35698702-2548-4BC8-8ABC-BA285E1D9239}"/>
    <cellStyle name="Normal 7 2 3 4 2 4" xfId="34337" xr:uid="{F9210B09-A086-4C12-9F7A-297D3E061F25}"/>
    <cellStyle name="Normal 7 2 3 4 3" xfId="16239" xr:uid="{00000000-0005-0000-0000-0000343C0000}"/>
    <cellStyle name="Normal 7 2 3 4 4" xfId="16240" xr:uid="{00000000-0005-0000-0000-0000353C0000}"/>
    <cellStyle name="Normal 7 2 3 4 4 2" xfId="26963" xr:uid="{26B881B9-CAFC-4246-B713-9A685308AF9A}"/>
    <cellStyle name="Normal 7 2 3 4 4 2 2" xfId="41926" xr:uid="{A322FCC2-75ED-41B2-95D5-B7A7FC6317E3}"/>
    <cellStyle name="Normal 7 2 3 4 4 3" xfId="34338" xr:uid="{ED34FB40-0E0A-4F05-AC68-F7ED4C6D891D}"/>
    <cellStyle name="Normal 7 2 3 4 5" xfId="16241" xr:uid="{00000000-0005-0000-0000-0000363C0000}"/>
    <cellStyle name="Normal 7 2 3 5" xfId="16242" xr:uid="{00000000-0005-0000-0000-0000373C0000}"/>
    <cellStyle name="Normal 7 2 3 5 2" xfId="16243" xr:uid="{00000000-0005-0000-0000-0000383C0000}"/>
    <cellStyle name="Normal 7 2 3 5 2 2" xfId="16244" xr:uid="{00000000-0005-0000-0000-0000393C0000}"/>
    <cellStyle name="Normal 7 2 3 5 2 3" xfId="16245" xr:uid="{00000000-0005-0000-0000-00003A3C0000}"/>
    <cellStyle name="Normal 7 2 3 5 3" xfId="16246" xr:uid="{00000000-0005-0000-0000-00003B3C0000}"/>
    <cellStyle name="Normal 7 2 3 5 4" xfId="16247" xr:uid="{00000000-0005-0000-0000-00003C3C0000}"/>
    <cellStyle name="Normal 7 2 3 5 4 2" xfId="26964" xr:uid="{DFCAD4A2-31EC-4584-AF1D-7BD60DEAD227}"/>
    <cellStyle name="Normal 7 2 3 5 4 2 2" xfId="41927" xr:uid="{7B309AD7-27CB-4025-9367-F6168BD725E0}"/>
    <cellStyle name="Normal 7 2 3 5 4 3" xfId="34339" xr:uid="{D35BACDF-CE08-452F-A257-61FAFFB69C70}"/>
    <cellStyle name="Normal 7 2 3 5 5" xfId="16248" xr:uid="{00000000-0005-0000-0000-00003D3C0000}"/>
    <cellStyle name="Normal 7 2 3 5 5 2" xfId="26965" xr:uid="{7AC55ACD-0FD0-4253-B7DE-A4CD0A877021}"/>
    <cellStyle name="Normal 7 2 3 5 5 2 2" xfId="41928" xr:uid="{A7A67B20-B70A-4CE1-B4E3-DA1D1B0FC65F}"/>
    <cellStyle name="Normal 7 2 3 5 5 3" xfId="34340" xr:uid="{A3E56EA4-592E-4B0E-9558-BFD1D1B9E2E0}"/>
    <cellStyle name="Normal 7 2 3 5 6" xfId="16249" xr:uid="{00000000-0005-0000-0000-00003E3C0000}"/>
    <cellStyle name="Normal 7 2 3 6" xfId="16250" xr:uid="{00000000-0005-0000-0000-00003F3C0000}"/>
    <cellStyle name="Normal 7 2 3 6 2" xfId="16251" xr:uid="{00000000-0005-0000-0000-0000403C0000}"/>
    <cellStyle name="Normal 7 2 3 6 2 2" xfId="16252" xr:uid="{00000000-0005-0000-0000-0000413C0000}"/>
    <cellStyle name="Normal 7 2 3 6 2 3" xfId="16253" xr:uid="{00000000-0005-0000-0000-0000423C0000}"/>
    <cellStyle name="Normal 7 2 3 6 3" xfId="16254" xr:uid="{00000000-0005-0000-0000-0000433C0000}"/>
    <cellStyle name="Normal 7 2 3 6 4" xfId="16255" xr:uid="{00000000-0005-0000-0000-0000443C0000}"/>
    <cellStyle name="Normal 7 2 3 6 4 2" xfId="26966" xr:uid="{A3A27810-195D-41D2-B52E-17031F351835}"/>
    <cellStyle name="Normal 7 2 3 6 4 2 2" xfId="41929" xr:uid="{97F9DE77-27D0-4053-94AA-6DB71CB90ED2}"/>
    <cellStyle name="Normal 7 2 3 6 4 3" xfId="34341" xr:uid="{5D70C9B3-9555-42E9-82CA-65221F43B759}"/>
    <cellStyle name="Normal 7 2 3 6 5" xfId="16256" xr:uid="{00000000-0005-0000-0000-0000453C0000}"/>
    <cellStyle name="Normal 7 2 3 6 5 2" xfId="26967" xr:uid="{F4FCA973-AE77-4690-8740-22CF0942CB72}"/>
    <cellStyle name="Normal 7 2 3 6 5 2 2" xfId="41930" xr:uid="{998124C8-75BD-44B1-A494-674B99FD8B9D}"/>
    <cellStyle name="Normal 7 2 3 6 5 3" xfId="34342" xr:uid="{40821F29-8073-4636-84FB-22CFE3C2C887}"/>
    <cellStyle name="Normal 7 2 3 6 6" xfId="16257" xr:uid="{00000000-0005-0000-0000-0000463C0000}"/>
    <cellStyle name="Normal 7 2 3 7" xfId="16258" xr:uid="{00000000-0005-0000-0000-0000473C0000}"/>
    <cellStyle name="Normal 7 2 3 7 2" xfId="16259" xr:uid="{00000000-0005-0000-0000-0000483C0000}"/>
    <cellStyle name="Normal 7 2 3 7 3" xfId="16260" xr:uid="{00000000-0005-0000-0000-0000493C0000}"/>
    <cellStyle name="Normal 7 2 3 8" xfId="16261" xr:uid="{00000000-0005-0000-0000-00004A3C0000}"/>
    <cellStyle name="Normal 7 2 3 9" xfId="16262" xr:uid="{00000000-0005-0000-0000-00004B3C0000}"/>
    <cellStyle name="Normal 7 2 3 9 2" xfId="26968" xr:uid="{3AC30ACF-B6C2-4B33-A383-E0BC2AC4F601}"/>
    <cellStyle name="Normal 7 2 3 9 2 2" xfId="41931" xr:uid="{FC5D8A36-802B-4E7E-B667-CECA1107387F}"/>
    <cellStyle name="Normal 7 2 3 9 3" xfId="34343" xr:uid="{1AC325C4-BEED-4FDF-B702-92152B11D873}"/>
    <cellStyle name="Normal 7 2 4" xfId="2549" xr:uid="{00000000-0005-0000-0000-0000BC090000}"/>
    <cellStyle name="Normal 7 2 4 2" xfId="16263" xr:uid="{00000000-0005-0000-0000-00004D3C0000}"/>
    <cellStyle name="Normal 7 2 4 2 2" xfId="16264" xr:uid="{00000000-0005-0000-0000-00004E3C0000}"/>
    <cellStyle name="Normal 7 2 4 2 2 2" xfId="16265" xr:uid="{00000000-0005-0000-0000-00004F3C0000}"/>
    <cellStyle name="Normal 7 2 4 2 2 2 2" xfId="16266" xr:uid="{00000000-0005-0000-0000-0000503C0000}"/>
    <cellStyle name="Normal 7 2 4 2 2 2 2 2" xfId="16267" xr:uid="{00000000-0005-0000-0000-0000513C0000}"/>
    <cellStyle name="Normal 7 2 4 2 2 2 2 3" xfId="16268" xr:uid="{00000000-0005-0000-0000-0000523C0000}"/>
    <cellStyle name="Normal 7 2 4 2 2 2 3" xfId="16269" xr:uid="{00000000-0005-0000-0000-0000533C0000}"/>
    <cellStyle name="Normal 7 2 4 2 2 2 3 2" xfId="16270" xr:uid="{00000000-0005-0000-0000-0000543C0000}"/>
    <cellStyle name="Normal 7 2 4 2 2 2 3 3" xfId="26969" xr:uid="{1567395F-0352-4DEF-953A-CA085BB95BBE}"/>
    <cellStyle name="Normal 7 2 4 2 2 2 3 3 2" xfId="41932" xr:uid="{D52EAF9F-1867-4406-903E-41C6EBC7F800}"/>
    <cellStyle name="Normal 7 2 4 2 2 2 3 4" xfId="34344" xr:uid="{BD70EB32-70C6-4BF1-A515-B774B61BBD23}"/>
    <cellStyle name="Normal 7 2 4 2 2 2 4" xfId="16271" xr:uid="{00000000-0005-0000-0000-0000553C0000}"/>
    <cellStyle name="Normal 7 2 4 2 2 3" xfId="16272" xr:uid="{00000000-0005-0000-0000-0000563C0000}"/>
    <cellStyle name="Normal 7 2 4 2 2 3 2" xfId="16273" xr:uid="{00000000-0005-0000-0000-0000573C0000}"/>
    <cellStyle name="Normal 7 2 4 2 2 3 3" xfId="16274" xr:uid="{00000000-0005-0000-0000-0000583C0000}"/>
    <cellStyle name="Normal 7 2 4 2 2 4" xfId="16275" xr:uid="{00000000-0005-0000-0000-0000593C0000}"/>
    <cellStyle name="Normal 7 2 4 2 2 5" xfId="16276" xr:uid="{00000000-0005-0000-0000-00005A3C0000}"/>
    <cellStyle name="Normal 7 2 4 2 2 5 2" xfId="26970" xr:uid="{46453EB1-25FB-42DB-A3C9-AB007864D9A2}"/>
    <cellStyle name="Normal 7 2 4 2 2 5 2 2" xfId="41933" xr:uid="{82C453C2-B812-404A-B14B-0F66A8306CA9}"/>
    <cellStyle name="Normal 7 2 4 2 2 5 3" xfId="34345" xr:uid="{B7799F83-AA92-44CC-B2C8-C188AE81113E}"/>
    <cellStyle name="Normal 7 2 4 2 2 6" xfId="16277" xr:uid="{00000000-0005-0000-0000-00005B3C0000}"/>
    <cellStyle name="Normal 7 2 4 2 2 6 2" xfId="26971" xr:uid="{B5CA4CE4-DD0A-4CC7-8127-1C2120A64AA9}"/>
    <cellStyle name="Normal 7 2 4 2 2 6 2 2" xfId="41934" xr:uid="{9AC5B40D-68F1-48BC-8F87-3FBBCD692A60}"/>
    <cellStyle name="Normal 7 2 4 2 2 6 3" xfId="34346" xr:uid="{2B8CAFC3-717A-4075-8ABF-F730E7030083}"/>
    <cellStyle name="Normal 7 2 4 2 2 7" xfId="16278" xr:uid="{00000000-0005-0000-0000-00005C3C0000}"/>
    <cellStyle name="Normal 7 2 4 2 3" xfId="16279" xr:uid="{00000000-0005-0000-0000-00005D3C0000}"/>
    <cellStyle name="Normal 7 2 4 2 3 2" xfId="16280" xr:uid="{00000000-0005-0000-0000-00005E3C0000}"/>
    <cellStyle name="Normal 7 2 4 2 3 2 2" xfId="16281" xr:uid="{00000000-0005-0000-0000-00005F3C0000}"/>
    <cellStyle name="Normal 7 2 4 2 3 2 3" xfId="16282" xr:uid="{00000000-0005-0000-0000-0000603C0000}"/>
    <cellStyle name="Normal 7 2 4 2 3 3" xfId="16283" xr:uid="{00000000-0005-0000-0000-0000613C0000}"/>
    <cellStyle name="Normal 7 2 4 2 3 3 2" xfId="16284" xr:uid="{00000000-0005-0000-0000-0000623C0000}"/>
    <cellStyle name="Normal 7 2 4 2 3 3 3" xfId="26972" xr:uid="{DF45307E-D76D-495A-B2A1-D003EDD36081}"/>
    <cellStyle name="Normal 7 2 4 2 3 3 3 2" xfId="41935" xr:uid="{C160572D-ABF0-4B53-A886-7A86614C6641}"/>
    <cellStyle name="Normal 7 2 4 2 3 3 4" xfId="34347" xr:uid="{02839506-AC62-4439-BB23-162C7CDE3E71}"/>
    <cellStyle name="Normal 7 2 4 2 3 4" xfId="16285" xr:uid="{00000000-0005-0000-0000-0000633C0000}"/>
    <cellStyle name="Normal 7 2 4 2 4" xfId="16286" xr:uid="{00000000-0005-0000-0000-0000643C0000}"/>
    <cellStyle name="Normal 7 2 4 2 5" xfId="16287" xr:uid="{00000000-0005-0000-0000-0000653C0000}"/>
    <cellStyle name="Normal 7 2 4 2 5 2" xfId="26973" xr:uid="{8100016E-F200-4A61-AA26-E537871A82B4}"/>
    <cellStyle name="Normal 7 2 4 2 5 2 2" xfId="41936" xr:uid="{13CA3563-B5E5-4263-934A-4E2E87F06AB8}"/>
    <cellStyle name="Normal 7 2 4 2 5 3" xfId="34348" xr:uid="{8486E3E3-2FA4-4018-BD20-F40048360023}"/>
    <cellStyle name="Normal 7 2 4 2 6" xfId="16288" xr:uid="{00000000-0005-0000-0000-0000663C0000}"/>
    <cellStyle name="Normal 7 2 4 3" xfId="16289" xr:uid="{00000000-0005-0000-0000-0000673C0000}"/>
    <cellStyle name="Normal 7 2 4 3 2" xfId="16290" xr:uid="{00000000-0005-0000-0000-0000683C0000}"/>
    <cellStyle name="Normal 7 2 4 3 2 2" xfId="16291" xr:uid="{00000000-0005-0000-0000-0000693C0000}"/>
    <cellStyle name="Normal 7 2 4 3 2 3" xfId="16292" xr:uid="{00000000-0005-0000-0000-00006A3C0000}"/>
    <cellStyle name="Normal 7 2 4 3 3" xfId="16293" xr:uid="{00000000-0005-0000-0000-00006B3C0000}"/>
    <cellStyle name="Normal 7 2 4 3 4" xfId="16294" xr:uid="{00000000-0005-0000-0000-00006C3C0000}"/>
    <cellStyle name="Normal 7 2 4 3 4 2" xfId="26974" xr:uid="{A35218C2-4DD4-472F-B21F-A18FF67F06F2}"/>
    <cellStyle name="Normal 7 2 4 3 4 2 2" xfId="41937" xr:uid="{8013C708-6927-40DE-A963-43F8E5598FAB}"/>
    <cellStyle name="Normal 7 2 4 3 4 3" xfId="34349" xr:uid="{915DB0AF-85F4-45FB-8BD5-F6C1182A6E51}"/>
    <cellStyle name="Normal 7 2 4 3 5" xfId="16295" xr:uid="{00000000-0005-0000-0000-00006D3C0000}"/>
    <cellStyle name="Normal 7 2 4 3 5 2" xfId="26975" xr:uid="{413F1085-ED08-4993-A39B-81F286BA6007}"/>
    <cellStyle name="Normal 7 2 4 3 5 2 2" xfId="41938" xr:uid="{79178E31-A499-4C20-9DDF-C4C9612A7F52}"/>
    <cellStyle name="Normal 7 2 4 3 5 3" xfId="34350" xr:uid="{50463F47-6C60-49D9-813C-15947B9085D6}"/>
    <cellStyle name="Normal 7 2 4 3 6" xfId="16296" xr:uid="{00000000-0005-0000-0000-00006E3C0000}"/>
    <cellStyle name="Normal 7 2 4 4" xfId="16297" xr:uid="{00000000-0005-0000-0000-00006F3C0000}"/>
    <cellStyle name="Normal 7 2 4 4 2" xfId="16298" xr:uid="{00000000-0005-0000-0000-0000703C0000}"/>
    <cellStyle name="Normal 7 2 4 4 2 2" xfId="16299" xr:uid="{00000000-0005-0000-0000-0000713C0000}"/>
    <cellStyle name="Normal 7 2 4 4 2 3" xfId="16300" xr:uid="{00000000-0005-0000-0000-0000723C0000}"/>
    <cellStyle name="Normal 7 2 4 4 3" xfId="16301" xr:uid="{00000000-0005-0000-0000-0000733C0000}"/>
    <cellStyle name="Normal 7 2 4 4 4" xfId="16302" xr:uid="{00000000-0005-0000-0000-0000743C0000}"/>
    <cellStyle name="Normal 7 2 4 4 4 2" xfId="26976" xr:uid="{487D713D-5050-4346-BD05-64E2FB6A0CD1}"/>
    <cellStyle name="Normal 7 2 4 4 4 2 2" xfId="41939" xr:uid="{5D410E5E-841F-45B8-A54C-E9833740DB6C}"/>
    <cellStyle name="Normal 7 2 4 4 4 3" xfId="34351" xr:uid="{972ED02C-C316-4AB7-8CAE-191269F131E0}"/>
    <cellStyle name="Normal 7 2 4 4 5" xfId="16303" xr:uid="{00000000-0005-0000-0000-0000753C0000}"/>
    <cellStyle name="Normal 7 2 4 4 5 2" xfId="26977" xr:uid="{12763132-A3B2-43A2-89F0-62AC30D61BAD}"/>
    <cellStyle name="Normal 7 2 4 4 5 2 2" xfId="41940" xr:uid="{DB4494C6-69CA-4C1F-9B71-942C288295B4}"/>
    <cellStyle name="Normal 7 2 4 4 5 3" xfId="34352" xr:uid="{637E5146-6B88-42C5-8D48-B6BC9BFDC3CB}"/>
    <cellStyle name="Normal 7 2 4 4 6" xfId="16304" xr:uid="{00000000-0005-0000-0000-0000763C0000}"/>
    <cellStyle name="Normal 7 2 4 5" xfId="16305" xr:uid="{00000000-0005-0000-0000-0000773C0000}"/>
    <cellStyle name="Normal 7 2 4 5 2" xfId="16306" xr:uid="{00000000-0005-0000-0000-0000783C0000}"/>
    <cellStyle name="Normal 7 2 4 5 3" xfId="16307" xr:uid="{00000000-0005-0000-0000-0000793C0000}"/>
    <cellStyle name="Normal 7 2 4 6" xfId="16308" xr:uid="{00000000-0005-0000-0000-00007A3C0000}"/>
    <cellStyle name="Normal 7 2 4 7" xfId="16309" xr:uid="{00000000-0005-0000-0000-00007B3C0000}"/>
    <cellStyle name="Normal 7 2 4 7 2" xfId="26978" xr:uid="{BD7543A9-89A1-4B41-8631-11C434969370}"/>
    <cellStyle name="Normal 7 2 4 7 2 2" xfId="41941" xr:uid="{79596666-9F46-4E61-B8DD-F80C16B27B68}"/>
    <cellStyle name="Normal 7 2 4 7 3" xfId="34353" xr:uid="{F230BF40-1751-4DDE-9901-EBDC486DC459}"/>
    <cellStyle name="Normal 7 2 4 8" xfId="16310" xr:uid="{00000000-0005-0000-0000-00007C3C0000}"/>
    <cellStyle name="Normal 7 2 5" xfId="2550" xr:uid="{00000000-0005-0000-0000-0000BD090000}"/>
    <cellStyle name="Normal 7 2 5 2" xfId="16311" xr:uid="{00000000-0005-0000-0000-00007E3C0000}"/>
    <cellStyle name="Normal 7 2 5 2 2" xfId="16312" xr:uid="{00000000-0005-0000-0000-00007F3C0000}"/>
    <cellStyle name="Normal 7 2 5 2 2 2" xfId="16313" xr:uid="{00000000-0005-0000-0000-0000803C0000}"/>
    <cellStyle name="Normal 7 2 5 2 2 3" xfId="26979" xr:uid="{9F2B1AFD-805F-4258-83E7-AB6DE966F5B2}"/>
    <cellStyle name="Normal 7 2 5 2 2 3 2" xfId="41942" xr:uid="{02A49CAA-7B8C-4EBC-A2B8-50C1F2CC5EF4}"/>
    <cellStyle name="Normal 7 2 5 2 2 4" xfId="34354" xr:uid="{6E1312F3-3BAF-4715-879D-2E178C80DFF7}"/>
    <cellStyle name="Normal 7 2 5 2 3" xfId="16314" xr:uid="{00000000-0005-0000-0000-0000813C0000}"/>
    <cellStyle name="Normal 7 2 5 2 4" xfId="16315" xr:uid="{00000000-0005-0000-0000-0000823C0000}"/>
    <cellStyle name="Normal 7 2 5 2 4 2" xfId="26980" xr:uid="{FE61859B-4BEC-4755-B158-F04AD41B7A9C}"/>
    <cellStyle name="Normal 7 2 5 2 4 2 2" xfId="41943" xr:uid="{1E761F52-B745-499C-B8FC-481D618D8E36}"/>
    <cellStyle name="Normal 7 2 5 2 4 3" xfId="34355" xr:uid="{5BFA41F9-AF5F-4772-B77B-A85A8350A4DE}"/>
    <cellStyle name="Normal 7 2 5 2 5" xfId="16316" xr:uid="{00000000-0005-0000-0000-0000833C0000}"/>
    <cellStyle name="Normal 7 2 5 3" xfId="16317" xr:uid="{00000000-0005-0000-0000-0000843C0000}"/>
    <cellStyle name="Normal 7 2 5 3 2" xfId="16318" xr:uid="{00000000-0005-0000-0000-0000853C0000}"/>
    <cellStyle name="Normal 7 2 5 3 2 2" xfId="16319" xr:uid="{00000000-0005-0000-0000-0000863C0000}"/>
    <cellStyle name="Normal 7 2 5 3 2 3" xfId="16320" xr:uid="{00000000-0005-0000-0000-0000873C0000}"/>
    <cellStyle name="Normal 7 2 5 3 3" xfId="16321" xr:uid="{00000000-0005-0000-0000-0000883C0000}"/>
    <cellStyle name="Normal 7 2 5 3 4" xfId="16322" xr:uid="{00000000-0005-0000-0000-0000893C0000}"/>
    <cellStyle name="Normal 7 2 5 3 4 2" xfId="26981" xr:uid="{8C3C015E-2A79-41A0-BAB5-1CFF71B86BA9}"/>
    <cellStyle name="Normal 7 2 5 3 4 2 2" xfId="41944" xr:uid="{D6369520-A9ED-4BD1-9C15-B80FC4AFA9DB}"/>
    <cellStyle name="Normal 7 2 5 3 4 3" xfId="34356" xr:uid="{E07E6A2C-2F2B-4D3F-9F0B-DBEBD0EC4874}"/>
    <cellStyle name="Normal 7 2 5 3 5" xfId="16323" xr:uid="{00000000-0005-0000-0000-00008A3C0000}"/>
    <cellStyle name="Normal 7 2 5 3 5 2" xfId="26982" xr:uid="{AE2966F5-CB6F-4859-8325-692BC283AF73}"/>
    <cellStyle name="Normal 7 2 5 3 5 2 2" xfId="41945" xr:uid="{D1ABFDB0-39BA-4A13-AABF-85079DDE02AE}"/>
    <cellStyle name="Normal 7 2 5 3 5 3" xfId="34357" xr:uid="{E44694C8-61B3-4632-8350-81D3C499F183}"/>
    <cellStyle name="Normal 7 2 5 3 6" xfId="16324" xr:uid="{00000000-0005-0000-0000-00008B3C0000}"/>
    <cellStyle name="Normal 7 2 5 4" xfId="16325" xr:uid="{00000000-0005-0000-0000-00008C3C0000}"/>
    <cellStyle name="Normal 7 2 5 4 2" xfId="16326" xr:uid="{00000000-0005-0000-0000-00008D3C0000}"/>
    <cellStyle name="Normal 7 2 5 4 2 2" xfId="16327" xr:uid="{00000000-0005-0000-0000-00008E3C0000}"/>
    <cellStyle name="Normal 7 2 5 4 2 3" xfId="16328" xr:uid="{00000000-0005-0000-0000-00008F3C0000}"/>
    <cellStyle name="Normal 7 2 5 4 3" xfId="16329" xr:uid="{00000000-0005-0000-0000-0000903C0000}"/>
    <cellStyle name="Normal 7 2 5 4 4" xfId="16330" xr:uid="{00000000-0005-0000-0000-0000913C0000}"/>
    <cellStyle name="Normal 7 2 5 4 4 2" xfId="26983" xr:uid="{422FEF8A-B7F0-46BF-AEB5-FE4301F72812}"/>
    <cellStyle name="Normal 7 2 5 4 4 2 2" xfId="41946" xr:uid="{AEEB89F7-0325-4E4D-A48C-54A04FC65214}"/>
    <cellStyle name="Normal 7 2 5 4 4 3" xfId="34358" xr:uid="{32E7ED85-4389-4ADF-A579-8ED2F3E26249}"/>
    <cellStyle name="Normal 7 2 5 4 5" xfId="16331" xr:uid="{00000000-0005-0000-0000-0000923C0000}"/>
    <cellStyle name="Normal 7 2 5 4 5 2" xfId="26984" xr:uid="{A7F17FD9-066B-40EA-A53D-E6933264EDB9}"/>
    <cellStyle name="Normal 7 2 5 4 5 2 2" xfId="41947" xr:uid="{3AD32E48-AA4E-41B1-91E2-9D59DEB97522}"/>
    <cellStyle name="Normal 7 2 5 4 5 3" xfId="34359" xr:uid="{16D49AF9-7D3D-47A9-8F53-D829D0913EEC}"/>
    <cellStyle name="Normal 7 2 5 4 6" xfId="16332" xr:uid="{00000000-0005-0000-0000-0000933C0000}"/>
    <cellStyle name="Normal 7 2 5 5" xfId="16333" xr:uid="{00000000-0005-0000-0000-0000943C0000}"/>
    <cellStyle name="Normal 7 2 5 5 2" xfId="16334" xr:uid="{00000000-0005-0000-0000-0000953C0000}"/>
    <cellStyle name="Normal 7 2 5 5 3" xfId="16335" xr:uid="{00000000-0005-0000-0000-0000963C0000}"/>
    <cellStyle name="Normal 7 2 5 6" xfId="16336" xr:uid="{00000000-0005-0000-0000-0000973C0000}"/>
    <cellStyle name="Normal 7 2 5 7" xfId="16337" xr:uid="{00000000-0005-0000-0000-0000983C0000}"/>
    <cellStyle name="Normal 7 2 5 7 2" xfId="26985" xr:uid="{51CEF550-089C-4C4D-BE93-CE2BF133E735}"/>
    <cellStyle name="Normal 7 2 5 7 2 2" xfId="41948" xr:uid="{9FE458F3-AD7F-4059-88FC-230AE7719D7B}"/>
    <cellStyle name="Normal 7 2 5 7 3" xfId="34360" xr:uid="{6B5B1011-9EF6-42BB-8D83-273B81BD5645}"/>
    <cellStyle name="Normal 7 2 5 8" xfId="16338" xr:uid="{00000000-0005-0000-0000-0000993C0000}"/>
    <cellStyle name="Normal 7 2 6" xfId="2551" xr:uid="{00000000-0005-0000-0000-0000BE090000}"/>
    <cellStyle name="Normal 7 2 6 2" xfId="16339" xr:uid="{00000000-0005-0000-0000-00009B3C0000}"/>
    <cellStyle name="Normal 7 2 6 2 2" xfId="16340" xr:uid="{00000000-0005-0000-0000-00009C3C0000}"/>
    <cellStyle name="Normal 7 2 6 2 3" xfId="26986" xr:uid="{05E268A1-375E-4CED-A813-ADA53EC9A698}"/>
    <cellStyle name="Normal 7 2 6 2 3 2" xfId="41949" xr:uid="{83E284B6-574D-4BBA-B96E-8E2B75D1E549}"/>
    <cellStyle name="Normal 7 2 6 2 4" xfId="34361" xr:uid="{BA791D5D-FDE3-4302-9C01-219D34D8AB76}"/>
    <cellStyle name="Normal 7 2 6 3" xfId="16341" xr:uid="{00000000-0005-0000-0000-00009D3C0000}"/>
    <cellStyle name="Normal 7 2 6 3 2" xfId="26987" xr:uid="{0CAB6210-8D71-4DAE-B638-696C0EDBE047}"/>
    <cellStyle name="Normal 7 2 6 3 2 2" xfId="41950" xr:uid="{45530256-B3C4-4119-BCCF-18A9F5694984}"/>
    <cellStyle name="Normal 7 2 6 3 3" xfId="34362" xr:uid="{82590357-1D07-4F9C-9C7B-B66F8EC4B1FD}"/>
    <cellStyle name="Normal 7 2 6 4" xfId="16342" xr:uid="{00000000-0005-0000-0000-00009E3C0000}"/>
    <cellStyle name="Normal 7 2 6 5" xfId="16343" xr:uid="{00000000-0005-0000-0000-00009F3C0000}"/>
    <cellStyle name="Normal 7 2 7" xfId="2552" xr:uid="{00000000-0005-0000-0000-0000BF090000}"/>
    <cellStyle name="Normal 7 2 7 2" xfId="16345" xr:uid="{00000000-0005-0000-0000-0000A13C0000}"/>
    <cellStyle name="Normal 7 2 7 3" xfId="16346" xr:uid="{00000000-0005-0000-0000-0000A23C0000}"/>
    <cellStyle name="Normal 7 2 8" xfId="2553" xr:uid="{00000000-0005-0000-0000-0000C0090000}"/>
    <cellStyle name="Normal 7 2 8 2" xfId="16347" xr:uid="{00000000-0005-0000-0000-0000A43C0000}"/>
    <cellStyle name="Normal 7 2 8 3" xfId="16348" xr:uid="{00000000-0005-0000-0000-0000A53C0000}"/>
    <cellStyle name="Normal 7 2 9" xfId="2554" xr:uid="{00000000-0005-0000-0000-0000C1090000}"/>
    <cellStyle name="Normal 7 2 9 2" xfId="16349" xr:uid="{00000000-0005-0000-0000-0000A73C0000}"/>
    <cellStyle name="Normal 7 2 9 3" xfId="16350" xr:uid="{00000000-0005-0000-0000-0000A83C0000}"/>
    <cellStyle name="Normal 7 2_App b.3 Unspent_" xfId="2555" xr:uid="{00000000-0005-0000-0000-0000C2090000}"/>
    <cellStyle name="Normal 7 20" xfId="2556" xr:uid="{00000000-0005-0000-0000-0000C3090000}"/>
    <cellStyle name="Normal 7 20 2" xfId="16351" xr:uid="{00000000-0005-0000-0000-0000AA3C0000}"/>
    <cellStyle name="Normal 7 20 3" xfId="16352" xr:uid="{00000000-0005-0000-0000-0000AB3C0000}"/>
    <cellStyle name="Normal 7 21" xfId="2557" xr:uid="{00000000-0005-0000-0000-0000C4090000}"/>
    <cellStyle name="Normal 7 21 2" xfId="16354" xr:uid="{00000000-0005-0000-0000-0000AD3C0000}"/>
    <cellStyle name="Normal 7 21 3" xfId="16355" xr:uid="{00000000-0005-0000-0000-0000AE3C0000}"/>
    <cellStyle name="Normal 7 22" xfId="2558" xr:uid="{00000000-0005-0000-0000-0000C5090000}"/>
    <cellStyle name="Normal 7 22 2" xfId="16356" xr:uid="{00000000-0005-0000-0000-0000B03C0000}"/>
    <cellStyle name="Normal 7 22 3" xfId="16357" xr:uid="{00000000-0005-0000-0000-0000B13C0000}"/>
    <cellStyle name="Normal 7 23" xfId="2559" xr:uid="{00000000-0005-0000-0000-0000C6090000}"/>
    <cellStyle name="Normal 7 23 2" xfId="16358" xr:uid="{00000000-0005-0000-0000-0000B33C0000}"/>
    <cellStyle name="Normal 7 23 3" xfId="16359" xr:uid="{00000000-0005-0000-0000-0000B43C0000}"/>
    <cellStyle name="Normal 7 24" xfId="2560" xr:uid="{00000000-0005-0000-0000-0000C7090000}"/>
    <cellStyle name="Normal 7 24 2" xfId="16360" xr:uid="{00000000-0005-0000-0000-0000B63C0000}"/>
    <cellStyle name="Normal 7 24 3" xfId="16361" xr:uid="{00000000-0005-0000-0000-0000B73C0000}"/>
    <cellStyle name="Normal 7 25" xfId="16362" xr:uid="{00000000-0005-0000-0000-0000B83C0000}"/>
    <cellStyle name="Normal 7 25 2" xfId="16363" xr:uid="{00000000-0005-0000-0000-0000B93C0000}"/>
    <cellStyle name="Normal 7 25 2 2" xfId="16364" xr:uid="{00000000-0005-0000-0000-0000BA3C0000}"/>
    <cellStyle name="Normal 7 25 2 3" xfId="16365" xr:uid="{00000000-0005-0000-0000-0000BB3C0000}"/>
    <cellStyle name="Normal 7 25 2 3 2" xfId="26989" xr:uid="{BB038CEF-7850-412B-ADD8-187AC69D806C}"/>
    <cellStyle name="Normal 7 25 2 3 2 2" xfId="41952" xr:uid="{9ECB5F86-1E32-43BC-8988-25EC4230952A}"/>
    <cellStyle name="Normal 7 25 2 3 3" xfId="34365" xr:uid="{DAD6072D-9A90-4DFB-BC8F-177212FB14A3}"/>
    <cellStyle name="Normal 7 25 2 4" xfId="16366" xr:uid="{00000000-0005-0000-0000-0000BC3C0000}"/>
    <cellStyle name="Normal 7 25 3" xfId="16367" xr:uid="{00000000-0005-0000-0000-0000BD3C0000}"/>
    <cellStyle name="Normal 7 25 4" xfId="16368" xr:uid="{00000000-0005-0000-0000-0000BE3C0000}"/>
    <cellStyle name="Normal 7 25 4 2" xfId="26990" xr:uid="{ED36A405-C22C-4813-A00C-AA7EDA5BF630}"/>
    <cellStyle name="Normal 7 25 4 2 2" xfId="41953" xr:uid="{1335015A-BBDF-40E4-8F32-4EDF8C7AA310}"/>
    <cellStyle name="Normal 7 25 4 3" xfId="34366" xr:uid="{128643AD-3AC9-4CD3-9697-997C7DA52A3A}"/>
    <cellStyle name="Normal 7 25 5" xfId="16369" xr:uid="{00000000-0005-0000-0000-0000BF3C0000}"/>
    <cellStyle name="Normal 7 25 5 2" xfId="26991" xr:uid="{942E96B8-D7F0-48B7-AB5A-21448DFDE05F}"/>
    <cellStyle name="Normal 7 25 5 2 2" xfId="41954" xr:uid="{A54DD020-D140-4C60-9EC2-2DA211F4AE4A}"/>
    <cellStyle name="Normal 7 25 5 3" xfId="34367" xr:uid="{2667ECB6-2E82-405C-B92A-23717C807246}"/>
    <cellStyle name="Normal 7 25 6" xfId="16370" xr:uid="{00000000-0005-0000-0000-0000C03C0000}"/>
    <cellStyle name="Normal 7 26" xfId="16371" xr:uid="{00000000-0005-0000-0000-0000C13C0000}"/>
    <cellStyle name="Normal 7 26 2" xfId="16372" xr:uid="{00000000-0005-0000-0000-0000C23C0000}"/>
    <cellStyle name="Normal 7 26 2 2" xfId="16373" xr:uid="{00000000-0005-0000-0000-0000C33C0000}"/>
    <cellStyle name="Normal 7 26 2 3" xfId="16374" xr:uid="{00000000-0005-0000-0000-0000C43C0000}"/>
    <cellStyle name="Normal 7 26 3" xfId="16375" xr:uid="{00000000-0005-0000-0000-0000C53C0000}"/>
    <cellStyle name="Normal 7 26 4" xfId="16376" xr:uid="{00000000-0005-0000-0000-0000C63C0000}"/>
    <cellStyle name="Normal 7 26 4 2" xfId="26992" xr:uid="{3F960C33-591F-45AC-9573-5F0DC2E61FEC}"/>
    <cellStyle name="Normal 7 26 4 2 2" xfId="41955" xr:uid="{B5618CD9-0C66-4175-821E-691825741973}"/>
    <cellStyle name="Normal 7 26 4 3" xfId="34368" xr:uid="{9C2DE5B4-D3C1-4914-A85B-624B3C8A1E1B}"/>
    <cellStyle name="Normal 7 26 5" xfId="16377" xr:uid="{00000000-0005-0000-0000-0000C73C0000}"/>
    <cellStyle name="Normal 7 26 6" xfId="16378" xr:uid="{00000000-0005-0000-0000-0000C83C0000}"/>
    <cellStyle name="Normal 7 27" xfId="16379" xr:uid="{00000000-0005-0000-0000-0000C93C0000}"/>
    <cellStyle name="Normal 7 27 2" xfId="16380" xr:uid="{00000000-0005-0000-0000-0000CA3C0000}"/>
    <cellStyle name="Normal 7 27 3" xfId="16381" xr:uid="{00000000-0005-0000-0000-0000CB3C0000}"/>
    <cellStyle name="Normal 7 27 3 2" xfId="26993" xr:uid="{27026C7D-B351-4A85-941D-2731264CC5A3}"/>
    <cellStyle name="Normal 7 27 3 2 2" xfId="41956" xr:uid="{2AD57BBE-60C7-45A5-9F47-CBE207E297BA}"/>
    <cellStyle name="Normal 7 27 3 3" xfId="34369" xr:uid="{AA09E78B-618D-462C-806A-189F8BA01ED7}"/>
    <cellStyle name="Normal 7 27 4" xfId="16382" xr:uid="{00000000-0005-0000-0000-0000CC3C0000}"/>
    <cellStyle name="Normal 7 28" xfId="16383" xr:uid="{00000000-0005-0000-0000-0000CD3C0000}"/>
    <cellStyle name="Normal 7 28 2" xfId="16384" xr:uid="{00000000-0005-0000-0000-0000CE3C0000}"/>
    <cellStyle name="Normal 7 28 2 2" xfId="26995" xr:uid="{64E7A9F1-2CB6-4E3F-8295-16F798EFDEB9}"/>
    <cellStyle name="Normal 7 28 2 2 2" xfId="41958" xr:uid="{4E979F79-0EE2-44BF-81BB-BF42557F716D}"/>
    <cellStyle name="Normal 7 28 2 3" xfId="34371" xr:uid="{54C3A991-119D-4F3A-BD7A-A5591415C54E}"/>
    <cellStyle name="Normal 7 28 3" xfId="16385" xr:uid="{00000000-0005-0000-0000-0000CF3C0000}"/>
    <cellStyle name="Normal 7 28 3 2" xfId="26996" xr:uid="{79066896-A0BE-4E31-B6EA-D1840270BBAD}"/>
    <cellStyle name="Normal 7 28 3 2 2" xfId="41959" xr:uid="{A527461A-B2C4-4E94-BA89-831AEA41D9CD}"/>
    <cellStyle name="Normal 7 28 3 3" xfId="34372" xr:uid="{0C95B6CB-687C-4304-85BD-98168E6E51EE}"/>
    <cellStyle name="Normal 7 28 4" xfId="26994" xr:uid="{C4680AF2-4FF1-482C-BB14-F97D1D90B8F4}"/>
    <cellStyle name="Normal 7 28 4 2" xfId="41957" xr:uid="{F357CFE7-4DFF-4EBF-A468-7C6DCF31DC67}"/>
    <cellStyle name="Normal 7 28 5" xfId="34370" xr:uid="{B3937E1D-32D2-4196-83EC-854A15F1E513}"/>
    <cellStyle name="Normal 7 29" xfId="16386" xr:uid="{00000000-0005-0000-0000-0000D03C0000}"/>
    <cellStyle name="Normal 7 29 2" xfId="16387" xr:uid="{00000000-0005-0000-0000-0000D13C0000}"/>
    <cellStyle name="Normal 7 29 2 2" xfId="26997" xr:uid="{053488B4-213E-4523-87A8-61D9D3BD78BE}"/>
    <cellStyle name="Normal 7 29 2 2 2" xfId="41960" xr:uid="{1DEBD6EC-0A57-4F39-9A62-9AEED199048F}"/>
    <cellStyle name="Normal 7 29 2 3" xfId="34373" xr:uid="{3D2C01BE-4E6B-46A2-86E5-C6A8CEFB5D33}"/>
    <cellStyle name="Normal 7 3" xfId="2561" xr:uid="{00000000-0005-0000-0000-0000C8090000}"/>
    <cellStyle name="Normal 7 3 2" xfId="16388" xr:uid="{00000000-0005-0000-0000-0000D33C0000}"/>
    <cellStyle name="Normal 7 3 2 2" xfId="16389" xr:uid="{00000000-0005-0000-0000-0000D43C0000}"/>
    <cellStyle name="Normal 7 3 2 2 2" xfId="16390" xr:uid="{00000000-0005-0000-0000-0000D53C0000}"/>
    <cellStyle name="Normal 7 3 2 3" xfId="16391" xr:uid="{00000000-0005-0000-0000-0000D63C0000}"/>
    <cellStyle name="Normal 7 3 2 4" xfId="16392" xr:uid="{00000000-0005-0000-0000-0000D73C0000}"/>
    <cellStyle name="Normal 7 3 2 5" xfId="16393" xr:uid="{00000000-0005-0000-0000-0000D83C0000}"/>
    <cellStyle name="Normal 7 3 3" xfId="16394" xr:uid="{00000000-0005-0000-0000-0000D93C0000}"/>
    <cellStyle name="Normal 7 3 3 2" xfId="16395" xr:uid="{00000000-0005-0000-0000-0000DA3C0000}"/>
    <cellStyle name="Normal 7 3 3 3" xfId="16396" xr:uid="{00000000-0005-0000-0000-0000DB3C0000}"/>
    <cellStyle name="Normal 7 3 3 4" xfId="16397" xr:uid="{00000000-0005-0000-0000-0000DC3C0000}"/>
    <cellStyle name="Normal 7 3 4" xfId="16398" xr:uid="{00000000-0005-0000-0000-0000DD3C0000}"/>
    <cellStyle name="Normal 7 3 5" xfId="16399" xr:uid="{00000000-0005-0000-0000-0000DE3C0000}"/>
    <cellStyle name="Normal 7 30" xfId="16400" xr:uid="{00000000-0005-0000-0000-0000DF3C0000}"/>
    <cellStyle name="Normal 7 4" xfId="2562" xr:uid="{00000000-0005-0000-0000-0000C9090000}"/>
    <cellStyle name="Normal 7 4 2" xfId="16401" xr:uid="{00000000-0005-0000-0000-0000E13C0000}"/>
    <cellStyle name="Normal 7 4 2 2" xfId="16402" xr:uid="{00000000-0005-0000-0000-0000E23C0000}"/>
    <cellStyle name="Normal 7 4 2 2 2" xfId="26999" xr:uid="{B711F155-0DD5-48EC-B947-C4BFBBE41F4A}"/>
    <cellStyle name="Normal 7 4 2 2 2 2" xfId="41962" xr:uid="{D9AF2FBC-7107-4239-B92A-86D012B11A6F}"/>
    <cellStyle name="Normal 7 4 2 2 3" xfId="34375" xr:uid="{BF200CBF-33F7-47ED-9923-FF36F36D0CF6}"/>
    <cellStyle name="Normal 7 4 2 3" xfId="16403" xr:uid="{00000000-0005-0000-0000-0000E33C0000}"/>
    <cellStyle name="Normal 7 4 2 4" xfId="16404" xr:uid="{00000000-0005-0000-0000-0000E43C0000}"/>
    <cellStyle name="Normal 7 4 2 5" xfId="26998" xr:uid="{1E778B7F-BABD-4441-B875-5770F1CDEE76}"/>
    <cellStyle name="Normal 7 4 2 5 2" xfId="41961" xr:uid="{DBFACD39-12D9-49E6-AD4F-9A9EC6A33717}"/>
    <cellStyle name="Normal 7 4 2 6" xfId="34374" xr:uid="{9172B86F-B7A7-47FC-813F-08E4215DF3E6}"/>
    <cellStyle name="Normal 7 4 3" xfId="16405" xr:uid="{00000000-0005-0000-0000-0000E53C0000}"/>
    <cellStyle name="Normal 7 4 4" xfId="16406" xr:uid="{00000000-0005-0000-0000-0000E63C0000}"/>
    <cellStyle name="Normal 7 4 4 2" xfId="27000" xr:uid="{26677AD3-777C-4DA6-9F01-CD8E5099C78A}"/>
    <cellStyle name="Normal 7 4 4 2 2" xfId="41963" xr:uid="{DDB0B8F4-7766-4C1E-8EC0-795D2E7EFED6}"/>
    <cellStyle name="Normal 7 4 4 3" xfId="34376" xr:uid="{9881427F-DEC4-4417-8FA0-693B963432BB}"/>
    <cellStyle name="Normal 7 4 5" xfId="16407" xr:uid="{00000000-0005-0000-0000-0000E73C0000}"/>
    <cellStyle name="Normal 7 4 5 2" xfId="27001" xr:uid="{01979EBB-3494-439A-8F71-07EF9DC715B2}"/>
    <cellStyle name="Normal 7 4 5 2 2" xfId="41964" xr:uid="{CF58BEDA-1A85-4427-A05D-B7ED3ABD3F7F}"/>
    <cellStyle name="Normal 7 4 5 3" xfId="34377" xr:uid="{7946615F-241B-4762-BCE1-89F3A262ECDF}"/>
    <cellStyle name="Normal 7 4 6" xfId="16408" xr:uid="{00000000-0005-0000-0000-0000E83C0000}"/>
    <cellStyle name="Normal 7 5" xfId="2563" xr:uid="{00000000-0005-0000-0000-0000CA090000}"/>
    <cellStyle name="Normal 7 5 2" xfId="16409" xr:uid="{00000000-0005-0000-0000-0000EA3C0000}"/>
    <cellStyle name="Normal 7 5 2 2" xfId="16410" xr:uid="{00000000-0005-0000-0000-0000EB3C0000}"/>
    <cellStyle name="Normal 7 5 2 3" xfId="16411" xr:uid="{00000000-0005-0000-0000-0000EC3C0000}"/>
    <cellStyle name="Normal 7 5 3" xfId="16412" xr:uid="{00000000-0005-0000-0000-0000ED3C0000}"/>
    <cellStyle name="Normal 7 5 4" xfId="16413" xr:uid="{00000000-0005-0000-0000-0000EE3C0000}"/>
    <cellStyle name="Normal 7 6" xfId="2564" xr:uid="{00000000-0005-0000-0000-0000CB090000}"/>
    <cellStyle name="Normal 7 6 2" xfId="16414" xr:uid="{00000000-0005-0000-0000-0000F03C0000}"/>
    <cellStyle name="Normal 7 6 2 2" xfId="16415" xr:uid="{00000000-0005-0000-0000-0000F13C0000}"/>
    <cellStyle name="Normal 7 6 3" xfId="16416" xr:uid="{00000000-0005-0000-0000-0000F23C0000}"/>
    <cellStyle name="Normal 7 7" xfId="2565" xr:uid="{00000000-0005-0000-0000-0000CC090000}"/>
    <cellStyle name="Normal 7 7 2" xfId="16417" xr:uid="{00000000-0005-0000-0000-0000F43C0000}"/>
    <cellStyle name="Normal 7 7 2 2" xfId="16418" xr:uid="{00000000-0005-0000-0000-0000F53C0000}"/>
    <cellStyle name="Normal 7 7 2 3" xfId="27002" xr:uid="{67F376FC-0089-4DE2-BDF3-C2A3565458F0}"/>
    <cellStyle name="Normal 7 7 2 3 2" xfId="41965" xr:uid="{ABDAC2D1-411B-4573-B419-3BB9B28C142E}"/>
    <cellStyle name="Normal 7 7 2 4" xfId="34378" xr:uid="{60D757AA-2BB0-40BE-9919-D11421A741DB}"/>
    <cellStyle name="Normal 7 7 3" xfId="16419" xr:uid="{00000000-0005-0000-0000-0000F63C0000}"/>
    <cellStyle name="Normal 7 7 3 2" xfId="27003" xr:uid="{770C4827-ADAE-4108-B5A0-2E4A679B2AB9}"/>
    <cellStyle name="Normal 7 7 3 2 2" xfId="41966" xr:uid="{F168EF16-47C8-4971-950B-EC84EF2552FB}"/>
    <cellStyle name="Normal 7 7 3 3" xfId="34379" xr:uid="{BD6278DE-DFDC-4CC7-92FE-79F8E9F9689F}"/>
    <cellStyle name="Normal 7 7 4" xfId="16420" xr:uid="{00000000-0005-0000-0000-0000F73C0000}"/>
    <cellStyle name="Normal 7 7 5" xfId="16421" xr:uid="{00000000-0005-0000-0000-0000F83C0000}"/>
    <cellStyle name="Normal 7 8" xfId="2566" xr:uid="{00000000-0005-0000-0000-0000CD090000}"/>
    <cellStyle name="Normal 7 8 2" xfId="16422" xr:uid="{00000000-0005-0000-0000-0000FA3C0000}"/>
    <cellStyle name="Normal 7 8 2 2" xfId="16423" xr:uid="{00000000-0005-0000-0000-0000FB3C0000}"/>
    <cellStyle name="Normal 7 8 2 3" xfId="27004" xr:uid="{EEF9EF64-8151-4398-8F63-D82853AC2263}"/>
    <cellStyle name="Normal 7 8 2 3 2" xfId="41967" xr:uid="{11C0448C-C9ED-4FB7-BD47-FF85F347E329}"/>
    <cellStyle name="Normal 7 8 2 4" xfId="34380" xr:uid="{76FCE949-51E3-4A86-BDB7-FF08F5A095E5}"/>
    <cellStyle name="Normal 7 8 3" xfId="16424" xr:uid="{00000000-0005-0000-0000-0000FC3C0000}"/>
    <cellStyle name="Normal 7 8 3 2" xfId="27005" xr:uid="{60CEF095-AA1C-4F9A-B41F-DA128B2A4954}"/>
    <cellStyle name="Normal 7 8 3 2 2" xfId="41968" xr:uid="{7D46AD6A-B782-428E-B2DA-A9633167584D}"/>
    <cellStyle name="Normal 7 8 3 3" xfId="34381" xr:uid="{C3F181E0-7A78-4D64-A727-323A20E468F2}"/>
    <cellStyle name="Normal 7 8 4" xfId="16425" xr:uid="{00000000-0005-0000-0000-0000FD3C0000}"/>
    <cellStyle name="Normal 7 8 5" xfId="16426" xr:uid="{00000000-0005-0000-0000-0000FE3C0000}"/>
    <cellStyle name="Normal 7 9" xfId="2567" xr:uid="{00000000-0005-0000-0000-0000CE090000}"/>
    <cellStyle name="Normal 7 9 2" xfId="16427" xr:uid="{00000000-0005-0000-0000-0000003D0000}"/>
    <cellStyle name="Normal 7 9 3" xfId="16428" xr:uid="{00000000-0005-0000-0000-0000013D0000}"/>
    <cellStyle name="Normal 7_App b.3 Unspent_" xfId="2568" xr:uid="{00000000-0005-0000-0000-0000CF090000}"/>
    <cellStyle name="Normal 70" xfId="16429" xr:uid="{00000000-0005-0000-0000-0000033D0000}"/>
    <cellStyle name="Normal 70 2" xfId="16430" xr:uid="{00000000-0005-0000-0000-0000043D0000}"/>
    <cellStyle name="Normal 70 2 2" xfId="27006" xr:uid="{5EEAF728-A458-47DB-A708-DD2A0A8968B8}"/>
    <cellStyle name="Normal 70 2 2 2" xfId="41969" xr:uid="{6B014105-B9CE-4844-980D-25B71A851068}"/>
    <cellStyle name="Normal 70 2 3" xfId="34382" xr:uid="{EED40A3D-DF7C-43F5-9FE8-6AB5E0D2EE7F}"/>
    <cellStyle name="Normal 71" xfId="16431" xr:uid="{00000000-0005-0000-0000-0000053D0000}"/>
    <cellStyle name="Normal 71 2" xfId="16432" xr:uid="{00000000-0005-0000-0000-0000063D0000}"/>
    <cellStyle name="Normal 71 2 2" xfId="27007" xr:uid="{9E4CE5E5-3F85-4426-A0D1-79DF82358F41}"/>
    <cellStyle name="Normal 71 2 2 2" xfId="41970" xr:uid="{746A4FE8-FAE5-4BD6-94F2-D693F6018121}"/>
    <cellStyle name="Normal 71 2 3" xfId="34383" xr:uid="{4B2CB077-8AC9-487A-B4C3-5DDA3CC07F38}"/>
    <cellStyle name="Normal 71 3" xfId="49" xr:uid="{00000000-0005-0000-0000-000034000000}"/>
    <cellStyle name="Normal 71 3 2" xfId="151" xr:uid="{00000000-0005-0000-0000-000034000000}"/>
    <cellStyle name="Normal 71 3 2 2" xfId="20698" xr:uid="{901C4951-6C3F-4AFF-B86C-BF8530E09278}"/>
    <cellStyle name="Normal 71 3 2 2 2" xfId="35699" xr:uid="{B28A341C-906B-4810-9940-C1CD10A9E215}"/>
    <cellStyle name="Normal 71 3 2 3" xfId="28002" xr:uid="{FDC9145B-70FF-4E3D-B91E-90FC01337045}"/>
    <cellStyle name="Normal 71 3 3" xfId="20628" xr:uid="{98EB034B-EB95-40CA-9415-33B3ABA1BFBE}"/>
    <cellStyle name="Normal 71 3 3 2" xfId="35629" xr:uid="{25D0AFDD-9C9D-4CF3-8DD4-CDE723300605}"/>
    <cellStyle name="Normal 71 3 4" xfId="27932" xr:uid="{9C1C66EE-69E7-4D54-97D3-DD41108CC0C9}"/>
    <cellStyle name="Normal 72" xfId="16433" xr:uid="{00000000-0005-0000-0000-0000073D0000}"/>
    <cellStyle name="Normal 72 2" xfId="16434" xr:uid="{00000000-0005-0000-0000-0000083D0000}"/>
    <cellStyle name="Normal 72 2 2" xfId="27008" xr:uid="{0DB61665-F765-439C-B2C1-BFEDE6118D91}"/>
    <cellStyle name="Normal 72 2 2 2" xfId="41971" xr:uid="{3BF25050-555F-41A7-B560-BECB99D59F4F}"/>
    <cellStyle name="Normal 72 2 3" xfId="34384" xr:uid="{52BF4A12-101E-49E9-A323-CD751188193B}"/>
    <cellStyle name="Normal 72 3" xfId="50" xr:uid="{00000000-0005-0000-0000-000035000000}"/>
    <cellStyle name="Normal 72 3 2" xfId="152" xr:uid="{00000000-0005-0000-0000-000035000000}"/>
    <cellStyle name="Normal 72 3 2 2" xfId="20699" xr:uid="{5E4CC532-2917-46AD-8111-8F29C16ACA20}"/>
    <cellStyle name="Normal 72 3 2 2 2" xfId="35700" xr:uid="{24704C59-1A25-4E0E-84BE-6F2A0C5C1DF3}"/>
    <cellStyle name="Normal 72 3 2 3" xfId="28003" xr:uid="{29707A94-1061-4179-B868-E19D7D81C71B}"/>
    <cellStyle name="Normal 72 3 3" xfId="20629" xr:uid="{95513086-C199-4CA3-B552-F18B57A9C702}"/>
    <cellStyle name="Normal 72 3 3 2" xfId="35630" xr:uid="{3EE6821E-2EAA-4530-BF29-1B7586623349}"/>
    <cellStyle name="Normal 72 3 4" xfId="27933" xr:uid="{57574DD3-314F-4559-A8F0-595C514D4C6A}"/>
    <cellStyle name="Normal 73" xfId="16435" xr:uid="{00000000-0005-0000-0000-0000093D0000}"/>
    <cellStyle name="Normal 73 2" xfId="16436" xr:uid="{00000000-0005-0000-0000-00000A3D0000}"/>
    <cellStyle name="Normal 73 2 2" xfId="27009" xr:uid="{5BDC5E5A-B722-4A89-9F41-19EBE16C6252}"/>
    <cellStyle name="Normal 73 2 2 2" xfId="41972" xr:uid="{5C7B4845-3DB0-47A0-96D6-C7F8F61AC195}"/>
    <cellStyle name="Normal 73 2 3" xfId="34385" xr:uid="{4D3559DE-3F73-412E-AF8F-A6C7CF97F100}"/>
    <cellStyle name="Normal 73 3" xfId="51" xr:uid="{00000000-0005-0000-0000-000036000000}"/>
    <cellStyle name="Normal 73 3 2" xfId="153" xr:uid="{00000000-0005-0000-0000-000036000000}"/>
    <cellStyle name="Normal 73 3 2 2" xfId="20700" xr:uid="{20D9136C-C2E1-4D2C-9926-1B9F8E5FD78C}"/>
    <cellStyle name="Normal 73 3 2 2 2" xfId="35701" xr:uid="{734F9556-FF39-4A49-8CDB-5F49657DB4CB}"/>
    <cellStyle name="Normal 73 3 2 3" xfId="28004" xr:uid="{006D1652-509C-4F14-A125-3307D73B2124}"/>
    <cellStyle name="Normal 73 3 3" xfId="20630" xr:uid="{02F16F53-5972-4F17-8532-22881574BFC9}"/>
    <cellStyle name="Normal 73 3 3 2" xfId="35631" xr:uid="{6D0774D7-B682-4193-85BD-A6CBB4F4B482}"/>
    <cellStyle name="Normal 73 3 4" xfId="27934" xr:uid="{7AB62F90-B7DE-438E-AC4A-BBA0B0A66C97}"/>
    <cellStyle name="Normal 74" xfId="16437" xr:uid="{00000000-0005-0000-0000-00000B3D0000}"/>
    <cellStyle name="Normal 74 2" xfId="16438" xr:uid="{00000000-0005-0000-0000-00000C3D0000}"/>
    <cellStyle name="Normal 74 2 2" xfId="27010" xr:uid="{7F60C22E-1A5D-4887-A10A-C859E1CA7B80}"/>
    <cellStyle name="Normal 74 2 2 2" xfId="41973" xr:uid="{B2358D25-A32C-4057-9C89-6143FF2A57DA}"/>
    <cellStyle name="Normal 74 2 3" xfId="34386" xr:uid="{151213BB-BFB8-4E86-BA67-CE88FCEA6F6C}"/>
    <cellStyle name="Normal 74 3" xfId="55" xr:uid="{00000000-0005-0000-0000-000037000000}"/>
    <cellStyle name="Normal 74 3 2" xfId="157" xr:uid="{00000000-0005-0000-0000-000037000000}"/>
    <cellStyle name="Normal 74 3 2 2" xfId="20704" xr:uid="{0EDCF7F9-02C2-4D9D-81AB-E6E068C357E4}"/>
    <cellStyle name="Normal 74 3 2 2 2" xfId="35705" xr:uid="{F1F3284B-E908-4A83-9AF5-DD9D2E2DD879}"/>
    <cellStyle name="Normal 74 3 2 3" xfId="28008" xr:uid="{C16C2A14-C41B-409B-B40D-434B448F41CA}"/>
    <cellStyle name="Normal 74 3 3" xfId="20634" xr:uid="{E893AD91-C778-4441-8084-21D4B0B16E41}"/>
    <cellStyle name="Normal 74 3 3 2" xfId="35635" xr:uid="{0697167D-66E4-43EF-91F4-0AD3CB2F7DDE}"/>
    <cellStyle name="Normal 74 3 4" xfId="27938" xr:uid="{C70B3E5F-E4B3-4C80-A455-ECDADE4BCBB6}"/>
    <cellStyle name="Normal 75" xfId="16439" xr:uid="{00000000-0005-0000-0000-00000D3D0000}"/>
    <cellStyle name="Normal 75 2" xfId="16440" xr:uid="{00000000-0005-0000-0000-00000E3D0000}"/>
    <cellStyle name="Normal 75 2 2" xfId="27011" xr:uid="{132DACA9-7699-40E0-8761-5903AF491DA2}"/>
    <cellStyle name="Normal 75 2 2 2" xfId="41974" xr:uid="{F861AA49-BD48-4FD5-82CC-C7C37C599AE0}"/>
    <cellStyle name="Normal 75 2 3" xfId="34387" xr:uid="{AD4DED04-EDA8-4686-B098-DD5617E81030}"/>
    <cellStyle name="Normal 75 3" xfId="52" xr:uid="{00000000-0005-0000-0000-000038000000}"/>
    <cellStyle name="Normal 75 3 2" xfId="154" xr:uid="{00000000-0005-0000-0000-000038000000}"/>
    <cellStyle name="Normal 75 3 2 2" xfId="20701" xr:uid="{367E722B-62C6-4355-AE90-6E0C7E79705B}"/>
    <cellStyle name="Normal 75 3 2 2 2" xfId="35702" xr:uid="{B9E5186F-F688-41F7-AC35-E87EA104FD2E}"/>
    <cellStyle name="Normal 75 3 2 3" xfId="28005" xr:uid="{CFB7B218-5218-44BB-AC8D-F2F36C9EE22B}"/>
    <cellStyle name="Normal 75 3 3" xfId="20631" xr:uid="{5C7754B4-90E6-476B-AD0B-23CF465E43EF}"/>
    <cellStyle name="Normal 75 3 3 2" xfId="35632" xr:uid="{BE0404D0-884B-43F8-BEE5-E6D5A48C524A}"/>
    <cellStyle name="Normal 75 3 4" xfId="27935" xr:uid="{11DA7D5A-53C6-4544-BA0F-288A4D90580F}"/>
    <cellStyle name="Normal 76" xfId="16441" xr:uid="{00000000-0005-0000-0000-00000F3D0000}"/>
    <cellStyle name="Normal 76 2" xfId="16442" xr:uid="{00000000-0005-0000-0000-0000103D0000}"/>
    <cellStyle name="Normal 76 2 2" xfId="27012" xr:uid="{0EBE9B6D-D4F9-4D4D-B1BE-6E2D2182ADE9}"/>
    <cellStyle name="Normal 76 2 2 2" xfId="41975" xr:uid="{5FB61BA9-E3B6-4AEF-A003-DBB1DF8616AA}"/>
    <cellStyle name="Normal 76 2 3" xfId="34388" xr:uid="{4F37C798-2EDF-4F91-B0E8-F1068ADAD652}"/>
    <cellStyle name="Normal 76 3" xfId="54" xr:uid="{00000000-0005-0000-0000-000039000000}"/>
    <cellStyle name="Normal 76 3 2" xfId="156" xr:uid="{00000000-0005-0000-0000-000039000000}"/>
    <cellStyle name="Normal 76 3 2 2" xfId="20703" xr:uid="{2F404DEE-1A0A-45BC-BE73-2028651B1B9E}"/>
    <cellStyle name="Normal 76 3 2 2 2" xfId="35704" xr:uid="{CFB626F6-3F44-4826-85C0-661FEB16B9F0}"/>
    <cellStyle name="Normal 76 3 2 3" xfId="28007" xr:uid="{F63D46F0-38E7-473A-AABD-242B5D7AD02D}"/>
    <cellStyle name="Normal 76 3 3" xfId="20633" xr:uid="{827BF4A8-D1A7-4841-9560-1F5AD9858B7F}"/>
    <cellStyle name="Normal 76 3 3 2" xfId="35634" xr:uid="{39D15A32-D28D-4DA3-8D71-CCA0F068157C}"/>
    <cellStyle name="Normal 76 3 4" xfId="27937" xr:uid="{E3A4A4E4-1429-4A05-8414-A319D00AAABF}"/>
    <cellStyle name="Normal 77" xfId="16443" xr:uid="{00000000-0005-0000-0000-0000113D0000}"/>
    <cellStyle name="Normal 77 2" xfId="16444" xr:uid="{00000000-0005-0000-0000-0000123D0000}"/>
    <cellStyle name="Normal 77 2 2" xfId="27013" xr:uid="{B749B971-67C8-4BA8-9E52-08ED05988F19}"/>
    <cellStyle name="Normal 77 2 2 2" xfId="41976" xr:uid="{4761976C-3C32-4E41-875F-00164CD71765}"/>
    <cellStyle name="Normal 77 2 3" xfId="34389" xr:uid="{D4A17896-863D-4CCF-8E5E-BC8BC0FDD830}"/>
    <cellStyle name="Normal 77 3" xfId="53" xr:uid="{00000000-0005-0000-0000-00003A000000}"/>
    <cellStyle name="Normal 77 3 2" xfId="155" xr:uid="{00000000-0005-0000-0000-00003A000000}"/>
    <cellStyle name="Normal 77 3 2 2" xfId="20702" xr:uid="{AC27C797-9BDC-4F14-B9A0-B887BF07F7FB}"/>
    <cellStyle name="Normal 77 3 2 2 2" xfId="35703" xr:uid="{0AC15E41-B07D-46F8-A35C-0014835846C3}"/>
    <cellStyle name="Normal 77 3 2 3" xfId="28006" xr:uid="{9E607E30-A4FC-4645-8702-63BDE587D9C2}"/>
    <cellStyle name="Normal 77 3 3" xfId="20632" xr:uid="{7F434559-C37D-4B22-AC3E-81476DABD914}"/>
    <cellStyle name="Normal 77 3 3 2" xfId="35633" xr:uid="{5BAB5D19-FFF2-4146-BCBF-D25EDA46F478}"/>
    <cellStyle name="Normal 77 3 4" xfId="27936" xr:uid="{320F5499-2ECD-43E3-A723-ECC23CB6DE23}"/>
    <cellStyle name="Normal 78" xfId="16445" xr:uid="{00000000-0005-0000-0000-0000133D0000}"/>
    <cellStyle name="Normal 78 2" xfId="16446" xr:uid="{00000000-0005-0000-0000-0000143D0000}"/>
    <cellStyle name="Normal 78 2 2" xfId="16447" xr:uid="{00000000-0005-0000-0000-0000153D0000}"/>
    <cellStyle name="Normal 78 2 2 2" xfId="27015" xr:uid="{3D7A3B66-B718-4BB6-A7D5-7D5DA81D8208}"/>
    <cellStyle name="Normal 78 2 2 2 2" xfId="41978" xr:uid="{93071C98-D3A3-4365-8579-839E85EDEA5E}"/>
    <cellStyle name="Normal 78 2 2 3" xfId="34391" xr:uid="{71E80DAA-70E3-4A12-953E-65AD0A1F7537}"/>
    <cellStyle name="Normal 78 2 3" xfId="27014" xr:uid="{A5BA8DF7-E131-41BA-9F1E-4F047FF673E7}"/>
    <cellStyle name="Normal 78 2 3 2" xfId="41977" xr:uid="{31F84A44-A503-4869-8AF4-D4F32C8ED580}"/>
    <cellStyle name="Normal 78 2 4" xfId="34390" xr:uid="{ABC39042-567E-447F-BFEF-1899B070A589}"/>
    <cellStyle name="Normal 78 3" xfId="16448" xr:uid="{00000000-0005-0000-0000-0000163D0000}"/>
    <cellStyle name="Normal 78 3 2" xfId="27016" xr:uid="{11CFB61F-585F-4B93-A6C2-E6CC46D03339}"/>
    <cellStyle name="Normal 78 3 2 2" xfId="41979" xr:uid="{618A0FF1-2651-4D5F-9A11-893EC274EC18}"/>
    <cellStyle name="Normal 78 3 3" xfId="34392" xr:uid="{4632D1E9-9C64-4BE1-B328-6160797C566B}"/>
    <cellStyle name="Normal 79" xfId="16449" xr:uid="{00000000-0005-0000-0000-0000173D0000}"/>
    <cellStyle name="Normal 79 2" xfId="16450" xr:uid="{00000000-0005-0000-0000-0000183D0000}"/>
    <cellStyle name="Normal 79 2 2" xfId="16451" xr:uid="{00000000-0005-0000-0000-0000193D0000}"/>
    <cellStyle name="Normal 79 2 2 2" xfId="27018" xr:uid="{E9F2C804-854A-49AC-AEBA-28DD268D4D6C}"/>
    <cellStyle name="Normal 79 2 2 2 2" xfId="41981" xr:uid="{14F57F4C-2086-4984-B44A-39FAB93F9A2E}"/>
    <cellStyle name="Normal 79 2 2 3" xfId="34394" xr:uid="{68E3825C-11CA-4571-9618-B80F609017A8}"/>
    <cellStyle name="Normal 79 2 3" xfId="27017" xr:uid="{CE2BB5E1-34DF-4524-8424-36B3E1146CC5}"/>
    <cellStyle name="Normal 79 2 3 2" xfId="41980" xr:uid="{02CBCEE8-5669-457C-8B8D-E7F2912311B3}"/>
    <cellStyle name="Normal 79 2 4" xfId="34393" xr:uid="{6F2B74F8-B792-42C3-9A0A-ABA9F90B7196}"/>
    <cellStyle name="Normal 79 3" xfId="56" xr:uid="{00000000-0005-0000-0000-00003B000000}"/>
    <cellStyle name="Normal 79 3 2" xfId="158" xr:uid="{00000000-0005-0000-0000-00003B000000}"/>
    <cellStyle name="Normal 79 3 2 2" xfId="20705" xr:uid="{B44EB844-FC90-446A-9883-08BA6913F35F}"/>
    <cellStyle name="Normal 79 3 2 2 2" xfId="35706" xr:uid="{3EC70E99-9F6C-4A31-9C88-70FEE655B0B2}"/>
    <cellStyle name="Normal 79 3 2 3" xfId="28009" xr:uid="{DCD41163-39F0-474C-A486-45670538510E}"/>
    <cellStyle name="Normal 79 3 3" xfId="20635" xr:uid="{9108F162-F190-46DC-8565-7D4ED23FBD90}"/>
    <cellStyle name="Normal 79 3 3 2" xfId="35636" xr:uid="{68B4C905-B9FB-4895-81F6-0B493A2E2B72}"/>
    <cellStyle name="Normal 79 3 4" xfId="27939" xr:uid="{EE0A1F41-D798-42D4-8819-3415C8220F63}"/>
    <cellStyle name="Normal 8" xfId="2569" xr:uid="{00000000-0005-0000-0000-0000D0090000}"/>
    <cellStyle name="Normal 8 10" xfId="16452" xr:uid="{00000000-0005-0000-0000-00001C3D0000}"/>
    <cellStyle name="Normal 8 10 2" xfId="16453" xr:uid="{00000000-0005-0000-0000-00001D3D0000}"/>
    <cellStyle name="Normal 8 10 3" xfId="16454" xr:uid="{00000000-0005-0000-0000-00001E3D0000}"/>
    <cellStyle name="Normal 8 10 3 2" xfId="27019" xr:uid="{649ADCB4-3591-4AD2-A36F-1205268F9FAE}"/>
    <cellStyle name="Normal 8 10 3 2 2" xfId="41982" xr:uid="{4ACA8A61-0B95-4929-AD7E-482723A31984}"/>
    <cellStyle name="Normal 8 10 3 3" xfId="34395" xr:uid="{AF750FD3-9132-46F0-A614-788E3466D8C2}"/>
    <cellStyle name="Normal 8 10 4" xfId="16455" xr:uid="{00000000-0005-0000-0000-00001F3D0000}"/>
    <cellStyle name="Normal 8 11" xfId="16456" xr:uid="{00000000-0005-0000-0000-0000203D0000}"/>
    <cellStyle name="Normal 8 11 2" xfId="16457" xr:uid="{00000000-0005-0000-0000-0000213D0000}"/>
    <cellStyle name="Normal 8 11 2 2" xfId="16458" xr:uid="{00000000-0005-0000-0000-0000223D0000}"/>
    <cellStyle name="Normal 8 11 2 2 2" xfId="27021" xr:uid="{51D93CB4-1284-48F4-B625-3A5DC53B49A9}"/>
    <cellStyle name="Normal 8 11 2 2 2 2" xfId="41984" xr:uid="{AA981E16-79AC-4BDA-AFD5-F244CEBEE750}"/>
    <cellStyle name="Normal 8 11 2 2 3" xfId="34397" xr:uid="{059A5BAD-E544-445F-AD46-CDE52CBF167F}"/>
    <cellStyle name="Normal 8 11 3" xfId="16459" xr:uid="{00000000-0005-0000-0000-0000233D0000}"/>
    <cellStyle name="Normal 8 11 3 2" xfId="27022" xr:uid="{3B4969F1-523E-4C6B-A30A-4D1C6ECEE649}"/>
    <cellStyle name="Normal 8 11 3 2 2" xfId="41985" xr:uid="{601F64AB-2866-4029-90AC-ADAD7AE602F8}"/>
    <cellStyle name="Normal 8 11 3 3" xfId="34398" xr:uid="{DA253B06-BE34-404B-A431-5207AC851952}"/>
    <cellStyle name="Normal 8 11 4" xfId="27020" xr:uid="{8A4B721D-502C-44D4-ABAE-BBF72BA0F461}"/>
    <cellStyle name="Normal 8 11 4 2" xfId="41983" xr:uid="{FA6581DB-02A0-411B-ACBF-FE02652E2B10}"/>
    <cellStyle name="Normal 8 11 5" xfId="34396" xr:uid="{18832CF5-962D-45ED-A216-079292AD12F3}"/>
    <cellStyle name="Normal 8 12" xfId="16460" xr:uid="{00000000-0005-0000-0000-0000243D0000}"/>
    <cellStyle name="Normal 8 12 2" xfId="16461" xr:uid="{00000000-0005-0000-0000-0000253D0000}"/>
    <cellStyle name="Normal 8 12 2 2" xfId="27023" xr:uid="{7A3BD599-E436-4074-9271-B34D23EF0FD5}"/>
    <cellStyle name="Normal 8 12 2 2 2" xfId="41986" xr:uid="{352C9CB2-1EF3-481F-A659-0DBC0F565937}"/>
    <cellStyle name="Normal 8 12 2 3" xfId="34399" xr:uid="{32E0C2DE-A2C2-4A14-980E-B5F570B568BB}"/>
    <cellStyle name="Normal 8 13" xfId="16462" xr:uid="{00000000-0005-0000-0000-0000263D0000}"/>
    <cellStyle name="Normal 8 13 2" xfId="27024" xr:uid="{21B18B51-C090-462F-9584-97854BEB8B4C}"/>
    <cellStyle name="Normal 8 13 2 2" xfId="41987" xr:uid="{504890B0-2426-4344-9CB9-E044604778F8}"/>
    <cellStyle name="Normal 8 13 3" xfId="34400" xr:uid="{9016F536-D7E7-4492-83AF-327BE91CA13A}"/>
    <cellStyle name="Normal 8 14" xfId="16463" xr:uid="{00000000-0005-0000-0000-0000273D0000}"/>
    <cellStyle name="Normal 8 15" xfId="16464" xr:uid="{00000000-0005-0000-0000-0000283D0000}"/>
    <cellStyle name="Normal 8 16" xfId="5335" xr:uid="{00000000-0005-0000-0000-00001B3D0000}"/>
    <cellStyle name="Normal 8 2" xfId="2570" xr:uid="{00000000-0005-0000-0000-0000D1090000}"/>
    <cellStyle name="Normal 8 2 2" xfId="16465" xr:uid="{00000000-0005-0000-0000-00002A3D0000}"/>
    <cellStyle name="Normal 8 2 2 2" xfId="16466" xr:uid="{00000000-0005-0000-0000-00002B3D0000}"/>
    <cellStyle name="Normal 8 2 2 2 2" xfId="16467" xr:uid="{00000000-0005-0000-0000-00002C3D0000}"/>
    <cellStyle name="Normal 8 2 2 2 2 2" xfId="16468" xr:uid="{00000000-0005-0000-0000-00002D3D0000}"/>
    <cellStyle name="Normal 8 2 2 2 2 2 2" xfId="16469" xr:uid="{00000000-0005-0000-0000-00002E3D0000}"/>
    <cellStyle name="Normal 8 2 2 2 2 2 3" xfId="16470" xr:uid="{00000000-0005-0000-0000-00002F3D0000}"/>
    <cellStyle name="Normal 8 2 2 2 2 3" xfId="16471" xr:uid="{00000000-0005-0000-0000-0000303D0000}"/>
    <cellStyle name="Normal 8 2 2 2 2 4" xfId="16472" xr:uid="{00000000-0005-0000-0000-0000313D0000}"/>
    <cellStyle name="Normal 8 2 2 2 2 4 2" xfId="27025" xr:uid="{E414AA1C-D4C6-4531-A886-28713EE504E4}"/>
    <cellStyle name="Normal 8 2 2 2 2 4 2 2" xfId="41988" xr:uid="{B14F8F7B-B1F1-438B-B348-5522A320766B}"/>
    <cellStyle name="Normal 8 2 2 2 2 4 3" xfId="34401" xr:uid="{90962C09-C0AB-46E0-8307-52D3B5D63708}"/>
    <cellStyle name="Normal 8 2 2 2 2 5" xfId="16473" xr:uid="{00000000-0005-0000-0000-0000323D0000}"/>
    <cellStyle name="Normal 8 2 2 2 2 5 2" xfId="27026" xr:uid="{A8B83E50-5A22-4585-A552-34534E42D693}"/>
    <cellStyle name="Normal 8 2 2 2 2 5 2 2" xfId="41989" xr:uid="{9B9D5519-067D-4EDA-9BA0-D46E6F97AA6E}"/>
    <cellStyle name="Normal 8 2 2 2 2 5 3" xfId="34402" xr:uid="{902188AB-6DC6-4E4E-B7EC-C1D007802345}"/>
    <cellStyle name="Normal 8 2 2 2 2 6" xfId="16474" xr:uid="{00000000-0005-0000-0000-0000333D0000}"/>
    <cellStyle name="Normal 8 2 2 2 3" xfId="16475" xr:uid="{00000000-0005-0000-0000-0000343D0000}"/>
    <cellStyle name="Normal 8 2 2 2 3 2" xfId="16476" xr:uid="{00000000-0005-0000-0000-0000353D0000}"/>
    <cellStyle name="Normal 8 2 2 2 3 2 2" xfId="16477" xr:uid="{00000000-0005-0000-0000-0000363D0000}"/>
    <cellStyle name="Normal 8 2 2 2 3 2 3" xfId="16478" xr:uid="{00000000-0005-0000-0000-0000373D0000}"/>
    <cellStyle name="Normal 8 2 2 2 3 3" xfId="16479" xr:uid="{00000000-0005-0000-0000-0000383D0000}"/>
    <cellStyle name="Normal 8 2 2 2 3 3 2" xfId="16480" xr:uid="{00000000-0005-0000-0000-0000393D0000}"/>
    <cellStyle name="Normal 8 2 2 2 3 3 3" xfId="27027" xr:uid="{CEA93F23-5509-4828-8FD8-A8B60E3046E2}"/>
    <cellStyle name="Normal 8 2 2 2 3 3 3 2" xfId="41990" xr:uid="{3C90CD1C-FF6A-4A21-8516-659B8FD2B4E6}"/>
    <cellStyle name="Normal 8 2 2 2 3 3 4" xfId="34403" xr:uid="{15453915-C7C9-4E51-894C-D04155FC34F5}"/>
    <cellStyle name="Normal 8 2 2 2 3 4" xfId="16481" xr:uid="{00000000-0005-0000-0000-00003A3D0000}"/>
    <cellStyle name="Normal 8 2 2 2 4" xfId="16482" xr:uid="{00000000-0005-0000-0000-00003B3D0000}"/>
    <cellStyle name="Normal 8 2 2 2 4 2" xfId="16483" xr:uid="{00000000-0005-0000-0000-00003C3D0000}"/>
    <cellStyle name="Normal 8 2 2 2 4 3" xfId="16484" xr:uid="{00000000-0005-0000-0000-00003D3D0000}"/>
    <cellStyle name="Normal 8 2 2 2 5" xfId="16485" xr:uid="{00000000-0005-0000-0000-00003E3D0000}"/>
    <cellStyle name="Normal 8 2 2 2 6" xfId="16486" xr:uid="{00000000-0005-0000-0000-00003F3D0000}"/>
    <cellStyle name="Normal 8 2 2 2 6 2" xfId="27028" xr:uid="{A17C8782-6FF7-425A-9A91-99A418CBA0BB}"/>
    <cellStyle name="Normal 8 2 2 2 6 2 2" xfId="41991" xr:uid="{B2DEA751-7E68-490D-8D29-076FE573DE5F}"/>
    <cellStyle name="Normal 8 2 2 2 6 3" xfId="34404" xr:uid="{577B2D2E-3DFC-4B5F-8293-702784D34A2F}"/>
    <cellStyle name="Normal 8 2 2 2 7" xfId="16487" xr:uid="{00000000-0005-0000-0000-0000403D0000}"/>
    <cellStyle name="Normal 8 2 2 2 7 2" xfId="27029" xr:uid="{F785792C-952E-4793-AE3C-E0367A81A2C3}"/>
    <cellStyle name="Normal 8 2 2 2 7 2 2" xfId="41992" xr:uid="{99827236-A998-4AB4-9D38-7D0A15622463}"/>
    <cellStyle name="Normal 8 2 2 2 7 3" xfId="34405" xr:uid="{A3712E8D-9BA8-49C0-A933-C91A7ACEEF80}"/>
    <cellStyle name="Normal 8 2 2 2 8" xfId="16488" xr:uid="{00000000-0005-0000-0000-0000413D0000}"/>
    <cellStyle name="Normal 8 2 2 3" xfId="16489" xr:uid="{00000000-0005-0000-0000-0000423D0000}"/>
    <cellStyle name="Normal 8 2 2 3 2" xfId="16490" xr:uid="{00000000-0005-0000-0000-0000433D0000}"/>
    <cellStyle name="Normal 8 2 2 3 2 2" xfId="16491" xr:uid="{00000000-0005-0000-0000-0000443D0000}"/>
    <cellStyle name="Normal 8 2 2 3 2 3" xfId="16492" xr:uid="{00000000-0005-0000-0000-0000453D0000}"/>
    <cellStyle name="Normal 8 2 2 3 2 3 2" xfId="27030" xr:uid="{A32E0453-9802-4564-BD2B-0018C7B97793}"/>
    <cellStyle name="Normal 8 2 2 3 2 3 2 2" xfId="41993" xr:uid="{E559AC83-E03E-4935-9BCC-C460245D1947}"/>
    <cellStyle name="Normal 8 2 2 3 2 3 3" xfId="34406" xr:uid="{22236729-7A54-4B15-B798-C4FF1EA04E47}"/>
    <cellStyle name="Normal 8 2 2 3 2 4" xfId="16493" xr:uid="{00000000-0005-0000-0000-0000463D0000}"/>
    <cellStyle name="Normal 8 2 2 3 3" xfId="16494" xr:uid="{00000000-0005-0000-0000-0000473D0000}"/>
    <cellStyle name="Normal 8 2 2 3 4" xfId="16495" xr:uid="{00000000-0005-0000-0000-0000483D0000}"/>
    <cellStyle name="Normal 8 2 2 3 4 2" xfId="27031" xr:uid="{72595752-379A-46B4-BF35-85F0D661B27A}"/>
    <cellStyle name="Normal 8 2 2 3 4 2 2" xfId="41994" xr:uid="{0371F831-177E-4D58-8520-8324011B1CF2}"/>
    <cellStyle name="Normal 8 2 2 3 4 3" xfId="34407" xr:uid="{6DA38EAA-9CC6-4138-BE8F-3B54D3A7D816}"/>
    <cellStyle name="Normal 8 2 2 3 5" xfId="16496" xr:uid="{00000000-0005-0000-0000-0000493D0000}"/>
    <cellStyle name="Normal 8 2 2 3 5 2" xfId="27032" xr:uid="{D91B40B4-B988-4B5C-BC96-9E42752BE462}"/>
    <cellStyle name="Normal 8 2 2 3 5 2 2" xfId="41995" xr:uid="{139C477D-6E4D-4599-9733-8A92236567A0}"/>
    <cellStyle name="Normal 8 2 2 3 5 3" xfId="34408" xr:uid="{6C36F43B-608B-42B6-9E27-40A18E104E37}"/>
    <cellStyle name="Normal 8 2 2 3 6" xfId="16497" xr:uid="{00000000-0005-0000-0000-00004A3D0000}"/>
    <cellStyle name="Normal 8 2 2 4" xfId="16498" xr:uid="{00000000-0005-0000-0000-00004B3D0000}"/>
    <cellStyle name="Normal 8 2 2 4 2" xfId="16499" xr:uid="{00000000-0005-0000-0000-00004C3D0000}"/>
    <cellStyle name="Normal 8 2 2 4 2 2" xfId="16500" xr:uid="{00000000-0005-0000-0000-00004D3D0000}"/>
    <cellStyle name="Normal 8 2 2 4 2 3" xfId="16501" xr:uid="{00000000-0005-0000-0000-00004E3D0000}"/>
    <cellStyle name="Normal 8 2 2 4 3" xfId="16502" xr:uid="{00000000-0005-0000-0000-00004F3D0000}"/>
    <cellStyle name="Normal 8 2 2 4 3 2" xfId="16503" xr:uid="{00000000-0005-0000-0000-0000503D0000}"/>
    <cellStyle name="Normal 8 2 2 4 3 3" xfId="27033" xr:uid="{9928187A-7F66-4EE9-B3AC-4DD6D9D507CC}"/>
    <cellStyle name="Normal 8 2 2 4 3 3 2" xfId="41996" xr:uid="{0C999102-F91C-42A7-9CD3-B2AADBA945FE}"/>
    <cellStyle name="Normal 8 2 2 4 3 4" xfId="34409" xr:uid="{1611FB24-A73B-464D-9D31-DF0991438531}"/>
    <cellStyle name="Normal 8 2 2 4 4" xfId="16504" xr:uid="{00000000-0005-0000-0000-0000513D0000}"/>
    <cellStyle name="Normal 8 2 2 5" xfId="16505" xr:uid="{00000000-0005-0000-0000-0000523D0000}"/>
    <cellStyle name="Normal 8 2 2 5 2" xfId="16506" xr:uid="{00000000-0005-0000-0000-0000533D0000}"/>
    <cellStyle name="Normal 8 2 2 5 3" xfId="16507" xr:uid="{00000000-0005-0000-0000-0000543D0000}"/>
    <cellStyle name="Normal 8 2 2 6" xfId="16508" xr:uid="{00000000-0005-0000-0000-0000553D0000}"/>
    <cellStyle name="Normal 8 2 2 7" xfId="16509" xr:uid="{00000000-0005-0000-0000-0000563D0000}"/>
    <cellStyle name="Normal 8 2 2 7 2" xfId="27034" xr:uid="{04860440-61ED-4B84-8675-AF205471EA92}"/>
    <cellStyle name="Normal 8 2 2 7 2 2" xfId="41997" xr:uid="{0F468AD3-A994-41AC-A89E-16F4B0A6BE94}"/>
    <cellStyle name="Normal 8 2 2 7 3" xfId="34410" xr:uid="{D51058B2-F02C-4FE2-9B4E-C3DD412E2B40}"/>
    <cellStyle name="Normal 8 2 2 8" xfId="16510" xr:uid="{00000000-0005-0000-0000-0000573D0000}"/>
    <cellStyle name="Normal 8 2 2 9" xfId="16511" xr:uid="{00000000-0005-0000-0000-0000583D0000}"/>
    <cellStyle name="Normal 8 2 3" xfId="16512" xr:uid="{00000000-0005-0000-0000-0000593D0000}"/>
    <cellStyle name="Normal 8 2 3 2" xfId="16513" xr:uid="{00000000-0005-0000-0000-00005A3D0000}"/>
    <cellStyle name="Normal 8 2 3 2 2" xfId="16514" xr:uid="{00000000-0005-0000-0000-00005B3D0000}"/>
    <cellStyle name="Normal 8 2 3 2 2 2" xfId="16515" xr:uid="{00000000-0005-0000-0000-00005C3D0000}"/>
    <cellStyle name="Normal 8 2 3 2 2 3" xfId="16516" xr:uid="{00000000-0005-0000-0000-00005D3D0000}"/>
    <cellStyle name="Normal 8 2 3 2 2 3 2" xfId="27035" xr:uid="{C1FF955C-AF8A-4867-A7D9-D2A558A1C775}"/>
    <cellStyle name="Normal 8 2 3 2 2 3 2 2" xfId="41998" xr:uid="{A3F7E6F1-EAC1-4829-8739-CCC38EF3BD5C}"/>
    <cellStyle name="Normal 8 2 3 2 2 3 3" xfId="34411" xr:uid="{D2186B63-E5C6-4448-94E9-6EB5FB48059D}"/>
    <cellStyle name="Normal 8 2 3 2 2 4" xfId="16517" xr:uid="{00000000-0005-0000-0000-00005E3D0000}"/>
    <cellStyle name="Normal 8 2 3 2 3" xfId="16518" xr:uid="{00000000-0005-0000-0000-00005F3D0000}"/>
    <cellStyle name="Normal 8 2 3 2 4" xfId="16519" xr:uid="{00000000-0005-0000-0000-0000603D0000}"/>
    <cellStyle name="Normal 8 2 3 2 4 2" xfId="27036" xr:uid="{CF0C838A-26D7-4653-B1E4-2C42B1C33398}"/>
    <cellStyle name="Normal 8 2 3 2 4 2 2" xfId="41999" xr:uid="{9F19103A-4681-40DB-BA8F-6AF451E2C92E}"/>
    <cellStyle name="Normal 8 2 3 2 4 3" xfId="34412" xr:uid="{601487A5-18F1-495F-A098-E8FE0130E44E}"/>
    <cellStyle name="Normal 8 2 3 2 5" xfId="16520" xr:uid="{00000000-0005-0000-0000-0000613D0000}"/>
    <cellStyle name="Normal 8 2 3 2 5 2" xfId="27037" xr:uid="{EE58AFB6-3AA6-4E97-920E-202B9A19B861}"/>
    <cellStyle name="Normal 8 2 3 2 5 2 2" xfId="42000" xr:uid="{2EB6AE3A-2E3F-4B0B-9FAC-4B0FE8A495E4}"/>
    <cellStyle name="Normal 8 2 3 2 5 3" xfId="34413" xr:uid="{202AA6D4-4F1C-4134-9BA1-FC3190285792}"/>
    <cellStyle name="Normal 8 2 3 2 6" xfId="16521" xr:uid="{00000000-0005-0000-0000-0000623D0000}"/>
    <cellStyle name="Normal 8 2 3 3" xfId="16522" xr:uid="{00000000-0005-0000-0000-0000633D0000}"/>
    <cellStyle name="Normal 8 2 3 3 2" xfId="16523" xr:uid="{00000000-0005-0000-0000-0000643D0000}"/>
    <cellStyle name="Normal 8 2 3 3 2 2" xfId="16524" xr:uid="{00000000-0005-0000-0000-0000653D0000}"/>
    <cellStyle name="Normal 8 2 3 3 2 3" xfId="16525" xr:uid="{00000000-0005-0000-0000-0000663D0000}"/>
    <cellStyle name="Normal 8 2 3 3 3" xfId="16526" xr:uid="{00000000-0005-0000-0000-0000673D0000}"/>
    <cellStyle name="Normal 8 2 3 3 4" xfId="16527" xr:uid="{00000000-0005-0000-0000-0000683D0000}"/>
    <cellStyle name="Normal 8 2 3 3 4 2" xfId="27038" xr:uid="{0416567A-B87A-4582-BD7C-999A510CA87A}"/>
    <cellStyle name="Normal 8 2 3 3 4 2 2" xfId="42001" xr:uid="{E029BF36-B47D-4105-9A3D-6157F2B49D24}"/>
    <cellStyle name="Normal 8 2 3 3 4 3" xfId="34414" xr:uid="{D310354D-F14E-49C9-A25B-A01534AC4C8E}"/>
    <cellStyle name="Normal 8 2 3 3 5" xfId="16528" xr:uid="{00000000-0005-0000-0000-0000693D0000}"/>
    <cellStyle name="Normal 8 2 3 3 5 2" xfId="27039" xr:uid="{0D74DD73-A2DE-46DF-A959-569AC52C9292}"/>
    <cellStyle name="Normal 8 2 3 3 5 2 2" xfId="42002" xr:uid="{258CE1B7-AE0C-46E3-BA1C-78FD96878732}"/>
    <cellStyle name="Normal 8 2 3 3 5 3" xfId="34415" xr:uid="{E467D5AE-117B-4F42-B9F0-A9291E526049}"/>
    <cellStyle name="Normal 8 2 3 3 6" xfId="16529" xr:uid="{00000000-0005-0000-0000-00006A3D0000}"/>
    <cellStyle name="Normal 8 2 3 4" xfId="16530" xr:uid="{00000000-0005-0000-0000-00006B3D0000}"/>
    <cellStyle name="Normal 8 2 3 4 2" xfId="16531" xr:uid="{00000000-0005-0000-0000-00006C3D0000}"/>
    <cellStyle name="Normal 8 2 3 4 3" xfId="16532" xr:uid="{00000000-0005-0000-0000-00006D3D0000}"/>
    <cellStyle name="Normal 8 2 3 5" xfId="16533" xr:uid="{00000000-0005-0000-0000-00006E3D0000}"/>
    <cellStyle name="Normal 8 2 3 6" xfId="16534" xr:uid="{00000000-0005-0000-0000-00006F3D0000}"/>
    <cellStyle name="Normal 8 2 3 6 2" xfId="27040" xr:uid="{1BFE1B17-01A0-4789-828C-019833B971AD}"/>
    <cellStyle name="Normal 8 2 3 6 2 2" xfId="42003" xr:uid="{962D5853-6A6D-417C-814B-D503D2D8F6C9}"/>
    <cellStyle name="Normal 8 2 3 6 3" xfId="34416" xr:uid="{3D9648B3-F505-4A00-8282-14B3F7A7946D}"/>
    <cellStyle name="Normal 8 2 3 7" xfId="16535" xr:uid="{00000000-0005-0000-0000-0000703D0000}"/>
    <cellStyle name="Normal 8 2 3 7 2" xfId="27041" xr:uid="{18928050-6484-48DB-8318-201855F24EBB}"/>
    <cellStyle name="Normal 8 2 3 7 2 2" xfId="42004" xr:uid="{C06A0AD8-2CEA-4A83-83DE-CA15074F1957}"/>
    <cellStyle name="Normal 8 2 3 7 3" xfId="34417" xr:uid="{309B05DD-99BB-40A7-9B4F-56E543422152}"/>
    <cellStyle name="Normal 8 2 3 8" xfId="16536" xr:uid="{00000000-0005-0000-0000-0000713D0000}"/>
    <cellStyle name="Normal 8 2 4" xfId="16537" xr:uid="{00000000-0005-0000-0000-0000723D0000}"/>
    <cellStyle name="Normal 8 2 4 2" xfId="16538" xr:uid="{00000000-0005-0000-0000-0000733D0000}"/>
    <cellStyle name="Normal 8 2 4 2 2" xfId="16539" xr:uid="{00000000-0005-0000-0000-0000743D0000}"/>
    <cellStyle name="Normal 8 2 4 2 3" xfId="16540" xr:uid="{00000000-0005-0000-0000-0000753D0000}"/>
    <cellStyle name="Normal 8 2 4 2 3 2" xfId="27042" xr:uid="{6F386415-4231-4B6A-906F-433BA5FED58A}"/>
    <cellStyle name="Normal 8 2 4 2 3 2 2" xfId="42005" xr:uid="{1BD126AA-41DD-4182-A396-3B3620447523}"/>
    <cellStyle name="Normal 8 2 4 2 3 3" xfId="34418" xr:uid="{D6047912-E8E0-4F95-B1CC-2AB8630AAEAF}"/>
    <cellStyle name="Normal 8 2 4 2 4" xfId="16541" xr:uid="{00000000-0005-0000-0000-0000763D0000}"/>
    <cellStyle name="Normal 8 2 4 3" xfId="16542" xr:uid="{00000000-0005-0000-0000-0000773D0000}"/>
    <cellStyle name="Normal 8 2 4 4" xfId="16543" xr:uid="{00000000-0005-0000-0000-0000783D0000}"/>
    <cellStyle name="Normal 8 2 4 4 2" xfId="27043" xr:uid="{9A731F3E-10E8-4C07-B366-BCE9B8B91F32}"/>
    <cellStyle name="Normal 8 2 4 4 2 2" xfId="42006" xr:uid="{EC3F381B-25B1-49D0-870C-22A128095AEF}"/>
    <cellStyle name="Normal 8 2 4 4 3" xfId="34419" xr:uid="{B413F9AE-685C-4BA9-BA2D-09AA7070AE80}"/>
    <cellStyle name="Normal 8 2 4 5" xfId="16544" xr:uid="{00000000-0005-0000-0000-0000793D0000}"/>
    <cellStyle name="Normal 8 2 4 5 2" xfId="27044" xr:uid="{EF7374DB-24C6-460A-AE82-366F092541CF}"/>
    <cellStyle name="Normal 8 2 4 5 2 2" xfId="42007" xr:uid="{F5E3C319-E37D-4D08-B173-3957DBA3DB4D}"/>
    <cellStyle name="Normal 8 2 4 5 3" xfId="34420" xr:uid="{FB7E6BC8-7C3C-4FF9-B814-E66ECF5AC4C4}"/>
    <cellStyle name="Normal 8 2 4 6" xfId="16545" xr:uid="{00000000-0005-0000-0000-00007A3D0000}"/>
    <cellStyle name="Normal 8 2 5" xfId="16546" xr:uid="{00000000-0005-0000-0000-00007B3D0000}"/>
    <cellStyle name="Normal 8 2 5 2" xfId="16547" xr:uid="{00000000-0005-0000-0000-00007C3D0000}"/>
    <cellStyle name="Normal 8 2 5 2 2" xfId="16548" xr:uid="{00000000-0005-0000-0000-00007D3D0000}"/>
    <cellStyle name="Normal 8 2 5 2 3" xfId="16549" xr:uid="{00000000-0005-0000-0000-00007E3D0000}"/>
    <cellStyle name="Normal 8 2 5 3" xfId="16550" xr:uid="{00000000-0005-0000-0000-00007F3D0000}"/>
    <cellStyle name="Normal 8 2 5 3 2" xfId="16551" xr:uid="{00000000-0005-0000-0000-0000803D0000}"/>
    <cellStyle name="Normal 8 2 5 3 3" xfId="27045" xr:uid="{AD25494F-2128-45A8-921A-43881C557424}"/>
    <cellStyle name="Normal 8 2 5 3 3 2" xfId="42008" xr:uid="{9BC907A3-3B31-4E79-9D19-8B0CF0A20857}"/>
    <cellStyle name="Normal 8 2 5 3 4" xfId="34421" xr:uid="{388F3AE5-020B-42AF-B60A-08179D351ECB}"/>
    <cellStyle name="Normal 8 2 5 4" xfId="16552" xr:uid="{00000000-0005-0000-0000-0000813D0000}"/>
    <cellStyle name="Normal 8 2 6" xfId="16553" xr:uid="{00000000-0005-0000-0000-0000823D0000}"/>
    <cellStyle name="Normal 8 2 6 2" xfId="16554" xr:uid="{00000000-0005-0000-0000-0000833D0000}"/>
    <cellStyle name="Normal 8 2 6 3" xfId="16555" xr:uid="{00000000-0005-0000-0000-0000843D0000}"/>
    <cellStyle name="Normal 8 2 7" xfId="16556" xr:uid="{00000000-0005-0000-0000-0000853D0000}"/>
    <cellStyle name="Normal 8 2 7 2" xfId="16557" xr:uid="{00000000-0005-0000-0000-0000863D0000}"/>
    <cellStyle name="Normal 8 2 7 3" xfId="16558" xr:uid="{00000000-0005-0000-0000-0000873D0000}"/>
    <cellStyle name="Normal 8 2 7 4" xfId="27046" xr:uid="{7C2FC61F-0993-4AB9-B274-74BB50A8BD9D}"/>
    <cellStyle name="Normal 8 2 7 4 2" xfId="42009" xr:uid="{67E6756C-FB27-4395-A029-1653D754A86E}"/>
    <cellStyle name="Normal 8 2 7 5" xfId="34422" xr:uid="{D181E43C-99F1-45E5-A063-6825F8DE70EF}"/>
    <cellStyle name="Normal 8 2 8" xfId="16559" xr:uid="{00000000-0005-0000-0000-0000883D0000}"/>
    <cellStyle name="Normal 8 3" xfId="2571" xr:uid="{00000000-0005-0000-0000-0000D2090000}"/>
    <cellStyle name="Normal 8 3 2" xfId="16560" xr:uid="{00000000-0005-0000-0000-00008A3D0000}"/>
    <cellStyle name="Normal 8 3 2 2" xfId="16561" xr:uid="{00000000-0005-0000-0000-00008B3D0000}"/>
    <cellStyle name="Normal 8 3 2 2 2" xfId="16562" xr:uid="{00000000-0005-0000-0000-00008C3D0000}"/>
    <cellStyle name="Normal 8 3 2 2 2 2" xfId="16563" xr:uid="{00000000-0005-0000-0000-00008D3D0000}"/>
    <cellStyle name="Normal 8 3 2 2 2 3" xfId="16564" xr:uid="{00000000-0005-0000-0000-00008E3D0000}"/>
    <cellStyle name="Normal 8 3 2 2 3" xfId="16565" xr:uid="{00000000-0005-0000-0000-00008F3D0000}"/>
    <cellStyle name="Normal 8 3 2 2 4" xfId="16566" xr:uid="{00000000-0005-0000-0000-0000903D0000}"/>
    <cellStyle name="Normal 8 3 2 2 4 2" xfId="27047" xr:uid="{432B5066-0F56-432C-B9D8-68BB7BC9537E}"/>
    <cellStyle name="Normal 8 3 2 2 4 2 2" xfId="42010" xr:uid="{7CA70928-BE70-4403-A56B-CF3DD063ECE5}"/>
    <cellStyle name="Normal 8 3 2 2 4 3" xfId="34423" xr:uid="{8FE9D7B7-340F-451A-80A1-7A922194BD5D}"/>
    <cellStyle name="Normal 8 3 2 2 5" xfId="16567" xr:uid="{00000000-0005-0000-0000-0000913D0000}"/>
    <cellStyle name="Normal 8 3 2 2 5 2" xfId="27048" xr:uid="{5EE48830-1F8E-4068-9BEB-B06599D511F1}"/>
    <cellStyle name="Normal 8 3 2 2 5 2 2" xfId="42011" xr:uid="{F56B1EBF-9944-451A-9A85-EB00378FF8AA}"/>
    <cellStyle name="Normal 8 3 2 2 5 3" xfId="34424" xr:uid="{CACB7461-8364-4EA5-B763-AFAE135CECAA}"/>
    <cellStyle name="Normal 8 3 2 2 6" xfId="16568" xr:uid="{00000000-0005-0000-0000-0000923D0000}"/>
    <cellStyle name="Normal 8 3 2 3" xfId="16569" xr:uid="{00000000-0005-0000-0000-0000933D0000}"/>
    <cellStyle name="Normal 8 3 2 3 2" xfId="16570" xr:uid="{00000000-0005-0000-0000-0000943D0000}"/>
    <cellStyle name="Normal 8 3 2 3 2 2" xfId="16571" xr:uid="{00000000-0005-0000-0000-0000953D0000}"/>
    <cellStyle name="Normal 8 3 2 3 2 3" xfId="16572" xr:uid="{00000000-0005-0000-0000-0000963D0000}"/>
    <cellStyle name="Normal 8 3 2 3 3" xfId="16573" xr:uid="{00000000-0005-0000-0000-0000973D0000}"/>
    <cellStyle name="Normal 8 3 2 3 3 2" xfId="16574" xr:uid="{00000000-0005-0000-0000-0000983D0000}"/>
    <cellStyle name="Normal 8 3 2 3 3 3" xfId="27049" xr:uid="{B4EF53D8-8F99-4A2B-8989-25BE44FBEDED}"/>
    <cellStyle name="Normal 8 3 2 3 3 3 2" xfId="42012" xr:uid="{856CD933-E006-487D-8C73-76E7BD9A427B}"/>
    <cellStyle name="Normal 8 3 2 3 3 4" xfId="34425" xr:uid="{1C6D58CD-6FFE-41E1-91BF-104E3D240A97}"/>
    <cellStyle name="Normal 8 3 2 3 4" xfId="16575" xr:uid="{00000000-0005-0000-0000-0000993D0000}"/>
    <cellStyle name="Normal 8 3 2 4" xfId="16576" xr:uid="{00000000-0005-0000-0000-00009A3D0000}"/>
    <cellStyle name="Normal 8 3 2 4 2" xfId="16577" xr:uid="{00000000-0005-0000-0000-00009B3D0000}"/>
    <cellStyle name="Normal 8 3 2 4 3" xfId="16578" xr:uid="{00000000-0005-0000-0000-00009C3D0000}"/>
    <cellStyle name="Normal 8 3 2 5" xfId="16579" xr:uid="{00000000-0005-0000-0000-00009D3D0000}"/>
    <cellStyle name="Normal 8 3 2 6" xfId="16580" xr:uid="{00000000-0005-0000-0000-00009E3D0000}"/>
    <cellStyle name="Normal 8 3 2 6 2" xfId="27050" xr:uid="{F0571BE9-8E44-495B-BC43-EE1ADFBF7247}"/>
    <cellStyle name="Normal 8 3 2 6 2 2" xfId="42013" xr:uid="{E15B95BB-3C41-4896-A976-ABDE7CD999BC}"/>
    <cellStyle name="Normal 8 3 2 6 3" xfId="34426" xr:uid="{8DA9ED3A-4EFB-4446-AD1C-A46050BD3C0D}"/>
    <cellStyle name="Normal 8 3 2 7" xfId="16581" xr:uid="{00000000-0005-0000-0000-00009F3D0000}"/>
    <cellStyle name="Normal 8 3 2 7 2" xfId="27051" xr:uid="{79850C3E-F5C4-4BD6-8831-9F1D43EAE8DA}"/>
    <cellStyle name="Normal 8 3 2 7 2 2" xfId="42014" xr:uid="{C396EB44-21CE-4382-AE69-F312E791B77D}"/>
    <cellStyle name="Normal 8 3 2 7 3" xfId="34427" xr:uid="{E0158FEB-2ACD-4199-8747-BC116391E11B}"/>
    <cellStyle name="Normal 8 3 2 8" xfId="16582" xr:uid="{00000000-0005-0000-0000-0000A03D0000}"/>
    <cellStyle name="Normal 8 3 3" xfId="16583" xr:uid="{00000000-0005-0000-0000-0000A13D0000}"/>
    <cellStyle name="Normal 8 3 3 2" xfId="16584" xr:uid="{00000000-0005-0000-0000-0000A23D0000}"/>
    <cellStyle name="Normal 8 3 3 2 2" xfId="16585" xr:uid="{00000000-0005-0000-0000-0000A33D0000}"/>
    <cellStyle name="Normal 8 3 3 2 3" xfId="16586" xr:uid="{00000000-0005-0000-0000-0000A43D0000}"/>
    <cellStyle name="Normal 8 3 3 2 3 2" xfId="27052" xr:uid="{DF249B65-47AE-4EA8-8013-8C523B962EE3}"/>
    <cellStyle name="Normal 8 3 3 2 3 2 2" xfId="42015" xr:uid="{B78F30D8-FB61-4AEB-8DB5-89E12CC739DF}"/>
    <cellStyle name="Normal 8 3 3 2 3 3" xfId="34428" xr:uid="{5AED68D1-7CA1-4468-A75E-008BDAFD19BD}"/>
    <cellStyle name="Normal 8 3 3 2 4" xfId="16587" xr:uid="{00000000-0005-0000-0000-0000A53D0000}"/>
    <cellStyle name="Normal 8 3 3 3" xfId="16588" xr:uid="{00000000-0005-0000-0000-0000A63D0000}"/>
    <cellStyle name="Normal 8 3 3 4" xfId="16589" xr:uid="{00000000-0005-0000-0000-0000A73D0000}"/>
    <cellStyle name="Normal 8 3 3 4 2" xfId="27053" xr:uid="{ACB9B6DE-F0BB-477A-8273-003FE3E2603D}"/>
    <cellStyle name="Normal 8 3 3 4 2 2" xfId="42016" xr:uid="{922ACED2-8171-4334-8792-60464536779E}"/>
    <cellStyle name="Normal 8 3 3 4 3" xfId="34429" xr:uid="{5725C5A4-1DE6-49F1-B39D-DDC9B114B6FC}"/>
    <cellStyle name="Normal 8 3 3 5" xfId="16590" xr:uid="{00000000-0005-0000-0000-0000A83D0000}"/>
    <cellStyle name="Normal 8 3 3 5 2" xfId="27054" xr:uid="{83157D4D-349E-4390-9E96-06F24C5BAE7E}"/>
    <cellStyle name="Normal 8 3 3 5 2 2" xfId="42017" xr:uid="{3A20D9D5-61EA-453B-90BE-B08AD21C6E49}"/>
    <cellStyle name="Normal 8 3 3 5 3" xfId="34430" xr:uid="{5F04E80F-1B4B-42D2-A238-CE3E84BDA543}"/>
    <cellStyle name="Normal 8 3 3 6" xfId="16591" xr:uid="{00000000-0005-0000-0000-0000A93D0000}"/>
    <cellStyle name="Normal 8 3 4" xfId="16592" xr:uid="{00000000-0005-0000-0000-0000AA3D0000}"/>
    <cellStyle name="Normal 8 3 4 2" xfId="16593" xr:uid="{00000000-0005-0000-0000-0000AB3D0000}"/>
    <cellStyle name="Normal 8 3 4 2 2" xfId="16594" xr:uid="{00000000-0005-0000-0000-0000AC3D0000}"/>
    <cellStyle name="Normal 8 3 4 2 3" xfId="16595" xr:uid="{00000000-0005-0000-0000-0000AD3D0000}"/>
    <cellStyle name="Normal 8 3 4 2 3 2" xfId="27055" xr:uid="{EFDDD7E3-CD9C-4D0D-87B8-6FE4A1979FC7}"/>
    <cellStyle name="Normal 8 3 4 2 3 2 2" xfId="42018" xr:uid="{84A6C251-8EEC-413A-B2FD-FB5023448D51}"/>
    <cellStyle name="Normal 8 3 4 2 3 3" xfId="34431" xr:uid="{1E8D9CFA-F6E5-4572-9B6E-3EDB80737D18}"/>
    <cellStyle name="Normal 8 3 4 2 4" xfId="16596" xr:uid="{00000000-0005-0000-0000-0000AE3D0000}"/>
    <cellStyle name="Normal 8 3 4 3" xfId="16597" xr:uid="{00000000-0005-0000-0000-0000AF3D0000}"/>
    <cellStyle name="Normal 8 3 4 4" xfId="16598" xr:uid="{00000000-0005-0000-0000-0000B03D0000}"/>
    <cellStyle name="Normal 8 3 4 4 2" xfId="27056" xr:uid="{B4E50D30-B8D0-4448-B294-2FAA56955CF2}"/>
    <cellStyle name="Normal 8 3 4 4 2 2" xfId="42019" xr:uid="{BB47C58D-7479-4816-A518-54613F3708E5}"/>
    <cellStyle name="Normal 8 3 4 4 3" xfId="34432" xr:uid="{325AF982-E0C1-4345-964D-9B9D742B0B74}"/>
    <cellStyle name="Normal 8 3 4 5" xfId="16599" xr:uid="{00000000-0005-0000-0000-0000B13D0000}"/>
    <cellStyle name="Normal 8 3 4 5 2" xfId="27057" xr:uid="{296B656E-165B-412A-84A3-594CC41657C8}"/>
    <cellStyle name="Normal 8 3 4 5 2 2" xfId="42020" xr:uid="{5815BF8C-C712-4D27-9657-4E0D532815F4}"/>
    <cellStyle name="Normal 8 3 4 5 3" xfId="34433" xr:uid="{E78AF6F4-2A7F-44DF-89A1-BF9A1C11B5FA}"/>
    <cellStyle name="Normal 8 3 4 6" xfId="16600" xr:uid="{00000000-0005-0000-0000-0000B23D0000}"/>
    <cellStyle name="Normal 8 3 5" xfId="16601" xr:uid="{00000000-0005-0000-0000-0000B33D0000}"/>
    <cellStyle name="Normal 8 3 5 2" xfId="16602" xr:uid="{00000000-0005-0000-0000-0000B43D0000}"/>
    <cellStyle name="Normal 8 3 5 2 2" xfId="16603" xr:uid="{00000000-0005-0000-0000-0000B53D0000}"/>
    <cellStyle name="Normal 8 3 5 2 3" xfId="27058" xr:uid="{C39A5E12-426A-4AF4-BF45-2616AAE45700}"/>
    <cellStyle name="Normal 8 3 5 2 3 2" xfId="42021" xr:uid="{7664226E-254C-49B9-9A5B-ADC2634E4E9F}"/>
    <cellStyle name="Normal 8 3 5 2 4" xfId="34434" xr:uid="{634B4267-17F1-44DE-903A-2C13EFE7C017}"/>
    <cellStyle name="Normal 8 3 5 3" xfId="16604" xr:uid="{00000000-0005-0000-0000-0000B63D0000}"/>
    <cellStyle name="Normal 8 3 5 4" xfId="16605" xr:uid="{00000000-0005-0000-0000-0000B73D0000}"/>
    <cellStyle name="Normal 8 3 5 4 2" xfId="27059" xr:uid="{2E0AF526-851E-441F-8003-555D86498C48}"/>
    <cellStyle name="Normal 8 3 5 4 2 2" xfId="42022" xr:uid="{97FC60D5-1EA9-4496-B4F0-07D41829828B}"/>
    <cellStyle name="Normal 8 3 5 4 3" xfId="34435" xr:uid="{11BA728A-0403-4759-9A62-56A8109F82B0}"/>
    <cellStyle name="Normal 8 3 5 5" xfId="16606" xr:uid="{00000000-0005-0000-0000-0000B83D0000}"/>
    <cellStyle name="Normal 8 3 6" xfId="16607" xr:uid="{00000000-0005-0000-0000-0000B93D0000}"/>
    <cellStyle name="Normal 8 3 6 2" xfId="16608" xr:uid="{00000000-0005-0000-0000-0000BA3D0000}"/>
    <cellStyle name="Normal 8 3 6 3" xfId="27060" xr:uid="{83346545-CB39-43E1-A2FF-9368D24765FD}"/>
    <cellStyle name="Normal 8 3 6 3 2" xfId="42023" xr:uid="{8FC7CBCE-E0F9-4306-A372-23A57EF13985}"/>
    <cellStyle name="Normal 8 3 6 4" xfId="34436" xr:uid="{A33B3102-3E43-425D-9228-23F5F76DFA9A}"/>
    <cellStyle name="Normal 8 3 7" xfId="16609" xr:uid="{00000000-0005-0000-0000-0000BB3D0000}"/>
    <cellStyle name="Normal 8 3 8" xfId="5334" xr:uid="{00000000-0005-0000-0000-0000893D0000}"/>
    <cellStyle name="Normal 8 4" xfId="16610" xr:uid="{00000000-0005-0000-0000-0000BC3D0000}"/>
    <cellStyle name="Normal 8 4 2" xfId="16611" xr:uid="{00000000-0005-0000-0000-0000BD3D0000}"/>
    <cellStyle name="Normal 8 4 2 2" xfId="16612" xr:uid="{00000000-0005-0000-0000-0000BE3D0000}"/>
    <cellStyle name="Normal 8 4 2 3" xfId="16613" xr:uid="{00000000-0005-0000-0000-0000BF3D0000}"/>
    <cellStyle name="Normal 8 4 2 3 2" xfId="27061" xr:uid="{7625D62A-C511-4B79-84EF-D8B76328A390}"/>
    <cellStyle name="Normal 8 4 2 3 2 2" xfId="42024" xr:uid="{408E1F5D-A7B3-4F35-8F57-E6276F39F4FC}"/>
    <cellStyle name="Normal 8 4 2 3 3" xfId="34437" xr:uid="{331D4831-378C-4465-AAF2-20FF93335BA4}"/>
    <cellStyle name="Normal 8 4 2 4" xfId="16614" xr:uid="{00000000-0005-0000-0000-0000C03D0000}"/>
    <cellStyle name="Normal 8 4 2 4 2" xfId="27062" xr:uid="{C7BEEE76-B72C-42B4-B612-3642EE42914D}"/>
    <cellStyle name="Normal 8 4 2 4 2 2" xfId="42025" xr:uid="{77C3C858-4864-468A-B307-5FFD5886EA1F}"/>
    <cellStyle name="Normal 8 4 2 4 3" xfId="34438" xr:uid="{E38F2BC1-59AB-48B7-90EF-384C8DD28330}"/>
    <cellStyle name="Normal 8 4 2 5" xfId="16615" xr:uid="{00000000-0005-0000-0000-0000C13D0000}"/>
    <cellStyle name="Normal 8 4 3" xfId="16616" xr:uid="{00000000-0005-0000-0000-0000C23D0000}"/>
    <cellStyle name="Normal 8 4 3 2" xfId="16617" xr:uid="{00000000-0005-0000-0000-0000C33D0000}"/>
    <cellStyle name="Normal 8 4 3 2 2" xfId="16618" xr:uid="{00000000-0005-0000-0000-0000C43D0000}"/>
    <cellStyle name="Normal 8 4 3 2 3" xfId="16619" xr:uid="{00000000-0005-0000-0000-0000C53D0000}"/>
    <cellStyle name="Normal 8 4 3 2 3 2" xfId="27063" xr:uid="{05CC0690-94F5-4817-89FB-14F715DDDB3D}"/>
    <cellStyle name="Normal 8 4 3 2 3 2 2" xfId="42026" xr:uid="{C6AB0E82-DF1A-407E-8F47-D11FA9B4830A}"/>
    <cellStyle name="Normal 8 4 3 2 3 3" xfId="34439" xr:uid="{DCD98D7E-E83F-4FB2-A17E-1181E6311FFD}"/>
    <cellStyle name="Normal 8 4 3 2 4" xfId="16620" xr:uid="{00000000-0005-0000-0000-0000C63D0000}"/>
    <cellStyle name="Normal 8 4 3 3" xfId="16621" xr:uid="{00000000-0005-0000-0000-0000C73D0000}"/>
    <cellStyle name="Normal 8 4 3 4" xfId="16622" xr:uid="{00000000-0005-0000-0000-0000C83D0000}"/>
    <cellStyle name="Normal 8 4 3 4 2" xfId="27064" xr:uid="{8EA8B8B0-9ADC-4FC7-A261-FA02D5712AFA}"/>
    <cellStyle name="Normal 8 4 3 4 2 2" xfId="42027" xr:uid="{FDA9B743-9299-45E2-9A1D-B8F6AB5842B7}"/>
    <cellStyle name="Normal 8 4 3 4 3" xfId="34440" xr:uid="{D968DAE3-CC9A-4307-89D4-ED6428110AED}"/>
    <cellStyle name="Normal 8 4 3 5" xfId="16623" xr:uid="{00000000-0005-0000-0000-0000C93D0000}"/>
    <cellStyle name="Normal 8 4 3 5 2" xfId="27065" xr:uid="{387C42EE-7E33-430A-BE71-6F4B4C27BEDD}"/>
    <cellStyle name="Normal 8 4 3 5 2 2" xfId="42028" xr:uid="{B2AFD232-8B8B-4B8D-98B1-150538D326F4}"/>
    <cellStyle name="Normal 8 4 3 5 3" xfId="34441" xr:uid="{0291CEEB-E301-4689-8627-EE65D3B6C1A7}"/>
    <cellStyle name="Normal 8 4 3 6" xfId="16624" xr:uid="{00000000-0005-0000-0000-0000CA3D0000}"/>
    <cellStyle name="Normal 8 4 4" xfId="16625" xr:uid="{00000000-0005-0000-0000-0000CB3D0000}"/>
    <cellStyle name="Normal 8 4 4 2" xfId="16626" xr:uid="{00000000-0005-0000-0000-0000CC3D0000}"/>
    <cellStyle name="Normal 8 4 4 3" xfId="16627" xr:uid="{00000000-0005-0000-0000-0000CD3D0000}"/>
    <cellStyle name="Normal 8 4 4 3 2" xfId="27066" xr:uid="{33CFC6D4-B16B-4B17-8A87-8820D9A3C24F}"/>
    <cellStyle name="Normal 8 4 4 3 2 2" xfId="42029" xr:uid="{C04AA929-7520-4E83-9BC7-7C2E6AA9D955}"/>
    <cellStyle name="Normal 8 4 4 3 3" xfId="34442" xr:uid="{460F2E85-A474-4D1A-8DA6-53B972FCCC37}"/>
    <cellStyle name="Normal 8 4 4 4" xfId="16628" xr:uid="{00000000-0005-0000-0000-0000CE3D0000}"/>
    <cellStyle name="Normal 8 4 5" xfId="16629" xr:uid="{00000000-0005-0000-0000-0000CF3D0000}"/>
    <cellStyle name="Normal 8 4 5 2" xfId="16630" xr:uid="{00000000-0005-0000-0000-0000D03D0000}"/>
    <cellStyle name="Normal 8 4 5 3" xfId="16631" xr:uid="{00000000-0005-0000-0000-0000D13D0000}"/>
    <cellStyle name="Normal 8 4 5 4" xfId="27067" xr:uid="{4439B328-1949-462E-8CD3-2219DE689678}"/>
    <cellStyle name="Normal 8 4 5 4 2" xfId="42030" xr:uid="{F2F9D9B8-AD85-467A-AE7B-033651A801E2}"/>
    <cellStyle name="Normal 8 4 5 5" xfId="34443" xr:uid="{F8C06716-A884-4C81-8E47-AC3A82301BB6}"/>
    <cellStyle name="Normal 8 4 6" xfId="16632" xr:uid="{00000000-0005-0000-0000-0000D23D0000}"/>
    <cellStyle name="Normal 8 4 6 2" xfId="27068" xr:uid="{988B1BD8-3F11-4274-A42F-9E0A03201132}"/>
    <cellStyle name="Normal 8 4 6 2 2" xfId="42031" xr:uid="{08ECB9C6-D864-47C8-BF3D-B46055FE5EC6}"/>
    <cellStyle name="Normal 8 4 6 3" xfId="34444" xr:uid="{8FD95429-53E3-4CF2-BF93-4210372ACCC5}"/>
    <cellStyle name="Normal 8 4 7" xfId="16633" xr:uid="{00000000-0005-0000-0000-0000D33D0000}"/>
    <cellStyle name="Normal 8 5" xfId="16634" xr:uid="{00000000-0005-0000-0000-0000D43D0000}"/>
    <cellStyle name="Normal 8 5 2" xfId="16635" xr:uid="{00000000-0005-0000-0000-0000D53D0000}"/>
    <cellStyle name="Normal 8 5 2 2" xfId="16636" xr:uid="{00000000-0005-0000-0000-0000D63D0000}"/>
    <cellStyle name="Normal 8 5 2 2 2" xfId="16637" xr:uid="{00000000-0005-0000-0000-0000D73D0000}"/>
    <cellStyle name="Normal 8 5 2 2 2 2" xfId="16638" xr:uid="{00000000-0005-0000-0000-0000D83D0000}"/>
    <cellStyle name="Normal 8 5 2 2 2 3" xfId="16639" xr:uid="{00000000-0005-0000-0000-0000D93D0000}"/>
    <cellStyle name="Normal 8 5 2 2 3" xfId="16640" xr:uid="{00000000-0005-0000-0000-0000DA3D0000}"/>
    <cellStyle name="Normal 8 5 2 2 3 2" xfId="16641" xr:uid="{00000000-0005-0000-0000-0000DB3D0000}"/>
    <cellStyle name="Normal 8 5 2 2 3 3" xfId="27069" xr:uid="{E289E2D0-0675-44C3-8D20-AF1232E4B8F3}"/>
    <cellStyle name="Normal 8 5 2 2 3 3 2" xfId="42032" xr:uid="{641F745C-CB34-4064-8E93-E5746CD04176}"/>
    <cellStyle name="Normal 8 5 2 2 3 4" xfId="34445" xr:uid="{6A7841D7-499D-44DB-9E8B-7CD1BB7665D0}"/>
    <cellStyle name="Normal 8 5 2 2 4" xfId="16642" xr:uid="{00000000-0005-0000-0000-0000DC3D0000}"/>
    <cellStyle name="Normal 8 5 2 3" xfId="16643" xr:uid="{00000000-0005-0000-0000-0000DD3D0000}"/>
    <cellStyle name="Normal 8 5 2 3 2" xfId="16644" xr:uid="{00000000-0005-0000-0000-0000DE3D0000}"/>
    <cellStyle name="Normal 8 5 2 3 3" xfId="16645" xr:uid="{00000000-0005-0000-0000-0000DF3D0000}"/>
    <cellStyle name="Normal 8 5 2 4" xfId="16646" xr:uid="{00000000-0005-0000-0000-0000E03D0000}"/>
    <cellStyle name="Normal 8 5 2 4 2" xfId="16647" xr:uid="{00000000-0005-0000-0000-0000E13D0000}"/>
    <cellStyle name="Normal 8 5 2 4 3" xfId="27070" xr:uid="{9FFF15B8-8773-42ED-AE52-ADF41A6CA29D}"/>
    <cellStyle name="Normal 8 5 2 4 3 2" xfId="42033" xr:uid="{1089CBB8-BBA2-4531-823B-076A86D312F1}"/>
    <cellStyle name="Normal 8 5 2 4 4" xfId="34446" xr:uid="{3160DA06-106C-4C27-8810-5053606C658D}"/>
    <cellStyle name="Normal 8 5 2 5" xfId="16648" xr:uid="{00000000-0005-0000-0000-0000E23D0000}"/>
    <cellStyle name="Normal 8 5 3" xfId="16649" xr:uid="{00000000-0005-0000-0000-0000E33D0000}"/>
    <cellStyle name="Normal 8 5 3 2" xfId="16650" xr:uid="{00000000-0005-0000-0000-0000E43D0000}"/>
    <cellStyle name="Normal 8 5 3 2 2" xfId="16651" xr:uid="{00000000-0005-0000-0000-0000E53D0000}"/>
    <cellStyle name="Normal 8 5 3 2 3" xfId="16652" xr:uid="{00000000-0005-0000-0000-0000E63D0000}"/>
    <cellStyle name="Normal 8 5 3 3" xfId="16653" xr:uid="{00000000-0005-0000-0000-0000E73D0000}"/>
    <cellStyle name="Normal 8 5 3 3 2" xfId="16654" xr:uid="{00000000-0005-0000-0000-0000E83D0000}"/>
    <cellStyle name="Normal 8 5 3 3 3" xfId="27071" xr:uid="{A6CA8D4B-DC37-47D0-B75E-2167A5AE04DD}"/>
    <cellStyle name="Normal 8 5 3 3 3 2" xfId="42034" xr:uid="{21CE6CAA-8098-4E25-B7D8-5043010897F1}"/>
    <cellStyle name="Normal 8 5 3 3 4" xfId="34447" xr:uid="{A9CF0093-4C43-4DFD-AD28-F4CAB582725B}"/>
    <cellStyle name="Normal 8 5 3 4" xfId="16655" xr:uid="{00000000-0005-0000-0000-0000E93D0000}"/>
    <cellStyle name="Normal 8 5 4" xfId="16656" xr:uid="{00000000-0005-0000-0000-0000EA3D0000}"/>
    <cellStyle name="Normal 8 5 4 2" xfId="16657" xr:uid="{00000000-0005-0000-0000-0000EB3D0000}"/>
    <cellStyle name="Normal 8 5 5" xfId="16658" xr:uid="{00000000-0005-0000-0000-0000EC3D0000}"/>
    <cellStyle name="Normal 8 5 6" xfId="16659" xr:uid="{00000000-0005-0000-0000-0000ED3D0000}"/>
    <cellStyle name="Normal 8 5 7" xfId="16660" xr:uid="{00000000-0005-0000-0000-0000EE3D0000}"/>
    <cellStyle name="Normal 8 6" xfId="16661" xr:uid="{00000000-0005-0000-0000-0000EF3D0000}"/>
    <cellStyle name="Normal 8 6 2" xfId="16662" xr:uid="{00000000-0005-0000-0000-0000F03D0000}"/>
    <cellStyle name="Normal 8 6 2 2" xfId="16663" xr:uid="{00000000-0005-0000-0000-0000F13D0000}"/>
    <cellStyle name="Normal 8 6 2 3" xfId="16664" xr:uid="{00000000-0005-0000-0000-0000F23D0000}"/>
    <cellStyle name="Normal 8 6 2 3 2" xfId="27072" xr:uid="{38094461-798E-4FE4-8F4D-54FB7E49AF61}"/>
    <cellStyle name="Normal 8 6 2 3 2 2" xfId="42035" xr:uid="{170F7A55-8A43-47B6-ACA9-37CA06F2BEDB}"/>
    <cellStyle name="Normal 8 6 2 3 3" xfId="34448" xr:uid="{0E4C2F84-A4B1-4DB2-AB26-CF2F9AECEAE4}"/>
    <cellStyle name="Normal 8 6 2 4" xfId="16665" xr:uid="{00000000-0005-0000-0000-0000F33D0000}"/>
    <cellStyle name="Normal 8 6 3" xfId="16666" xr:uid="{00000000-0005-0000-0000-0000F43D0000}"/>
    <cellStyle name="Normal 8 6 4" xfId="16667" xr:uid="{00000000-0005-0000-0000-0000F53D0000}"/>
    <cellStyle name="Normal 8 6 4 2" xfId="27073" xr:uid="{124EB1FD-66BF-4FC3-8B90-25F3C6004370}"/>
    <cellStyle name="Normal 8 6 4 2 2" xfId="42036" xr:uid="{13C59738-96CA-4250-9931-75F47F30000C}"/>
    <cellStyle name="Normal 8 6 4 3" xfId="34449" xr:uid="{55117A57-CD05-496B-912C-D9CAF4F1CB87}"/>
    <cellStyle name="Normal 8 6 5" xfId="16668" xr:uid="{00000000-0005-0000-0000-0000F63D0000}"/>
    <cellStyle name="Normal 8 6 5 2" xfId="27074" xr:uid="{52B28E3B-3E1D-4194-8959-ED9FD51783E2}"/>
    <cellStyle name="Normal 8 6 5 2 2" xfId="42037" xr:uid="{7E12ECAE-9395-45A6-9151-6CB393532E08}"/>
    <cellStyle name="Normal 8 6 5 3" xfId="34450" xr:uid="{8F580E82-629B-4CAC-9BAB-4B002B5A3A86}"/>
    <cellStyle name="Normal 8 6 6" xfId="16669" xr:uid="{00000000-0005-0000-0000-0000F73D0000}"/>
    <cellStyle name="Normal 8 7" xfId="16670" xr:uid="{00000000-0005-0000-0000-0000F83D0000}"/>
    <cellStyle name="Normal 8 7 2" xfId="16671" xr:uid="{00000000-0005-0000-0000-0000F93D0000}"/>
    <cellStyle name="Normal 8 7 2 2" xfId="16672" xr:uid="{00000000-0005-0000-0000-0000FA3D0000}"/>
    <cellStyle name="Normal 8 7 2 3" xfId="16673" xr:uid="{00000000-0005-0000-0000-0000FB3D0000}"/>
    <cellStyle name="Normal 8 7 2 3 2" xfId="27075" xr:uid="{5ABE0B62-B7A3-4A0A-8CBD-ECA7D5A5D470}"/>
    <cellStyle name="Normal 8 7 2 3 2 2" xfId="42038" xr:uid="{4EDD1ED2-6EBD-4141-8119-9E0182AA6C15}"/>
    <cellStyle name="Normal 8 7 2 3 3" xfId="34451" xr:uid="{DCE2F897-8E19-4FFD-8B75-9F5B1C293509}"/>
    <cellStyle name="Normal 8 7 2 4" xfId="16674" xr:uid="{00000000-0005-0000-0000-0000FC3D0000}"/>
    <cellStyle name="Normal 8 7 3" xfId="16675" xr:uid="{00000000-0005-0000-0000-0000FD3D0000}"/>
    <cellStyle name="Normal 8 7 4" xfId="16676" xr:uid="{00000000-0005-0000-0000-0000FE3D0000}"/>
    <cellStyle name="Normal 8 7 4 2" xfId="27076" xr:uid="{D54B9E30-DAC4-4E13-8C2F-D7431C100B96}"/>
    <cellStyle name="Normal 8 7 4 2 2" xfId="42039" xr:uid="{A5B44AA6-CC53-473B-B7EB-DC054F578AA5}"/>
    <cellStyle name="Normal 8 7 4 3" xfId="34452" xr:uid="{5E1237A1-EDD9-4174-8811-AD0D53EE3300}"/>
    <cellStyle name="Normal 8 7 5" xfId="16677" xr:uid="{00000000-0005-0000-0000-0000FF3D0000}"/>
    <cellStyle name="Normal 8 7 5 2" xfId="27077" xr:uid="{451C7B0C-75B4-4A86-B483-B66EC3F0258C}"/>
    <cellStyle name="Normal 8 7 5 2 2" xfId="42040" xr:uid="{19D86796-7320-4A68-ABFA-38F76AAAB08E}"/>
    <cellStyle name="Normal 8 7 5 3" xfId="34453" xr:uid="{AEB1671C-D81F-40B6-892D-9B0D3D566134}"/>
    <cellStyle name="Normal 8 7 6" xfId="16678" xr:uid="{00000000-0005-0000-0000-0000003E0000}"/>
    <cellStyle name="Normal 8 8" xfId="16679" xr:uid="{00000000-0005-0000-0000-0000013E0000}"/>
    <cellStyle name="Normal 8 8 2" xfId="16680" xr:uid="{00000000-0005-0000-0000-0000023E0000}"/>
    <cellStyle name="Normal 8 8 2 2" xfId="16681" xr:uid="{00000000-0005-0000-0000-0000033E0000}"/>
    <cellStyle name="Normal 8 8 2 3" xfId="16682" xr:uid="{00000000-0005-0000-0000-0000043E0000}"/>
    <cellStyle name="Normal 8 8 2 3 2" xfId="27078" xr:uid="{7003815C-C077-4A6B-B261-6982ED12EA5F}"/>
    <cellStyle name="Normal 8 8 2 3 2 2" xfId="42041" xr:uid="{25162710-F2F9-4A33-98C1-2B4744305700}"/>
    <cellStyle name="Normal 8 8 2 3 3" xfId="34454" xr:uid="{DBFBE546-BF64-48FB-96F3-9CF21F64287E}"/>
    <cellStyle name="Normal 8 8 2 4" xfId="16683" xr:uid="{00000000-0005-0000-0000-0000053E0000}"/>
    <cellStyle name="Normal 8 8 3" xfId="16684" xr:uid="{00000000-0005-0000-0000-0000063E0000}"/>
    <cellStyle name="Normal 8 8 4" xfId="16685" xr:uid="{00000000-0005-0000-0000-0000073E0000}"/>
    <cellStyle name="Normal 8 8 4 2" xfId="27079" xr:uid="{B52065EF-7CB4-48C7-9579-AE3964B83FAA}"/>
    <cellStyle name="Normal 8 8 4 2 2" xfId="42042" xr:uid="{501A1307-2A38-4A92-A3BD-B66AC6F15291}"/>
    <cellStyle name="Normal 8 8 4 3" xfId="34455" xr:uid="{60A4B4A1-36AE-41DD-8A8F-97E2D09844A1}"/>
    <cellStyle name="Normal 8 8 5" xfId="16686" xr:uid="{00000000-0005-0000-0000-0000083E0000}"/>
    <cellStyle name="Normal 8 8 5 2" xfId="27080" xr:uid="{462289AE-2E3C-4288-A966-66C4359C2636}"/>
    <cellStyle name="Normal 8 8 5 2 2" xfId="42043" xr:uid="{5AA589B4-CF9C-404E-B837-A1973E543900}"/>
    <cellStyle name="Normal 8 8 5 3" xfId="34456" xr:uid="{B8905EDF-EFD6-4AD5-B8F8-6A43A094AE36}"/>
    <cellStyle name="Normal 8 8 6" xfId="16687" xr:uid="{00000000-0005-0000-0000-0000093E0000}"/>
    <cellStyle name="Normal 8 9" xfId="16688" xr:uid="{00000000-0005-0000-0000-00000A3E0000}"/>
    <cellStyle name="Normal 8 9 2" xfId="16689" xr:uid="{00000000-0005-0000-0000-00000B3E0000}"/>
    <cellStyle name="Normal 8 9 3" xfId="16690" xr:uid="{00000000-0005-0000-0000-00000C3E0000}"/>
    <cellStyle name="Normal 8_App b.3 Unspent_" xfId="2572" xr:uid="{00000000-0005-0000-0000-0000D3090000}"/>
    <cellStyle name="Normal 80" xfId="16691" xr:uid="{00000000-0005-0000-0000-00000D3E0000}"/>
    <cellStyle name="Normal 80 2" xfId="16692" xr:uid="{00000000-0005-0000-0000-00000E3E0000}"/>
    <cellStyle name="Normal 80 2 2" xfId="16693" xr:uid="{00000000-0005-0000-0000-00000F3E0000}"/>
    <cellStyle name="Normal 80 2 2 2" xfId="27082" xr:uid="{70121360-2D28-4D08-901A-8E004C45BDC6}"/>
    <cellStyle name="Normal 80 2 2 2 2" xfId="42045" xr:uid="{27E187A9-E756-439C-8418-62F94171ACB1}"/>
    <cellStyle name="Normal 80 2 2 3" xfId="34458" xr:uid="{DCC6154F-5B1C-44D3-91A5-FCF34549558F}"/>
    <cellStyle name="Normal 80 2 3" xfId="27081" xr:uid="{1EA7115D-E33A-4A3A-A1C6-CA534657435F}"/>
    <cellStyle name="Normal 80 2 3 2" xfId="42044" xr:uid="{AE80A976-46C5-4DAE-96D7-31C7D4A1D9FC}"/>
    <cellStyle name="Normal 80 2 4" xfId="34457" xr:uid="{4D13862D-6109-46F4-9764-4F0E454BCA5E}"/>
    <cellStyle name="Normal 80 3" xfId="16694" xr:uid="{00000000-0005-0000-0000-0000103E0000}"/>
    <cellStyle name="Normal 80 3 2" xfId="27083" xr:uid="{74684A15-BD96-421D-AE9D-5ECAFC4058E1}"/>
    <cellStyle name="Normal 80 3 2 2" xfId="42046" xr:uid="{718837BE-9677-4C1C-9BB9-E4E808B44761}"/>
    <cellStyle name="Normal 80 3 3" xfId="34459" xr:uid="{8747A916-F75C-4079-A59A-2B4C7198B78E}"/>
    <cellStyle name="Normal 81" xfId="16695" xr:uid="{00000000-0005-0000-0000-0000113E0000}"/>
    <cellStyle name="Normal 81 2" xfId="16696" xr:uid="{00000000-0005-0000-0000-0000123E0000}"/>
    <cellStyle name="Normal 81 2 2" xfId="16697" xr:uid="{00000000-0005-0000-0000-0000133E0000}"/>
    <cellStyle name="Normal 81 2 2 2" xfId="27085" xr:uid="{9643B218-3EF4-445B-9008-7B18DCFE85E2}"/>
    <cellStyle name="Normal 81 2 2 2 2" xfId="42048" xr:uid="{E6E747AE-0C68-40F5-8D7D-674ADEC6271E}"/>
    <cellStyle name="Normal 81 2 2 3" xfId="34461" xr:uid="{47F62D1F-CDA5-4974-8A41-38852F189042}"/>
    <cellStyle name="Normal 81 2 3" xfId="27084" xr:uid="{373E4F03-032A-4AFD-988C-0A67411FAD50}"/>
    <cellStyle name="Normal 81 2 3 2" xfId="42047" xr:uid="{573D0AAD-5C7C-4347-8F8A-7624824BED85}"/>
    <cellStyle name="Normal 81 2 4" xfId="34460" xr:uid="{D79BF36D-7F9E-461E-B057-7F6F7B07FC58}"/>
    <cellStyle name="Normal 81 3" xfId="16698" xr:uid="{00000000-0005-0000-0000-0000143E0000}"/>
    <cellStyle name="Normal 81 3 2" xfId="27086" xr:uid="{17A94AF8-0B54-46BF-8D42-979D7D6CDFA4}"/>
    <cellStyle name="Normal 81 3 2 2" xfId="42049" xr:uid="{C328A55A-6142-42C2-9C0C-C8B8BBAEC9D5}"/>
    <cellStyle name="Normal 81 3 3" xfId="34462" xr:uid="{478F8657-0EAC-4392-87D8-3802B2EE7F87}"/>
    <cellStyle name="Normal 82" xfId="16699" xr:uid="{00000000-0005-0000-0000-0000153E0000}"/>
    <cellStyle name="Normal 82 2" xfId="16700" xr:uid="{00000000-0005-0000-0000-0000163E0000}"/>
    <cellStyle name="Normal 82 2 2" xfId="16701" xr:uid="{00000000-0005-0000-0000-0000173E0000}"/>
    <cellStyle name="Normal 82 2 2 2" xfId="27088" xr:uid="{7E6F5EEC-C9BB-4A9E-A27A-8C85EE626A5C}"/>
    <cellStyle name="Normal 82 2 2 2 2" xfId="42051" xr:uid="{6589B621-F1C8-4FD0-A9DC-77B0B18710A1}"/>
    <cellStyle name="Normal 82 2 2 3" xfId="34464" xr:uid="{6FD3DDB5-6FFB-402C-8B0B-74F6395B4ABE}"/>
    <cellStyle name="Normal 82 2 3" xfId="27087" xr:uid="{9E8917C8-A766-4C31-850E-5DFCA62A2976}"/>
    <cellStyle name="Normal 82 2 3 2" xfId="42050" xr:uid="{B0CDA7D1-FE31-4023-9F2A-C4543773C094}"/>
    <cellStyle name="Normal 82 2 4" xfId="34463" xr:uid="{5F043484-B764-4D40-A93D-365C657633E9}"/>
    <cellStyle name="Normal 82 3" xfId="16702" xr:uid="{00000000-0005-0000-0000-0000183E0000}"/>
    <cellStyle name="Normal 82 3 2" xfId="27089" xr:uid="{CC208BEA-BEB4-4747-BB34-86750F65910D}"/>
    <cellStyle name="Normal 82 3 2 2" xfId="42052" xr:uid="{0C0404B7-4CA4-4A06-A1EB-917419B281D7}"/>
    <cellStyle name="Normal 82 3 3" xfId="34465" xr:uid="{CFFD77B0-B98E-40B8-843E-47A0995CC0AF}"/>
    <cellStyle name="Normal 83" xfId="16703" xr:uid="{00000000-0005-0000-0000-0000193E0000}"/>
    <cellStyle name="Normal 83 2" xfId="16704" xr:uid="{00000000-0005-0000-0000-00001A3E0000}"/>
    <cellStyle name="Normal 83 2 2" xfId="16705" xr:uid="{00000000-0005-0000-0000-00001B3E0000}"/>
    <cellStyle name="Normal 83 2 2 2" xfId="27091" xr:uid="{1F03A27F-B2F1-423A-9A4C-628FDD8371EE}"/>
    <cellStyle name="Normal 83 2 2 2 2" xfId="42054" xr:uid="{12865284-2455-43C9-BCF5-964E57B623C8}"/>
    <cellStyle name="Normal 83 2 2 3" xfId="34467" xr:uid="{6A926B5B-7DA5-4092-9834-AFA9E2A098BC}"/>
    <cellStyle name="Normal 83 2 3" xfId="27090" xr:uid="{47259242-0C84-4550-A0BB-C2FE4867464E}"/>
    <cellStyle name="Normal 83 2 3 2" xfId="42053" xr:uid="{19224555-B9D2-420C-BBBF-CE35E42B72C0}"/>
    <cellStyle name="Normal 83 2 4" xfId="34466" xr:uid="{0956FF54-F584-4560-B6D3-7470774006B0}"/>
    <cellStyle name="Normal 83 3" xfId="16706" xr:uid="{00000000-0005-0000-0000-00001C3E0000}"/>
    <cellStyle name="Normal 83 3 2" xfId="27092" xr:uid="{4BE5E991-BCD5-4C94-AE7D-78A07F86D4AA}"/>
    <cellStyle name="Normal 83 3 2 2" xfId="42055" xr:uid="{76C30C95-5D48-472E-88CC-86BC640EB21C}"/>
    <cellStyle name="Normal 83 3 3" xfId="34468" xr:uid="{3D457E3D-1E6B-47F9-B903-D174F20FAB1B}"/>
    <cellStyle name="Normal 84" xfId="16707" xr:uid="{00000000-0005-0000-0000-00001D3E0000}"/>
    <cellStyle name="Normal 84 2" xfId="16708" xr:uid="{00000000-0005-0000-0000-00001E3E0000}"/>
    <cellStyle name="Normal 84 2 2" xfId="16709" xr:uid="{00000000-0005-0000-0000-00001F3E0000}"/>
    <cellStyle name="Normal 84 2 2 2" xfId="27094" xr:uid="{BEF9BAA6-9BCD-4D87-B0FF-D05379A58162}"/>
    <cellStyle name="Normal 84 2 2 2 2" xfId="42057" xr:uid="{C8D5DEAC-7F24-47A2-BD2F-6EC58DBC3BC7}"/>
    <cellStyle name="Normal 84 2 2 3" xfId="34470" xr:uid="{67AC1DF5-7E39-4AF6-8B68-DBA076179E69}"/>
    <cellStyle name="Normal 84 2 3" xfId="27093" xr:uid="{B832018E-8CA8-46A1-B3B8-D6BBEC43BC98}"/>
    <cellStyle name="Normal 84 2 3 2" xfId="42056" xr:uid="{82754B21-388E-4533-9A40-918C7E2D8E2B}"/>
    <cellStyle name="Normal 84 2 4" xfId="34469" xr:uid="{5EA38E0F-3F04-4426-8580-1C9D035964D9}"/>
    <cellStyle name="Normal 84 3" xfId="16710" xr:uid="{00000000-0005-0000-0000-0000203E0000}"/>
    <cellStyle name="Normal 84 3 2" xfId="27095" xr:uid="{98DC98DC-C9A1-4DB5-8290-B5B0E55089AA}"/>
    <cellStyle name="Normal 84 3 2 2" xfId="42058" xr:uid="{61750CD7-74CE-4582-8E7E-D8C4F8F29F19}"/>
    <cellStyle name="Normal 84 3 3" xfId="34471" xr:uid="{F1A15C25-D592-4CDB-A528-503223C5B46C}"/>
    <cellStyle name="Normal 85" xfId="16711" xr:uid="{00000000-0005-0000-0000-0000213E0000}"/>
    <cellStyle name="Normal 85 2" xfId="16712" xr:uid="{00000000-0005-0000-0000-0000223E0000}"/>
    <cellStyle name="Normal 85 2 2" xfId="16713" xr:uid="{00000000-0005-0000-0000-0000233E0000}"/>
    <cellStyle name="Normal 85 2 2 2" xfId="27097" xr:uid="{F0F929DD-CE84-4B42-A26E-2953E7817F49}"/>
    <cellStyle name="Normal 85 2 2 2 2" xfId="42060" xr:uid="{AE7ED623-E2E6-4AE2-A2C7-B6A2F09026EF}"/>
    <cellStyle name="Normal 85 2 2 3" xfId="34473" xr:uid="{CC9764FB-2914-4EDF-9687-C0258829BE57}"/>
    <cellStyle name="Normal 85 2 3" xfId="27096" xr:uid="{AFF03F5E-51FF-435B-902D-E6A81A0E4E59}"/>
    <cellStyle name="Normal 85 2 3 2" xfId="42059" xr:uid="{2A141416-920D-450A-A4D8-804AEC2B45F3}"/>
    <cellStyle name="Normal 85 2 4" xfId="34472" xr:uid="{F370E929-4C0D-4161-9448-E35207C7968C}"/>
    <cellStyle name="Normal 85 3" xfId="16714" xr:uid="{00000000-0005-0000-0000-0000243E0000}"/>
    <cellStyle name="Normal 85 3 2" xfId="27098" xr:uid="{73C96DAF-263E-4143-82C3-81E45A8E59BF}"/>
    <cellStyle name="Normal 85 3 2 2" xfId="42061" xr:uid="{1A5686AD-6CE1-4EAA-BE1C-F14F54D4B6E4}"/>
    <cellStyle name="Normal 85 3 3" xfId="34474" xr:uid="{9ED9E4B4-31E0-4468-9F62-FA4FC1BBA844}"/>
    <cellStyle name="Normal 86" xfId="16715" xr:uid="{00000000-0005-0000-0000-0000253E0000}"/>
    <cellStyle name="Normal 86 2" xfId="16716" xr:uid="{00000000-0005-0000-0000-0000263E0000}"/>
    <cellStyle name="Normal 86 2 2" xfId="27099" xr:uid="{C34B87CB-AE1E-4AF1-B1D4-7546FC84B051}"/>
    <cellStyle name="Normal 86 2 2 2" xfId="42062" xr:uid="{5A19E08F-8F2E-4CFC-AFB9-A4895A0AB8CB}"/>
    <cellStyle name="Normal 86 2 3" xfId="34475" xr:uid="{89F291F9-CA78-46BA-8694-8D03BAB051F0}"/>
    <cellStyle name="Normal 87" xfId="16717" xr:uid="{00000000-0005-0000-0000-0000273E0000}"/>
    <cellStyle name="Normal 87 2" xfId="16718" xr:uid="{00000000-0005-0000-0000-0000283E0000}"/>
    <cellStyle name="Normal 87 2 2" xfId="27100" xr:uid="{77744B29-DBD9-4657-97F9-8F3C11B39DA9}"/>
    <cellStyle name="Normal 87 2 2 2" xfId="42063" xr:uid="{C7886CFB-5E05-4926-87CC-9FA8545B3E31}"/>
    <cellStyle name="Normal 87 2 3" xfId="34476" xr:uid="{F557B92C-E6F3-4618-9E76-987F4C9B4A43}"/>
    <cellStyle name="Normal 87 4" xfId="20561" xr:uid="{965650D4-4923-47E5-8D8B-7FB6C83294BB}"/>
    <cellStyle name="Normal 88" xfId="16719" xr:uid="{00000000-0005-0000-0000-0000293E0000}"/>
    <cellStyle name="Normal 88 2" xfId="16720" xr:uid="{00000000-0005-0000-0000-00002A3E0000}"/>
    <cellStyle name="Normal 88 2 2" xfId="27101" xr:uid="{A5CC81DC-65A9-4A4C-B6F1-FC50EF172303}"/>
    <cellStyle name="Normal 88 2 2 2" xfId="42064" xr:uid="{8C0E8B8F-B9A4-4FAC-ADBA-5305069B93B4}"/>
    <cellStyle name="Normal 88 2 3" xfId="34477" xr:uid="{D1A4F562-0A36-46F1-BF49-E6399F7916BF}"/>
    <cellStyle name="Normal 89" xfId="16721" xr:uid="{00000000-0005-0000-0000-00002B3E0000}"/>
    <cellStyle name="Normal 89 2" xfId="16722" xr:uid="{00000000-0005-0000-0000-00002C3E0000}"/>
    <cellStyle name="Normal 89 2 2" xfId="27102" xr:uid="{A40C3C3B-B33C-480D-9496-F37232B6FB95}"/>
    <cellStyle name="Normal 89 2 2 2" xfId="42065" xr:uid="{F30B5166-EEB0-4819-A71D-7CB4BF82045A}"/>
    <cellStyle name="Normal 89 2 3" xfId="34478" xr:uid="{C9C0FDB2-937A-4BDC-9653-AF9447B98BDC}"/>
    <cellStyle name="Normal 9" xfId="2573" xr:uid="{00000000-0005-0000-0000-0000D4090000}"/>
    <cellStyle name="Normal 9 10" xfId="16723" xr:uid="{00000000-0005-0000-0000-00002E3E0000}"/>
    <cellStyle name="Normal 9 11" xfId="16724" xr:uid="{00000000-0005-0000-0000-00002F3E0000}"/>
    <cellStyle name="Normal 9 2" xfId="2574" xr:uid="{00000000-0005-0000-0000-0000D5090000}"/>
    <cellStyle name="Normal 9 2 2" xfId="16725" xr:uid="{00000000-0005-0000-0000-0000313E0000}"/>
    <cellStyle name="Normal 9 2 2 2" xfId="16726" xr:uid="{00000000-0005-0000-0000-0000323E0000}"/>
    <cellStyle name="Normal 9 2 3" xfId="16727" xr:uid="{00000000-0005-0000-0000-0000333E0000}"/>
    <cellStyle name="Normal 9 3" xfId="16728" xr:uid="{00000000-0005-0000-0000-0000343E0000}"/>
    <cellStyle name="Normal 9 3 2" xfId="16729" xr:uid="{00000000-0005-0000-0000-0000353E0000}"/>
    <cellStyle name="Normal 9 3 2 2" xfId="16730" xr:uid="{00000000-0005-0000-0000-0000363E0000}"/>
    <cellStyle name="Normal 9 3 2 3" xfId="16731" xr:uid="{00000000-0005-0000-0000-0000373E0000}"/>
    <cellStyle name="Normal 9 3 2 4" xfId="16732" xr:uid="{00000000-0005-0000-0000-0000383E0000}"/>
    <cellStyle name="Normal 9 3 3" xfId="16733" xr:uid="{00000000-0005-0000-0000-0000393E0000}"/>
    <cellStyle name="Normal 9 3 3 2" xfId="16734" xr:uid="{00000000-0005-0000-0000-00003A3E0000}"/>
    <cellStyle name="Normal 9 3 4" xfId="16735" xr:uid="{00000000-0005-0000-0000-00003B3E0000}"/>
    <cellStyle name="Normal 9 3 5" xfId="16736" xr:uid="{00000000-0005-0000-0000-00003C3E0000}"/>
    <cellStyle name="Normal 9 3 6" xfId="16737" xr:uid="{00000000-0005-0000-0000-00003D3E0000}"/>
    <cellStyle name="Normal 9 4" xfId="16738" xr:uid="{00000000-0005-0000-0000-00003E3E0000}"/>
    <cellStyle name="Normal 9 4 2" xfId="16739" xr:uid="{00000000-0005-0000-0000-00003F3E0000}"/>
    <cellStyle name="Normal 9 4 2 2" xfId="16740" xr:uid="{00000000-0005-0000-0000-0000403E0000}"/>
    <cellStyle name="Normal 9 4 2 2 2" xfId="16741" xr:uid="{00000000-0005-0000-0000-0000413E0000}"/>
    <cellStyle name="Normal 9 4 2 2 3" xfId="16742" xr:uid="{00000000-0005-0000-0000-0000423E0000}"/>
    <cellStyle name="Normal 9 4 2 3" xfId="16743" xr:uid="{00000000-0005-0000-0000-0000433E0000}"/>
    <cellStyle name="Normal 9 4 2 4" xfId="16744" xr:uid="{00000000-0005-0000-0000-0000443E0000}"/>
    <cellStyle name="Normal 9 4 2 4 2" xfId="27103" xr:uid="{1D2D81C9-A188-4AFF-801B-E4080DD3B3A7}"/>
    <cellStyle name="Normal 9 4 2 4 2 2" xfId="42066" xr:uid="{341D030E-FA34-4A90-BA37-E0050EDB99B8}"/>
    <cellStyle name="Normal 9 4 2 4 3" xfId="34479" xr:uid="{5F250CAA-4B5F-48E5-A31A-2A741C34E31B}"/>
    <cellStyle name="Normal 9 4 2 5" xfId="16745" xr:uid="{00000000-0005-0000-0000-0000453E0000}"/>
    <cellStyle name="Normal 9 4 2 5 2" xfId="27104" xr:uid="{8C22ADBB-08F7-417A-A26F-ED33BB24EFEF}"/>
    <cellStyle name="Normal 9 4 2 5 2 2" xfId="42067" xr:uid="{180D966F-0D54-4A10-821B-860B79E120DE}"/>
    <cellStyle name="Normal 9 4 2 5 3" xfId="34480" xr:uid="{FFA6B57A-55FA-40FF-BD1F-608F17B45D1E}"/>
    <cellStyle name="Normal 9 4 2 6" xfId="16746" xr:uid="{00000000-0005-0000-0000-0000463E0000}"/>
    <cellStyle name="Normal 9 4 3" xfId="16747" xr:uid="{00000000-0005-0000-0000-0000473E0000}"/>
    <cellStyle name="Normal 9 4 3 2" xfId="16748" xr:uid="{00000000-0005-0000-0000-0000483E0000}"/>
    <cellStyle name="Normal 9 4 3 2 2" xfId="16749" xr:uid="{00000000-0005-0000-0000-0000493E0000}"/>
    <cellStyle name="Normal 9 4 3 2 3" xfId="16750" xr:uid="{00000000-0005-0000-0000-00004A3E0000}"/>
    <cellStyle name="Normal 9 4 3 3" xfId="16751" xr:uid="{00000000-0005-0000-0000-00004B3E0000}"/>
    <cellStyle name="Normal 9 4 3 3 2" xfId="16752" xr:uid="{00000000-0005-0000-0000-00004C3E0000}"/>
    <cellStyle name="Normal 9 4 3 3 3" xfId="27105" xr:uid="{3CB868F4-ADA4-488C-93D0-4A4C1B260CDB}"/>
    <cellStyle name="Normal 9 4 3 3 3 2" xfId="42068" xr:uid="{0ACB09EA-64B0-4F0F-A8A7-7CD159FC79F9}"/>
    <cellStyle name="Normal 9 4 3 3 4" xfId="34481" xr:uid="{6B768FAF-D5C3-4B10-BAFF-3D60529A4B5A}"/>
    <cellStyle name="Normal 9 4 3 4" xfId="16753" xr:uid="{00000000-0005-0000-0000-00004D3E0000}"/>
    <cellStyle name="Normal 9 4 4" xfId="16754" xr:uid="{00000000-0005-0000-0000-00004E3E0000}"/>
    <cellStyle name="Normal 9 4 4 2" xfId="16755" xr:uid="{00000000-0005-0000-0000-00004F3E0000}"/>
    <cellStyle name="Normal 9 4 4 3" xfId="16756" xr:uid="{00000000-0005-0000-0000-0000503E0000}"/>
    <cellStyle name="Normal 9 4 5" xfId="16757" xr:uid="{00000000-0005-0000-0000-0000513E0000}"/>
    <cellStyle name="Normal 9 4 6" xfId="16758" xr:uid="{00000000-0005-0000-0000-0000523E0000}"/>
    <cellStyle name="Normal 9 4 6 2" xfId="27106" xr:uid="{F4E33859-6CBE-4D12-A152-10DB4BDA262A}"/>
    <cellStyle name="Normal 9 4 6 2 2" xfId="42069" xr:uid="{E424E331-B5E3-4216-A896-8832025D3356}"/>
    <cellStyle name="Normal 9 4 6 3" xfId="34482" xr:uid="{7ECAC716-C7F3-4C13-AE1A-6DF31332FE4D}"/>
    <cellStyle name="Normal 9 4 7" xfId="16759" xr:uid="{00000000-0005-0000-0000-0000533E0000}"/>
    <cellStyle name="Normal 9 4 7 2" xfId="27107" xr:uid="{2847AD03-1FEB-4AFA-909D-F7921E0D0245}"/>
    <cellStyle name="Normal 9 4 7 2 2" xfId="42070" xr:uid="{B7DD4F60-3B5C-48FC-9664-64BB55EF28D8}"/>
    <cellStyle name="Normal 9 4 7 3" xfId="34483" xr:uid="{65BABE00-ACA7-4ADF-8A83-00E6C00B6C95}"/>
    <cellStyle name="Normal 9 4 8" xfId="16760" xr:uid="{00000000-0005-0000-0000-0000543E0000}"/>
    <cellStyle name="Normal 9 5" xfId="16761" xr:uid="{00000000-0005-0000-0000-0000553E0000}"/>
    <cellStyle name="Normal 9 5 2" xfId="16762" xr:uid="{00000000-0005-0000-0000-0000563E0000}"/>
    <cellStyle name="Normal 9 5 2 2" xfId="16763" xr:uid="{00000000-0005-0000-0000-0000573E0000}"/>
    <cellStyle name="Normal 9 5 2 3" xfId="27108" xr:uid="{7EFAD236-653D-46FA-834F-5F2F9B5C4911}"/>
    <cellStyle name="Normal 9 5 2 3 2" xfId="42071" xr:uid="{F87466FD-5C5D-494F-A183-2F6539559AF1}"/>
    <cellStyle name="Normal 9 5 2 4" xfId="34484" xr:uid="{A72A212E-736E-4578-96C8-00C00D0A07B1}"/>
    <cellStyle name="Normal 9 5 3" xfId="16764" xr:uid="{00000000-0005-0000-0000-0000583E0000}"/>
    <cellStyle name="Normal 9 5 4" xfId="16765" xr:uid="{00000000-0005-0000-0000-0000593E0000}"/>
    <cellStyle name="Normal 9 5 4 2" xfId="27109" xr:uid="{2B66FFE7-2224-438B-A074-59B13687F790}"/>
    <cellStyle name="Normal 9 5 4 2 2" xfId="42072" xr:uid="{C45CC05A-22AD-491C-9B53-EC0770735A7D}"/>
    <cellStyle name="Normal 9 5 4 3" xfId="34485" xr:uid="{6703729B-1764-427F-A120-121877D0DEB0}"/>
    <cellStyle name="Normal 9 5 5" xfId="16766" xr:uid="{00000000-0005-0000-0000-00005A3E0000}"/>
    <cellStyle name="Normal 9 6" xfId="16767" xr:uid="{00000000-0005-0000-0000-00005B3E0000}"/>
    <cellStyle name="Normal 9 6 2" xfId="16768" xr:uid="{00000000-0005-0000-0000-00005C3E0000}"/>
    <cellStyle name="Normal 9 6 2 2" xfId="16769" xr:uid="{00000000-0005-0000-0000-00005D3E0000}"/>
    <cellStyle name="Normal 9 6 2 3" xfId="16770" xr:uid="{00000000-0005-0000-0000-00005E3E0000}"/>
    <cellStyle name="Normal 9 6 3" xfId="16771" xr:uid="{00000000-0005-0000-0000-00005F3E0000}"/>
    <cellStyle name="Normal 9 6 4" xfId="16772" xr:uid="{00000000-0005-0000-0000-0000603E0000}"/>
    <cellStyle name="Normal 9 6 4 2" xfId="27110" xr:uid="{2BBDBB3C-6D2B-471B-9850-5575D5FD7D6D}"/>
    <cellStyle name="Normal 9 6 4 2 2" xfId="42073" xr:uid="{ECDC74B4-9011-47F7-A8C5-8C9FED1E4595}"/>
    <cellStyle name="Normal 9 6 4 3" xfId="34486" xr:uid="{C765B6EE-DCB4-45A3-B37B-4FCCF7707252}"/>
    <cellStyle name="Normal 9 6 5" xfId="16773" xr:uid="{00000000-0005-0000-0000-0000613E0000}"/>
    <cellStyle name="Normal 9 6 6" xfId="16774" xr:uid="{00000000-0005-0000-0000-0000623E0000}"/>
    <cellStyle name="Normal 9 7" xfId="16775" xr:uid="{00000000-0005-0000-0000-0000633E0000}"/>
    <cellStyle name="Normal 9 7 2" xfId="16776" xr:uid="{00000000-0005-0000-0000-0000643E0000}"/>
    <cellStyle name="Normal 9 7 2 2" xfId="16777" xr:uid="{00000000-0005-0000-0000-0000653E0000}"/>
    <cellStyle name="Normal 9 7 2 3" xfId="16778" xr:uid="{00000000-0005-0000-0000-0000663E0000}"/>
    <cellStyle name="Normal 9 7 3" xfId="16779" xr:uid="{00000000-0005-0000-0000-0000673E0000}"/>
    <cellStyle name="Normal 9 7 4" xfId="16780" xr:uid="{00000000-0005-0000-0000-0000683E0000}"/>
    <cellStyle name="Normal 9 7 4 2" xfId="27111" xr:uid="{1D02A20D-7A93-4F2A-B55B-D9922AF44FA4}"/>
    <cellStyle name="Normal 9 7 4 2 2" xfId="42074" xr:uid="{8A8A0896-B3A7-4BE8-BAF6-5B08447362B9}"/>
    <cellStyle name="Normal 9 7 4 3" xfId="34487" xr:uid="{2A6404AE-DFCC-44EF-9E5F-1AE3AEDFAEFA}"/>
    <cellStyle name="Normal 9 7 5" xfId="16781" xr:uid="{00000000-0005-0000-0000-0000693E0000}"/>
    <cellStyle name="Normal 9 7 5 2" xfId="27112" xr:uid="{74878A98-D69D-41A5-9D51-5B22DDD2A7A3}"/>
    <cellStyle name="Normal 9 7 5 2 2" xfId="42075" xr:uid="{002A7787-7CF9-49F0-A414-9382329BAE40}"/>
    <cellStyle name="Normal 9 7 5 3" xfId="34488" xr:uid="{83136153-7D10-4ACE-A4C9-10487ACF52FF}"/>
    <cellStyle name="Normal 9 7 6" xfId="16782" xr:uid="{00000000-0005-0000-0000-00006A3E0000}"/>
    <cellStyle name="Normal 9 8" xfId="16783" xr:uid="{00000000-0005-0000-0000-00006B3E0000}"/>
    <cellStyle name="Normal 9 8 2" xfId="16784" xr:uid="{00000000-0005-0000-0000-00006C3E0000}"/>
    <cellStyle name="Normal 9 8 3" xfId="16785" xr:uid="{00000000-0005-0000-0000-00006D3E0000}"/>
    <cellStyle name="Normal 9 9" xfId="16786" xr:uid="{00000000-0005-0000-0000-00006E3E0000}"/>
    <cellStyle name="Normal 9 9 2" xfId="16787" xr:uid="{00000000-0005-0000-0000-00006F3E0000}"/>
    <cellStyle name="Normal 9 9 2 2" xfId="27114" xr:uid="{3825648F-1773-4165-94F6-17D09E740C1E}"/>
    <cellStyle name="Normal 9 9 2 2 2" xfId="42077" xr:uid="{86CB257B-9669-422A-896C-D1D3F85A4CC7}"/>
    <cellStyle name="Normal 9 9 2 3" xfId="34490" xr:uid="{16F1D96E-7DC4-46F7-8810-3D48050924EC}"/>
    <cellStyle name="Normal 9 9 3" xfId="16788" xr:uid="{00000000-0005-0000-0000-0000703E0000}"/>
    <cellStyle name="Normal 9 9 3 2" xfId="27115" xr:uid="{62BB0379-B540-4417-8ABB-4DF3CFDFDBD1}"/>
    <cellStyle name="Normal 9 9 3 2 2" xfId="42078" xr:uid="{3D0EAF96-11DE-4DF9-AC36-395F3EC06E18}"/>
    <cellStyle name="Normal 9 9 3 3" xfId="34491" xr:uid="{5E03F994-FBD6-490D-B2F8-A9B3A9BEDF75}"/>
    <cellStyle name="Normal 9 9 4" xfId="27113" xr:uid="{6DF903DA-ABE4-4E2F-88BF-1427D7DF7CDF}"/>
    <cellStyle name="Normal 9 9 4 2" xfId="42076" xr:uid="{7843748F-6B56-4CED-9F87-26F9111D2745}"/>
    <cellStyle name="Normal 9 9 5" xfId="34489" xr:uid="{26332E38-FDDB-49FC-B88C-9D1F2805E7C7}"/>
    <cellStyle name="Normal 9_App b.3 Unspent_" xfId="2575" xr:uid="{00000000-0005-0000-0000-0000D6090000}"/>
    <cellStyle name="Normal 90" xfId="16789" xr:uid="{00000000-0005-0000-0000-0000713E0000}"/>
    <cellStyle name="Normal 90 2" xfId="16790" xr:uid="{00000000-0005-0000-0000-0000723E0000}"/>
    <cellStyle name="Normal 90 2 2" xfId="27116" xr:uid="{169CE6F7-A72F-4752-9B45-59CA94B05FFA}"/>
    <cellStyle name="Normal 90 2 2 2" xfId="42079" xr:uid="{8529A0CB-1C86-4A6F-A182-F02E65CBF320}"/>
    <cellStyle name="Normal 90 2 3" xfId="34492" xr:uid="{2B3B0F2B-836E-45F3-9C14-57E2A23F0637}"/>
    <cellStyle name="Normal 91" xfId="16791" xr:uid="{00000000-0005-0000-0000-0000733E0000}"/>
    <cellStyle name="Normal 91 2" xfId="16792" xr:uid="{00000000-0005-0000-0000-0000743E0000}"/>
    <cellStyle name="Normal 91 2 2" xfId="27117" xr:uid="{55808A66-2056-4F0D-ADA5-CCE45023AD00}"/>
    <cellStyle name="Normal 91 2 2 2" xfId="42080" xr:uid="{325D771D-D439-42ED-A675-EE7A63BE0EE9}"/>
    <cellStyle name="Normal 91 2 3" xfId="34493" xr:uid="{E3D2BC83-2E27-4E21-B3E2-805F206045B4}"/>
    <cellStyle name="Normal 92" xfId="16793" xr:uid="{00000000-0005-0000-0000-0000753E0000}"/>
    <cellStyle name="Normal 92 2" xfId="16794" xr:uid="{00000000-0005-0000-0000-0000763E0000}"/>
    <cellStyle name="Normal 92 2 2" xfId="27118" xr:uid="{3814ADAE-A683-4E54-BFBB-9934132E07EA}"/>
    <cellStyle name="Normal 92 2 2 2" xfId="42081" xr:uid="{04543D19-6D23-4568-8A06-433D4FD43A5E}"/>
    <cellStyle name="Normal 92 2 3" xfId="34494" xr:uid="{E164390C-6EA3-48B4-A887-CF076F837ABB}"/>
    <cellStyle name="Normal 93" xfId="16795" xr:uid="{00000000-0005-0000-0000-0000773E0000}"/>
    <cellStyle name="Normal 93 2" xfId="16796" xr:uid="{00000000-0005-0000-0000-0000783E0000}"/>
    <cellStyle name="Normal 93 2 2" xfId="27120" xr:uid="{EE1995E0-D875-4E03-99AA-845CC3288E7B}"/>
    <cellStyle name="Normal 93 2 2 2" xfId="42083" xr:uid="{188E51B6-42F9-40EA-ABC2-C7CDD1EAD6B4}"/>
    <cellStyle name="Normal 93 2 3" xfId="34496" xr:uid="{7FA793E4-F453-4122-B674-F4F2F6155E75}"/>
    <cellStyle name="Normal 93 3" xfId="16797" xr:uid="{00000000-0005-0000-0000-0000793E0000}"/>
    <cellStyle name="Normal 93 3 2" xfId="27121" xr:uid="{4A156AD5-C725-401C-B3D2-D414C8801DC9}"/>
    <cellStyle name="Normal 93 3 2 2" xfId="42084" xr:uid="{1FBDD99A-4FB3-4122-8C39-89CA363E77C5}"/>
    <cellStyle name="Normal 93 3 3" xfId="34497" xr:uid="{A3863B23-CEBC-40B1-BC1B-9FFB0F0FD066}"/>
    <cellStyle name="Normal 93 4" xfId="27119" xr:uid="{30493E15-1C7E-486A-B4BF-E88961CD5804}"/>
    <cellStyle name="Normal 93 4 2" xfId="42082" xr:uid="{9E3D74F4-7CB0-4FE3-B7C2-6ADD74F9851A}"/>
    <cellStyle name="Normal 93 5" xfId="34495" xr:uid="{70CEE505-A2EA-4C84-8A11-6AF6EF9A3E08}"/>
    <cellStyle name="Normal 94" xfId="16798" xr:uid="{00000000-0005-0000-0000-00007A3E0000}"/>
    <cellStyle name="Normal 94 2" xfId="16799" xr:uid="{00000000-0005-0000-0000-00007B3E0000}"/>
    <cellStyle name="Normal 94 2 2" xfId="27123" xr:uid="{BB6312D8-42AB-4F84-968E-64C6F860EF33}"/>
    <cellStyle name="Normal 94 2 2 2" xfId="42086" xr:uid="{2869D749-59FA-45F0-A06F-64E9CD661C2B}"/>
    <cellStyle name="Normal 94 2 3" xfId="34499" xr:uid="{BD2902A2-BA68-4784-9044-173BB4A87D44}"/>
    <cellStyle name="Normal 94 3" xfId="16800" xr:uid="{00000000-0005-0000-0000-00007C3E0000}"/>
    <cellStyle name="Normal 94 3 2" xfId="27124" xr:uid="{094896DE-5C3A-40E3-9FDC-D98671BA9E17}"/>
    <cellStyle name="Normal 94 3 2 2" xfId="42087" xr:uid="{3C374FA3-C74A-4BDF-AB2B-7C6C3DA5A62E}"/>
    <cellStyle name="Normal 94 3 3" xfId="34500" xr:uid="{40FB9BD1-6397-4A2E-83AC-73F1805C9E45}"/>
    <cellStyle name="Normal 94 4" xfId="27122" xr:uid="{2ABD26E8-C800-4676-B6D3-9360C60DA0C1}"/>
    <cellStyle name="Normal 94 4 2" xfId="42085" xr:uid="{C73C064B-52F9-4652-B71D-D84FBB99E9A2}"/>
    <cellStyle name="Normal 94 5" xfId="34498" xr:uid="{008F143B-6D42-4439-A312-DA216E1572EA}"/>
    <cellStyle name="Normal 95" xfId="16801" xr:uid="{00000000-0005-0000-0000-00007D3E0000}"/>
    <cellStyle name="Normal 95 2" xfId="16802" xr:uid="{00000000-0005-0000-0000-00007E3E0000}"/>
    <cellStyle name="Normal 95 2 2" xfId="27126" xr:uid="{7624ED6E-49D0-40E2-97AB-C43CA5C8A8C8}"/>
    <cellStyle name="Normal 95 2 2 2" xfId="42089" xr:uid="{63252225-4783-4EFA-9322-A1B273E853BE}"/>
    <cellStyle name="Normal 95 2 3" xfId="34502" xr:uid="{7617D9F2-7848-47A3-897B-4DF65E7B9136}"/>
    <cellStyle name="Normal 95 3" xfId="16803" xr:uid="{00000000-0005-0000-0000-00007F3E0000}"/>
    <cellStyle name="Normal 95 3 2" xfId="27127" xr:uid="{0583C89A-334E-461F-B8B8-870046A2943E}"/>
    <cellStyle name="Normal 95 3 2 2" xfId="42090" xr:uid="{81F043EB-A77A-4A36-B686-6F1666493BCE}"/>
    <cellStyle name="Normal 95 3 3" xfId="34503" xr:uid="{DCF0056B-EFBE-491C-A6A2-BA5052CCC39D}"/>
    <cellStyle name="Normal 95 4" xfId="27125" xr:uid="{CC240C38-1F64-4010-B678-34114040D591}"/>
    <cellStyle name="Normal 95 4 2" xfId="42088" xr:uid="{9010B6D7-6155-4E1A-836C-F680AEDA03C6}"/>
    <cellStyle name="Normal 95 5" xfId="34501" xr:uid="{F1F70823-EA49-44E0-AFFA-C579237D0D46}"/>
    <cellStyle name="Normal 96" xfId="16804" xr:uid="{00000000-0005-0000-0000-0000803E0000}"/>
    <cellStyle name="Normal 96 2" xfId="16805" xr:uid="{00000000-0005-0000-0000-0000813E0000}"/>
    <cellStyle name="Normal 96 2 2" xfId="27129" xr:uid="{B9333CAC-CDAD-4726-9791-B028985DFC32}"/>
    <cellStyle name="Normal 96 2 2 2" xfId="42092" xr:uid="{628A9590-290B-477C-BDE1-8633CFBA76C3}"/>
    <cellStyle name="Normal 96 2 3" xfId="34505" xr:uid="{54FBB4CA-46CD-4CAE-991F-41F2ADE0A3D8}"/>
    <cellStyle name="Normal 96 3" xfId="16806" xr:uid="{00000000-0005-0000-0000-0000823E0000}"/>
    <cellStyle name="Normal 96 3 2" xfId="27130" xr:uid="{CC5D12B2-639E-44D3-97D6-CCFF91F5F82F}"/>
    <cellStyle name="Normal 96 3 2 2" xfId="42093" xr:uid="{17C22E02-60B4-4493-8A2E-55EFD975927A}"/>
    <cellStyle name="Normal 96 3 3" xfId="34506" xr:uid="{209E81DE-F8DF-46BA-A769-73D40AFFAE56}"/>
    <cellStyle name="Normal 96 4" xfId="27128" xr:uid="{278C08D6-A9F7-4628-95B8-5DBB021628C6}"/>
    <cellStyle name="Normal 96 4 2" xfId="42091" xr:uid="{9FD9C83E-22A3-4C74-8856-01C19544D5D6}"/>
    <cellStyle name="Normal 96 5" xfId="34504" xr:uid="{DEC18BFA-1406-4685-82E1-F1A66FB7EA68}"/>
    <cellStyle name="Normal 97" xfId="16807" xr:uid="{00000000-0005-0000-0000-0000833E0000}"/>
    <cellStyle name="Normal 97 2" xfId="16808" xr:uid="{00000000-0005-0000-0000-0000843E0000}"/>
    <cellStyle name="Normal 97 2 2" xfId="27132" xr:uid="{426A700D-EBF3-4A56-856A-76231EC8BAA9}"/>
    <cellStyle name="Normal 97 2 2 2" xfId="42095" xr:uid="{ACC180D0-FEA6-4449-84A1-EF23F0CD7CDD}"/>
    <cellStyle name="Normal 97 2 3" xfId="34508" xr:uid="{EDB3E74E-303A-418E-B0D0-0D39E070E6E2}"/>
    <cellStyle name="Normal 97 3" xfId="16809" xr:uid="{00000000-0005-0000-0000-0000853E0000}"/>
    <cellStyle name="Normal 97 3 2" xfId="27133" xr:uid="{85ABCCB9-1CC0-45F5-ABD0-06BD59F1B2FA}"/>
    <cellStyle name="Normal 97 3 2 2" xfId="42096" xr:uid="{39444BC9-D578-4185-90A6-3984DB290F16}"/>
    <cellStyle name="Normal 97 3 3" xfId="34509" xr:uid="{0138AA62-2281-45B8-BF75-1FEFB3F6DC39}"/>
    <cellStyle name="Normal 97 4" xfId="27131" xr:uid="{34DB0824-9903-4C06-8122-AC56F3A784BB}"/>
    <cellStyle name="Normal 97 4 2" xfId="42094" xr:uid="{3505BC74-2F2F-4BBF-AE9A-E2F1E8A03184}"/>
    <cellStyle name="Normal 97 5" xfId="34507" xr:uid="{54B59201-51E4-4168-AB01-D771C5F28702}"/>
    <cellStyle name="Normal 98" xfId="16810" xr:uid="{00000000-0005-0000-0000-0000863E0000}"/>
    <cellStyle name="Normal 98 2" xfId="16811" xr:uid="{00000000-0005-0000-0000-0000873E0000}"/>
    <cellStyle name="Normal 98 2 2" xfId="27135" xr:uid="{29DE321D-1977-41C3-A294-873A7C219B46}"/>
    <cellStyle name="Normal 98 2 2 2" xfId="42098" xr:uid="{91FCA7D3-3C3D-4E7F-93E9-5C825D22B7B8}"/>
    <cellStyle name="Normal 98 2 3" xfId="34511" xr:uid="{E3CCEB5C-76E0-448A-831A-4A339D7E6B64}"/>
    <cellStyle name="Normal 98 3" xfId="16812" xr:uid="{00000000-0005-0000-0000-0000883E0000}"/>
    <cellStyle name="Normal 98 3 2" xfId="27136" xr:uid="{741004E0-705D-4BED-93B7-E3F4CDE72CEA}"/>
    <cellStyle name="Normal 98 3 2 2" xfId="42099" xr:uid="{56405645-75C8-44FC-AFE6-B19878FA792F}"/>
    <cellStyle name="Normal 98 3 3" xfId="34512" xr:uid="{E5A36ECB-C808-48AF-8733-B8BECCEB8C1C}"/>
    <cellStyle name="Normal 98 4" xfId="27134" xr:uid="{8BB87413-FCBB-4D35-8219-68034AC53027}"/>
    <cellStyle name="Normal 98 4 2" xfId="42097" xr:uid="{BA8012D3-40DD-454B-90BB-BDE358EAA08D}"/>
    <cellStyle name="Normal 98 5" xfId="34510" xr:uid="{BB8D9F08-0A91-4E09-BF72-3C60F0942AC0}"/>
    <cellStyle name="Normal 99" xfId="16813" xr:uid="{00000000-0005-0000-0000-0000893E0000}"/>
    <cellStyle name="Normal 99 2" xfId="16814" xr:uid="{00000000-0005-0000-0000-00008A3E0000}"/>
    <cellStyle name="Normal 99 2 2" xfId="27138" xr:uid="{2EDFBE4D-D617-431A-9B6D-D7563EDBDD20}"/>
    <cellStyle name="Normal 99 2 2 2" xfId="42101" xr:uid="{50782DB1-028E-41A8-B91D-524284E8A791}"/>
    <cellStyle name="Normal 99 2 3" xfId="34514" xr:uid="{CBB557D3-B4B1-49B5-8658-5796ED989C49}"/>
    <cellStyle name="Normal 99 3" xfId="16815" xr:uid="{00000000-0005-0000-0000-00008B3E0000}"/>
    <cellStyle name="Normal 99 3 2" xfId="27139" xr:uid="{E716990B-812D-4758-8200-33613313F120}"/>
    <cellStyle name="Normal 99 3 2 2" xfId="42102" xr:uid="{508A98BF-9236-415F-AC6F-E1D2A3F5237F}"/>
    <cellStyle name="Normal 99 3 3" xfId="34515" xr:uid="{53A5229C-4F45-41C3-82C5-B8F00D2E5E98}"/>
    <cellStyle name="Normal 99 4" xfId="27137" xr:uid="{3C0AC113-8179-40EC-A0F4-0E71FC50B40E}"/>
    <cellStyle name="Normal 99 4 2" xfId="42100" xr:uid="{AECFBA42-0007-451D-9C68-3D3731AE1BE7}"/>
    <cellStyle name="Normal 99 5" xfId="34513" xr:uid="{A7D589F6-20C0-43F7-88F0-57BB004BFBEA}"/>
    <cellStyle name="Normal_Attachment 5A - Program Budget Workbook Dec22" xfId="6" xr:uid="{00000000-0005-0000-0000-00003C000000}"/>
    <cellStyle name="Normal_DRAFT_June1Filing_v02_zap041405" xfId="20559" xr:uid="{E01134FE-BB5F-48EE-BA76-F3563DA614E8}"/>
    <cellStyle name="Normal_DRAFT_June1Filing_v05_zap041705" xfId="9" xr:uid="{00000000-0005-0000-0000-00003D000000}"/>
    <cellStyle name="Normal_DRAFT_June1Filing_v05_zap041705 2" xfId="20558" xr:uid="{ABB86883-0E33-45BC-895A-E85E0B614677}"/>
    <cellStyle name="Normal_New Budget Table - 4.2" xfId="20557" xr:uid="{7CC6DD39-2CD1-439D-87A7-62259A36A113}"/>
    <cellStyle name="Normal_PY2006-8_Planning_PreliminaryFunding-Budgets_forJune1Filing_05-23-05" xfId="2" xr:uid="{00000000-0005-0000-0000-00003E000000}"/>
    <cellStyle name="Note 10" xfId="16816" xr:uid="{00000000-0005-0000-0000-0000903E0000}"/>
    <cellStyle name="Note 10 2" xfId="20157" xr:uid="{00000000-0005-0000-0000-0000903E0000}"/>
    <cellStyle name="Note 10 2 2" xfId="27599" xr:uid="{423F65FC-E25B-4F7A-ABC5-322FE741E4E3}"/>
    <cellStyle name="Note 10 2 2 2" xfId="42536" xr:uid="{356F8D7A-E04E-43B2-9B6E-E20AA0267249}"/>
    <cellStyle name="Note 10 2 3" xfId="35175" xr:uid="{7831683B-72BF-4583-8229-270081D53BDE}"/>
    <cellStyle name="Note 10 3" xfId="34516" xr:uid="{3D6E716F-48D5-4C42-8051-2D28987D23D5}"/>
    <cellStyle name="Note 11" xfId="16817" xr:uid="{00000000-0005-0000-0000-0000913E0000}"/>
    <cellStyle name="Note 2" xfId="2577" xr:uid="{00000000-0005-0000-0000-0000D8090000}"/>
    <cellStyle name="Note 2 10" xfId="16819" xr:uid="{00000000-0005-0000-0000-0000933E0000}"/>
    <cellStyle name="Note 2 10 2" xfId="16820" xr:uid="{00000000-0005-0000-0000-0000943E0000}"/>
    <cellStyle name="Note 2 10 3" xfId="16821" xr:uid="{00000000-0005-0000-0000-0000953E0000}"/>
    <cellStyle name="Note 2 11" xfId="16822" xr:uid="{00000000-0005-0000-0000-0000963E0000}"/>
    <cellStyle name="Note 2 11 2" xfId="16823" xr:uid="{00000000-0005-0000-0000-0000973E0000}"/>
    <cellStyle name="Note 2 11 2 2" xfId="16824" xr:uid="{00000000-0005-0000-0000-0000983E0000}"/>
    <cellStyle name="Note 2 11 2 2 2" xfId="27142" xr:uid="{40EBE0FC-CC1F-4CD4-B97C-BE61F8A6BBCF}"/>
    <cellStyle name="Note 2 11 2 2 2 2" xfId="42105" xr:uid="{19B6DD5F-1328-4176-AB2D-B0D8A3F78C77}"/>
    <cellStyle name="Note 2 11 2 2 3" xfId="34519" xr:uid="{6A530CAB-D80D-475C-A6FF-0BB65DC2C10A}"/>
    <cellStyle name="Note 2 11 3" xfId="16825" xr:uid="{00000000-0005-0000-0000-0000993E0000}"/>
    <cellStyle name="Note 2 11 3 2" xfId="27143" xr:uid="{51D7B75F-4DED-45BC-913B-EF3245C30145}"/>
    <cellStyle name="Note 2 11 3 2 2" xfId="42106" xr:uid="{3C8EEB6A-96DB-42AB-9B48-A3E89ABD567F}"/>
    <cellStyle name="Note 2 11 3 3" xfId="34520" xr:uid="{601EA534-CD2C-458E-B8F0-98ACD167EB28}"/>
    <cellStyle name="Note 2 11 4" xfId="27141" xr:uid="{F5A9F224-B6E1-4E4D-90D6-C3EB2DFE7885}"/>
    <cellStyle name="Note 2 11 4 2" xfId="42104" xr:uid="{0D402177-4FD4-4745-8A76-FA53D6121C85}"/>
    <cellStyle name="Note 2 11 5" xfId="34518" xr:uid="{EE0FE6BB-E978-4FE3-8DF5-81FEF6843A6D}"/>
    <cellStyle name="Note 2 12" xfId="16826" xr:uid="{00000000-0005-0000-0000-00009A3E0000}"/>
    <cellStyle name="Note 2 12 2" xfId="16827" xr:uid="{00000000-0005-0000-0000-00009B3E0000}"/>
    <cellStyle name="Note 2 12 2 2" xfId="27144" xr:uid="{36557182-E7C5-419E-AF01-D06C1A99D94A}"/>
    <cellStyle name="Note 2 12 2 2 2" xfId="42107" xr:uid="{1531056F-B84E-4C9D-8309-8FD64DB565FB}"/>
    <cellStyle name="Note 2 12 2 3" xfId="34521" xr:uid="{29327DF9-6307-4C7B-832A-D48A90A8059D}"/>
    <cellStyle name="Note 2 13" xfId="16828" xr:uid="{00000000-0005-0000-0000-00009C3E0000}"/>
    <cellStyle name="Note 2 13 2" xfId="20158" xr:uid="{00000000-0005-0000-0000-00009C3E0000}"/>
    <cellStyle name="Note 2 13 2 2" xfId="27600" xr:uid="{7558367E-5B4C-4513-AAAB-2199D1B7D5B5}"/>
    <cellStyle name="Note 2 13 2 2 2" xfId="42537" xr:uid="{ADE73F7D-37F2-44C5-9E15-25F0DC729F1E}"/>
    <cellStyle name="Note 2 13 2 3" xfId="35176" xr:uid="{7399B6E6-0A6D-42DD-859E-AB40D786067C}"/>
    <cellStyle name="Note 2 13 3" xfId="34522" xr:uid="{53DFD15C-60CC-471A-A38A-62F5B90DFD09}"/>
    <cellStyle name="Note 2 14" xfId="16829" xr:uid="{00000000-0005-0000-0000-00009D3E0000}"/>
    <cellStyle name="Note 2 15" xfId="16818" xr:uid="{00000000-0005-0000-0000-0000923E0000}"/>
    <cellStyle name="Note 2 15 2" xfId="27140" xr:uid="{D5F8AE2D-DD14-4DA6-920D-3875E78CF1CE}"/>
    <cellStyle name="Note 2 15 2 2" xfId="42103" xr:uid="{678FA70A-FDF0-4B58-A836-12C67EBCCCDA}"/>
    <cellStyle name="Note 2 15 3" xfId="34517" xr:uid="{713618F6-DB2C-4B69-A666-64682208A3A1}"/>
    <cellStyle name="Note 2 16" xfId="28067" xr:uid="{AAF0E777-8B18-4EC4-8690-22ADBA327DFB}"/>
    <cellStyle name="Note 2 2" xfId="16830" xr:uid="{00000000-0005-0000-0000-00009E3E0000}"/>
    <cellStyle name="Note 2 2 2" xfId="16831" xr:uid="{00000000-0005-0000-0000-00009F3E0000}"/>
    <cellStyle name="Note 2 2 2 2" xfId="16832" xr:uid="{00000000-0005-0000-0000-0000A03E0000}"/>
    <cellStyle name="Note 2 2 2 2 2" xfId="16833" xr:uid="{00000000-0005-0000-0000-0000A13E0000}"/>
    <cellStyle name="Note 2 2 2 2 3" xfId="16834" xr:uid="{00000000-0005-0000-0000-0000A23E0000}"/>
    <cellStyle name="Note 2 2 2 2 4" xfId="16835" xr:uid="{00000000-0005-0000-0000-0000A33E0000}"/>
    <cellStyle name="Note 2 2 2 3" xfId="16836" xr:uid="{00000000-0005-0000-0000-0000A43E0000}"/>
    <cellStyle name="Note 2 2 2 4" xfId="16837" xr:uid="{00000000-0005-0000-0000-0000A53E0000}"/>
    <cellStyle name="Note 2 2 2 5" xfId="16838" xr:uid="{00000000-0005-0000-0000-0000A63E0000}"/>
    <cellStyle name="Note 2 2 3" xfId="16839" xr:uid="{00000000-0005-0000-0000-0000A73E0000}"/>
    <cellStyle name="Note 2 2 3 2" xfId="16840" xr:uid="{00000000-0005-0000-0000-0000A83E0000}"/>
    <cellStyle name="Note 2 2 3 2 2" xfId="20159" xr:uid="{00000000-0005-0000-0000-0000A83E0000}"/>
    <cellStyle name="Note 2 2 3 2 2 2" xfId="27601" xr:uid="{E83C9669-B342-4AD1-91BF-1C374108C26E}"/>
    <cellStyle name="Note 2 2 3 2 2 2 2" xfId="42538" xr:uid="{BC47D4C3-42EE-42DF-8CD7-83C7D1964473}"/>
    <cellStyle name="Note 2 2 3 2 2 3" xfId="35177" xr:uid="{03D703D6-8B8C-4592-9460-FC5D206AEBB5}"/>
    <cellStyle name="Note 2 2 3 2 3" xfId="27145" xr:uid="{2FEA44C6-8A90-41A4-AB6F-49ECA38239B8}"/>
    <cellStyle name="Note 2 2 3 2 3 2" xfId="42108" xr:uid="{DD799E05-AA90-47E4-89E1-4A4EABFD11BA}"/>
    <cellStyle name="Note 2 2 3 2 4" xfId="34523" xr:uid="{2B06E291-E8A2-4124-9D47-84FDD82707FC}"/>
    <cellStyle name="Note 2 2 4" xfId="16841" xr:uid="{00000000-0005-0000-0000-0000A93E0000}"/>
    <cellStyle name="Note 2 2 4 2" xfId="20160" xr:uid="{00000000-0005-0000-0000-0000A93E0000}"/>
    <cellStyle name="Note 2 2 4 2 2" xfId="27602" xr:uid="{ACE8030F-10A4-496D-B308-88DF8E52A4F7}"/>
    <cellStyle name="Note 2 2 4 2 2 2" xfId="42539" xr:uid="{4290435A-67B8-4631-84AD-3C5638C75560}"/>
    <cellStyle name="Note 2 2 4 2 3" xfId="35178" xr:uid="{4752DA47-BD56-49EF-83CA-FD19BDB077FC}"/>
    <cellStyle name="Note 2 2 4 3" xfId="34524" xr:uid="{B428ED49-CBDF-4060-8D84-034D234EE5C5}"/>
    <cellStyle name="Note 2 2 5" xfId="16842" xr:uid="{00000000-0005-0000-0000-0000AA3E0000}"/>
    <cellStyle name="Note 2 3" xfId="16843" xr:uid="{00000000-0005-0000-0000-0000AB3E0000}"/>
    <cellStyle name="Note 2 3 2" xfId="16844" xr:uid="{00000000-0005-0000-0000-0000AC3E0000}"/>
    <cellStyle name="Note 2 3 2 2" xfId="16845" xr:uid="{00000000-0005-0000-0000-0000AD3E0000}"/>
    <cellStyle name="Note 2 3 2 2 2" xfId="20162" xr:uid="{00000000-0005-0000-0000-0000AD3E0000}"/>
    <cellStyle name="Note 2 3 2 2 2 2" xfId="27604" xr:uid="{7DC41CDB-E9DA-4B2F-811B-B4383450C7CB}"/>
    <cellStyle name="Note 2 3 2 2 2 2 2" xfId="42541" xr:uid="{947F2395-4FED-48CC-8C1F-8DD91111925C}"/>
    <cellStyle name="Note 2 3 2 2 2 3" xfId="35180" xr:uid="{64EB3873-8535-4D95-A335-CC3BD49DC3A8}"/>
    <cellStyle name="Note 2 3 2 2 3" xfId="34526" xr:uid="{D2F943C0-AA05-469B-BDF1-721E08F5F6C4}"/>
    <cellStyle name="Note 2 3 2 3" xfId="16846" xr:uid="{00000000-0005-0000-0000-0000AE3E0000}"/>
    <cellStyle name="Note 2 3 2 4" xfId="20161" xr:uid="{00000000-0005-0000-0000-0000AC3E0000}"/>
    <cellStyle name="Note 2 3 2 4 2" xfId="27603" xr:uid="{33D42AA3-63DB-4F79-82FF-76C5CC5FBA74}"/>
    <cellStyle name="Note 2 3 2 4 2 2" xfId="42540" xr:uid="{297814D1-A09B-45C0-B903-2AEC56392BD2}"/>
    <cellStyle name="Note 2 3 2 4 3" xfId="35179" xr:uid="{07D06BB2-5BE2-4CA0-9052-281F7B4EED73}"/>
    <cellStyle name="Note 2 3 2 5" xfId="27146" xr:uid="{843467A8-64D4-4890-A7B3-45B226F8281D}"/>
    <cellStyle name="Note 2 3 2 5 2" xfId="42109" xr:uid="{84D7C145-7F1A-49C8-BDAC-BB6754DD547C}"/>
    <cellStyle name="Note 2 3 2 6" xfId="34525" xr:uid="{A54C9351-AE48-4FC8-977F-B8536E7FE9C6}"/>
    <cellStyle name="Note 2 3 3" xfId="16847" xr:uid="{00000000-0005-0000-0000-0000AF3E0000}"/>
    <cellStyle name="Note 2 3 3 2" xfId="27147" xr:uid="{2CFC3050-D4F3-4B71-87B7-EEA7D1A489C2}"/>
    <cellStyle name="Note 2 3 3 2 2" xfId="42110" xr:uid="{AA6318FD-5AB1-4281-8619-F6C08D4DE234}"/>
    <cellStyle name="Note 2 3 3 3" xfId="34527" xr:uid="{46F1814D-25F7-4F51-8ED0-2D24E3BF1C9E}"/>
    <cellStyle name="Note 2 3 4" xfId="16848" xr:uid="{00000000-0005-0000-0000-0000B03E0000}"/>
    <cellStyle name="Note 2 3 5" xfId="16849" xr:uid="{00000000-0005-0000-0000-0000B13E0000}"/>
    <cellStyle name="Note 2 3 5 2" xfId="27148" xr:uid="{DCE22AF1-FA07-4A4D-BBEE-1AA38B1E228A}"/>
    <cellStyle name="Note 2 3 5 2 2" xfId="42111" xr:uid="{0D114A3A-1D14-4C67-8827-DA74F2F6D5E4}"/>
    <cellStyle name="Note 2 3 5 3" xfId="34528" xr:uid="{D091FDCF-85B7-4614-B8F2-C5DCB3967A98}"/>
    <cellStyle name="Note 2 3 6" xfId="16850" xr:uid="{00000000-0005-0000-0000-0000B23E0000}"/>
    <cellStyle name="Note 2 4" xfId="16851" xr:uid="{00000000-0005-0000-0000-0000B33E0000}"/>
    <cellStyle name="Note 2 4 2" xfId="16852" xr:uid="{00000000-0005-0000-0000-0000B43E0000}"/>
    <cellStyle name="Note 2 4 2 2" xfId="16853" xr:uid="{00000000-0005-0000-0000-0000B53E0000}"/>
    <cellStyle name="Note 2 4 2 3" xfId="16854" xr:uid="{00000000-0005-0000-0000-0000B63E0000}"/>
    <cellStyle name="Note 2 4 2 4" xfId="16855" xr:uid="{00000000-0005-0000-0000-0000B73E0000}"/>
    <cellStyle name="Note 2 4 3" xfId="16856" xr:uid="{00000000-0005-0000-0000-0000B83E0000}"/>
    <cellStyle name="Note 2 4 3 2" xfId="16857" xr:uid="{00000000-0005-0000-0000-0000B93E0000}"/>
    <cellStyle name="Note 2 4 3 2 2" xfId="20163" xr:uid="{00000000-0005-0000-0000-0000B93E0000}"/>
    <cellStyle name="Note 2 4 3 2 2 2" xfId="27605" xr:uid="{D547A731-13CB-4B90-9C1D-C88195A8FE39}"/>
    <cellStyle name="Note 2 4 3 2 2 2 2" xfId="42542" xr:uid="{6DE98C57-11B1-4BD6-9070-234AA66882A4}"/>
    <cellStyle name="Note 2 4 3 2 2 3" xfId="35181" xr:uid="{627ABCBD-F7E7-423B-915B-ABA8EC8F504A}"/>
    <cellStyle name="Note 2 4 3 2 3" xfId="34529" xr:uid="{F1B58627-72C2-4B8C-80FF-D7D4BAD0143F}"/>
    <cellStyle name="Note 2 4 3 3" xfId="16858" xr:uid="{00000000-0005-0000-0000-0000BA3E0000}"/>
    <cellStyle name="Note 2 4 4" xfId="16859" xr:uid="{00000000-0005-0000-0000-0000BB3E0000}"/>
    <cellStyle name="Note 2 4 4 2" xfId="27149" xr:uid="{7F9C0FE6-210D-4C30-B2AD-05DA8311F4E5}"/>
    <cellStyle name="Note 2 4 4 2 2" xfId="42112" xr:uid="{98337EFE-4972-43E7-900A-F91DC15E5D33}"/>
    <cellStyle name="Note 2 4 4 3" xfId="34530" xr:uid="{9BCDC98D-4F08-4BB6-8820-C0DBAAEA6AB3}"/>
    <cellStyle name="Note 2 4 5" xfId="16860" xr:uid="{00000000-0005-0000-0000-0000BC3E0000}"/>
    <cellStyle name="Note 2 4 6" xfId="16861" xr:uid="{00000000-0005-0000-0000-0000BD3E0000}"/>
    <cellStyle name="Note 2 4 6 2" xfId="27150" xr:uid="{0385734B-EA44-47C2-96CA-F53E97722B9A}"/>
    <cellStyle name="Note 2 4 6 2 2" xfId="42113" xr:uid="{90BE85D7-5896-47F1-B81A-C2C2B1E9DF9F}"/>
    <cellStyle name="Note 2 4 6 3" xfId="34531" xr:uid="{B3D4E055-2CE7-4F86-943C-B98555ED8D38}"/>
    <cellStyle name="Note 2 4 7" xfId="16862" xr:uid="{00000000-0005-0000-0000-0000BE3E0000}"/>
    <cellStyle name="Note 2 5" xfId="16863" xr:uid="{00000000-0005-0000-0000-0000BF3E0000}"/>
    <cellStyle name="Note 2 5 2" xfId="16864" xr:uid="{00000000-0005-0000-0000-0000C03E0000}"/>
    <cellStyle name="Note 2 5 3" xfId="16865" xr:uid="{00000000-0005-0000-0000-0000C13E0000}"/>
    <cellStyle name="Note 2 5 4" xfId="16866" xr:uid="{00000000-0005-0000-0000-0000C23E0000}"/>
    <cellStyle name="Note 2 6" xfId="16867" xr:uid="{00000000-0005-0000-0000-0000C33E0000}"/>
    <cellStyle name="Note 2 6 2" xfId="16868" xr:uid="{00000000-0005-0000-0000-0000C43E0000}"/>
    <cellStyle name="Note 2 6 2 2" xfId="16869" xr:uid="{00000000-0005-0000-0000-0000C53E0000}"/>
    <cellStyle name="Note 2 6 2 2 2" xfId="16870" xr:uid="{00000000-0005-0000-0000-0000C63E0000}"/>
    <cellStyle name="Note 2 6 2 2 2 2" xfId="16871" xr:uid="{00000000-0005-0000-0000-0000C73E0000}"/>
    <cellStyle name="Note 2 6 2 2 3" xfId="16872" xr:uid="{00000000-0005-0000-0000-0000C83E0000}"/>
    <cellStyle name="Note 2 6 2 3" xfId="16873" xr:uid="{00000000-0005-0000-0000-0000C93E0000}"/>
    <cellStyle name="Note 2 6 2 3 2" xfId="16874" xr:uid="{00000000-0005-0000-0000-0000CA3E0000}"/>
    <cellStyle name="Note 2 6 2 4" xfId="16875" xr:uid="{00000000-0005-0000-0000-0000CB3E0000}"/>
    <cellStyle name="Note 2 6 3" xfId="16876" xr:uid="{00000000-0005-0000-0000-0000CC3E0000}"/>
    <cellStyle name="Note 2 6 4" xfId="16877" xr:uid="{00000000-0005-0000-0000-0000CD3E0000}"/>
    <cellStyle name="Note 2 6 4 2" xfId="20164" xr:uid="{00000000-0005-0000-0000-0000CD3E0000}"/>
    <cellStyle name="Note 2 6 4 2 2" xfId="27606" xr:uid="{22D4BBD2-6BC5-47D8-AAB1-15124E12BB74}"/>
    <cellStyle name="Note 2 6 4 2 2 2" xfId="42543" xr:uid="{15F6D61D-4D71-4351-87D4-091846D93E2E}"/>
    <cellStyle name="Note 2 6 4 2 3" xfId="35182" xr:uid="{90C035ED-8018-4ABD-9A69-4011988AE871}"/>
    <cellStyle name="Note 2 6 4 3" xfId="34532" xr:uid="{9AA0419B-37EC-4FBD-A956-D2535418F59F}"/>
    <cellStyle name="Note 2 6 5" xfId="16878" xr:uid="{00000000-0005-0000-0000-0000CE3E0000}"/>
    <cellStyle name="Note 2 6 6" xfId="16879" xr:uid="{00000000-0005-0000-0000-0000CF3E0000}"/>
    <cellStyle name="Note 2 7" xfId="16880" xr:uid="{00000000-0005-0000-0000-0000D03E0000}"/>
    <cellStyle name="Note 2 7 2" xfId="16881" xr:uid="{00000000-0005-0000-0000-0000D13E0000}"/>
    <cellStyle name="Note 2 7 2 2" xfId="16882" xr:uid="{00000000-0005-0000-0000-0000D23E0000}"/>
    <cellStyle name="Note 2 7 2 3" xfId="16883" xr:uid="{00000000-0005-0000-0000-0000D33E0000}"/>
    <cellStyle name="Note 2 7 2 4" xfId="16884" xr:uid="{00000000-0005-0000-0000-0000D43E0000}"/>
    <cellStyle name="Note 2 7 2 4 2" xfId="27151" xr:uid="{861635DB-A205-4635-9393-16548867A6A9}"/>
    <cellStyle name="Note 2 7 2 4 2 2" xfId="42114" xr:uid="{51CE3EAA-8850-418F-92DD-41A6F7D9176C}"/>
    <cellStyle name="Note 2 7 2 4 3" xfId="34533" xr:uid="{20B1179D-B4DB-4B1A-B6C5-11ED2DB49CFB}"/>
    <cellStyle name="Note 2 7 2 5" xfId="16885" xr:uid="{00000000-0005-0000-0000-0000D53E0000}"/>
    <cellStyle name="Note 2 7 3" xfId="16886" xr:uid="{00000000-0005-0000-0000-0000D63E0000}"/>
    <cellStyle name="Note 2 7 4" xfId="16887" xr:uid="{00000000-0005-0000-0000-0000D73E0000}"/>
    <cellStyle name="Note 2 7 5" xfId="16888" xr:uid="{00000000-0005-0000-0000-0000D83E0000}"/>
    <cellStyle name="Note 2 7 5 2" xfId="27152" xr:uid="{40B3C331-8589-4CEC-A735-52A3D0D9D6E8}"/>
    <cellStyle name="Note 2 7 5 2 2" xfId="42115" xr:uid="{2AF58EFD-1E49-4D51-BD09-66F5F163273A}"/>
    <cellStyle name="Note 2 7 5 3" xfId="34534" xr:uid="{AC57DA0B-A34D-4D2E-AD19-63D5986A8AD4}"/>
    <cellStyle name="Note 2 7 6" xfId="16889" xr:uid="{00000000-0005-0000-0000-0000D93E0000}"/>
    <cellStyle name="Note 2 8" xfId="16890" xr:uid="{00000000-0005-0000-0000-0000DA3E0000}"/>
    <cellStyle name="Note 2 8 2" xfId="16891" xr:uid="{00000000-0005-0000-0000-0000DB3E0000}"/>
    <cellStyle name="Note 2 8 2 2" xfId="16892" xr:uid="{00000000-0005-0000-0000-0000DC3E0000}"/>
    <cellStyle name="Note 2 8 2 2 2" xfId="16893" xr:uid="{00000000-0005-0000-0000-0000DD3E0000}"/>
    <cellStyle name="Note 2 8 2 3" xfId="16894" xr:uid="{00000000-0005-0000-0000-0000DE3E0000}"/>
    <cellStyle name="Note 2 8 3" xfId="16895" xr:uid="{00000000-0005-0000-0000-0000DF3E0000}"/>
    <cellStyle name="Note 2 8 4" xfId="16896" xr:uid="{00000000-0005-0000-0000-0000E03E0000}"/>
    <cellStyle name="Note 2 8 5" xfId="16897" xr:uid="{00000000-0005-0000-0000-0000E13E0000}"/>
    <cellStyle name="Note 2 8 5 2" xfId="20165" xr:uid="{00000000-0005-0000-0000-0000E13E0000}"/>
    <cellStyle name="Note 2 8 5 2 2" xfId="27607" xr:uid="{79F1D470-04F3-468B-B3E6-3F8993585398}"/>
    <cellStyle name="Note 2 8 5 2 2 2" xfId="42544" xr:uid="{7FF7E1BA-EAED-423D-9086-F82A1DE2CEC8}"/>
    <cellStyle name="Note 2 8 5 2 3" xfId="35183" xr:uid="{8795B9AC-336A-4A74-84FD-9545AAAB6AF1}"/>
    <cellStyle name="Note 2 8 5 3" xfId="27153" xr:uid="{472B56AD-1D09-4D08-B568-05A7AB65D4DC}"/>
    <cellStyle name="Note 2 8 5 3 2" xfId="42116" xr:uid="{6FA28FE4-3406-4908-8003-035EE2681D10}"/>
    <cellStyle name="Note 2 8 5 4" xfId="34535" xr:uid="{5F1DE532-52C6-4B6D-9F79-460EDC95E240}"/>
    <cellStyle name="Note 2 8 6" xfId="16898" xr:uid="{00000000-0005-0000-0000-0000E23E0000}"/>
    <cellStyle name="Note 2 9" xfId="16899" xr:uid="{00000000-0005-0000-0000-0000E33E0000}"/>
    <cellStyle name="Note 2 9 2" xfId="16900" xr:uid="{00000000-0005-0000-0000-0000E43E0000}"/>
    <cellStyle name="Note 2 9 2 2" xfId="16901" xr:uid="{00000000-0005-0000-0000-0000E53E0000}"/>
    <cellStyle name="Note 2 9 2 3" xfId="16902" xr:uid="{00000000-0005-0000-0000-0000E63E0000}"/>
    <cellStyle name="Note 2 9 3" xfId="16903" xr:uid="{00000000-0005-0000-0000-0000E73E0000}"/>
    <cellStyle name="Note 2 9 4" xfId="16904" xr:uid="{00000000-0005-0000-0000-0000E83E0000}"/>
    <cellStyle name="Note 2 9 4 2" xfId="27154" xr:uid="{CC7B92D1-6C7F-4E45-A7A2-767474431060}"/>
    <cellStyle name="Note 2 9 4 2 2" xfId="42117" xr:uid="{05840592-2FF0-4BB4-88E1-85053D6F2AB3}"/>
    <cellStyle name="Note 2 9 4 3" xfId="34536" xr:uid="{E2144D78-3766-400D-A550-8AAB0313D26B}"/>
    <cellStyle name="Note 2 9 5" xfId="16905" xr:uid="{00000000-0005-0000-0000-0000E93E0000}"/>
    <cellStyle name="Note 2 9 5 2" xfId="27155" xr:uid="{B7C799E3-2629-4C9D-B260-98A9C1AC5E5A}"/>
    <cellStyle name="Note 2 9 5 2 2" xfId="42118" xr:uid="{EDC5A4D8-2029-456F-B534-92104901B6B1}"/>
    <cellStyle name="Note 2 9 5 3" xfId="34537" xr:uid="{D8A944AD-C8D2-4F93-AFFC-74E7244D50E8}"/>
    <cellStyle name="Note 2 9 6" xfId="16906" xr:uid="{00000000-0005-0000-0000-0000EA3E0000}"/>
    <cellStyle name="Note 3" xfId="2578" xr:uid="{00000000-0005-0000-0000-0000D9090000}"/>
    <cellStyle name="Note 3 10" xfId="16908" xr:uid="{00000000-0005-0000-0000-0000EC3E0000}"/>
    <cellStyle name="Note 3 10 2" xfId="16909" xr:uid="{00000000-0005-0000-0000-0000ED3E0000}"/>
    <cellStyle name="Note 3 10 2 2" xfId="16910" xr:uid="{00000000-0005-0000-0000-0000EE3E0000}"/>
    <cellStyle name="Note 3 10 2 2 2" xfId="16911" xr:uid="{00000000-0005-0000-0000-0000EF3E0000}"/>
    <cellStyle name="Note 3 10 2 3" xfId="16912" xr:uid="{00000000-0005-0000-0000-0000F03E0000}"/>
    <cellStyle name="Note 3 10 3" xfId="16913" xr:uid="{00000000-0005-0000-0000-0000F13E0000}"/>
    <cellStyle name="Note 3 10 3 2" xfId="16914" xr:uid="{00000000-0005-0000-0000-0000F23E0000}"/>
    <cellStyle name="Note 3 10 4" xfId="16915" xr:uid="{00000000-0005-0000-0000-0000F33E0000}"/>
    <cellStyle name="Note 3 11" xfId="16916" xr:uid="{00000000-0005-0000-0000-0000F43E0000}"/>
    <cellStyle name="Note 3 11 2" xfId="16917" xr:uid="{00000000-0005-0000-0000-0000F53E0000}"/>
    <cellStyle name="Note 3 11 2 2" xfId="16918" xr:uid="{00000000-0005-0000-0000-0000F63E0000}"/>
    <cellStyle name="Note 3 11 2 3" xfId="16919" xr:uid="{00000000-0005-0000-0000-0000F73E0000}"/>
    <cellStyle name="Note 3 11 3" xfId="16920" xr:uid="{00000000-0005-0000-0000-0000F83E0000}"/>
    <cellStyle name="Note 3 11 3 2" xfId="16921" xr:uid="{00000000-0005-0000-0000-0000F93E0000}"/>
    <cellStyle name="Note 3 11 3 3" xfId="27156" xr:uid="{9DF82D50-9F7B-4CEF-BA63-79EEC50EAD41}"/>
    <cellStyle name="Note 3 11 3 3 2" xfId="42119" xr:uid="{96505AA7-023E-4A1A-91D9-D4D905DA338D}"/>
    <cellStyle name="Note 3 11 3 4" xfId="34538" xr:uid="{BDA66E6F-4870-4FE8-803A-10E1E706388E}"/>
    <cellStyle name="Note 3 11 4" xfId="16922" xr:uid="{00000000-0005-0000-0000-0000FA3E0000}"/>
    <cellStyle name="Note 3 12" xfId="16923" xr:uid="{00000000-0005-0000-0000-0000FB3E0000}"/>
    <cellStyle name="Note 3 12 2" xfId="16924" xr:uid="{00000000-0005-0000-0000-0000FC3E0000}"/>
    <cellStyle name="Note 3 12 2 2" xfId="16925" xr:uid="{00000000-0005-0000-0000-0000FD3E0000}"/>
    <cellStyle name="Note 3 12 2 3" xfId="16926" xr:uid="{00000000-0005-0000-0000-0000FE3E0000}"/>
    <cellStyle name="Note 3 12 3" xfId="16927" xr:uid="{00000000-0005-0000-0000-0000FF3E0000}"/>
    <cellStyle name="Note 3 12 3 2" xfId="16928" xr:uid="{00000000-0005-0000-0000-0000003F0000}"/>
    <cellStyle name="Note 3 12 3 3" xfId="27157" xr:uid="{573DB05B-CC9E-45B8-ACA7-7554E5AF8BBE}"/>
    <cellStyle name="Note 3 12 3 3 2" xfId="42120" xr:uid="{6D988020-1F55-4B95-BBFE-6F7288985DB3}"/>
    <cellStyle name="Note 3 12 3 4" xfId="34539" xr:uid="{3C792EF8-04A8-4C8B-AE0E-9B350CC287FD}"/>
    <cellStyle name="Note 3 12 4" xfId="16929" xr:uid="{00000000-0005-0000-0000-0000013F0000}"/>
    <cellStyle name="Note 3 13" xfId="16930" xr:uid="{00000000-0005-0000-0000-0000023F0000}"/>
    <cellStyle name="Note 3 13 2" xfId="16931" xr:uid="{00000000-0005-0000-0000-0000033F0000}"/>
    <cellStyle name="Note 3 13 3" xfId="16932" xr:uid="{00000000-0005-0000-0000-0000043F0000}"/>
    <cellStyle name="Note 3 14" xfId="16933" xr:uid="{00000000-0005-0000-0000-0000053F0000}"/>
    <cellStyle name="Note 3 15" xfId="16934" xr:uid="{00000000-0005-0000-0000-0000063F0000}"/>
    <cellStyle name="Note 3 16" xfId="16935" xr:uid="{00000000-0005-0000-0000-0000073F0000}"/>
    <cellStyle name="Note 3 16 2" xfId="27158" xr:uid="{1993634A-E117-4872-B346-F6E76268CBB6}"/>
    <cellStyle name="Note 3 16 2 2" xfId="42121" xr:uid="{5BCFE341-85A7-4A64-957B-18E96529A824}"/>
    <cellStyle name="Note 3 16 3" xfId="34540" xr:uid="{99D29DF4-067D-49F1-9093-8B21E0D6014E}"/>
    <cellStyle name="Note 3 17" xfId="16936" xr:uid="{00000000-0005-0000-0000-0000083F0000}"/>
    <cellStyle name="Note 3 18" xfId="16907" xr:uid="{00000000-0005-0000-0000-0000EB3E0000}"/>
    <cellStyle name="Note 3 19" xfId="28068" xr:uid="{0E9F6327-93AE-470C-B1C9-3E9B6F83D9A9}"/>
    <cellStyle name="Note 3 2" xfId="2579" xr:uid="{00000000-0005-0000-0000-0000DA090000}"/>
    <cellStyle name="Note 3 2 10" xfId="16938" xr:uid="{00000000-0005-0000-0000-00000A3F0000}"/>
    <cellStyle name="Note 3 2 10 2" xfId="27159" xr:uid="{8D480B99-64A3-4E1D-9D76-DF0CEAA66688}"/>
    <cellStyle name="Note 3 2 10 2 2" xfId="42122" xr:uid="{6A90CAF4-8346-4A9C-9341-E122D4D2D609}"/>
    <cellStyle name="Note 3 2 10 3" xfId="34541" xr:uid="{DBAE54E1-C8EA-47C8-A10E-2BBD59D1809A}"/>
    <cellStyle name="Note 3 2 11" xfId="16939" xr:uid="{00000000-0005-0000-0000-00000B3F0000}"/>
    <cellStyle name="Note 3 2 12" xfId="16937" xr:uid="{00000000-0005-0000-0000-0000093F0000}"/>
    <cellStyle name="Note 3 2 13" xfId="20750" xr:uid="{41B4A78B-1C41-4CDD-B374-E31DF42C625E}"/>
    <cellStyle name="Note 3 2 13 2" xfId="35743" xr:uid="{F6ADC4C2-BAB6-4DA4-9142-5D6796203EEC}"/>
    <cellStyle name="Note 3 2 14" xfId="28069" xr:uid="{2910F7AC-C318-4220-8582-827153A7B20B}"/>
    <cellStyle name="Note 3 2 2" xfId="16940" xr:uid="{00000000-0005-0000-0000-00000C3F0000}"/>
    <cellStyle name="Note 3 2 2 2" xfId="16941" xr:uid="{00000000-0005-0000-0000-00000D3F0000}"/>
    <cellStyle name="Note 3 2 2 2 2" xfId="16942" xr:uid="{00000000-0005-0000-0000-00000E3F0000}"/>
    <cellStyle name="Note 3 2 2 2 2 2" xfId="16943" xr:uid="{00000000-0005-0000-0000-00000F3F0000}"/>
    <cellStyle name="Note 3 2 2 2 2 2 2" xfId="16944" xr:uid="{00000000-0005-0000-0000-0000103F0000}"/>
    <cellStyle name="Note 3 2 2 2 2 3" xfId="16945" xr:uid="{00000000-0005-0000-0000-0000113F0000}"/>
    <cellStyle name="Note 3 2 2 2 3" xfId="16946" xr:uid="{00000000-0005-0000-0000-0000123F0000}"/>
    <cellStyle name="Note 3 2 2 2 4" xfId="16947" xr:uid="{00000000-0005-0000-0000-0000133F0000}"/>
    <cellStyle name="Note 3 2 2 2 5" xfId="16948" xr:uid="{00000000-0005-0000-0000-0000143F0000}"/>
    <cellStyle name="Note 3 2 2 2 5 2" xfId="27160" xr:uid="{1F53D944-C4AB-48BA-9187-5C8C908DA4D1}"/>
    <cellStyle name="Note 3 2 2 2 5 2 2" xfId="42123" xr:uid="{2328623B-CD79-47FF-B3EF-AA3280478F79}"/>
    <cellStyle name="Note 3 2 2 2 5 3" xfId="34542" xr:uid="{400BB511-8C75-46E8-9D09-585EAF868E33}"/>
    <cellStyle name="Note 3 2 2 2 6" xfId="16949" xr:uid="{00000000-0005-0000-0000-0000153F0000}"/>
    <cellStyle name="Note 3 2 2 3" xfId="16950" xr:uid="{00000000-0005-0000-0000-0000163F0000}"/>
    <cellStyle name="Note 3 2 2 3 2" xfId="16951" xr:uid="{00000000-0005-0000-0000-0000173F0000}"/>
    <cellStyle name="Note 3 2 2 3 2 2" xfId="16952" xr:uid="{00000000-0005-0000-0000-0000183F0000}"/>
    <cellStyle name="Note 3 2 2 3 3" xfId="16953" xr:uid="{00000000-0005-0000-0000-0000193F0000}"/>
    <cellStyle name="Note 3 2 2 4" xfId="16954" xr:uid="{00000000-0005-0000-0000-00001A3F0000}"/>
    <cellStyle name="Note 3 2 2 4 2" xfId="16955" xr:uid="{00000000-0005-0000-0000-00001B3F0000}"/>
    <cellStyle name="Note 3 2 2 4 2 2" xfId="16956" xr:uid="{00000000-0005-0000-0000-00001C3F0000}"/>
    <cellStyle name="Note 3 2 2 4 2 2 2" xfId="16957" xr:uid="{00000000-0005-0000-0000-00001D3F0000}"/>
    <cellStyle name="Note 3 2 2 4 2 3" xfId="16958" xr:uid="{00000000-0005-0000-0000-00001E3F0000}"/>
    <cellStyle name="Note 3 2 2 4 3" xfId="16959" xr:uid="{00000000-0005-0000-0000-00001F3F0000}"/>
    <cellStyle name="Note 3 2 2 4 3 2" xfId="16960" xr:uid="{00000000-0005-0000-0000-0000203F0000}"/>
    <cellStyle name="Note 3 2 2 4 4" xfId="16961" xr:uid="{00000000-0005-0000-0000-0000213F0000}"/>
    <cellStyle name="Note 3 2 2 5" xfId="16962" xr:uid="{00000000-0005-0000-0000-0000223F0000}"/>
    <cellStyle name="Note 3 2 2 5 2" xfId="16963" xr:uid="{00000000-0005-0000-0000-0000233F0000}"/>
    <cellStyle name="Note 3 2 2 5 2 2" xfId="16964" xr:uid="{00000000-0005-0000-0000-0000243F0000}"/>
    <cellStyle name="Note 3 2 2 5 2 3" xfId="16965" xr:uid="{00000000-0005-0000-0000-0000253F0000}"/>
    <cellStyle name="Note 3 2 2 5 3" xfId="16966" xr:uid="{00000000-0005-0000-0000-0000263F0000}"/>
    <cellStyle name="Note 3 2 2 5 3 2" xfId="16967" xr:uid="{00000000-0005-0000-0000-0000273F0000}"/>
    <cellStyle name="Note 3 2 2 5 3 3" xfId="27161" xr:uid="{3B6CC676-8394-454C-AC88-78164434B7DB}"/>
    <cellStyle name="Note 3 2 2 5 3 3 2" xfId="42124" xr:uid="{A7EEEC5F-11F5-4D8D-855A-B6B7A3F8BB59}"/>
    <cellStyle name="Note 3 2 2 5 3 4" xfId="34543" xr:uid="{E2D389B3-CD77-4239-B3D3-1A1FD023149B}"/>
    <cellStyle name="Note 3 2 2 5 4" xfId="16968" xr:uid="{00000000-0005-0000-0000-0000283F0000}"/>
    <cellStyle name="Note 3 2 2 6" xfId="16969" xr:uid="{00000000-0005-0000-0000-0000293F0000}"/>
    <cellStyle name="Note 3 2 2 7" xfId="16970" xr:uid="{00000000-0005-0000-0000-00002A3F0000}"/>
    <cellStyle name="Note 3 2 2 8" xfId="16971" xr:uid="{00000000-0005-0000-0000-00002B3F0000}"/>
    <cellStyle name="Note 3 2 2 8 2" xfId="27162" xr:uid="{33931E84-A8F9-4643-809C-42155CBE8560}"/>
    <cellStyle name="Note 3 2 2 8 2 2" xfId="42125" xr:uid="{72899F8D-187F-4144-9A33-6908FF0C58D7}"/>
    <cellStyle name="Note 3 2 2 8 3" xfId="34544" xr:uid="{EE3D5C27-1715-4A4E-BDBD-E8FD415813D6}"/>
    <cellStyle name="Note 3 2 2 9" xfId="16972" xr:uid="{00000000-0005-0000-0000-00002C3F0000}"/>
    <cellStyle name="Note 3 2 3" xfId="16973" xr:uid="{00000000-0005-0000-0000-00002D3F0000}"/>
    <cellStyle name="Note 3 2 3 2" xfId="16974" xr:uid="{00000000-0005-0000-0000-00002E3F0000}"/>
    <cellStyle name="Note 3 2 3 2 2" xfId="16975" xr:uid="{00000000-0005-0000-0000-00002F3F0000}"/>
    <cellStyle name="Note 3 2 3 2 2 2" xfId="16976" xr:uid="{00000000-0005-0000-0000-0000303F0000}"/>
    <cellStyle name="Note 3 2 3 2 3" xfId="16977" xr:uid="{00000000-0005-0000-0000-0000313F0000}"/>
    <cellStyle name="Note 3 2 3 3" xfId="16978" xr:uid="{00000000-0005-0000-0000-0000323F0000}"/>
    <cellStyle name="Note 3 2 3 4" xfId="16979" xr:uid="{00000000-0005-0000-0000-0000333F0000}"/>
    <cellStyle name="Note 3 2 3 5" xfId="16980" xr:uid="{00000000-0005-0000-0000-0000343F0000}"/>
    <cellStyle name="Note 3 2 3 5 2" xfId="27163" xr:uid="{952F549F-9668-41BB-AB23-1AAD4D301319}"/>
    <cellStyle name="Note 3 2 3 5 2 2" xfId="42126" xr:uid="{73D9A9D7-59AE-4ECC-9D08-5248988B0F72}"/>
    <cellStyle name="Note 3 2 3 5 3" xfId="34545" xr:uid="{68229E0D-496D-42E5-9BFB-B10F4E75F4C0}"/>
    <cellStyle name="Note 3 2 3 6" xfId="16981" xr:uid="{00000000-0005-0000-0000-0000353F0000}"/>
    <cellStyle name="Note 3 2 4" xfId="16982" xr:uid="{00000000-0005-0000-0000-0000363F0000}"/>
    <cellStyle name="Note 3 2 4 2" xfId="16983" xr:uid="{00000000-0005-0000-0000-0000373F0000}"/>
    <cellStyle name="Note 3 2 4 2 2" xfId="16984" xr:uid="{00000000-0005-0000-0000-0000383F0000}"/>
    <cellStyle name="Note 3 2 4 2 2 2" xfId="16985" xr:uid="{00000000-0005-0000-0000-0000393F0000}"/>
    <cellStyle name="Note 3 2 4 2 3" xfId="16986" xr:uid="{00000000-0005-0000-0000-00003A3F0000}"/>
    <cellStyle name="Note 3 2 4 3" xfId="16987" xr:uid="{00000000-0005-0000-0000-00003B3F0000}"/>
    <cellStyle name="Note 3 2 4 3 2" xfId="16988" xr:uid="{00000000-0005-0000-0000-00003C3F0000}"/>
    <cellStyle name="Note 3 2 4 4" xfId="16989" xr:uid="{00000000-0005-0000-0000-00003D3F0000}"/>
    <cellStyle name="Note 3 2 5" xfId="16990" xr:uid="{00000000-0005-0000-0000-00003E3F0000}"/>
    <cellStyle name="Note 3 2 5 2" xfId="16991" xr:uid="{00000000-0005-0000-0000-00003F3F0000}"/>
    <cellStyle name="Note 3 2 5 2 2" xfId="16992" xr:uid="{00000000-0005-0000-0000-0000403F0000}"/>
    <cellStyle name="Note 3 2 5 3" xfId="16993" xr:uid="{00000000-0005-0000-0000-0000413F0000}"/>
    <cellStyle name="Note 3 2 6" xfId="16994" xr:uid="{00000000-0005-0000-0000-0000423F0000}"/>
    <cellStyle name="Note 3 2 6 2" xfId="16995" xr:uid="{00000000-0005-0000-0000-0000433F0000}"/>
    <cellStyle name="Note 3 2 6 2 2" xfId="16996" xr:uid="{00000000-0005-0000-0000-0000443F0000}"/>
    <cellStyle name="Note 3 2 6 2 2 2" xfId="16997" xr:uid="{00000000-0005-0000-0000-0000453F0000}"/>
    <cellStyle name="Note 3 2 6 2 3" xfId="16998" xr:uid="{00000000-0005-0000-0000-0000463F0000}"/>
    <cellStyle name="Note 3 2 6 3" xfId="16999" xr:uid="{00000000-0005-0000-0000-0000473F0000}"/>
    <cellStyle name="Note 3 2 6 3 2" xfId="17000" xr:uid="{00000000-0005-0000-0000-0000483F0000}"/>
    <cellStyle name="Note 3 2 6 4" xfId="17001" xr:uid="{00000000-0005-0000-0000-0000493F0000}"/>
    <cellStyle name="Note 3 2 7" xfId="17002" xr:uid="{00000000-0005-0000-0000-00004A3F0000}"/>
    <cellStyle name="Note 3 2 7 2" xfId="17003" xr:uid="{00000000-0005-0000-0000-00004B3F0000}"/>
    <cellStyle name="Note 3 2 7 2 2" xfId="17004" xr:uid="{00000000-0005-0000-0000-00004C3F0000}"/>
    <cellStyle name="Note 3 2 7 2 3" xfId="17005" xr:uid="{00000000-0005-0000-0000-00004D3F0000}"/>
    <cellStyle name="Note 3 2 7 3" xfId="17006" xr:uid="{00000000-0005-0000-0000-00004E3F0000}"/>
    <cellStyle name="Note 3 2 7 3 2" xfId="17007" xr:uid="{00000000-0005-0000-0000-00004F3F0000}"/>
    <cellStyle name="Note 3 2 7 3 3" xfId="27164" xr:uid="{9DC0F397-84AC-45ED-B672-EC5F0E108DD8}"/>
    <cellStyle name="Note 3 2 7 3 3 2" xfId="42127" xr:uid="{CF91161A-47F9-43A9-BC26-EA7E01928A8F}"/>
    <cellStyle name="Note 3 2 7 3 4" xfId="34546" xr:uid="{7A16AC65-1305-4E01-B64D-7D766AA5D17B}"/>
    <cellStyle name="Note 3 2 7 4" xfId="17008" xr:uid="{00000000-0005-0000-0000-0000503F0000}"/>
    <cellStyle name="Note 3 2 8" xfId="17009" xr:uid="{00000000-0005-0000-0000-0000513F0000}"/>
    <cellStyle name="Note 3 2 9" xfId="17010" xr:uid="{00000000-0005-0000-0000-0000523F0000}"/>
    <cellStyle name="Note 3 3" xfId="17011" xr:uid="{00000000-0005-0000-0000-0000533F0000}"/>
    <cellStyle name="Note 3 3 10" xfId="17012" xr:uid="{00000000-0005-0000-0000-0000543F0000}"/>
    <cellStyle name="Note 3 3 10 2" xfId="27165" xr:uid="{65C85659-A1C5-4727-AD79-2585F1FDB442}"/>
    <cellStyle name="Note 3 3 10 2 2" xfId="42128" xr:uid="{879A39E1-BC0C-42AA-BF88-DA936723C196}"/>
    <cellStyle name="Note 3 3 10 3" xfId="34547" xr:uid="{F74E250D-C077-40BE-9FA4-99C541C98A27}"/>
    <cellStyle name="Note 3 3 11" xfId="17013" xr:uid="{00000000-0005-0000-0000-0000553F0000}"/>
    <cellStyle name="Note 3 3 2" xfId="17014" xr:uid="{00000000-0005-0000-0000-0000563F0000}"/>
    <cellStyle name="Note 3 3 2 2" xfId="17015" xr:uid="{00000000-0005-0000-0000-0000573F0000}"/>
    <cellStyle name="Note 3 3 2 2 2" xfId="17016" xr:uid="{00000000-0005-0000-0000-0000583F0000}"/>
    <cellStyle name="Note 3 3 2 2 2 2" xfId="17017" xr:uid="{00000000-0005-0000-0000-0000593F0000}"/>
    <cellStyle name="Note 3 3 2 2 2 2 2" xfId="17018" xr:uid="{00000000-0005-0000-0000-00005A3F0000}"/>
    <cellStyle name="Note 3 3 2 2 2 3" xfId="17019" xr:uid="{00000000-0005-0000-0000-00005B3F0000}"/>
    <cellStyle name="Note 3 3 2 2 3" xfId="17020" xr:uid="{00000000-0005-0000-0000-00005C3F0000}"/>
    <cellStyle name="Note 3 3 2 2 3 2" xfId="17021" xr:uid="{00000000-0005-0000-0000-00005D3F0000}"/>
    <cellStyle name="Note 3 3 2 2 4" xfId="17022" xr:uid="{00000000-0005-0000-0000-00005E3F0000}"/>
    <cellStyle name="Note 3 3 2 3" xfId="17023" xr:uid="{00000000-0005-0000-0000-00005F3F0000}"/>
    <cellStyle name="Note 3 3 2 3 2" xfId="17024" xr:uid="{00000000-0005-0000-0000-0000603F0000}"/>
    <cellStyle name="Note 3 3 2 3 2 2" xfId="17025" xr:uid="{00000000-0005-0000-0000-0000613F0000}"/>
    <cellStyle name="Note 3 3 2 3 3" xfId="17026" xr:uid="{00000000-0005-0000-0000-0000623F0000}"/>
    <cellStyle name="Note 3 3 2 4" xfId="17027" xr:uid="{00000000-0005-0000-0000-0000633F0000}"/>
    <cellStyle name="Note 3 3 2 4 2" xfId="17028" xr:uid="{00000000-0005-0000-0000-0000643F0000}"/>
    <cellStyle name="Note 3 3 2 4 2 2" xfId="17029" xr:uid="{00000000-0005-0000-0000-0000653F0000}"/>
    <cellStyle name="Note 3 3 2 4 2 2 2" xfId="17030" xr:uid="{00000000-0005-0000-0000-0000663F0000}"/>
    <cellStyle name="Note 3 3 2 4 2 3" xfId="17031" xr:uid="{00000000-0005-0000-0000-0000673F0000}"/>
    <cellStyle name="Note 3 3 2 4 3" xfId="17032" xr:uid="{00000000-0005-0000-0000-0000683F0000}"/>
    <cellStyle name="Note 3 3 2 4 3 2" xfId="17033" xr:uid="{00000000-0005-0000-0000-0000693F0000}"/>
    <cellStyle name="Note 3 3 2 4 4" xfId="17034" xr:uid="{00000000-0005-0000-0000-00006A3F0000}"/>
    <cellStyle name="Note 3 3 2 5" xfId="17035" xr:uid="{00000000-0005-0000-0000-00006B3F0000}"/>
    <cellStyle name="Note 3 3 2 5 2" xfId="17036" xr:uid="{00000000-0005-0000-0000-00006C3F0000}"/>
    <cellStyle name="Note 3 3 2 5 2 2" xfId="17037" xr:uid="{00000000-0005-0000-0000-00006D3F0000}"/>
    <cellStyle name="Note 3 3 2 5 2 3" xfId="17038" xr:uid="{00000000-0005-0000-0000-00006E3F0000}"/>
    <cellStyle name="Note 3 3 2 5 3" xfId="17039" xr:uid="{00000000-0005-0000-0000-00006F3F0000}"/>
    <cellStyle name="Note 3 3 2 5 3 2" xfId="17040" xr:uid="{00000000-0005-0000-0000-0000703F0000}"/>
    <cellStyle name="Note 3 3 2 5 3 3" xfId="27166" xr:uid="{6BBA5EA3-48A5-463E-80E5-AE66A72A0C7F}"/>
    <cellStyle name="Note 3 3 2 5 3 3 2" xfId="42129" xr:uid="{A8B1E056-83A4-4F80-9241-2A023F663674}"/>
    <cellStyle name="Note 3 3 2 5 3 4" xfId="34548" xr:uid="{8ECC2F52-3429-48E4-85C9-9D0E1D19BA2F}"/>
    <cellStyle name="Note 3 3 2 5 4" xfId="17041" xr:uid="{00000000-0005-0000-0000-0000713F0000}"/>
    <cellStyle name="Note 3 3 2 6" xfId="17042" xr:uid="{00000000-0005-0000-0000-0000723F0000}"/>
    <cellStyle name="Note 3 3 2 7" xfId="17043" xr:uid="{00000000-0005-0000-0000-0000733F0000}"/>
    <cellStyle name="Note 3 3 2 8" xfId="17044" xr:uid="{00000000-0005-0000-0000-0000743F0000}"/>
    <cellStyle name="Note 3 3 2 8 2" xfId="27167" xr:uid="{5553867A-2FA0-474C-92A5-CAF006F38598}"/>
    <cellStyle name="Note 3 3 2 8 2 2" xfId="42130" xr:uid="{3B914D52-F76E-4D4A-888F-B04859588A28}"/>
    <cellStyle name="Note 3 3 2 8 3" xfId="34549" xr:uid="{6ACB44D5-3C9A-48F6-8975-9B68F223DF0E}"/>
    <cellStyle name="Note 3 3 2 9" xfId="17045" xr:uid="{00000000-0005-0000-0000-0000753F0000}"/>
    <cellStyle name="Note 3 3 3" xfId="17046" xr:uid="{00000000-0005-0000-0000-0000763F0000}"/>
    <cellStyle name="Note 3 3 3 2" xfId="17047" xr:uid="{00000000-0005-0000-0000-0000773F0000}"/>
    <cellStyle name="Note 3 3 3 2 2" xfId="17048" xr:uid="{00000000-0005-0000-0000-0000783F0000}"/>
    <cellStyle name="Note 3 3 3 2 2 2" xfId="17049" xr:uid="{00000000-0005-0000-0000-0000793F0000}"/>
    <cellStyle name="Note 3 3 3 2 3" xfId="17050" xr:uid="{00000000-0005-0000-0000-00007A3F0000}"/>
    <cellStyle name="Note 3 3 3 3" xfId="17051" xr:uid="{00000000-0005-0000-0000-00007B3F0000}"/>
    <cellStyle name="Note 3 3 3 3 2" xfId="17052" xr:uid="{00000000-0005-0000-0000-00007C3F0000}"/>
    <cellStyle name="Note 3 3 3 4" xfId="17053" xr:uid="{00000000-0005-0000-0000-00007D3F0000}"/>
    <cellStyle name="Note 3 3 4" xfId="17054" xr:uid="{00000000-0005-0000-0000-00007E3F0000}"/>
    <cellStyle name="Note 3 3 4 2" xfId="17055" xr:uid="{00000000-0005-0000-0000-00007F3F0000}"/>
    <cellStyle name="Note 3 3 4 2 2" xfId="17056" xr:uid="{00000000-0005-0000-0000-0000803F0000}"/>
    <cellStyle name="Note 3 3 4 2 2 2" xfId="17057" xr:uid="{00000000-0005-0000-0000-0000813F0000}"/>
    <cellStyle name="Note 3 3 4 2 3" xfId="17058" xr:uid="{00000000-0005-0000-0000-0000823F0000}"/>
    <cellStyle name="Note 3 3 4 3" xfId="17059" xr:uid="{00000000-0005-0000-0000-0000833F0000}"/>
    <cellStyle name="Note 3 3 4 3 2" xfId="17060" xr:uid="{00000000-0005-0000-0000-0000843F0000}"/>
    <cellStyle name="Note 3 3 4 4" xfId="17061" xr:uid="{00000000-0005-0000-0000-0000853F0000}"/>
    <cellStyle name="Note 3 3 5" xfId="17062" xr:uid="{00000000-0005-0000-0000-0000863F0000}"/>
    <cellStyle name="Note 3 3 5 2" xfId="17063" xr:uid="{00000000-0005-0000-0000-0000873F0000}"/>
    <cellStyle name="Note 3 3 5 2 2" xfId="17064" xr:uid="{00000000-0005-0000-0000-0000883F0000}"/>
    <cellStyle name="Note 3 3 5 3" xfId="17065" xr:uid="{00000000-0005-0000-0000-0000893F0000}"/>
    <cellStyle name="Note 3 3 6" xfId="17066" xr:uid="{00000000-0005-0000-0000-00008A3F0000}"/>
    <cellStyle name="Note 3 3 6 2" xfId="17067" xr:uid="{00000000-0005-0000-0000-00008B3F0000}"/>
    <cellStyle name="Note 3 3 6 2 2" xfId="17068" xr:uid="{00000000-0005-0000-0000-00008C3F0000}"/>
    <cellStyle name="Note 3 3 6 2 2 2" xfId="17069" xr:uid="{00000000-0005-0000-0000-00008D3F0000}"/>
    <cellStyle name="Note 3 3 6 2 3" xfId="17070" xr:uid="{00000000-0005-0000-0000-00008E3F0000}"/>
    <cellStyle name="Note 3 3 6 3" xfId="17071" xr:uid="{00000000-0005-0000-0000-00008F3F0000}"/>
    <cellStyle name="Note 3 3 6 3 2" xfId="17072" xr:uid="{00000000-0005-0000-0000-0000903F0000}"/>
    <cellStyle name="Note 3 3 6 4" xfId="17073" xr:uid="{00000000-0005-0000-0000-0000913F0000}"/>
    <cellStyle name="Note 3 3 7" xfId="17074" xr:uid="{00000000-0005-0000-0000-0000923F0000}"/>
    <cellStyle name="Note 3 3 7 2" xfId="17075" xr:uid="{00000000-0005-0000-0000-0000933F0000}"/>
    <cellStyle name="Note 3 3 7 2 2" xfId="17076" xr:uid="{00000000-0005-0000-0000-0000943F0000}"/>
    <cellStyle name="Note 3 3 7 2 3" xfId="17077" xr:uid="{00000000-0005-0000-0000-0000953F0000}"/>
    <cellStyle name="Note 3 3 7 3" xfId="17078" xr:uid="{00000000-0005-0000-0000-0000963F0000}"/>
    <cellStyle name="Note 3 3 7 3 2" xfId="17079" xr:uid="{00000000-0005-0000-0000-0000973F0000}"/>
    <cellStyle name="Note 3 3 7 3 3" xfId="27168" xr:uid="{DE0ADFDD-C503-4C41-8217-52EABFA6DC20}"/>
    <cellStyle name="Note 3 3 7 3 3 2" xfId="42131" xr:uid="{5F6C6224-5226-4643-988F-99B7CFFAC949}"/>
    <cellStyle name="Note 3 3 7 3 4" xfId="34550" xr:uid="{5E12BAC5-0C3E-4EEA-8474-0353CC39003B}"/>
    <cellStyle name="Note 3 3 7 4" xfId="17080" xr:uid="{00000000-0005-0000-0000-0000983F0000}"/>
    <cellStyle name="Note 3 3 8" xfId="17081" xr:uid="{00000000-0005-0000-0000-0000993F0000}"/>
    <cellStyle name="Note 3 3 9" xfId="17082" xr:uid="{00000000-0005-0000-0000-00009A3F0000}"/>
    <cellStyle name="Note 3 4" xfId="17083" xr:uid="{00000000-0005-0000-0000-00009B3F0000}"/>
    <cellStyle name="Note 3 4 10" xfId="17084" xr:uid="{00000000-0005-0000-0000-00009C3F0000}"/>
    <cellStyle name="Note 3 4 10 2" xfId="27169" xr:uid="{C9383624-EE37-41D6-ABB1-95132955D768}"/>
    <cellStyle name="Note 3 4 10 2 2" xfId="42132" xr:uid="{97FB538B-A8C1-4BD8-B806-EC6A97F619D7}"/>
    <cellStyle name="Note 3 4 10 3" xfId="34551" xr:uid="{5B86092C-8ACA-45F1-B560-AA04F8280298}"/>
    <cellStyle name="Note 3 4 11" xfId="17085" xr:uid="{00000000-0005-0000-0000-00009D3F0000}"/>
    <cellStyle name="Note 3 4 2" xfId="17086" xr:uid="{00000000-0005-0000-0000-00009E3F0000}"/>
    <cellStyle name="Note 3 4 2 2" xfId="17087" xr:uid="{00000000-0005-0000-0000-00009F3F0000}"/>
    <cellStyle name="Note 3 4 2 2 2" xfId="17088" xr:uid="{00000000-0005-0000-0000-0000A03F0000}"/>
    <cellStyle name="Note 3 4 2 2 2 2" xfId="17089" xr:uid="{00000000-0005-0000-0000-0000A13F0000}"/>
    <cellStyle name="Note 3 4 2 2 2 2 2" xfId="17090" xr:uid="{00000000-0005-0000-0000-0000A23F0000}"/>
    <cellStyle name="Note 3 4 2 2 2 3" xfId="17091" xr:uid="{00000000-0005-0000-0000-0000A33F0000}"/>
    <cellStyle name="Note 3 4 2 2 3" xfId="17092" xr:uid="{00000000-0005-0000-0000-0000A43F0000}"/>
    <cellStyle name="Note 3 4 2 2 3 2" xfId="17093" xr:uid="{00000000-0005-0000-0000-0000A53F0000}"/>
    <cellStyle name="Note 3 4 2 2 4" xfId="17094" xr:uid="{00000000-0005-0000-0000-0000A63F0000}"/>
    <cellStyle name="Note 3 4 2 3" xfId="17095" xr:uid="{00000000-0005-0000-0000-0000A73F0000}"/>
    <cellStyle name="Note 3 4 2 3 2" xfId="17096" xr:uid="{00000000-0005-0000-0000-0000A83F0000}"/>
    <cellStyle name="Note 3 4 2 3 2 2" xfId="17097" xr:uid="{00000000-0005-0000-0000-0000A93F0000}"/>
    <cellStyle name="Note 3 4 2 3 3" xfId="17098" xr:uid="{00000000-0005-0000-0000-0000AA3F0000}"/>
    <cellStyle name="Note 3 4 2 4" xfId="17099" xr:uid="{00000000-0005-0000-0000-0000AB3F0000}"/>
    <cellStyle name="Note 3 4 2 4 2" xfId="17100" xr:uid="{00000000-0005-0000-0000-0000AC3F0000}"/>
    <cellStyle name="Note 3 4 2 4 2 2" xfId="17101" xr:uid="{00000000-0005-0000-0000-0000AD3F0000}"/>
    <cellStyle name="Note 3 4 2 4 2 2 2" xfId="17102" xr:uid="{00000000-0005-0000-0000-0000AE3F0000}"/>
    <cellStyle name="Note 3 4 2 4 2 3" xfId="17103" xr:uid="{00000000-0005-0000-0000-0000AF3F0000}"/>
    <cellStyle name="Note 3 4 2 4 3" xfId="17104" xr:uid="{00000000-0005-0000-0000-0000B03F0000}"/>
    <cellStyle name="Note 3 4 2 4 3 2" xfId="17105" xr:uid="{00000000-0005-0000-0000-0000B13F0000}"/>
    <cellStyle name="Note 3 4 2 4 4" xfId="17106" xr:uid="{00000000-0005-0000-0000-0000B23F0000}"/>
    <cellStyle name="Note 3 4 2 5" xfId="17107" xr:uid="{00000000-0005-0000-0000-0000B33F0000}"/>
    <cellStyle name="Note 3 4 2 5 2" xfId="17108" xr:uid="{00000000-0005-0000-0000-0000B43F0000}"/>
    <cellStyle name="Note 3 4 2 5 2 2" xfId="17109" xr:uid="{00000000-0005-0000-0000-0000B53F0000}"/>
    <cellStyle name="Note 3 4 2 5 2 3" xfId="17110" xr:uid="{00000000-0005-0000-0000-0000B63F0000}"/>
    <cellStyle name="Note 3 4 2 5 3" xfId="17111" xr:uid="{00000000-0005-0000-0000-0000B73F0000}"/>
    <cellStyle name="Note 3 4 2 5 3 2" xfId="17112" xr:uid="{00000000-0005-0000-0000-0000B83F0000}"/>
    <cellStyle name="Note 3 4 2 5 3 3" xfId="27170" xr:uid="{BCC707B8-DDDC-4BB5-8AEF-05754FD4E501}"/>
    <cellStyle name="Note 3 4 2 5 3 3 2" xfId="42133" xr:uid="{13E3E9DF-1B97-4292-BB72-90940A7C81A9}"/>
    <cellStyle name="Note 3 4 2 5 3 4" xfId="34552" xr:uid="{79E9F945-C2C7-4D26-81CB-145EDED4E569}"/>
    <cellStyle name="Note 3 4 2 5 4" xfId="17113" xr:uid="{00000000-0005-0000-0000-0000B93F0000}"/>
    <cellStyle name="Note 3 4 2 6" xfId="17114" xr:uid="{00000000-0005-0000-0000-0000BA3F0000}"/>
    <cellStyle name="Note 3 4 2 7" xfId="17115" xr:uid="{00000000-0005-0000-0000-0000BB3F0000}"/>
    <cellStyle name="Note 3 4 2 8" xfId="17116" xr:uid="{00000000-0005-0000-0000-0000BC3F0000}"/>
    <cellStyle name="Note 3 4 2 8 2" xfId="27171" xr:uid="{EAC6904C-4DEA-4DAF-983A-1AC5D77C2AE3}"/>
    <cellStyle name="Note 3 4 2 8 2 2" xfId="42134" xr:uid="{13FA96EF-5443-4CF2-A72A-778BDA19AEBA}"/>
    <cellStyle name="Note 3 4 2 8 3" xfId="34553" xr:uid="{07A86667-FE26-4D38-B4E5-686C5640C3B2}"/>
    <cellStyle name="Note 3 4 2 9" xfId="17117" xr:uid="{00000000-0005-0000-0000-0000BD3F0000}"/>
    <cellStyle name="Note 3 4 3" xfId="17118" xr:uid="{00000000-0005-0000-0000-0000BE3F0000}"/>
    <cellStyle name="Note 3 4 3 2" xfId="17119" xr:uid="{00000000-0005-0000-0000-0000BF3F0000}"/>
    <cellStyle name="Note 3 4 3 2 2" xfId="17120" xr:uid="{00000000-0005-0000-0000-0000C03F0000}"/>
    <cellStyle name="Note 3 4 3 2 2 2" xfId="17121" xr:uid="{00000000-0005-0000-0000-0000C13F0000}"/>
    <cellStyle name="Note 3 4 3 2 3" xfId="17122" xr:uid="{00000000-0005-0000-0000-0000C23F0000}"/>
    <cellStyle name="Note 3 4 3 3" xfId="17123" xr:uid="{00000000-0005-0000-0000-0000C33F0000}"/>
    <cellStyle name="Note 3 4 3 3 2" xfId="17124" xr:uid="{00000000-0005-0000-0000-0000C43F0000}"/>
    <cellStyle name="Note 3 4 3 4" xfId="17125" xr:uid="{00000000-0005-0000-0000-0000C53F0000}"/>
    <cellStyle name="Note 3 4 4" xfId="17126" xr:uid="{00000000-0005-0000-0000-0000C63F0000}"/>
    <cellStyle name="Note 3 4 4 2" xfId="17127" xr:uid="{00000000-0005-0000-0000-0000C73F0000}"/>
    <cellStyle name="Note 3 4 4 2 2" xfId="17128" xr:uid="{00000000-0005-0000-0000-0000C83F0000}"/>
    <cellStyle name="Note 3 4 4 2 2 2" xfId="17129" xr:uid="{00000000-0005-0000-0000-0000C93F0000}"/>
    <cellStyle name="Note 3 4 4 2 3" xfId="17130" xr:uid="{00000000-0005-0000-0000-0000CA3F0000}"/>
    <cellStyle name="Note 3 4 4 3" xfId="17131" xr:uid="{00000000-0005-0000-0000-0000CB3F0000}"/>
    <cellStyle name="Note 3 4 4 3 2" xfId="17132" xr:uid="{00000000-0005-0000-0000-0000CC3F0000}"/>
    <cellStyle name="Note 3 4 4 4" xfId="17133" xr:uid="{00000000-0005-0000-0000-0000CD3F0000}"/>
    <cellStyle name="Note 3 4 5" xfId="17134" xr:uid="{00000000-0005-0000-0000-0000CE3F0000}"/>
    <cellStyle name="Note 3 4 5 2" xfId="17135" xr:uid="{00000000-0005-0000-0000-0000CF3F0000}"/>
    <cellStyle name="Note 3 4 5 2 2" xfId="17136" xr:uid="{00000000-0005-0000-0000-0000D03F0000}"/>
    <cellStyle name="Note 3 4 5 3" xfId="17137" xr:uid="{00000000-0005-0000-0000-0000D13F0000}"/>
    <cellStyle name="Note 3 4 6" xfId="17138" xr:uid="{00000000-0005-0000-0000-0000D23F0000}"/>
    <cellStyle name="Note 3 4 6 2" xfId="17139" xr:uid="{00000000-0005-0000-0000-0000D33F0000}"/>
    <cellStyle name="Note 3 4 6 2 2" xfId="17140" xr:uid="{00000000-0005-0000-0000-0000D43F0000}"/>
    <cellStyle name="Note 3 4 6 2 2 2" xfId="17141" xr:uid="{00000000-0005-0000-0000-0000D53F0000}"/>
    <cellStyle name="Note 3 4 6 2 3" xfId="17142" xr:uid="{00000000-0005-0000-0000-0000D63F0000}"/>
    <cellStyle name="Note 3 4 6 3" xfId="17143" xr:uid="{00000000-0005-0000-0000-0000D73F0000}"/>
    <cellStyle name="Note 3 4 6 3 2" xfId="17144" xr:uid="{00000000-0005-0000-0000-0000D83F0000}"/>
    <cellStyle name="Note 3 4 6 4" xfId="17145" xr:uid="{00000000-0005-0000-0000-0000D93F0000}"/>
    <cellStyle name="Note 3 4 7" xfId="17146" xr:uid="{00000000-0005-0000-0000-0000DA3F0000}"/>
    <cellStyle name="Note 3 4 7 2" xfId="17147" xr:uid="{00000000-0005-0000-0000-0000DB3F0000}"/>
    <cellStyle name="Note 3 4 7 2 2" xfId="17148" xr:uid="{00000000-0005-0000-0000-0000DC3F0000}"/>
    <cellStyle name="Note 3 4 7 2 3" xfId="17149" xr:uid="{00000000-0005-0000-0000-0000DD3F0000}"/>
    <cellStyle name="Note 3 4 7 3" xfId="17150" xr:uid="{00000000-0005-0000-0000-0000DE3F0000}"/>
    <cellStyle name="Note 3 4 7 3 2" xfId="17151" xr:uid="{00000000-0005-0000-0000-0000DF3F0000}"/>
    <cellStyle name="Note 3 4 7 3 3" xfId="27172" xr:uid="{CBF208FF-2BAA-4A38-93A9-C49745A3D40F}"/>
    <cellStyle name="Note 3 4 7 3 3 2" xfId="42135" xr:uid="{31ADCE07-2F13-454E-9BE1-EA0EED5CEE3C}"/>
    <cellStyle name="Note 3 4 7 3 4" xfId="34554" xr:uid="{3C669DB7-C3C4-40D9-8328-7E09A9EB89B4}"/>
    <cellStyle name="Note 3 4 7 4" xfId="17152" xr:uid="{00000000-0005-0000-0000-0000E03F0000}"/>
    <cellStyle name="Note 3 4 8" xfId="17153" xr:uid="{00000000-0005-0000-0000-0000E13F0000}"/>
    <cellStyle name="Note 3 4 9" xfId="17154" xr:uid="{00000000-0005-0000-0000-0000E23F0000}"/>
    <cellStyle name="Note 3 5" xfId="17155" xr:uid="{00000000-0005-0000-0000-0000E33F0000}"/>
    <cellStyle name="Note 3 5 2" xfId="17156" xr:uid="{00000000-0005-0000-0000-0000E43F0000}"/>
    <cellStyle name="Note 3 5 2 2" xfId="17157" xr:uid="{00000000-0005-0000-0000-0000E53F0000}"/>
    <cellStyle name="Note 3 5 2 2 2" xfId="17158" xr:uid="{00000000-0005-0000-0000-0000E63F0000}"/>
    <cellStyle name="Note 3 5 2 2 2 2" xfId="17159" xr:uid="{00000000-0005-0000-0000-0000E73F0000}"/>
    <cellStyle name="Note 3 5 2 2 3" xfId="17160" xr:uid="{00000000-0005-0000-0000-0000E83F0000}"/>
    <cellStyle name="Note 3 5 2 3" xfId="17161" xr:uid="{00000000-0005-0000-0000-0000E93F0000}"/>
    <cellStyle name="Note 3 5 2 4" xfId="17162" xr:uid="{00000000-0005-0000-0000-0000EA3F0000}"/>
    <cellStyle name="Note 3 5 2 5" xfId="17163" xr:uid="{00000000-0005-0000-0000-0000EB3F0000}"/>
    <cellStyle name="Note 3 5 2 5 2" xfId="27173" xr:uid="{2EC18AEA-2D81-4EDF-90DD-EA29C51601BB}"/>
    <cellStyle name="Note 3 5 2 5 2 2" xfId="42136" xr:uid="{25779D36-4EF6-44FD-B114-A7626ED51DEF}"/>
    <cellStyle name="Note 3 5 2 5 3" xfId="34555" xr:uid="{4A0B92D7-F9BF-425E-9C8B-8954DD15475C}"/>
    <cellStyle name="Note 3 5 2 6" xfId="17164" xr:uid="{00000000-0005-0000-0000-0000EC3F0000}"/>
    <cellStyle name="Note 3 5 3" xfId="17165" xr:uid="{00000000-0005-0000-0000-0000ED3F0000}"/>
    <cellStyle name="Note 3 5 3 2" xfId="17166" xr:uid="{00000000-0005-0000-0000-0000EE3F0000}"/>
    <cellStyle name="Note 3 5 3 2 2" xfId="17167" xr:uid="{00000000-0005-0000-0000-0000EF3F0000}"/>
    <cellStyle name="Note 3 5 3 2 2 2" xfId="17168" xr:uid="{00000000-0005-0000-0000-0000F03F0000}"/>
    <cellStyle name="Note 3 5 3 2 3" xfId="17169" xr:uid="{00000000-0005-0000-0000-0000F13F0000}"/>
    <cellStyle name="Note 3 5 3 3" xfId="17170" xr:uid="{00000000-0005-0000-0000-0000F23F0000}"/>
    <cellStyle name="Note 3 5 3 3 2" xfId="17171" xr:uid="{00000000-0005-0000-0000-0000F33F0000}"/>
    <cellStyle name="Note 3 5 3 4" xfId="17172" xr:uid="{00000000-0005-0000-0000-0000F43F0000}"/>
    <cellStyle name="Note 3 5 4" xfId="17173" xr:uid="{00000000-0005-0000-0000-0000F53F0000}"/>
    <cellStyle name="Note 3 5 4 2" xfId="17174" xr:uid="{00000000-0005-0000-0000-0000F63F0000}"/>
    <cellStyle name="Note 3 5 4 2 2" xfId="17175" xr:uid="{00000000-0005-0000-0000-0000F73F0000}"/>
    <cellStyle name="Note 3 5 4 2 2 2" xfId="17176" xr:uid="{00000000-0005-0000-0000-0000F83F0000}"/>
    <cellStyle name="Note 3 5 4 2 3" xfId="17177" xr:uid="{00000000-0005-0000-0000-0000F93F0000}"/>
    <cellStyle name="Note 3 5 4 3" xfId="17178" xr:uid="{00000000-0005-0000-0000-0000FA3F0000}"/>
    <cellStyle name="Note 3 5 4 3 2" xfId="17179" xr:uid="{00000000-0005-0000-0000-0000FB3F0000}"/>
    <cellStyle name="Note 3 5 4 4" xfId="17180" xr:uid="{00000000-0005-0000-0000-0000FC3F0000}"/>
    <cellStyle name="Note 3 5 5" xfId="17181" xr:uid="{00000000-0005-0000-0000-0000FD3F0000}"/>
    <cellStyle name="Note 3 5 5 2" xfId="17182" xr:uid="{00000000-0005-0000-0000-0000FE3F0000}"/>
    <cellStyle name="Note 3 5 5 2 2" xfId="17183" xr:uid="{00000000-0005-0000-0000-0000FF3F0000}"/>
    <cellStyle name="Note 3 5 5 2 3" xfId="17184" xr:uid="{00000000-0005-0000-0000-000000400000}"/>
    <cellStyle name="Note 3 5 5 3" xfId="17185" xr:uid="{00000000-0005-0000-0000-000001400000}"/>
    <cellStyle name="Note 3 5 5 3 2" xfId="17186" xr:uid="{00000000-0005-0000-0000-000002400000}"/>
    <cellStyle name="Note 3 5 5 3 3" xfId="27174" xr:uid="{265848D1-2638-492B-9BC9-E9DC43106658}"/>
    <cellStyle name="Note 3 5 5 3 3 2" xfId="42137" xr:uid="{3A071D7B-0383-4EB0-8AD5-6C6B38A43665}"/>
    <cellStyle name="Note 3 5 5 3 4" xfId="34556" xr:uid="{A30D58BD-6742-461F-832A-7AD088A7FB05}"/>
    <cellStyle name="Note 3 5 5 4" xfId="17187" xr:uid="{00000000-0005-0000-0000-000003400000}"/>
    <cellStyle name="Note 3 5 6" xfId="17188" xr:uid="{00000000-0005-0000-0000-000004400000}"/>
    <cellStyle name="Note 3 5 7" xfId="17189" xr:uid="{00000000-0005-0000-0000-000005400000}"/>
    <cellStyle name="Note 3 5 7 2" xfId="20166" xr:uid="{00000000-0005-0000-0000-000005400000}"/>
    <cellStyle name="Note 3 5 7 2 2" xfId="27608" xr:uid="{8569B46E-43A8-4C9F-AF49-0980B29080C1}"/>
    <cellStyle name="Note 3 5 7 2 2 2" xfId="42545" xr:uid="{03EF790F-5FA5-4155-855B-3B273FBB8F5F}"/>
    <cellStyle name="Note 3 5 7 2 3" xfId="35184" xr:uid="{91D44CC4-2CE5-44B0-99BE-156F173A176E}"/>
    <cellStyle name="Note 3 5 7 3" xfId="34557" xr:uid="{5B7709A0-C9E8-45AA-B194-B26E19ED9665}"/>
    <cellStyle name="Note 3 5 8" xfId="17190" xr:uid="{00000000-0005-0000-0000-000006400000}"/>
    <cellStyle name="Note 3 5 8 2" xfId="27175" xr:uid="{3A38FDDB-16FD-46A1-9FD5-AA48B2E578F5}"/>
    <cellStyle name="Note 3 5 8 2 2" xfId="42138" xr:uid="{85D780F4-9A39-48AB-8D56-C347A580FD20}"/>
    <cellStyle name="Note 3 5 8 3" xfId="34558" xr:uid="{05DCB88C-6C76-4AB2-A287-6B98A10F93F6}"/>
    <cellStyle name="Note 3 5 9" xfId="17191" xr:uid="{00000000-0005-0000-0000-000007400000}"/>
    <cellStyle name="Note 3 6" xfId="17192" xr:uid="{00000000-0005-0000-0000-000008400000}"/>
    <cellStyle name="Note 3 6 2" xfId="17193" xr:uid="{00000000-0005-0000-0000-000009400000}"/>
    <cellStyle name="Note 3 6 2 2" xfId="17194" xr:uid="{00000000-0005-0000-0000-00000A400000}"/>
    <cellStyle name="Note 3 6 2 2 2" xfId="17195" xr:uid="{00000000-0005-0000-0000-00000B400000}"/>
    <cellStyle name="Note 3 6 2 3" xfId="17196" xr:uid="{00000000-0005-0000-0000-00000C400000}"/>
    <cellStyle name="Note 3 6 3" xfId="17197" xr:uid="{00000000-0005-0000-0000-00000D400000}"/>
    <cellStyle name="Note 3 6 4" xfId="17198" xr:uid="{00000000-0005-0000-0000-00000E400000}"/>
    <cellStyle name="Note 3 6 5" xfId="17199" xr:uid="{00000000-0005-0000-0000-00000F400000}"/>
    <cellStyle name="Note 3 6 5 2" xfId="27176" xr:uid="{CBF4520A-971A-49C9-9D2D-B7BDCF874413}"/>
    <cellStyle name="Note 3 6 5 2 2" xfId="42139" xr:uid="{2BD748DF-91B5-49C0-A275-4F67B29E53F6}"/>
    <cellStyle name="Note 3 6 5 3" xfId="34559" xr:uid="{B176ABC1-9A5F-4636-BD57-FD2C659D7874}"/>
    <cellStyle name="Note 3 6 6" xfId="17200" xr:uid="{00000000-0005-0000-0000-000010400000}"/>
    <cellStyle name="Note 3 7" xfId="17201" xr:uid="{00000000-0005-0000-0000-000011400000}"/>
    <cellStyle name="Note 3 7 2" xfId="17202" xr:uid="{00000000-0005-0000-0000-000012400000}"/>
    <cellStyle name="Note 3 7 2 2" xfId="17203" xr:uid="{00000000-0005-0000-0000-000013400000}"/>
    <cellStyle name="Note 3 7 2 2 2" xfId="17204" xr:uid="{00000000-0005-0000-0000-000014400000}"/>
    <cellStyle name="Note 3 7 2 3" xfId="17205" xr:uid="{00000000-0005-0000-0000-000015400000}"/>
    <cellStyle name="Note 3 7 3" xfId="17206" xr:uid="{00000000-0005-0000-0000-000016400000}"/>
    <cellStyle name="Note 3 7 3 2" xfId="17207" xr:uid="{00000000-0005-0000-0000-000017400000}"/>
    <cellStyle name="Note 3 7 4" xfId="17208" xr:uid="{00000000-0005-0000-0000-000018400000}"/>
    <cellStyle name="Note 3 8" xfId="17209" xr:uid="{00000000-0005-0000-0000-000019400000}"/>
    <cellStyle name="Note 3 8 2" xfId="17210" xr:uid="{00000000-0005-0000-0000-00001A400000}"/>
    <cellStyle name="Note 3 8 2 2" xfId="17211" xr:uid="{00000000-0005-0000-0000-00001B400000}"/>
    <cellStyle name="Note 3 8 2 2 2" xfId="17212" xr:uid="{00000000-0005-0000-0000-00001C400000}"/>
    <cellStyle name="Note 3 8 2 3" xfId="17213" xr:uid="{00000000-0005-0000-0000-00001D400000}"/>
    <cellStyle name="Note 3 8 3" xfId="17214" xr:uid="{00000000-0005-0000-0000-00001E400000}"/>
    <cellStyle name="Note 3 8 3 2" xfId="17215" xr:uid="{00000000-0005-0000-0000-00001F400000}"/>
    <cellStyle name="Note 3 8 4" xfId="17216" xr:uid="{00000000-0005-0000-0000-000020400000}"/>
    <cellStyle name="Note 3 9" xfId="17217" xr:uid="{00000000-0005-0000-0000-000021400000}"/>
    <cellStyle name="Note 3 9 2" xfId="17218" xr:uid="{00000000-0005-0000-0000-000022400000}"/>
    <cellStyle name="Note 3 9 2 2" xfId="17219" xr:uid="{00000000-0005-0000-0000-000023400000}"/>
    <cellStyle name="Note 3 9 3" xfId="17220" xr:uid="{00000000-0005-0000-0000-000024400000}"/>
    <cellStyle name="Note 4" xfId="2580" xr:uid="{00000000-0005-0000-0000-0000DB090000}"/>
    <cellStyle name="Note 4 2" xfId="2581" xr:uid="{00000000-0005-0000-0000-0000DC090000}"/>
    <cellStyle name="Note 4 2 2" xfId="17223" xr:uid="{00000000-0005-0000-0000-000027400000}"/>
    <cellStyle name="Note 4 2 2 2" xfId="17224" xr:uid="{00000000-0005-0000-0000-000028400000}"/>
    <cellStyle name="Note 4 2 2 3" xfId="20167" xr:uid="{00000000-0005-0000-0000-000027400000}"/>
    <cellStyle name="Note 4 2 2 3 2" xfId="27609" xr:uid="{14F01FC2-A3B3-40B6-8651-77D6B9D20115}"/>
    <cellStyle name="Note 4 2 2 3 2 2" xfId="42546" xr:uid="{F69F8F09-3B46-4A5B-AABA-27F7E447A984}"/>
    <cellStyle name="Note 4 2 2 3 3" xfId="35185" xr:uid="{CE823AD7-F38D-4297-B774-98C0242AB56A}"/>
    <cellStyle name="Note 4 2 2 4" xfId="34560" xr:uid="{0C7AFBEE-F10F-4C36-A779-DD7058DE86F4}"/>
    <cellStyle name="Note 4 2 3" xfId="17225" xr:uid="{00000000-0005-0000-0000-000029400000}"/>
    <cellStyle name="Note 4 2 4" xfId="17222" xr:uid="{00000000-0005-0000-0000-000026400000}"/>
    <cellStyle name="Note 4 2 5" xfId="28071" xr:uid="{A101842B-F55F-4AB8-847C-290828939CB1}"/>
    <cellStyle name="Note 4 3" xfId="17226" xr:uid="{00000000-0005-0000-0000-00002A400000}"/>
    <cellStyle name="Note 4 3 2" xfId="17227" xr:uid="{00000000-0005-0000-0000-00002B400000}"/>
    <cellStyle name="Note 4 3 2 2" xfId="17228" xr:uid="{00000000-0005-0000-0000-00002C400000}"/>
    <cellStyle name="Note 4 3 2 3" xfId="17229" xr:uid="{00000000-0005-0000-0000-00002D400000}"/>
    <cellStyle name="Note 4 3 3" xfId="17230" xr:uid="{00000000-0005-0000-0000-00002E400000}"/>
    <cellStyle name="Note 4 3 3 2" xfId="17231" xr:uid="{00000000-0005-0000-0000-00002F400000}"/>
    <cellStyle name="Note 4 3 3 3" xfId="27177" xr:uid="{6648B222-A855-4700-ACBC-92E7E334544F}"/>
    <cellStyle name="Note 4 3 3 3 2" xfId="42140" xr:uid="{236ADF3E-0931-4B8D-8C72-042232C5D105}"/>
    <cellStyle name="Note 4 3 3 4" xfId="34561" xr:uid="{51653C71-5DEA-49EE-8D2A-205733E982E5}"/>
    <cellStyle name="Note 4 3 4" xfId="17232" xr:uid="{00000000-0005-0000-0000-000030400000}"/>
    <cellStyle name="Note 4 4" xfId="17233" xr:uid="{00000000-0005-0000-0000-000031400000}"/>
    <cellStyle name="Note 4 5" xfId="17234" xr:uid="{00000000-0005-0000-0000-000032400000}"/>
    <cellStyle name="Note 4 5 2" xfId="20168" xr:uid="{00000000-0005-0000-0000-000032400000}"/>
    <cellStyle name="Note 4 5 2 2" xfId="27610" xr:uid="{1F0B1F9E-D7DA-403A-B9F1-3FC5F0EFD77A}"/>
    <cellStyle name="Note 4 5 2 2 2" xfId="42547" xr:uid="{6797CF41-F4EB-4AF1-B14F-C93EF4C0F5DD}"/>
    <cellStyle name="Note 4 5 2 3" xfId="35186" xr:uid="{2EBD5A4E-EC8F-4FB6-8F54-16ECECDBF774}"/>
    <cellStyle name="Note 4 5 3" xfId="27178" xr:uid="{1C1DE336-926B-4C0E-BCB6-BF603D6D3E9A}"/>
    <cellStyle name="Note 4 5 3 2" xfId="42141" xr:uid="{B2A26349-470C-46B1-AD36-7AF4C8DC6403}"/>
    <cellStyle name="Note 4 5 4" xfId="34562" xr:uid="{649EC6A9-CEE9-4537-96DC-A7F67BE53CB3}"/>
    <cellStyle name="Note 4 6" xfId="17235" xr:uid="{00000000-0005-0000-0000-000033400000}"/>
    <cellStyle name="Note 4 7" xfId="17221" xr:uid="{00000000-0005-0000-0000-000025400000}"/>
    <cellStyle name="Note 4 8" xfId="28070" xr:uid="{A0B8E583-BDD8-470A-814B-A9B505390642}"/>
    <cellStyle name="Note 5" xfId="2582" xr:uid="{00000000-0005-0000-0000-0000DD090000}"/>
    <cellStyle name="Note 5 10" xfId="17237" xr:uid="{00000000-0005-0000-0000-000035400000}"/>
    <cellStyle name="Note 5 11" xfId="17238" xr:uid="{00000000-0005-0000-0000-000036400000}"/>
    <cellStyle name="Note 5 11 2" xfId="27179" xr:uid="{C0C100C2-E12A-436F-B259-824973E74640}"/>
    <cellStyle name="Note 5 11 2 2" xfId="42142" xr:uid="{6D9E90B3-409C-4C50-82D0-E961C66B438E}"/>
    <cellStyle name="Note 5 11 3" xfId="34563" xr:uid="{65ED16B4-7945-4775-BD98-15D5983A47B2}"/>
    <cellStyle name="Note 5 12" xfId="17239" xr:uid="{00000000-0005-0000-0000-000037400000}"/>
    <cellStyle name="Note 5 13" xfId="17236" xr:uid="{00000000-0005-0000-0000-000034400000}"/>
    <cellStyle name="Note 5 14" xfId="28072" xr:uid="{35474C9D-B825-45A1-87F2-88E974D96548}"/>
    <cellStyle name="Note 5 2" xfId="2583" xr:uid="{00000000-0005-0000-0000-0000DE090000}"/>
    <cellStyle name="Note 5 2 10" xfId="17240" xr:uid="{00000000-0005-0000-0000-000038400000}"/>
    <cellStyle name="Note 5 2 11" xfId="28073" xr:uid="{ECEAA1CC-0A3D-47ED-BD2E-9AB05E702291}"/>
    <cellStyle name="Note 5 2 2" xfId="17241" xr:uid="{00000000-0005-0000-0000-000039400000}"/>
    <cellStyle name="Note 5 2 2 2" xfId="17242" xr:uid="{00000000-0005-0000-0000-00003A400000}"/>
    <cellStyle name="Note 5 2 2 2 2" xfId="17243" xr:uid="{00000000-0005-0000-0000-00003B400000}"/>
    <cellStyle name="Note 5 2 2 2 2 2" xfId="17244" xr:uid="{00000000-0005-0000-0000-00003C400000}"/>
    <cellStyle name="Note 5 2 2 2 3" xfId="17245" xr:uid="{00000000-0005-0000-0000-00003D400000}"/>
    <cellStyle name="Note 5 2 2 3" xfId="17246" xr:uid="{00000000-0005-0000-0000-00003E400000}"/>
    <cellStyle name="Note 5 2 2 3 2" xfId="17247" xr:uid="{00000000-0005-0000-0000-00003F400000}"/>
    <cellStyle name="Note 5 2 2 4" xfId="17248" xr:uid="{00000000-0005-0000-0000-000040400000}"/>
    <cellStyle name="Note 5 2 3" xfId="17249" xr:uid="{00000000-0005-0000-0000-000041400000}"/>
    <cellStyle name="Note 5 2 3 2" xfId="17250" xr:uid="{00000000-0005-0000-0000-000042400000}"/>
    <cellStyle name="Note 5 2 3 2 2" xfId="17251" xr:uid="{00000000-0005-0000-0000-000043400000}"/>
    <cellStyle name="Note 5 2 3 2 2 2" xfId="17252" xr:uid="{00000000-0005-0000-0000-000044400000}"/>
    <cellStyle name="Note 5 2 3 2 3" xfId="17253" xr:uid="{00000000-0005-0000-0000-000045400000}"/>
    <cellStyle name="Note 5 2 3 3" xfId="17254" xr:uid="{00000000-0005-0000-0000-000046400000}"/>
    <cellStyle name="Note 5 2 3 3 2" xfId="17255" xr:uid="{00000000-0005-0000-0000-000047400000}"/>
    <cellStyle name="Note 5 2 3 4" xfId="17256" xr:uid="{00000000-0005-0000-0000-000048400000}"/>
    <cellStyle name="Note 5 2 4" xfId="17257" xr:uid="{00000000-0005-0000-0000-000049400000}"/>
    <cellStyle name="Note 5 2 4 2" xfId="17258" xr:uid="{00000000-0005-0000-0000-00004A400000}"/>
    <cellStyle name="Note 5 2 4 2 2" xfId="17259" xr:uid="{00000000-0005-0000-0000-00004B400000}"/>
    <cellStyle name="Note 5 2 4 2 2 2" xfId="17260" xr:uid="{00000000-0005-0000-0000-00004C400000}"/>
    <cellStyle name="Note 5 2 4 2 3" xfId="17261" xr:uid="{00000000-0005-0000-0000-00004D400000}"/>
    <cellStyle name="Note 5 2 4 3" xfId="17262" xr:uid="{00000000-0005-0000-0000-00004E400000}"/>
    <cellStyle name="Note 5 2 4 3 2" xfId="17263" xr:uid="{00000000-0005-0000-0000-00004F400000}"/>
    <cellStyle name="Note 5 2 4 4" xfId="17264" xr:uid="{00000000-0005-0000-0000-000050400000}"/>
    <cellStyle name="Note 5 2 5" xfId="17265" xr:uid="{00000000-0005-0000-0000-000051400000}"/>
    <cellStyle name="Note 5 2 5 2" xfId="17266" xr:uid="{00000000-0005-0000-0000-000052400000}"/>
    <cellStyle name="Note 5 2 5 2 2" xfId="17267" xr:uid="{00000000-0005-0000-0000-000053400000}"/>
    <cellStyle name="Note 5 2 5 2 3" xfId="17268" xr:uid="{00000000-0005-0000-0000-000054400000}"/>
    <cellStyle name="Note 5 2 5 3" xfId="17269" xr:uid="{00000000-0005-0000-0000-000055400000}"/>
    <cellStyle name="Note 5 2 5 3 2" xfId="17270" xr:uid="{00000000-0005-0000-0000-000056400000}"/>
    <cellStyle name="Note 5 2 5 3 3" xfId="27180" xr:uid="{6B149016-3B13-40D0-BE92-BB4CE0B222B1}"/>
    <cellStyle name="Note 5 2 5 3 3 2" xfId="42143" xr:uid="{1BCB3A6C-D54B-4786-AB74-D01051D3E314}"/>
    <cellStyle name="Note 5 2 5 3 4" xfId="34564" xr:uid="{DE761784-4BFE-4906-AE40-536BF25AB0C6}"/>
    <cellStyle name="Note 5 2 5 4" xfId="17271" xr:uid="{00000000-0005-0000-0000-000057400000}"/>
    <cellStyle name="Note 5 2 6" xfId="17272" xr:uid="{00000000-0005-0000-0000-000058400000}"/>
    <cellStyle name="Note 5 2 7" xfId="17273" xr:uid="{00000000-0005-0000-0000-000059400000}"/>
    <cellStyle name="Note 5 2 7 2" xfId="20169" xr:uid="{00000000-0005-0000-0000-000059400000}"/>
    <cellStyle name="Note 5 2 7 2 2" xfId="27611" xr:uid="{A0A71D8B-88F8-427F-A98C-87E89972F633}"/>
    <cellStyle name="Note 5 2 7 2 2 2" xfId="42548" xr:uid="{B01F23D4-B8C8-4CCF-A4E6-D570A1A152DC}"/>
    <cellStyle name="Note 5 2 7 2 3" xfId="35187" xr:uid="{558D8B09-9F42-4E3B-A779-288009F3B301}"/>
    <cellStyle name="Note 5 2 7 3" xfId="34565" xr:uid="{98C3B045-2348-4D19-87C5-6A4B73AF9BF5}"/>
    <cellStyle name="Note 5 2 8" xfId="17274" xr:uid="{00000000-0005-0000-0000-00005A400000}"/>
    <cellStyle name="Note 5 2 8 2" xfId="27181" xr:uid="{23E21F0F-6DF8-450E-8802-642621DC408B}"/>
    <cellStyle name="Note 5 2 8 2 2" xfId="42144" xr:uid="{61E51289-1E9A-414A-94B1-136954F84D73}"/>
    <cellStyle name="Note 5 2 8 3" xfId="34566" xr:uid="{1452D64B-69A2-4931-BFBB-868C7355EA74}"/>
    <cellStyle name="Note 5 2 9" xfId="17275" xr:uid="{00000000-0005-0000-0000-00005B400000}"/>
    <cellStyle name="Note 5 3" xfId="17276" xr:uid="{00000000-0005-0000-0000-00005C400000}"/>
    <cellStyle name="Note 5 3 2" xfId="17277" xr:uid="{00000000-0005-0000-0000-00005D400000}"/>
    <cellStyle name="Note 5 3 2 2" xfId="17278" xr:uid="{00000000-0005-0000-0000-00005E400000}"/>
    <cellStyle name="Note 5 3 2 2 2" xfId="17279" xr:uid="{00000000-0005-0000-0000-00005F400000}"/>
    <cellStyle name="Note 5 3 2 3" xfId="17280" xr:uid="{00000000-0005-0000-0000-000060400000}"/>
    <cellStyle name="Note 5 3 3" xfId="17281" xr:uid="{00000000-0005-0000-0000-000061400000}"/>
    <cellStyle name="Note 5 3 3 2" xfId="17282" xr:uid="{00000000-0005-0000-0000-000062400000}"/>
    <cellStyle name="Note 5 3 4" xfId="17283" xr:uid="{00000000-0005-0000-0000-000063400000}"/>
    <cellStyle name="Note 5 4" xfId="17284" xr:uid="{00000000-0005-0000-0000-000064400000}"/>
    <cellStyle name="Note 5 4 2" xfId="17285" xr:uid="{00000000-0005-0000-0000-000065400000}"/>
    <cellStyle name="Note 5 4 2 2" xfId="17286" xr:uid="{00000000-0005-0000-0000-000066400000}"/>
    <cellStyle name="Note 5 4 2 2 2" xfId="17287" xr:uid="{00000000-0005-0000-0000-000067400000}"/>
    <cellStyle name="Note 5 4 2 3" xfId="17288" xr:uid="{00000000-0005-0000-0000-000068400000}"/>
    <cellStyle name="Note 5 4 3" xfId="17289" xr:uid="{00000000-0005-0000-0000-000069400000}"/>
    <cellStyle name="Note 5 4 3 2" xfId="17290" xr:uid="{00000000-0005-0000-0000-00006A400000}"/>
    <cellStyle name="Note 5 4 4" xfId="17291" xr:uid="{00000000-0005-0000-0000-00006B400000}"/>
    <cellStyle name="Note 5 5" xfId="17292" xr:uid="{00000000-0005-0000-0000-00006C400000}"/>
    <cellStyle name="Note 5 5 2" xfId="17293" xr:uid="{00000000-0005-0000-0000-00006D400000}"/>
    <cellStyle name="Note 5 5 2 2" xfId="17294" xr:uid="{00000000-0005-0000-0000-00006E400000}"/>
    <cellStyle name="Note 5 5 3" xfId="17295" xr:uid="{00000000-0005-0000-0000-00006F400000}"/>
    <cellStyle name="Note 5 6" xfId="17296" xr:uid="{00000000-0005-0000-0000-000070400000}"/>
    <cellStyle name="Note 5 6 2" xfId="17297" xr:uid="{00000000-0005-0000-0000-000071400000}"/>
    <cellStyle name="Note 5 6 2 2" xfId="17298" xr:uid="{00000000-0005-0000-0000-000072400000}"/>
    <cellStyle name="Note 5 6 2 2 2" xfId="17299" xr:uid="{00000000-0005-0000-0000-000073400000}"/>
    <cellStyle name="Note 5 6 2 3" xfId="17300" xr:uid="{00000000-0005-0000-0000-000074400000}"/>
    <cellStyle name="Note 5 6 3" xfId="17301" xr:uid="{00000000-0005-0000-0000-000075400000}"/>
    <cellStyle name="Note 5 6 3 2" xfId="17302" xr:uid="{00000000-0005-0000-0000-000076400000}"/>
    <cellStyle name="Note 5 6 4" xfId="17303" xr:uid="{00000000-0005-0000-0000-000077400000}"/>
    <cellStyle name="Note 5 7" xfId="17304" xr:uid="{00000000-0005-0000-0000-000078400000}"/>
    <cellStyle name="Note 5 7 2" xfId="17305" xr:uid="{00000000-0005-0000-0000-000079400000}"/>
    <cellStyle name="Note 5 7 2 2" xfId="17306" xr:uid="{00000000-0005-0000-0000-00007A400000}"/>
    <cellStyle name="Note 5 7 2 3" xfId="17307" xr:uid="{00000000-0005-0000-0000-00007B400000}"/>
    <cellStyle name="Note 5 7 3" xfId="17308" xr:uid="{00000000-0005-0000-0000-00007C400000}"/>
    <cellStyle name="Note 5 7 3 2" xfId="17309" xr:uid="{00000000-0005-0000-0000-00007D400000}"/>
    <cellStyle name="Note 5 7 3 3" xfId="27182" xr:uid="{72B09906-5290-40EE-A104-487A9F361980}"/>
    <cellStyle name="Note 5 7 3 3 2" xfId="42145" xr:uid="{99B2615E-37E5-4B24-855D-106581255AC7}"/>
    <cellStyle name="Note 5 7 3 4" xfId="34567" xr:uid="{C5A7BFC5-D081-4016-8537-7FA47BB77F41}"/>
    <cellStyle name="Note 5 7 4" xfId="17310" xr:uid="{00000000-0005-0000-0000-00007E400000}"/>
    <cellStyle name="Note 5 8" xfId="17311" xr:uid="{00000000-0005-0000-0000-00007F400000}"/>
    <cellStyle name="Note 5 8 2" xfId="17312" xr:uid="{00000000-0005-0000-0000-000080400000}"/>
    <cellStyle name="Note 5 8 2 2" xfId="17313" xr:uid="{00000000-0005-0000-0000-000081400000}"/>
    <cellStyle name="Note 5 8 2 3" xfId="17314" xr:uid="{00000000-0005-0000-0000-000082400000}"/>
    <cellStyle name="Note 5 8 3" xfId="17315" xr:uid="{00000000-0005-0000-0000-000083400000}"/>
    <cellStyle name="Note 5 8 3 2" xfId="17316" xr:uid="{00000000-0005-0000-0000-000084400000}"/>
    <cellStyle name="Note 5 8 3 3" xfId="27183" xr:uid="{D5D0BB72-5745-45E9-B5CA-61A0E42F2B29}"/>
    <cellStyle name="Note 5 8 3 3 2" xfId="42146" xr:uid="{444C70CB-BC4E-4DB1-A389-CF108E100667}"/>
    <cellStyle name="Note 5 8 3 4" xfId="34568" xr:uid="{13F77F1F-CF81-4AA5-AFC8-E46B406AB62A}"/>
    <cellStyle name="Note 5 8 4" xfId="17317" xr:uid="{00000000-0005-0000-0000-000085400000}"/>
    <cellStyle name="Note 5 9" xfId="17318" xr:uid="{00000000-0005-0000-0000-000086400000}"/>
    <cellStyle name="Note 6" xfId="2584" xr:uid="{00000000-0005-0000-0000-0000DF090000}"/>
    <cellStyle name="Note 6 10" xfId="17320" xr:uid="{00000000-0005-0000-0000-000088400000}"/>
    <cellStyle name="Note 6 10 2" xfId="27184" xr:uid="{A3F011DC-85AA-4676-8406-DF054BA3861A}"/>
    <cellStyle name="Note 6 10 2 2" xfId="42147" xr:uid="{4B18F04B-316A-4EEE-A453-EEB6074D13EF}"/>
    <cellStyle name="Note 6 10 3" xfId="34569" xr:uid="{F1B68D93-2ACB-4CD3-89D1-6BE99FC78C8B}"/>
    <cellStyle name="Note 6 11" xfId="17321" xr:uid="{00000000-0005-0000-0000-000089400000}"/>
    <cellStyle name="Note 6 12" xfId="17319" xr:uid="{00000000-0005-0000-0000-000087400000}"/>
    <cellStyle name="Note 6 13" xfId="28074" xr:uid="{60A5DEEA-B4CC-4506-BC45-6E80FEC6E830}"/>
    <cellStyle name="Note 6 2" xfId="2585" xr:uid="{00000000-0005-0000-0000-0000E0090000}"/>
    <cellStyle name="Note 6 2 10" xfId="17322" xr:uid="{00000000-0005-0000-0000-00008A400000}"/>
    <cellStyle name="Note 6 2 11" xfId="28075" xr:uid="{79F76624-FCF3-4C94-A4DA-74E2784CCA20}"/>
    <cellStyle name="Note 6 2 2" xfId="17323" xr:uid="{00000000-0005-0000-0000-00008B400000}"/>
    <cellStyle name="Note 6 2 2 2" xfId="17324" xr:uid="{00000000-0005-0000-0000-00008C400000}"/>
    <cellStyle name="Note 6 2 2 2 2" xfId="17325" xr:uid="{00000000-0005-0000-0000-00008D400000}"/>
    <cellStyle name="Note 6 2 2 2 2 2" xfId="17326" xr:uid="{00000000-0005-0000-0000-00008E400000}"/>
    <cellStyle name="Note 6 2 2 2 3" xfId="17327" xr:uid="{00000000-0005-0000-0000-00008F400000}"/>
    <cellStyle name="Note 6 2 2 3" xfId="17328" xr:uid="{00000000-0005-0000-0000-000090400000}"/>
    <cellStyle name="Note 6 2 2 3 2" xfId="17329" xr:uid="{00000000-0005-0000-0000-000091400000}"/>
    <cellStyle name="Note 6 2 2 4" xfId="17330" xr:uid="{00000000-0005-0000-0000-000092400000}"/>
    <cellStyle name="Note 6 2 3" xfId="17331" xr:uid="{00000000-0005-0000-0000-000093400000}"/>
    <cellStyle name="Note 6 2 3 2" xfId="17332" xr:uid="{00000000-0005-0000-0000-000094400000}"/>
    <cellStyle name="Note 6 2 3 2 2" xfId="17333" xr:uid="{00000000-0005-0000-0000-000095400000}"/>
    <cellStyle name="Note 6 2 3 2 2 2" xfId="17334" xr:uid="{00000000-0005-0000-0000-000096400000}"/>
    <cellStyle name="Note 6 2 3 2 3" xfId="17335" xr:uid="{00000000-0005-0000-0000-000097400000}"/>
    <cellStyle name="Note 6 2 3 3" xfId="17336" xr:uid="{00000000-0005-0000-0000-000098400000}"/>
    <cellStyle name="Note 6 2 3 3 2" xfId="17337" xr:uid="{00000000-0005-0000-0000-000099400000}"/>
    <cellStyle name="Note 6 2 3 4" xfId="17338" xr:uid="{00000000-0005-0000-0000-00009A400000}"/>
    <cellStyle name="Note 6 2 4" xfId="17339" xr:uid="{00000000-0005-0000-0000-00009B400000}"/>
    <cellStyle name="Note 6 2 4 2" xfId="17340" xr:uid="{00000000-0005-0000-0000-00009C400000}"/>
    <cellStyle name="Note 6 2 4 2 2" xfId="17341" xr:uid="{00000000-0005-0000-0000-00009D400000}"/>
    <cellStyle name="Note 6 2 4 2 2 2" xfId="17342" xr:uid="{00000000-0005-0000-0000-00009E400000}"/>
    <cellStyle name="Note 6 2 4 2 3" xfId="17343" xr:uid="{00000000-0005-0000-0000-00009F400000}"/>
    <cellStyle name="Note 6 2 4 3" xfId="17344" xr:uid="{00000000-0005-0000-0000-0000A0400000}"/>
    <cellStyle name="Note 6 2 4 3 2" xfId="17345" xr:uid="{00000000-0005-0000-0000-0000A1400000}"/>
    <cellStyle name="Note 6 2 4 4" xfId="17346" xr:uid="{00000000-0005-0000-0000-0000A2400000}"/>
    <cellStyle name="Note 6 2 5" xfId="17347" xr:uid="{00000000-0005-0000-0000-0000A3400000}"/>
    <cellStyle name="Note 6 2 5 2" xfId="17348" xr:uid="{00000000-0005-0000-0000-0000A4400000}"/>
    <cellStyle name="Note 6 2 5 2 2" xfId="17349" xr:uid="{00000000-0005-0000-0000-0000A5400000}"/>
    <cellStyle name="Note 6 2 5 2 3" xfId="17350" xr:uid="{00000000-0005-0000-0000-0000A6400000}"/>
    <cellStyle name="Note 6 2 5 3" xfId="17351" xr:uid="{00000000-0005-0000-0000-0000A7400000}"/>
    <cellStyle name="Note 6 2 5 3 2" xfId="17352" xr:uid="{00000000-0005-0000-0000-0000A8400000}"/>
    <cellStyle name="Note 6 2 5 3 3" xfId="27185" xr:uid="{25DF3A48-05D8-4DBC-B522-E6FE304A8467}"/>
    <cellStyle name="Note 6 2 5 3 3 2" xfId="42148" xr:uid="{E142B756-EC40-4EB6-A617-07EF853B20D6}"/>
    <cellStyle name="Note 6 2 5 3 4" xfId="34570" xr:uid="{DE7AE04D-4E6D-4425-BD9C-72F99080C6E7}"/>
    <cellStyle name="Note 6 2 5 4" xfId="17353" xr:uid="{00000000-0005-0000-0000-0000A9400000}"/>
    <cellStyle name="Note 6 2 6" xfId="17354" xr:uid="{00000000-0005-0000-0000-0000AA400000}"/>
    <cellStyle name="Note 6 2 7" xfId="17355" xr:uid="{00000000-0005-0000-0000-0000AB400000}"/>
    <cellStyle name="Note 6 2 7 2" xfId="20170" xr:uid="{00000000-0005-0000-0000-0000AB400000}"/>
    <cellStyle name="Note 6 2 7 2 2" xfId="27612" xr:uid="{5B56944A-44E6-486F-A85A-744E70405866}"/>
    <cellStyle name="Note 6 2 7 2 2 2" xfId="42549" xr:uid="{25F601E3-6E16-4C02-925F-1AC871AA7A50}"/>
    <cellStyle name="Note 6 2 7 2 3" xfId="35188" xr:uid="{EC54C9DB-A8D1-4F9E-BD3C-F4B9C6105438}"/>
    <cellStyle name="Note 6 2 7 3" xfId="34571" xr:uid="{5F6E4934-B61D-47DE-A16D-66DC19E5B5A6}"/>
    <cellStyle name="Note 6 2 8" xfId="17356" xr:uid="{00000000-0005-0000-0000-0000AC400000}"/>
    <cellStyle name="Note 6 2 8 2" xfId="27186" xr:uid="{2AF073BB-E345-4F96-9F8E-39D83F62B61A}"/>
    <cellStyle name="Note 6 2 8 2 2" xfId="42149" xr:uid="{59F3EF1A-D639-403A-A2CB-0542B8B5713F}"/>
    <cellStyle name="Note 6 2 8 3" xfId="34572" xr:uid="{12ABB477-CF2F-4FFB-9EEC-AD6EE53EF0D5}"/>
    <cellStyle name="Note 6 2 9" xfId="17357" xr:uid="{00000000-0005-0000-0000-0000AD400000}"/>
    <cellStyle name="Note 6 3" xfId="17358" xr:uid="{00000000-0005-0000-0000-0000AE400000}"/>
    <cellStyle name="Note 6 3 2" xfId="17359" xr:uid="{00000000-0005-0000-0000-0000AF400000}"/>
    <cellStyle name="Note 6 3 2 2" xfId="17360" xr:uid="{00000000-0005-0000-0000-0000B0400000}"/>
    <cellStyle name="Note 6 3 2 2 2" xfId="17361" xr:uid="{00000000-0005-0000-0000-0000B1400000}"/>
    <cellStyle name="Note 6 3 2 3" xfId="17362" xr:uid="{00000000-0005-0000-0000-0000B2400000}"/>
    <cellStyle name="Note 6 3 3" xfId="17363" xr:uid="{00000000-0005-0000-0000-0000B3400000}"/>
    <cellStyle name="Note 6 3 3 2" xfId="17364" xr:uid="{00000000-0005-0000-0000-0000B4400000}"/>
    <cellStyle name="Note 6 3 4" xfId="17365" xr:uid="{00000000-0005-0000-0000-0000B5400000}"/>
    <cellStyle name="Note 6 4" xfId="17366" xr:uid="{00000000-0005-0000-0000-0000B6400000}"/>
    <cellStyle name="Note 6 4 2" xfId="17367" xr:uid="{00000000-0005-0000-0000-0000B7400000}"/>
    <cellStyle name="Note 6 4 2 2" xfId="17368" xr:uid="{00000000-0005-0000-0000-0000B8400000}"/>
    <cellStyle name="Note 6 4 2 2 2" xfId="17369" xr:uid="{00000000-0005-0000-0000-0000B9400000}"/>
    <cellStyle name="Note 6 4 2 3" xfId="17370" xr:uid="{00000000-0005-0000-0000-0000BA400000}"/>
    <cellStyle name="Note 6 4 3" xfId="17371" xr:uid="{00000000-0005-0000-0000-0000BB400000}"/>
    <cellStyle name="Note 6 4 3 2" xfId="17372" xr:uid="{00000000-0005-0000-0000-0000BC400000}"/>
    <cellStyle name="Note 6 4 4" xfId="17373" xr:uid="{00000000-0005-0000-0000-0000BD400000}"/>
    <cellStyle name="Note 6 5" xfId="17374" xr:uid="{00000000-0005-0000-0000-0000BE400000}"/>
    <cellStyle name="Note 6 5 2" xfId="17375" xr:uid="{00000000-0005-0000-0000-0000BF400000}"/>
    <cellStyle name="Note 6 5 2 2" xfId="17376" xr:uid="{00000000-0005-0000-0000-0000C0400000}"/>
    <cellStyle name="Note 6 5 3" xfId="17377" xr:uid="{00000000-0005-0000-0000-0000C1400000}"/>
    <cellStyle name="Note 6 6" xfId="17378" xr:uid="{00000000-0005-0000-0000-0000C2400000}"/>
    <cellStyle name="Note 6 6 2" xfId="17379" xr:uid="{00000000-0005-0000-0000-0000C3400000}"/>
    <cellStyle name="Note 6 6 2 2" xfId="17380" xr:uid="{00000000-0005-0000-0000-0000C4400000}"/>
    <cellStyle name="Note 6 6 2 2 2" xfId="17381" xr:uid="{00000000-0005-0000-0000-0000C5400000}"/>
    <cellStyle name="Note 6 6 2 3" xfId="17382" xr:uid="{00000000-0005-0000-0000-0000C6400000}"/>
    <cellStyle name="Note 6 6 3" xfId="17383" xr:uid="{00000000-0005-0000-0000-0000C7400000}"/>
    <cellStyle name="Note 6 6 3 2" xfId="17384" xr:uid="{00000000-0005-0000-0000-0000C8400000}"/>
    <cellStyle name="Note 6 6 4" xfId="17385" xr:uid="{00000000-0005-0000-0000-0000C9400000}"/>
    <cellStyle name="Note 6 7" xfId="17386" xr:uid="{00000000-0005-0000-0000-0000CA400000}"/>
    <cellStyle name="Note 6 7 2" xfId="17387" xr:uid="{00000000-0005-0000-0000-0000CB400000}"/>
    <cellStyle name="Note 6 7 2 2" xfId="17388" xr:uid="{00000000-0005-0000-0000-0000CC400000}"/>
    <cellStyle name="Note 6 7 2 3" xfId="17389" xr:uid="{00000000-0005-0000-0000-0000CD400000}"/>
    <cellStyle name="Note 6 7 3" xfId="17390" xr:uid="{00000000-0005-0000-0000-0000CE400000}"/>
    <cellStyle name="Note 6 7 3 2" xfId="17391" xr:uid="{00000000-0005-0000-0000-0000CF400000}"/>
    <cellStyle name="Note 6 7 3 3" xfId="27187" xr:uid="{863BCE39-1170-470E-82A8-187158E27E5D}"/>
    <cellStyle name="Note 6 7 3 3 2" xfId="42150" xr:uid="{37B6A538-2AFF-4F35-BDBC-04C7941C7FDC}"/>
    <cellStyle name="Note 6 7 3 4" xfId="34573" xr:uid="{0DED6B3C-0BAB-4E83-B47B-658ADEF75F4D}"/>
    <cellStyle name="Note 6 7 4" xfId="17392" xr:uid="{00000000-0005-0000-0000-0000D0400000}"/>
    <cellStyle name="Note 6 8" xfId="17393" xr:uid="{00000000-0005-0000-0000-0000D1400000}"/>
    <cellStyle name="Note 6 9" xfId="17394" xr:uid="{00000000-0005-0000-0000-0000D2400000}"/>
    <cellStyle name="Note 7" xfId="2586" xr:uid="{00000000-0005-0000-0000-0000E1090000}"/>
    <cellStyle name="Note 7 10" xfId="17396" xr:uid="{00000000-0005-0000-0000-0000D4400000}"/>
    <cellStyle name="Note 7 10 2" xfId="27188" xr:uid="{239139F9-FE5C-4CF9-A5F3-6EB4A6650F24}"/>
    <cellStyle name="Note 7 10 2 2" xfId="42151" xr:uid="{94557967-6881-4B69-9BBE-AEB07B200B49}"/>
    <cellStyle name="Note 7 10 3" xfId="34574" xr:uid="{5AFDEE83-964E-4692-9ECA-3EC9A9FBD6A3}"/>
    <cellStyle name="Note 7 11" xfId="17397" xr:uid="{00000000-0005-0000-0000-0000D5400000}"/>
    <cellStyle name="Note 7 12" xfId="17395" xr:uid="{00000000-0005-0000-0000-0000D3400000}"/>
    <cellStyle name="Note 7 13" xfId="28076" xr:uid="{0ABD4F9C-517C-4E1A-92AB-2D0147CA028B}"/>
    <cellStyle name="Note 7 2" xfId="2587" xr:uid="{00000000-0005-0000-0000-0000E2090000}"/>
    <cellStyle name="Note 7 2 10" xfId="17398" xr:uid="{00000000-0005-0000-0000-0000D6400000}"/>
    <cellStyle name="Note 7 2 11" xfId="28077" xr:uid="{1031B254-4C0E-4DE7-8DA8-8004BC1CF049}"/>
    <cellStyle name="Note 7 2 2" xfId="17399" xr:uid="{00000000-0005-0000-0000-0000D7400000}"/>
    <cellStyle name="Note 7 2 2 2" xfId="17400" xr:uid="{00000000-0005-0000-0000-0000D8400000}"/>
    <cellStyle name="Note 7 2 2 2 2" xfId="17401" xr:uid="{00000000-0005-0000-0000-0000D9400000}"/>
    <cellStyle name="Note 7 2 2 2 2 2" xfId="17402" xr:uid="{00000000-0005-0000-0000-0000DA400000}"/>
    <cellStyle name="Note 7 2 2 2 3" xfId="17403" xr:uid="{00000000-0005-0000-0000-0000DB400000}"/>
    <cellStyle name="Note 7 2 2 3" xfId="17404" xr:uid="{00000000-0005-0000-0000-0000DC400000}"/>
    <cellStyle name="Note 7 2 2 3 2" xfId="17405" xr:uid="{00000000-0005-0000-0000-0000DD400000}"/>
    <cellStyle name="Note 7 2 2 4" xfId="17406" xr:uid="{00000000-0005-0000-0000-0000DE400000}"/>
    <cellStyle name="Note 7 2 3" xfId="17407" xr:uid="{00000000-0005-0000-0000-0000DF400000}"/>
    <cellStyle name="Note 7 2 3 2" xfId="17408" xr:uid="{00000000-0005-0000-0000-0000E0400000}"/>
    <cellStyle name="Note 7 2 3 2 2" xfId="17409" xr:uid="{00000000-0005-0000-0000-0000E1400000}"/>
    <cellStyle name="Note 7 2 3 2 2 2" xfId="17410" xr:uid="{00000000-0005-0000-0000-0000E2400000}"/>
    <cellStyle name="Note 7 2 3 2 3" xfId="17411" xr:uid="{00000000-0005-0000-0000-0000E3400000}"/>
    <cellStyle name="Note 7 2 3 3" xfId="17412" xr:uid="{00000000-0005-0000-0000-0000E4400000}"/>
    <cellStyle name="Note 7 2 3 3 2" xfId="17413" xr:uid="{00000000-0005-0000-0000-0000E5400000}"/>
    <cellStyle name="Note 7 2 3 4" xfId="17414" xr:uid="{00000000-0005-0000-0000-0000E6400000}"/>
    <cellStyle name="Note 7 2 4" xfId="17415" xr:uid="{00000000-0005-0000-0000-0000E7400000}"/>
    <cellStyle name="Note 7 2 4 2" xfId="17416" xr:uid="{00000000-0005-0000-0000-0000E8400000}"/>
    <cellStyle name="Note 7 2 4 2 2" xfId="17417" xr:uid="{00000000-0005-0000-0000-0000E9400000}"/>
    <cellStyle name="Note 7 2 4 2 2 2" xfId="17418" xr:uid="{00000000-0005-0000-0000-0000EA400000}"/>
    <cellStyle name="Note 7 2 4 2 3" xfId="17419" xr:uid="{00000000-0005-0000-0000-0000EB400000}"/>
    <cellStyle name="Note 7 2 4 3" xfId="17420" xr:uid="{00000000-0005-0000-0000-0000EC400000}"/>
    <cellStyle name="Note 7 2 4 3 2" xfId="17421" xr:uid="{00000000-0005-0000-0000-0000ED400000}"/>
    <cellStyle name="Note 7 2 4 4" xfId="17422" xr:uid="{00000000-0005-0000-0000-0000EE400000}"/>
    <cellStyle name="Note 7 2 5" xfId="17423" xr:uid="{00000000-0005-0000-0000-0000EF400000}"/>
    <cellStyle name="Note 7 2 5 2" xfId="17424" xr:uid="{00000000-0005-0000-0000-0000F0400000}"/>
    <cellStyle name="Note 7 2 5 2 2" xfId="17425" xr:uid="{00000000-0005-0000-0000-0000F1400000}"/>
    <cellStyle name="Note 7 2 5 2 3" xfId="17426" xr:uid="{00000000-0005-0000-0000-0000F2400000}"/>
    <cellStyle name="Note 7 2 5 3" xfId="17427" xr:uid="{00000000-0005-0000-0000-0000F3400000}"/>
    <cellStyle name="Note 7 2 5 3 2" xfId="17428" xr:uid="{00000000-0005-0000-0000-0000F4400000}"/>
    <cellStyle name="Note 7 2 5 3 3" xfId="27189" xr:uid="{BE7ECFF0-0A8E-49E9-BBB4-4E197379B2BD}"/>
    <cellStyle name="Note 7 2 5 3 3 2" xfId="42152" xr:uid="{F871AC9F-B98F-4891-80AC-074A7F8A8A28}"/>
    <cellStyle name="Note 7 2 5 3 4" xfId="34575" xr:uid="{C5B1B4C5-8B1E-46D3-B921-9A81E8025DFA}"/>
    <cellStyle name="Note 7 2 5 4" xfId="17429" xr:uid="{00000000-0005-0000-0000-0000F5400000}"/>
    <cellStyle name="Note 7 2 6" xfId="17430" xr:uid="{00000000-0005-0000-0000-0000F6400000}"/>
    <cellStyle name="Note 7 2 7" xfId="17431" xr:uid="{00000000-0005-0000-0000-0000F7400000}"/>
    <cellStyle name="Note 7 2 7 2" xfId="20171" xr:uid="{00000000-0005-0000-0000-0000F7400000}"/>
    <cellStyle name="Note 7 2 7 2 2" xfId="27613" xr:uid="{CEE7AE94-BC53-4875-B920-2069EE9238DE}"/>
    <cellStyle name="Note 7 2 7 2 2 2" xfId="42550" xr:uid="{AA023352-923C-403B-AE33-7B3F7E71C3E2}"/>
    <cellStyle name="Note 7 2 7 2 3" xfId="35189" xr:uid="{C07717ED-AE7E-48A3-BE96-56BA4DD79D7B}"/>
    <cellStyle name="Note 7 2 7 3" xfId="34576" xr:uid="{A9E89376-C246-4795-A5F5-510050C0C781}"/>
    <cellStyle name="Note 7 2 8" xfId="17432" xr:uid="{00000000-0005-0000-0000-0000F8400000}"/>
    <cellStyle name="Note 7 2 8 2" xfId="27190" xr:uid="{15B316D0-7BCC-4325-9F8E-21DBA24057BC}"/>
    <cellStyle name="Note 7 2 8 2 2" xfId="42153" xr:uid="{EE00EC6E-73B1-4297-89D9-F7B6685A938B}"/>
    <cellStyle name="Note 7 2 8 3" xfId="34577" xr:uid="{B53589EA-6336-4131-BCEF-4274278B8354}"/>
    <cellStyle name="Note 7 2 9" xfId="17433" xr:uid="{00000000-0005-0000-0000-0000F9400000}"/>
    <cellStyle name="Note 7 3" xfId="17434" xr:uid="{00000000-0005-0000-0000-0000FA400000}"/>
    <cellStyle name="Note 7 3 2" xfId="17435" xr:uid="{00000000-0005-0000-0000-0000FB400000}"/>
    <cellStyle name="Note 7 3 2 2" xfId="17436" xr:uid="{00000000-0005-0000-0000-0000FC400000}"/>
    <cellStyle name="Note 7 3 2 2 2" xfId="17437" xr:uid="{00000000-0005-0000-0000-0000FD400000}"/>
    <cellStyle name="Note 7 3 2 3" xfId="17438" xr:uid="{00000000-0005-0000-0000-0000FE400000}"/>
    <cellStyle name="Note 7 3 3" xfId="17439" xr:uid="{00000000-0005-0000-0000-0000FF400000}"/>
    <cellStyle name="Note 7 3 3 2" xfId="17440" xr:uid="{00000000-0005-0000-0000-000000410000}"/>
    <cellStyle name="Note 7 3 4" xfId="17441" xr:uid="{00000000-0005-0000-0000-000001410000}"/>
    <cellStyle name="Note 7 4" xfId="17442" xr:uid="{00000000-0005-0000-0000-000002410000}"/>
    <cellStyle name="Note 7 4 2" xfId="17443" xr:uid="{00000000-0005-0000-0000-000003410000}"/>
    <cellStyle name="Note 7 4 2 2" xfId="17444" xr:uid="{00000000-0005-0000-0000-000004410000}"/>
    <cellStyle name="Note 7 4 2 2 2" xfId="17445" xr:uid="{00000000-0005-0000-0000-000005410000}"/>
    <cellStyle name="Note 7 4 2 3" xfId="17446" xr:uid="{00000000-0005-0000-0000-000006410000}"/>
    <cellStyle name="Note 7 4 3" xfId="17447" xr:uid="{00000000-0005-0000-0000-000007410000}"/>
    <cellStyle name="Note 7 4 3 2" xfId="17448" xr:uid="{00000000-0005-0000-0000-000008410000}"/>
    <cellStyle name="Note 7 4 4" xfId="17449" xr:uid="{00000000-0005-0000-0000-000009410000}"/>
    <cellStyle name="Note 7 5" xfId="17450" xr:uid="{00000000-0005-0000-0000-00000A410000}"/>
    <cellStyle name="Note 7 5 2" xfId="17451" xr:uid="{00000000-0005-0000-0000-00000B410000}"/>
    <cellStyle name="Note 7 5 2 2" xfId="17452" xr:uid="{00000000-0005-0000-0000-00000C410000}"/>
    <cellStyle name="Note 7 5 3" xfId="17453" xr:uid="{00000000-0005-0000-0000-00000D410000}"/>
    <cellStyle name="Note 7 6" xfId="17454" xr:uid="{00000000-0005-0000-0000-00000E410000}"/>
    <cellStyle name="Note 7 6 2" xfId="17455" xr:uid="{00000000-0005-0000-0000-00000F410000}"/>
    <cellStyle name="Note 7 6 2 2" xfId="17456" xr:uid="{00000000-0005-0000-0000-000010410000}"/>
    <cellStyle name="Note 7 6 2 2 2" xfId="17457" xr:uid="{00000000-0005-0000-0000-000011410000}"/>
    <cellStyle name="Note 7 6 2 3" xfId="17458" xr:uid="{00000000-0005-0000-0000-000012410000}"/>
    <cellStyle name="Note 7 6 3" xfId="17459" xr:uid="{00000000-0005-0000-0000-000013410000}"/>
    <cellStyle name="Note 7 6 3 2" xfId="17460" xr:uid="{00000000-0005-0000-0000-000014410000}"/>
    <cellStyle name="Note 7 6 4" xfId="17461" xr:uid="{00000000-0005-0000-0000-000015410000}"/>
    <cellStyle name="Note 7 7" xfId="17462" xr:uid="{00000000-0005-0000-0000-000016410000}"/>
    <cellStyle name="Note 7 7 2" xfId="17463" xr:uid="{00000000-0005-0000-0000-000017410000}"/>
    <cellStyle name="Note 7 7 2 2" xfId="17464" xr:uid="{00000000-0005-0000-0000-000018410000}"/>
    <cellStyle name="Note 7 7 2 3" xfId="17465" xr:uid="{00000000-0005-0000-0000-000019410000}"/>
    <cellStyle name="Note 7 7 3" xfId="17466" xr:uid="{00000000-0005-0000-0000-00001A410000}"/>
    <cellStyle name="Note 7 7 3 2" xfId="17467" xr:uid="{00000000-0005-0000-0000-00001B410000}"/>
    <cellStyle name="Note 7 7 3 3" xfId="27191" xr:uid="{45B8AB9C-C826-4F23-AAE2-28B839BCADDF}"/>
    <cellStyle name="Note 7 7 3 3 2" xfId="42154" xr:uid="{DCEDF088-998C-43B5-AC29-907191B64941}"/>
    <cellStyle name="Note 7 7 3 4" xfId="34578" xr:uid="{FE87E86D-E635-403A-96C3-F7B1196709B8}"/>
    <cellStyle name="Note 7 7 4" xfId="17468" xr:uid="{00000000-0005-0000-0000-00001C410000}"/>
    <cellStyle name="Note 7 8" xfId="17469" xr:uid="{00000000-0005-0000-0000-00001D410000}"/>
    <cellStyle name="Note 7 9" xfId="17470" xr:uid="{00000000-0005-0000-0000-00001E410000}"/>
    <cellStyle name="Note 8" xfId="17471" xr:uid="{00000000-0005-0000-0000-00001F410000}"/>
    <cellStyle name="Note 8 10" xfId="17472" xr:uid="{00000000-0005-0000-0000-000020410000}"/>
    <cellStyle name="Note 8 10 2" xfId="27192" xr:uid="{A3151364-FECE-4B1D-9009-4EDA702EBC17}"/>
    <cellStyle name="Note 8 10 2 2" xfId="42155" xr:uid="{B16A3EC0-06D1-4DBF-A8D5-2FC1291D2E98}"/>
    <cellStyle name="Note 8 10 3" xfId="34579" xr:uid="{8269B824-0370-47D2-ABC5-3EAF17A45256}"/>
    <cellStyle name="Note 8 11" xfId="17473" xr:uid="{00000000-0005-0000-0000-000021410000}"/>
    <cellStyle name="Note 8 2" xfId="17474" xr:uid="{00000000-0005-0000-0000-000022410000}"/>
    <cellStyle name="Note 8 2 2" xfId="17475" xr:uid="{00000000-0005-0000-0000-000023410000}"/>
    <cellStyle name="Note 8 2 2 2" xfId="17476" xr:uid="{00000000-0005-0000-0000-000024410000}"/>
    <cellStyle name="Note 8 2 2 2 2" xfId="17477" xr:uid="{00000000-0005-0000-0000-000025410000}"/>
    <cellStyle name="Note 8 2 2 2 2 2" xfId="17478" xr:uid="{00000000-0005-0000-0000-000026410000}"/>
    <cellStyle name="Note 8 2 2 2 3" xfId="17479" xr:uid="{00000000-0005-0000-0000-000027410000}"/>
    <cellStyle name="Note 8 2 2 3" xfId="17480" xr:uid="{00000000-0005-0000-0000-000028410000}"/>
    <cellStyle name="Note 8 2 2 3 2" xfId="17481" xr:uid="{00000000-0005-0000-0000-000029410000}"/>
    <cellStyle name="Note 8 2 2 4" xfId="17482" xr:uid="{00000000-0005-0000-0000-00002A410000}"/>
    <cellStyle name="Note 8 2 3" xfId="17483" xr:uid="{00000000-0005-0000-0000-00002B410000}"/>
    <cellStyle name="Note 8 2 3 2" xfId="17484" xr:uid="{00000000-0005-0000-0000-00002C410000}"/>
    <cellStyle name="Note 8 2 3 2 2" xfId="17485" xr:uid="{00000000-0005-0000-0000-00002D410000}"/>
    <cellStyle name="Note 8 2 3 3" xfId="17486" xr:uid="{00000000-0005-0000-0000-00002E410000}"/>
    <cellStyle name="Note 8 2 4" xfId="17487" xr:uid="{00000000-0005-0000-0000-00002F410000}"/>
    <cellStyle name="Note 8 2 4 2" xfId="17488" xr:uid="{00000000-0005-0000-0000-000030410000}"/>
    <cellStyle name="Note 8 2 4 2 2" xfId="17489" xr:uid="{00000000-0005-0000-0000-000031410000}"/>
    <cellStyle name="Note 8 2 4 2 2 2" xfId="17490" xr:uid="{00000000-0005-0000-0000-000032410000}"/>
    <cellStyle name="Note 8 2 4 2 3" xfId="17491" xr:uid="{00000000-0005-0000-0000-000033410000}"/>
    <cellStyle name="Note 8 2 4 3" xfId="17492" xr:uid="{00000000-0005-0000-0000-000034410000}"/>
    <cellStyle name="Note 8 2 4 3 2" xfId="17493" xr:uid="{00000000-0005-0000-0000-000035410000}"/>
    <cellStyle name="Note 8 2 4 4" xfId="17494" xr:uid="{00000000-0005-0000-0000-000036410000}"/>
    <cellStyle name="Note 8 2 5" xfId="17495" xr:uid="{00000000-0005-0000-0000-000037410000}"/>
    <cellStyle name="Note 8 2 5 2" xfId="17496" xr:uid="{00000000-0005-0000-0000-000038410000}"/>
    <cellStyle name="Note 8 2 5 2 2" xfId="17497" xr:uid="{00000000-0005-0000-0000-000039410000}"/>
    <cellStyle name="Note 8 2 5 2 3" xfId="17498" xr:uid="{00000000-0005-0000-0000-00003A410000}"/>
    <cellStyle name="Note 8 2 5 3" xfId="17499" xr:uid="{00000000-0005-0000-0000-00003B410000}"/>
    <cellStyle name="Note 8 2 5 3 2" xfId="17500" xr:uid="{00000000-0005-0000-0000-00003C410000}"/>
    <cellStyle name="Note 8 2 5 3 3" xfId="27193" xr:uid="{0C27B11B-7193-4033-93A3-DCA33D00D59F}"/>
    <cellStyle name="Note 8 2 5 3 3 2" xfId="42156" xr:uid="{62D4A626-6907-44E1-8D28-261BB04CA8ED}"/>
    <cellStyle name="Note 8 2 5 3 4" xfId="34580" xr:uid="{E3BA88B6-D25D-440A-A6B5-3354B47A724F}"/>
    <cellStyle name="Note 8 2 5 4" xfId="17501" xr:uid="{00000000-0005-0000-0000-00003D410000}"/>
    <cellStyle name="Note 8 2 6" xfId="17502" xr:uid="{00000000-0005-0000-0000-00003E410000}"/>
    <cellStyle name="Note 8 2 7" xfId="17503" xr:uid="{00000000-0005-0000-0000-00003F410000}"/>
    <cellStyle name="Note 8 2 8" xfId="17504" xr:uid="{00000000-0005-0000-0000-000040410000}"/>
    <cellStyle name="Note 8 2 8 2" xfId="27194" xr:uid="{AD9B4226-115E-4450-9C04-7DB25B287810}"/>
    <cellStyle name="Note 8 2 8 2 2" xfId="42157" xr:uid="{E2289160-8B29-4A62-8592-54C5953345F8}"/>
    <cellStyle name="Note 8 2 8 3" xfId="34581" xr:uid="{99F89409-399F-421D-903E-91CA0FF827F9}"/>
    <cellStyle name="Note 8 2 9" xfId="17505" xr:uid="{00000000-0005-0000-0000-000041410000}"/>
    <cellStyle name="Note 8 3" xfId="17506" xr:uid="{00000000-0005-0000-0000-000042410000}"/>
    <cellStyle name="Note 8 3 2" xfId="17507" xr:uid="{00000000-0005-0000-0000-000043410000}"/>
    <cellStyle name="Note 8 3 2 2" xfId="17508" xr:uid="{00000000-0005-0000-0000-000044410000}"/>
    <cellStyle name="Note 8 3 2 2 2" xfId="17509" xr:uid="{00000000-0005-0000-0000-000045410000}"/>
    <cellStyle name="Note 8 3 2 3" xfId="17510" xr:uid="{00000000-0005-0000-0000-000046410000}"/>
    <cellStyle name="Note 8 3 3" xfId="17511" xr:uid="{00000000-0005-0000-0000-000047410000}"/>
    <cellStyle name="Note 8 3 3 2" xfId="17512" xr:uid="{00000000-0005-0000-0000-000048410000}"/>
    <cellStyle name="Note 8 3 4" xfId="17513" xr:uid="{00000000-0005-0000-0000-000049410000}"/>
    <cellStyle name="Note 8 4" xfId="17514" xr:uid="{00000000-0005-0000-0000-00004A410000}"/>
    <cellStyle name="Note 8 4 2" xfId="17515" xr:uid="{00000000-0005-0000-0000-00004B410000}"/>
    <cellStyle name="Note 8 4 2 2" xfId="17516" xr:uid="{00000000-0005-0000-0000-00004C410000}"/>
    <cellStyle name="Note 8 4 2 2 2" xfId="17517" xr:uid="{00000000-0005-0000-0000-00004D410000}"/>
    <cellStyle name="Note 8 4 2 3" xfId="17518" xr:uid="{00000000-0005-0000-0000-00004E410000}"/>
    <cellStyle name="Note 8 4 3" xfId="17519" xr:uid="{00000000-0005-0000-0000-00004F410000}"/>
    <cellStyle name="Note 8 4 3 2" xfId="17520" xr:uid="{00000000-0005-0000-0000-000050410000}"/>
    <cellStyle name="Note 8 4 4" xfId="17521" xr:uid="{00000000-0005-0000-0000-000051410000}"/>
    <cellStyle name="Note 8 5" xfId="17522" xr:uid="{00000000-0005-0000-0000-000052410000}"/>
    <cellStyle name="Note 8 5 2" xfId="17523" xr:uid="{00000000-0005-0000-0000-000053410000}"/>
    <cellStyle name="Note 8 5 2 2" xfId="17524" xr:uid="{00000000-0005-0000-0000-000054410000}"/>
    <cellStyle name="Note 8 5 3" xfId="17525" xr:uid="{00000000-0005-0000-0000-000055410000}"/>
    <cellStyle name="Note 8 6" xfId="17526" xr:uid="{00000000-0005-0000-0000-000056410000}"/>
    <cellStyle name="Note 8 6 2" xfId="17527" xr:uid="{00000000-0005-0000-0000-000057410000}"/>
    <cellStyle name="Note 8 6 2 2" xfId="17528" xr:uid="{00000000-0005-0000-0000-000058410000}"/>
    <cellStyle name="Note 8 6 2 2 2" xfId="17529" xr:uid="{00000000-0005-0000-0000-000059410000}"/>
    <cellStyle name="Note 8 6 2 3" xfId="17530" xr:uid="{00000000-0005-0000-0000-00005A410000}"/>
    <cellStyle name="Note 8 6 3" xfId="17531" xr:uid="{00000000-0005-0000-0000-00005B410000}"/>
    <cellStyle name="Note 8 6 3 2" xfId="17532" xr:uid="{00000000-0005-0000-0000-00005C410000}"/>
    <cellStyle name="Note 8 6 4" xfId="17533" xr:uid="{00000000-0005-0000-0000-00005D410000}"/>
    <cellStyle name="Note 8 7" xfId="17534" xr:uid="{00000000-0005-0000-0000-00005E410000}"/>
    <cellStyle name="Note 8 7 2" xfId="17535" xr:uid="{00000000-0005-0000-0000-00005F410000}"/>
    <cellStyle name="Note 8 7 2 2" xfId="17536" xr:uid="{00000000-0005-0000-0000-000060410000}"/>
    <cellStyle name="Note 8 7 2 3" xfId="17537" xr:uid="{00000000-0005-0000-0000-000061410000}"/>
    <cellStyle name="Note 8 7 3" xfId="17538" xr:uid="{00000000-0005-0000-0000-000062410000}"/>
    <cellStyle name="Note 8 7 3 2" xfId="17539" xr:uid="{00000000-0005-0000-0000-000063410000}"/>
    <cellStyle name="Note 8 7 3 3" xfId="27195" xr:uid="{0804A3CC-7D79-4FE9-BCC8-1C1B50881FDE}"/>
    <cellStyle name="Note 8 7 3 3 2" xfId="42158" xr:uid="{5685E3D6-CF22-4E40-A0BD-8E14E64F9364}"/>
    <cellStyle name="Note 8 7 3 4" xfId="34582" xr:uid="{37DE1757-FB93-4FAE-A54A-67328314BF8F}"/>
    <cellStyle name="Note 8 7 4" xfId="17540" xr:uid="{00000000-0005-0000-0000-000064410000}"/>
    <cellStyle name="Note 8 8" xfId="17541" xr:uid="{00000000-0005-0000-0000-000065410000}"/>
    <cellStyle name="Note 8 9" xfId="17542" xr:uid="{00000000-0005-0000-0000-000066410000}"/>
    <cellStyle name="Note 9" xfId="17543" xr:uid="{00000000-0005-0000-0000-000067410000}"/>
    <cellStyle name="Notes" xfId="2588" xr:uid="{00000000-0005-0000-0000-0000E3090000}"/>
    <cellStyle name="Output" xfId="74" builtinId="21" customBuiltin="1"/>
    <cellStyle name="Output 10" xfId="17544" xr:uid="{00000000-0005-0000-0000-000069410000}"/>
    <cellStyle name="Output 11" xfId="17545" xr:uid="{00000000-0005-0000-0000-00006A410000}"/>
    <cellStyle name="Output 11 2" xfId="20172" xr:uid="{00000000-0005-0000-0000-00006A410000}"/>
    <cellStyle name="Output 11 2 2" xfId="35190" xr:uid="{CAA7415B-3683-43E4-B515-C7FC34A18349}"/>
    <cellStyle name="Output 11 3" xfId="34583" xr:uid="{DBD3FEE6-176C-4A3C-AA64-BB00C6E94B45}"/>
    <cellStyle name="Output 12" xfId="17546" xr:uid="{00000000-0005-0000-0000-00006B410000}"/>
    <cellStyle name="Output 2" xfId="2589" xr:uid="{00000000-0005-0000-0000-0000E4090000}"/>
    <cellStyle name="Output 2 2" xfId="2590" xr:uid="{00000000-0005-0000-0000-0000E5090000}"/>
    <cellStyle name="Output 2 2 2" xfId="17549" xr:uid="{00000000-0005-0000-0000-00006E410000}"/>
    <cellStyle name="Output 2 2 2 2" xfId="17550" xr:uid="{00000000-0005-0000-0000-00006F410000}"/>
    <cellStyle name="Output 2 2 2 2 2" xfId="20173" xr:uid="{00000000-0005-0000-0000-00006F410000}"/>
    <cellStyle name="Output 2 2 2 2 2 2" xfId="35191" xr:uid="{BE62257C-6510-4326-99D6-0F8ABF287C79}"/>
    <cellStyle name="Output 2 2 2 2 3" xfId="34584" xr:uid="{440A521F-C27E-411E-AF72-111F855D37BB}"/>
    <cellStyle name="Output 2 2 3" xfId="17551" xr:uid="{00000000-0005-0000-0000-000070410000}"/>
    <cellStyle name="Output 2 2 3 2" xfId="20174" xr:uid="{00000000-0005-0000-0000-000070410000}"/>
    <cellStyle name="Output 2 2 3 2 2" xfId="35192" xr:uid="{6A95098A-7D30-4CA1-8B24-7BE488FFCD3D}"/>
    <cellStyle name="Output 2 2 3 3" xfId="34585" xr:uid="{B6856C44-0211-44A7-B8D2-C43779527177}"/>
    <cellStyle name="Output 2 2 4" xfId="17552" xr:uid="{00000000-0005-0000-0000-000071410000}"/>
    <cellStyle name="Output 2 2 5" xfId="17548" xr:uid="{00000000-0005-0000-0000-00006D410000}"/>
    <cellStyle name="Output 2 2 6" xfId="28079" xr:uid="{3C97ECC3-131E-491A-9846-21EFD89EA0D6}"/>
    <cellStyle name="Output 2 3" xfId="17553" xr:uid="{00000000-0005-0000-0000-000072410000}"/>
    <cellStyle name="Output 2 3 2" xfId="17554" xr:uid="{00000000-0005-0000-0000-000073410000}"/>
    <cellStyle name="Output 2 3 2 2" xfId="20176" xr:uid="{00000000-0005-0000-0000-000073410000}"/>
    <cellStyle name="Output 2 3 2 2 2" xfId="35194" xr:uid="{16D7BEA0-A5C0-42E4-BEC5-CC5A6CFB4350}"/>
    <cellStyle name="Output 2 3 2 3" xfId="34587" xr:uid="{31F6ABA1-CEB5-44F1-AA91-882A372D6835}"/>
    <cellStyle name="Output 2 3 3" xfId="17555" xr:uid="{00000000-0005-0000-0000-000074410000}"/>
    <cellStyle name="Output 2 3 4" xfId="20175" xr:uid="{00000000-0005-0000-0000-000072410000}"/>
    <cellStyle name="Output 2 3 4 2" xfId="35193" xr:uid="{470E12EB-533D-4A3F-AAAB-4B432245A32B}"/>
    <cellStyle name="Output 2 3 5" xfId="34586" xr:uid="{5BB2AD8D-73A7-461B-B40C-45103A069EEF}"/>
    <cellStyle name="Output 2 4" xfId="17556" xr:uid="{00000000-0005-0000-0000-000075410000}"/>
    <cellStyle name="Output 2 5" xfId="17557" xr:uid="{00000000-0005-0000-0000-000076410000}"/>
    <cellStyle name="Output 2 5 2" xfId="20177" xr:uid="{00000000-0005-0000-0000-000076410000}"/>
    <cellStyle name="Output 2 5 2 2" xfId="35195" xr:uid="{18E79820-3E69-4FD1-BC29-B7AE8AE128A6}"/>
    <cellStyle name="Output 2 5 3" xfId="34588" xr:uid="{5DAD5422-E292-4327-B93A-8B36730E9AAB}"/>
    <cellStyle name="Output 2 6" xfId="17558" xr:uid="{00000000-0005-0000-0000-000077410000}"/>
    <cellStyle name="Output 2 7" xfId="17547" xr:uid="{00000000-0005-0000-0000-00006C410000}"/>
    <cellStyle name="Output 2 8" xfId="28078" xr:uid="{24ACEA13-D735-4901-B7B6-D1479990F688}"/>
    <cellStyle name="Output 3" xfId="2591" xr:uid="{00000000-0005-0000-0000-0000E6090000}"/>
    <cellStyle name="Output 3 2" xfId="2592" xr:uid="{00000000-0005-0000-0000-0000E7090000}"/>
    <cellStyle name="Output 3 2 2" xfId="17560" xr:uid="{00000000-0005-0000-0000-000079410000}"/>
    <cellStyle name="Output 3 2 3" xfId="20751" xr:uid="{868163AF-D0D7-44A7-A7D1-356690635A4E}"/>
    <cellStyle name="Output 3 2 3 2" xfId="35744" xr:uid="{55678915-EB6C-4BAB-A8CE-2602AB5DEC47}"/>
    <cellStyle name="Output 3 2 4" xfId="28081" xr:uid="{BB620470-F428-466B-8BEC-592A23067EAD}"/>
    <cellStyle name="Output 3 3" xfId="17561" xr:uid="{00000000-0005-0000-0000-00007A410000}"/>
    <cellStyle name="Output 3 3 2" xfId="20178" xr:uid="{00000000-0005-0000-0000-00007A410000}"/>
    <cellStyle name="Output 3 3 2 2" xfId="35196" xr:uid="{B7DBE18B-99CE-4154-AB3E-EEF39797ACF3}"/>
    <cellStyle name="Output 3 3 3" xfId="34589" xr:uid="{D734C977-D2F3-423E-B11B-FC760EC8C911}"/>
    <cellStyle name="Output 3 4" xfId="17562" xr:uid="{00000000-0005-0000-0000-00007B410000}"/>
    <cellStyle name="Output 3 5" xfId="17563" xr:uid="{00000000-0005-0000-0000-00007C410000}"/>
    <cellStyle name="Output 3 6" xfId="17559" xr:uid="{00000000-0005-0000-0000-000078410000}"/>
    <cellStyle name="Output 3 7" xfId="28080" xr:uid="{ED733910-3E11-4014-BDDB-389CFBCFB094}"/>
    <cellStyle name="Output 4" xfId="2593" xr:uid="{00000000-0005-0000-0000-0000E8090000}"/>
    <cellStyle name="Output 4 2" xfId="2594" xr:uid="{00000000-0005-0000-0000-0000E9090000}"/>
    <cellStyle name="Output 4 2 2" xfId="17565" xr:uid="{00000000-0005-0000-0000-00007F410000}"/>
    <cellStyle name="Output 4 2 3" xfId="20179" xr:uid="{00000000-0005-0000-0000-00007E410000}"/>
    <cellStyle name="Output 4 2 3 2" xfId="35197" xr:uid="{63893715-EA3B-4D08-8F3C-4F19372A0ACD}"/>
    <cellStyle name="Output 4 2 4" xfId="28083" xr:uid="{99FA3F54-C47E-4C22-BAC3-02079279F01E}"/>
    <cellStyle name="Output 4 3" xfId="17566" xr:uid="{00000000-0005-0000-0000-000080410000}"/>
    <cellStyle name="Output 4 4" xfId="17564" xr:uid="{00000000-0005-0000-0000-00007D410000}"/>
    <cellStyle name="Output 4 5" xfId="28082" xr:uid="{E1501484-4DD5-4E9C-AC88-CBC14CD1C0E4}"/>
    <cellStyle name="Output 5" xfId="2595" xr:uid="{00000000-0005-0000-0000-0000EA090000}"/>
    <cellStyle name="Output 5 2" xfId="2596" xr:uid="{00000000-0005-0000-0000-0000EB090000}"/>
    <cellStyle name="Output 5 2 2" xfId="17568" xr:uid="{00000000-0005-0000-0000-000083410000}"/>
    <cellStyle name="Output 5 2 3" xfId="20180" xr:uid="{00000000-0005-0000-0000-000082410000}"/>
    <cellStyle name="Output 5 2 3 2" xfId="35198" xr:uid="{60DFE55E-071D-4E0D-9309-79EEDEF035AF}"/>
    <cellStyle name="Output 5 2 4" xfId="28085" xr:uid="{AA04BDC7-7A3A-4B1A-87F6-D1966F25C71C}"/>
    <cellStyle name="Output 5 3" xfId="17569" xr:uid="{00000000-0005-0000-0000-000084410000}"/>
    <cellStyle name="Output 5 4" xfId="17567" xr:uid="{00000000-0005-0000-0000-000081410000}"/>
    <cellStyle name="Output 5 5" xfId="28084" xr:uid="{20B5CC3B-F367-41E9-8325-FB8070B03C6A}"/>
    <cellStyle name="Output 6" xfId="2597" xr:uid="{00000000-0005-0000-0000-0000EC090000}"/>
    <cellStyle name="Output 6 2" xfId="2598" xr:uid="{00000000-0005-0000-0000-0000ED090000}"/>
    <cellStyle name="Output 6 2 2" xfId="17571" xr:uid="{00000000-0005-0000-0000-000087410000}"/>
    <cellStyle name="Output 6 2 3" xfId="20181" xr:uid="{00000000-0005-0000-0000-000086410000}"/>
    <cellStyle name="Output 6 2 3 2" xfId="35199" xr:uid="{04FBC20B-7B00-4F5F-9C36-C43B226231D1}"/>
    <cellStyle name="Output 6 2 4" xfId="28087" xr:uid="{59189552-5065-4630-875F-B36A9D628108}"/>
    <cellStyle name="Output 6 3" xfId="17572" xr:uid="{00000000-0005-0000-0000-000088410000}"/>
    <cellStyle name="Output 6 4" xfId="17570" xr:uid="{00000000-0005-0000-0000-000085410000}"/>
    <cellStyle name="Output 6 5" xfId="28086" xr:uid="{8CF08216-F2A7-4436-8416-1A13A0B50192}"/>
    <cellStyle name="Output 7" xfId="2599" xr:uid="{00000000-0005-0000-0000-0000EE090000}"/>
    <cellStyle name="Output 7 2" xfId="2600" xr:uid="{00000000-0005-0000-0000-0000EF090000}"/>
    <cellStyle name="Output 7 2 2" xfId="17574" xr:uid="{00000000-0005-0000-0000-00008B410000}"/>
    <cellStyle name="Output 7 2 3" xfId="20182" xr:uid="{00000000-0005-0000-0000-00008A410000}"/>
    <cellStyle name="Output 7 2 3 2" xfId="35200" xr:uid="{7F767485-3AF3-42D2-83F7-D24D8E9872CB}"/>
    <cellStyle name="Output 7 2 4" xfId="28089" xr:uid="{B4E3C3C0-6D8A-456F-970E-C4E67E9230D0}"/>
    <cellStyle name="Output 7 3" xfId="17575" xr:uid="{00000000-0005-0000-0000-00008C410000}"/>
    <cellStyle name="Output 7 4" xfId="17573" xr:uid="{00000000-0005-0000-0000-000089410000}"/>
    <cellStyle name="Output 7 5" xfId="28088" xr:uid="{5CC725D5-46AD-4B88-853D-5DF1320FA1D3}"/>
    <cellStyle name="Output 8" xfId="17576" xr:uid="{00000000-0005-0000-0000-00008D410000}"/>
    <cellStyle name="Output 8 2" xfId="17577" xr:uid="{00000000-0005-0000-0000-00008E410000}"/>
    <cellStyle name="Output 8 3" xfId="17578" xr:uid="{00000000-0005-0000-0000-00008F410000}"/>
    <cellStyle name="Output 9" xfId="17579" xr:uid="{00000000-0005-0000-0000-000090410000}"/>
    <cellStyle name="Output 9 2" xfId="17580" xr:uid="{00000000-0005-0000-0000-000091410000}"/>
    <cellStyle name="Owed_Amt" xfId="2601" xr:uid="{00000000-0005-0000-0000-0000F0090000}"/>
    <cellStyle name="Paid_Amt" xfId="2602" xr:uid="{00000000-0005-0000-0000-0000F1090000}"/>
    <cellStyle name="pb_page_heading_LS" xfId="2603" xr:uid="{00000000-0005-0000-0000-0000F2090000}"/>
    <cellStyle name="Pct_of_Sales" xfId="2604" xr:uid="{00000000-0005-0000-0000-0000F3090000}"/>
    <cellStyle name="Percent" xfId="58" builtinId="5"/>
    <cellStyle name="Percent [2]" xfId="2605" xr:uid="{00000000-0005-0000-0000-0000F5090000}"/>
    <cellStyle name="Percent [2] 2" xfId="2606" xr:uid="{00000000-0005-0000-0000-0000F6090000}"/>
    <cellStyle name="Percent [2] 2 2" xfId="17581" xr:uid="{00000000-0005-0000-0000-000099410000}"/>
    <cellStyle name="Percent [2] 2 3" xfId="17582" xr:uid="{00000000-0005-0000-0000-00009A410000}"/>
    <cellStyle name="Percent [2] 2 4" xfId="17583" xr:uid="{00000000-0005-0000-0000-00009B410000}"/>
    <cellStyle name="Percent [2] 3" xfId="2607" xr:uid="{00000000-0005-0000-0000-0000F7090000}"/>
    <cellStyle name="Percent [2] 3 2" xfId="17585" xr:uid="{00000000-0005-0000-0000-00009D410000}"/>
    <cellStyle name="Percent [2] 3 2 2" xfId="17586" xr:uid="{00000000-0005-0000-0000-00009E410000}"/>
    <cellStyle name="Percent [2] 3 3" xfId="17587" xr:uid="{00000000-0005-0000-0000-00009F410000}"/>
    <cellStyle name="Percent [2] 3 4" xfId="17584" xr:uid="{00000000-0005-0000-0000-00009C410000}"/>
    <cellStyle name="Percent [2] 4" xfId="17588" xr:uid="{00000000-0005-0000-0000-0000A0410000}"/>
    <cellStyle name="Percent [2] 5" xfId="17589" xr:uid="{00000000-0005-0000-0000-0000A1410000}"/>
    <cellStyle name="Percent [2] 6" xfId="17590" xr:uid="{00000000-0005-0000-0000-0000A2410000}"/>
    <cellStyle name="Percent 10" xfId="2608" xr:uid="{00000000-0005-0000-0000-0000F8090000}"/>
    <cellStyle name="Percent 10 2" xfId="5332" xr:uid="{00000000-0005-0000-0000-0000A4410000}"/>
    <cellStyle name="Percent 10 2 2" xfId="17591" xr:uid="{00000000-0005-0000-0000-0000A5410000}"/>
    <cellStyle name="Percent 10 2 3" xfId="17592" xr:uid="{00000000-0005-0000-0000-0000A6410000}"/>
    <cellStyle name="Percent 10 3" xfId="17593" xr:uid="{00000000-0005-0000-0000-0000A7410000}"/>
    <cellStyle name="Percent 10 3 2" xfId="17594" xr:uid="{00000000-0005-0000-0000-0000A8410000}"/>
    <cellStyle name="Percent 10 4" xfId="17595" xr:uid="{00000000-0005-0000-0000-0000A9410000}"/>
    <cellStyle name="Percent 10 4 2" xfId="17596" xr:uid="{00000000-0005-0000-0000-0000AA410000}"/>
    <cellStyle name="Percent 10 5" xfId="17597" xr:uid="{00000000-0005-0000-0000-0000AB410000}"/>
    <cellStyle name="Percent 10 6" xfId="17598" xr:uid="{00000000-0005-0000-0000-0000AC410000}"/>
    <cellStyle name="Percent 10 7" xfId="5333" xr:uid="{00000000-0005-0000-0000-0000A3410000}"/>
    <cellStyle name="Percent 11" xfId="2609" xr:uid="{00000000-0005-0000-0000-0000F9090000}"/>
    <cellStyle name="Percent 11 2" xfId="17599" xr:uid="{00000000-0005-0000-0000-0000AE410000}"/>
    <cellStyle name="Percent 11 2 2" xfId="17600" xr:uid="{00000000-0005-0000-0000-0000AF410000}"/>
    <cellStyle name="Percent 11 2 3" xfId="17601" xr:uid="{00000000-0005-0000-0000-0000B0410000}"/>
    <cellStyle name="Percent 11 3" xfId="17602" xr:uid="{00000000-0005-0000-0000-0000B1410000}"/>
    <cellStyle name="Percent 11 4" xfId="17603" xr:uid="{00000000-0005-0000-0000-0000B2410000}"/>
    <cellStyle name="Percent 11 5" xfId="17604" xr:uid="{00000000-0005-0000-0000-0000B3410000}"/>
    <cellStyle name="Percent 12" xfId="2610" xr:uid="{00000000-0005-0000-0000-0000FA090000}"/>
    <cellStyle name="Percent 12 2" xfId="5330" xr:uid="{00000000-0005-0000-0000-0000B5410000}"/>
    <cellStyle name="Percent 12 2 2" xfId="17605" xr:uid="{00000000-0005-0000-0000-0000B6410000}"/>
    <cellStyle name="Percent 12 2 2 2" xfId="17606" xr:uid="{00000000-0005-0000-0000-0000B7410000}"/>
    <cellStyle name="Percent 12 2 2 3" xfId="17607" xr:uid="{00000000-0005-0000-0000-0000B8410000}"/>
    <cellStyle name="Percent 12 2 2 4" xfId="17608" xr:uid="{00000000-0005-0000-0000-0000B9410000}"/>
    <cellStyle name="Percent 12 2 3" xfId="17609" xr:uid="{00000000-0005-0000-0000-0000BA410000}"/>
    <cellStyle name="Percent 12 2 3 2" xfId="17610" xr:uid="{00000000-0005-0000-0000-0000BB410000}"/>
    <cellStyle name="Percent 12 2 3 2 2" xfId="27196" xr:uid="{1F4AAB1D-93A8-42EC-9D80-602DF96AA7FE}"/>
    <cellStyle name="Percent 12 2 3 2 2 2" xfId="42159" xr:uid="{5755968B-C917-4A91-B627-6820A8FBA933}"/>
    <cellStyle name="Percent 12 2 3 2 3" xfId="34590" xr:uid="{15441A93-60E3-4872-8AAE-1DDC5B6B4598}"/>
    <cellStyle name="Percent 12 2 3 3" xfId="17611" xr:uid="{00000000-0005-0000-0000-0000BC410000}"/>
    <cellStyle name="Percent 12 2 4" xfId="17612" xr:uid="{00000000-0005-0000-0000-0000BD410000}"/>
    <cellStyle name="Percent 12 2 5" xfId="17613" xr:uid="{00000000-0005-0000-0000-0000BE410000}"/>
    <cellStyle name="Percent 12 2 6" xfId="17614" xr:uid="{00000000-0005-0000-0000-0000BF410000}"/>
    <cellStyle name="Percent 12 3" xfId="17615" xr:uid="{00000000-0005-0000-0000-0000C0410000}"/>
    <cellStyle name="Percent 12 3 2" xfId="17616" xr:uid="{00000000-0005-0000-0000-0000C1410000}"/>
    <cellStyle name="Percent 12 3 3" xfId="17617" xr:uid="{00000000-0005-0000-0000-0000C2410000}"/>
    <cellStyle name="Percent 12 3 4" xfId="17618" xr:uid="{00000000-0005-0000-0000-0000C3410000}"/>
    <cellStyle name="Percent 12 4" xfId="17619" xr:uid="{00000000-0005-0000-0000-0000C4410000}"/>
    <cellStyle name="Percent 12 4 2" xfId="17620" xr:uid="{00000000-0005-0000-0000-0000C5410000}"/>
    <cellStyle name="Percent 12 4 3" xfId="17621" xr:uid="{00000000-0005-0000-0000-0000C6410000}"/>
    <cellStyle name="Percent 12 4 4" xfId="17622" xr:uid="{00000000-0005-0000-0000-0000C7410000}"/>
    <cellStyle name="Percent 12 4 5" xfId="17623" xr:uid="{00000000-0005-0000-0000-0000C8410000}"/>
    <cellStyle name="Percent 12 5" xfId="17624" xr:uid="{00000000-0005-0000-0000-0000C9410000}"/>
    <cellStyle name="Percent 12 5 2" xfId="17625" xr:uid="{00000000-0005-0000-0000-0000CA410000}"/>
    <cellStyle name="Percent 12 5 2 2" xfId="27197" xr:uid="{2ECBB92D-6594-459A-A7B5-5674D3D322F5}"/>
    <cellStyle name="Percent 12 5 2 2 2" xfId="42160" xr:uid="{367B2F43-EED4-420E-B45F-30E26A29F2BF}"/>
    <cellStyle name="Percent 12 5 2 3" xfId="34591" xr:uid="{9C57E35C-BBCE-43C7-A7E0-ECDF479D5AE5}"/>
    <cellStyle name="Percent 12 5 3" xfId="17626" xr:uid="{00000000-0005-0000-0000-0000CB410000}"/>
    <cellStyle name="Percent 12 6" xfId="17627" xr:uid="{00000000-0005-0000-0000-0000CC410000}"/>
    <cellStyle name="Percent 12 7" xfId="17628" xr:uid="{00000000-0005-0000-0000-0000CD410000}"/>
    <cellStyle name="Percent 12 8" xfId="17629" xr:uid="{00000000-0005-0000-0000-0000CE410000}"/>
    <cellStyle name="Percent 12 9" xfId="5331" xr:uid="{00000000-0005-0000-0000-0000B4410000}"/>
    <cellStyle name="Percent 13" xfId="2611" xr:uid="{00000000-0005-0000-0000-0000FB090000}"/>
    <cellStyle name="Percent 13 2" xfId="17630" xr:uid="{00000000-0005-0000-0000-0000D0410000}"/>
    <cellStyle name="Percent 13 2 2" xfId="17631" xr:uid="{00000000-0005-0000-0000-0000D1410000}"/>
    <cellStyle name="Percent 13 2 2 2" xfId="17632" xr:uid="{00000000-0005-0000-0000-0000D2410000}"/>
    <cellStyle name="Percent 13 2 3" xfId="17633" xr:uid="{00000000-0005-0000-0000-0000D3410000}"/>
    <cellStyle name="Percent 13 2 3 2" xfId="17634" xr:uid="{00000000-0005-0000-0000-0000D4410000}"/>
    <cellStyle name="Percent 13 2 4" xfId="17635" xr:uid="{00000000-0005-0000-0000-0000D5410000}"/>
    <cellStyle name="Percent 13 3" xfId="17636" xr:uid="{00000000-0005-0000-0000-0000D6410000}"/>
    <cellStyle name="Percent 13 3 2" xfId="17637" xr:uid="{00000000-0005-0000-0000-0000D7410000}"/>
    <cellStyle name="Percent 13 3 2 2" xfId="17638" xr:uid="{00000000-0005-0000-0000-0000D8410000}"/>
    <cellStyle name="Percent 13 3 3" xfId="17639" xr:uid="{00000000-0005-0000-0000-0000D9410000}"/>
    <cellStyle name="Percent 13 3 4" xfId="17640" xr:uid="{00000000-0005-0000-0000-0000DA410000}"/>
    <cellStyle name="Percent 13 3 5" xfId="17641" xr:uid="{00000000-0005-0000-0000-0000DB410000}"/>
    <cellStyle name="Percent 13 4" xfId="17642" xr:uid="{00000000-0005-0000-0000-0000DC410000}"/>
    <cellStyle name="Percent 13 4 2" xfId="17643" xr:uid="{00000000-0005-0000-0000-0000DD410000}"/>
    <cellStyle name="Percent 13 5" xfId="17644" xr:uid="{00000000-0005-0000-0000-0000DE410000}"/>
    <cellStyle name="Percent 13 6" xfId="17645" xr:uid="{00000000-0005-0000-0000-0000DF410000}"/>
    <cellStyle name="Percent 14" xfId="2612" xr:uid="{00000000-0005-0000-0000-0000FC090000}"/>
    <cellStyle name="Percent 14 2" xfId="5328" xr:uid="{00000000-0005-0000-0000-0000E1410000}"/>
    <cellStyle name="Percent 14 2 2" xfId="17646" xr:uid="{00000000-0005-0000-0000-0000E2410000}"/>
    <cellStyle name="Percent 14 2 2 2" xfId="17647" xr:uid="{00000000-0005-0000-0000-0000E3410000}"/>
    <cellStyle name="Percent 14 2 3" xfId="17648" xr:uid="{00000000-0005-0000-0000-0000E4410000}"/>
    <cellStyle name="Percent 14 2 3 2" xfId="17649" xr:uid="{00000000-0005-0000-0000-0000E5410000}"/>
    <cellStyle name="Percent 14 2 4" xfId="17650" xr:uid="{00000000-0005-0000-0000-0000E6410000}"/>
    <cellStyle name="Percent 14 2 5" xfId="17651" xr:uid="{00000000-0005-0000-0000-0000E7410000}"/>
    <cellStyle name="Percent 14 3" xfId="17652" xr:uid="{00000000-0005-0000-0000-0000E8410000}"/>
    <cellStyle name="Percent 14 3 2" xfId="17653" xr:uid="{00000000-0005-0000-0000-0000E9410000}"/>
    <cellStyle name="Percent 14 3 2 2" xfId="17654" xr:uid="{00000000-0005-0000-0000-0000EA410000}"/>
    <cellStyle name="Percent 14 3 3" xfId="17655" xr:uid="{00000000-0005-0000-0000-0000EB410000}"/>
    <cellStyle name="Percent 14 3 4" xfId="17656" xr:uid="{00000000-0005-0000-0000-0000EC410000}"/>
    <cellStyle name="Percent 14 3 5" xfId="17657" xr:uid="{00000000-0005-0000-0000-0000ED410000}"/>
    <cellStyle name="Percent 14 4" xfId="17658" xr:uid="{00000000-0005-0000-0000-0000EE410000}"/>
    <cellStyle name="Percent 14 4 2" xfId="17659" xr:uid="{00000000-0005-0000-0000-0000EF410000}"/>
    <cellStyle name="Percent 14 4 3" xfId="17660" xr:uid="{00000000-0005-0000-0000-0000F0410000}"/>
    <cellStyle name="Percent 14 5" xfId="17661" xr:uid="{00000000-0005-0000-0000-0000F1410000}"/>
    <cellStyle name="Percent 14 6" xfId="17662" xr:uid="{00000000-0005-0000-0000-0000F2410000}"/>
    <cellStyle name="Percent 14 7" xfId="17663" xr:uid="{00000000-0005-0000-0000-0000F3410000}"/>
    <cellStyle name="Percent 14 8" xfId="5329" xr:uid="{00000000-0005-0000-0000-0000E0410000}"/>
    <cellStyle name="Percent 15" xfId="2613" xr:uid="{00000000-0005-0000-0000-0000FD090000}"/>
    <cellStyle name="Percent 15 2" xfId="17664" xr:uid="{00000000-0005-0000-0000-0000F5410000}"/>
    <cellStyle name="Percent 15 2 2" xfId="17665" xr:uid="{00000000-0005-0000-0000-0000F6410000}"/>
    <cellStyle name="Percent 15 2 2 2" xfId="17666" xr:uid="{00000000-0005-0000-0000-0000F7410000}"/>
    <cellStyle name="Percent 15 2 3" xfId="17667" xr:uid="{00000000-0005-0000-0000-0000F8410000}"/>
    <cellStyle name="Percent 15 2 4" xfId="17668" xr:uid="{00000000-0005-0000-0000-0000F9410000}"/>
    <cellStyle name="Percent 15 3" xfId="17669" xr:uid="{00000000-0005-0000-0000-0000FA410000}"/>
    <cellStyle name="Percent 15 3 2" xfId="17670" xr:uid="{00000000-0005-0000-0000-0000FB410000}"/>
    <cellStyle name="Percent 15 3 3" xfId="17671" xr:uid="{00000000-0005-0000-0000-0000FC410000}"/>
    <cellStyle name="Percent 15 3 4" xfId="17672" xr:uid="{00000000-0005-0000-0000-0000FD410000}"/>
    <cellStyle name="Percent 15 3 5" xfId="17673" xr:uid="{00000000-0005-0000-0000-0000FE410000}"/>
    <cellStyle name="Percent 15 4" xfId="17674" xr:uid="{00000000-0005-0000-0000-0000FF410000}"/>
    <cellStyle name="Percent 15 4 2" xfId="17675" xr:uid="{00000000-0005-0000-0000-000000420000}"/>
    <cellStyle name="Percent 15 5" xfId="17676" xr:uid="{00000000-0005-0000-0000-000001420000}"/>
    <cellStyle name="Percent 15 6" xfId="17677" xr:uid="{00000000-0005-0000-0000-000002420000}"/>
    <cellStyle name="Percent 16" xfId="2614" xr:uid="{00000000-0005-0000-0000-0000FE090000}"/>
    <cellStyle name="Percent 16 2" xfId="17678" xr:uid="{00000000-0005-0000-0000-000004420000}"/>
    <cellStyle name="Percent 16 2 2" xfId="17679" xr:uid="{00000000-0005-0000-0000-000005420000}"/>
    <cellStyle name="Percent 16 2 2 2" xfId="17680" xr:uid="{00000000-0005-0000-0000-000006420000}"/>
    <cellStyle name="Percent 16 2 3" xfId="17681" xr:uid="{00000000-0005-0000-0000-000007420000}"/>
    <cellStyle name="Percent 16 2 4" xfId="17682" xr:uid="{00000000-0005-0000-0000-000008420000}"/>
    <cellStyle name="Percent 16 3" xfId="17683" xr:uid="{00000000-0005-0000-0000-000009420000}"/>
    <cellStyle name="Percent 16 3 2" xfId="17684" xr:uid="{00000000-0005-0000-0000-00000A420000}"/>
    <cellStyle name="Percent 16 3 3" xfId="17685" xr:uid="{00000000-0005-0000-0000-00000B420000}"/>
    <cellStyle name="Percent 16 3 4" xfId="17686" xr:uid="{00000000-0005-0000-0000-00000C420000}"/>
    <cellStyle name="Percent 16 3 5" xfId="17687" xr:uid="{00000000-0005-0000-0000-00000D420000}"/>
    <cellStyle name="Percent 16 4" xfId="17688" xr:uid="{00000000-0005-0000-0000-00000E420000}"/>
    <cellStyle name="Percent 16 4 2" xfId="17689" xr:uid="{00000000-0005-0000-0000-00000F420000}"/>
    <cellStyle name="Percent 16 5" xfId="17690" xr:uid="{00000000-0005-0000-0000-000010420000}"/>
    <cellStyle name="Percent 16 6" xfId="17691" xr:uid="{00000000-0005-0000-0000-000011420000}"/>
    <cellStyle name="Percent 17" xfId="2615" xr:uid="{00000000-0005-0000-0000-0000FF090000}"/>
    <cellStyle name="Percent 17 2" xfId="17692" xr:uid="{00000000-0005-0000-0000-000013420000}"/>
    <cellStyle name="Percent 17 2 2" xfId="17693" xr:uid="{00000000-0005-0000-0000-000014420000}"/>
    <cellStyle name="Percent 17 2 3" xfId="17694" xr:uid="{00000000-0005-0000-0000-000015420000}"/>
    <cellStyle name="Percent 17 2 4" xfId="17695" xr:uid="{00000000-0005-0000-0000-000016420000}"/>
    <cellStyle name="Percent 17 2 5" xfId="17696" xr:uid="{00000000-0005-0000-0000-000017420000}"/>
    <cellStyle name="Percent 17 3" xfId="17697" xr:uid="{00000000-0005-0000-0000-000018420000}"/>
    <cellStyle name="Percent 17 3 2" xfId="17698" xr:uid="{00000000-0005-0000-0000-000019420000}"/>
    <cellStyle name="Percent 17 4" xfId="17699" xr:uid="{00000000-0005-0000-0000-00001A420000}"/>
    <cellStyle name="Percent 17 5" xfId="17700" xr:uid="{00000000-0005-0000-0000-00001B420000}"/>
    <cellStyle name="Percent 17 6" xfId="17701" xr:uid="{00000000-0005-0000-0000-00001C420000}"/>
    <cellStyle name="Percent 17 7" xfId="17702" xr:uid="{00000000-0005-0000-0000-00001D420000}"/>
    <cellStyle name="Percent 17 8" xfId="5327" xr:uid="{00000000-0005-0000-0000-000012420000}"/>
    <cellStyle name="Percent 18" xfId="2616" xr:uid="{00000000-0005-0000-0000-0000000A0000}"/>
    <cellStyle name="Percent 18 2" xfId="17703" xr:uid="{00000000-0005-0000-0000-00001F420000}"/>
    <cellStyle name="Percent 18 2 2" xfId="17704" xr:uid="{00000000-0005-0000-0000-000020420000}"/>
    <cellStyle name="Percent 18 3" xfId="17705" xr:uid="{00000000-0005-0000-0000-000021420000}"/>
    <cellStyle name="Percent 18 4" xfId="17706" xr:uid="{00000000-0005-0000-0000-000022420000}"/>
    <cellStyle name="Percent 18 5" xfId="17707" xr:uid="{00000000-0005-0000-0000-000023420000}"/>
    <cellStyle name="Percent 18 6" xfId="5326" xr:uid="{00000000-0005-0000-0000-00001E420000}"/>
    <cellStyle name="Percent 19" xfId="2617" xr:uid="{00000000-0005-0000-0000-0000010A0000}"/>
    <cellStyle name="Percent 19 2" xfId="17709" xr:uid="{00000000-0005-0000-0000-000025420000}"/>
    <cellStyle name="Percent 19 2 2" xfId="17710" xr:uid="{00000000-0005-0000-0000-000026420000}"/>
    <cellStyle name="Percent 19 2 3" xfId="17711" xr:uid="{00000000-0005-0000-0000-000027420000}"/>
    <cellStyle name="Percent 19 2 4" xfId="17712" xr:uid="{00000000-0005-0000-0000-000028420000}"/>
    <cellStyle name="Percent 19 2 4 2" xfId="27198" xr:uid="{CFFFB6D2-6F64-425C-923F-E7018041B926}"/>
    <cellStyle name="Percent 19 2 4 2 2" xfId="42161" xr:uid="{258252CD-F41E-4B49-82B7-555587753417}"/>
    <cellStyle name="Percent 19 2 4 3" xfId="34592" xr:uid="{B2E59BA7-5EA2-4F4B-90C8-5C2D1EF855B4}"/>
    <cellStyle name="Percent 19 2 5" xfId="17713" xr:uid="{00000000-0005-0000-0000-000029420000}"/>
    <cellStyle name="Percent 19 3" xfId="17714" xr:uid="{00000000-0005-0000-0000-00002A420000}"/>
    <cellStyle name="Percent 19 3 2" xfId="17715" xr:uid="{00000000-0005-0000-0000-00002B420000}"/>
    <cellStyle name="Percent 19 3 3" xfId="17716" xr:uid="{00000000-0005-0000-0000-00002C420000}"/>
    <cellStyle name="Percent 19 3 4" xfId="17717" xr:uid="{00000000-0005-0000-0000-00002D420000}"/>
    <cellStyle name="Percent 19 3 4 2" xfId="27199" xr:uid="{9B5337E3-5B61-4485-B92C-F3948D4FA7B0}"/>
    <cellStyle name="Percent 19 3 4 2 2" xfId="42162" xr:uid="{5FEEC8A3-0B6F-422B-B9AB-3DFFD30D606D}"/>
    <cellStyle name="Percent 19 3 4 3" xfId="34593" xr:uid="{A6751716-52D9-43BB-B54F-32269899BDA1}"/>
    <cellStyle name="Percent 19 3 5" xfId="17718" xr:uid="{00000000-0005-0000-0000-00002E420000}"/>
    <cellStyle name="Percent 19 4" xfId="17719" xr:uid="{00000000-0005-0000-0000-00002F420000}"/>
    <cellStyle name="Percent 19 5" xfId="17720" xr:uid="{00000000-0005-0000-0000-000030420000}"/>
    <cellStyle name="Percent 19 6" xfId="17721" xr:uid="{00000000-0005-0000-0000-000031420000}"/>
    <cellStyle name="Percent 19 7" xfId="17722" xr:uid="{00000000-0005-0000-0000-000032420000}"/>
    <cellStyle name="Percent 19 8" xfId="17708" xr:uid="{00000000-0005-0000-0000-000024420000}"/>
    <cellStyle name="Percent 2" xfId="174" xr:uid="{00000000-0005-0000-0000-0000020A0000}"/>
    <cellStyle name="Percent 2 10" xfId="17723" xr:uid="{00000000-0005-0000-0000-000034420000}"/>
    <cellStyle name="Percent 2 11" xfId="17724" xr:uid="{00000000-0005-0000-0000-000035420000}"/>
    <cellStyle name="Percent 2 12" xfId="20544" xr:uid="{DCE5DAF8-994E-4A5F-B8B0-B116129741BD}"/>
    <cellStyle name="Percent 2 13" xfId="20715" xr:uid="{FC02D731-7AEC-42EF-82C6-B6487BD9FA45}"/>
    <cellStyle name="Percent 2 13 2" xfId="35716" xr:uid="{87B667F2-2C7C-41FA-B17C-1A35B0F610DC}"/>
    <cellStyle name="Percent 2 14" xfId="28019" xr:uid="{18968EC2-83EC-44D4-B240-3137B59FC699}"/>
    <cellStyle name="Percent 2 2" xfId="2618" xr:uid="{00000000-0005-0000-0000-0000030A0000}"/>
    <cellStyle name="Percent 2 2 2" xfId="5325" xr:uid="{00000000-0005-0000-0000-000037420000}"/>
    <cellStyle name="Percent 2 2 2 2" xfId="17725" xr:uid="{00000000-0005-0000-0000-000038420000}"/>
    <cellStyle name="Percent 2 2 2 2 2" xfId="17726" xr:uid="{00000000-0005-0000-0000-000039420000}"/>
    <cellStyle name="Percent 2 2 2 3" xfId="17727" xr:uid="{00000000-0005-0000-0000-00003A420000}"/>
    <cellStyle name="Percent 2 2 2 4" xfId="17728" xr:uid="{00000000-0005-0000-0000-00003B420000}"/>
    <cellStyle name="Percent 2 2 3" xfId="17729" xr:uid="{00000000-0005-0000-0000-00003C420000}"/>
    <cellStyle name="Percent 2 2 3 2" xfId="17730" xr:uid="{00000000-0005-0000-0000-00003D420000}"/>
    <cellStyle name="Percent 2 2 3 3" xfId="17731" xr:uid="{00000000-0005-0000-0000-00003E420000}"/>
    <cellStyle name="Percent 2 2 3 4" xfId="17732" xr:uid="{00000000-0005-0000-0000-00003F420000}"/>
    <cellStyle name="Percent 2 2 4" xfId="17733" xr:uid="{00000000-0005-0000-0000-000040420000}"/>
    <cellStyle name="Percent 2 2 4 2" xfId="17734" xr:uid="{00000000-0005-0000-0000-000041420000}"/>
    <cellStyle name="Percent 2 2 4 3" xfId="17735" xr:uid="{00000000-0005-0000-0000-000042420000}"/>
    <cellStyle name="Percent 2 2 4 4" xfId="17736" xr:uid="{00000000-0005-0000-0000-000043420000}"/>
    <cellStyle name="Percent 2 2 5" xfId="17737" xr:uid="{00000000-0005-0000-0000-000044420000}"/>
    <cellStyle name="Percent 2 2 5 2" xfId="17738" xr:uid="{00000000-0005-0000-0000-000045420000}"/>
    <cellStyle name="Percent 2 2 6" xfId="17739" xr:uid="{00000000-0005-0000-0000-000046420000}"/>
    <cellStyle name="Percent 2 2 7" xfId="17740" xr:uid="{00000000-0005-0000-0000-000047420000}"/>
    <cellStyle name="Percent 2 3" xfId="2619" xr:uid="{00000000-0005-0000-0000-0000040A0000}"/>
    <cellStyle name="Percent 2 3 2" xfId="17741" xr:uid="{00000000-0005-0000-0000-000049420000}"/>
    <cellStyle name="Percent 2 3 2 2" xfId="17742" xr:uid="{00000000-0005-0000-0000-00004A420000}"/>
    <cellStyle name="Percent 2 3 2 2 2" xfId="17743" xr:uid="{00000000-0005-0000-0000-00004B420000}"/>
    <cellStyle name="Percent 2 3 2 2 2 2" xfId="17744" xr:uid="{00000000-0005-0000-0000-00004C420000}"/>
    <cellStyle name="Percent 2 3 2 2 3" xfId="17745" xr:uid="{00000000-0005-0000-0000-00004D420000}"/>
    <cellStyle name="Percent 2 3 2 2 4" xfId="17746" xr:uid="{00000000-0005-0000-0000-00004E420000}"/>
    <cellStyle name="Percent 2 3 2 3" xfId="17747" xr:uid="{00000000-0005-0000-0000-00004F420000}"/>
    <cellStyle name="Percent 2 3 2 3 2" xfId="17748" xr:uid="{00000000-0005-0000-0000-000050420000}"/>
    <cellStyle name="Percent 2 3 2 4" xfId="17749" xr:uid="{00000000-0005-0000-0000-000051420000}"/>
    <cellStyle name="Percent 2 3 2 5" xfId="17750" xr:uid="{00000000-0005-0000-0000-000052420000}"/>
    <cellStyle name="Percent 2 3 3" xfId="17751" xr:uid="{00000000-0005-0000-0000-000053420000}"/>
    <cellStyle name="Percent 2 3 3 2" xfId="17752" xr:uid="{00000000-0005-0000-0000-000054420000}"/>
    <cellStyle name="Percent 2 3 3 2 2" xfId="17753" xr:uid="{00000000-0005-0000-0000-000055420000}"/>
    <cellStyle name="Percent 2 3 3 2 3" xfId="17754" xr:uid="{00000000-0005-0000-0000-000056420000}"/>
    <cellStyle name="Percent 2 3 3 2 4" xfId="17755" xr:uid="{00000000-0005-0000-0000-000057420000}"/>
    <cellStyle name="Percent 2 3 3 3" xfId="17756" xr:uid="{00000000-0005-0000-0000-000058420000}"/>
    <cellStyle name="Percent 2 3 3 3 2" xfId="17757" xr:uid="{00000000-0005-0000-0000-000059420000}"/>
    <cellStyle name="Percent 2 3 3 4" xfId="17758" xr:uid="{00000000-0005-0000-0000-00005A420000}"/>
    <cellStyle name="Percent 2 3 3 5" xfId="17759" xr:uid="{00000000-0005-0000-0000-00005B420000}"/>
    <cellStyle name="Percent 2 3 4" xfId="17760" xr:uid="{00000000-0005-0000-0000-00005C420000}"/>
    <cellStyle name="Percent 2 3 4 2" xfId="17761" xr:uid="{00000000-0005-0000-0000-00005D420000}"/>
    <cellStyle name="Percent 2 3 4 3" xfId="17762" xr:uid="{00000000-0005-0000-0000-00005E420000}"/>
    <cellStyle name="Percent 2 3 5" xfId="17763" xr:uid="{00000000-0005-0000-0000-00005F420000}"/>
    <cellStyle name="Percent 2 3 6" xfId="17764" xr:uid="{00000000-0005-0000-0000-000060420000}"/>
    <cellStyle name="Percent 2 3 7" xfId="17765" xr:uid="{00000000-0005-0000-0000-000061420000}"/>
    <cellStyle name="Percent 2 4" xfId="2620" xr:uid="{00000000-0005-0000-0000-0000050A0000}"/>
    <cellStyle name="Percent 2 4 2" xfId="5324" xr:uid="{00000000-0005-0000-0000-000063420000}"/>
    <cellStyle name="Percent 2 4 2 2" xfId="17766" xr:uid="{00000000-0005-0000-0000-000064420000}"/>
    <cellStyle name="Percent 2 4 2 3" xfId="17767" xr:uid="{00000000-0005-0000-0000-000065420000}"/>
    <cellStyle name="Percent 2 4 3" xfId="17768" xr:uid="{00000000-0005-0000-0000-000066420000}"/>
    <cellStyle name="Percent 2 4 3 2" xfId="17769" xr:uid="{00000000-0005-0000-0000-000067420000}"/>
    <cellStyle name="Percent 2 4 4" xfId="17770" xr:uid="{00000000-0005-0000-0000-000068420000}"/>
    <cellStyle name="Percent 2 4 5" xfId="17771" xr:uid="{00000000-0005-0000-0000-000069420000}"/>
    <cellStyle name="Percent 2 5" xfId="2864" xr:uid="{00000000-0005-0000-0000-0000060A0000}"/>
    <cellStyle name="Percent 2 5 2" xfId="17773" xr:uid="{00000000-0005-0000-0000-00006B420000}"/>
    <cellStyle name="Percent 2 5 2 2" xfId="17774" xr:uid="{00000000-0005-0000-0000-00006C420000}"/>
    <cellStyle name="Percent 2 5 2 2 2" xfId="17775" xr:uid="{00000000-0005-0000-0000-00006D420000}"/>
    <cellStyle name="Percent 2 5 2 3" xfId="17776" xr:uid="{00000000-0005-0000-0000-00006E420000}"/>
    <cellStyle name="Percent 2 5 2 4" xfId="17777" xr:uid="{00000000-0005-0000-0000-00006F420000}"/>
    <cellStyle name="Percent 2 5 3" xfId="17778" xr:uid="{00000000-0005-0000-0000-000070420000}"/>
    <cellStyle name="Percent 2 5 3 2" xfId="17779" xr:uid="{00000000-0005-0000-0000-000071420000}"/>
    <cellStyle name="Percent 2 5 4" xfId="17780" xr:uid="{00000000-0005-0000-0000-000072420000}"/>
    <cellStyle name="Percent 2 5 4 2" xfId="17781" xr:uid="{00000000-0005-0000-0000-000073420000}"/>
    <cellStyle name="Percent 2 5 5" xfId="17782" xr:uid="{00000000-0005-0000-0000-000074420000}"/>
    <cellStyle name="Percent 2 5 6" xfId="17772" xr:uid="{00000000-0005-0000-0000-00006A420000}"/>
    <cellStyle name="Percent 2 6" xfId="2870" xr:uid="{00000000-0005-0000-0000-0000070A0000}"/>
    <cellStyle name="Percent 2 6 2" xfId="2931" xr:uid="{00000000-0005-0000-0000-0000080A0000}"/>
    <cellStyle name="Percent 2 6 2 2" xfId="17785" xr:uid="{00000000-0005-0000-0000-000077420000}"/>
    <cellStyle name="Percent 2 6 2 3" xfId="17786" xr:uid="{00000000-0005-0000-0000-000078420000}"/>
    <cellStyle name="Percent 2 6 2 4" xfId="17784" xr:uid="{00000000-0005-0000-0000-000076420000}"/>
    <cellStyle name="Percent 2 6 2 5" xfId="20887" xr:uid="{5923FA0E-9311-4CC1-A7F5-91661FF37AF9}"/>
    <cellStyle name="Percent 2 6 2 5 2" xfId="35863" xr:uid="{F00DBC44-95A8-4BCF-96B5-3CB5EE39A17D}"/>
    <cellStyle name="Percent 2 6 2 6" xfId="28259" xr:uid="{8AC7E0B4-DEDE-4B58-A19B-859FD970537D}"/>
    <cellStyle name="Percent 2 6 3" xfId="17787" xr:uid="{00000000-0005-0000-0000-000079420000}"/>
    <cellStyle name="Percent 2 6 4" xfId="17788" xr:uid="{00000000-0005-0000-0000-00007A420000}"/>
    <cellStyle name="Percent 2 6 5" xfId="17789" xr:uid="{00000000-0005-0000-0000-00007B420000}"/>
    <cellStyle name="Percent 2 6 6" xfId="17783" xr:uid="{00000000-0005-0000-0000-000075420000}"/>
    <cellStyle name="Percent 2 6 7" xfId="20827" xr:uid="{138A4FCD-1D32-4713-851C-A24AAD6965C2}"/>
    <cellStyle name="Percent 2 6 7 2" xfId="35803" xr:uid="{9041270B-6A8D-4A74-A0B7-ED2893A69281}"/>
    <cellStyle name="Percent 2 6 8" xfId="28199" xr:uid="{C9C6B2C3-7454-4A3A-8490-DB62854A5273}"/>
    <cellStyle name="Percent 2 7" xfId="2875" xr:uid="{00000000-0005-0000-0000-0000090A0000}"/>
    <cellStyle name="Percent 2 7 2" xfId="17791" xr:uid="{00000000-0005-0000-0000-00007D420000}"/>
    <cellStyle name="Percent 2 7 3" xfId="17792" xr:uid="{00000000-0005-0000-0000-00007E420000}"/>
    <cellStyle name="Percent 2 7 4" xfId="17793" xr:uid="{00000000-0005-0000-0000-00007F420000}"/>
    <cellStyle name="Percent 2 7 5" xfId="17794" xr:uid="{00000000-0005-0000-0000-000080420000}"/>
    <cellStyle name="Percent 2 7 6" xfId="17790" xr:uid="{00000000-0005-0000-0000-00007C420000}"/>
    <cellStyle name="Percent 2 7 7" xfId="20831" xr:uid="{A90C62B8-2BFD-4F12-A7DE-97D958601A7E}"/>
    <cellStyle name="Percent 2 7 7 2" xfId="35807" xr:uid="{A45ABA4B-5759-41AE-8346-742DAFA2B6B4}"/>
    <cellStyle name="Percent 2 7 8" xfId="28203" xr:uid="{1585D2AF-61CD-439F-9CBB-F13BC5892F19}"/>
    <cellStyle name="Percent 2 8" xfId="2935" xr:uid="{00000000-0005-0000-0000-00000A0A0000}"/>
    <cellStyle name="Percent 2 8 2" xfId="17796" xr:uid="{00000000-0005-0000-0000-000082420000}"/>
    <cellStyle name="Percent 2 8 2 2" xfId="17797" xr:uid="{00000000-0005-0000-0000-000083420000}"/>
    <cellStyle name="Percent 2 8 3" xfId="17798" xr:uid="{00000000-0005-0000-0000-000084420000}"/>
    <cellStyle name="Percent 2 8 4" xfId="17795" xr:uid="{00000000-0005-0000-0000-000081420000}"/>
    <cellStyle name="Percent 2 8 5" xfId="20891" xr:uid="{DE301A3A-E7DE-45B0-A10E-5777FF1B4E88}"/>
    <cellStyle name="Percent 2 8 5 2" xfId="35867" xr:uid="{6B41363F-BA6F-41E1-AF13-9DBCAC3694B3}"/>
    <cellStyle name="Percent 2 8 6" xfId="28263" xr:uid="{AF8FDC58-3427-4F27-A780-BA5F09F4AF73}"/>
    <cellStyle name="Percent 2 9" xfId="17799" xr:uid="{00000000-0005-0000-0000-000085420000}"/>
    <cellStyle name="Percent 2 9 2" xfId="17800" xr:uid="{00000000-0005-0000-0000-000086420000}"/>
    <cellStyle name="Percent 20" xfId="2621" xr:uid="{00000000-0005-0000-0000-00000B0A0000}"/>
    <cellStyle name="Percent 20 2" xfId="17802" xr:uid="{00000000-0005-0000-0000-000088420000}"/>
    <cellStyle name="Percent 20 3" xfId="17803" xr:uid="{00000000-0005-0000-0000-000089420000}"/>
    <cellStyle name="Percent 20 4" xfId="17804" xr:uid="{00000000-0005-0000-0000-00008A420000}"/>
    <cellStyle name="Percent 20 5" xfId="17801" xr:uid="{00000000-0005-0000-0000-000087420000}"/>
    <cellStyle name="Percent 21" xfId="2622" xr:uid="{00000000-0005-0000-0000-00000C0A0000}"/>
    <cellStyle name="Percent 21 10" xfId="28090" xr:uid="{DCF3D092-52DD-4AF5-B4FF-029ECE8887B8}"/>
    <cellStyle name="Percent 21 2" xfId="2892" xr:uid="{00000000-0005-0000-0000-00000D0A0000}"/>
    <cellStyle name="Percent 21 2 2" xfId="17807" xr:uid="{00000000-0005-0000-0000-00008D420000}"/>
    <cellStyle name="Percent 21 2 2 2" xfId="17808" xr:uid="{00000000-0005-0000-0000-00008E420000}"/>
    <cellStyle name="Percent 21 2 2 2 2" xfId="17809" xr:uid="{00000000-0005-0000-0000-00008F420000}"/>
    <cellStyle name="Percent 21 2 2 3" xfId="17810" xr:uid="{00000000-0005-0000-0000-000090420000}"/>
    <cellStyle name="Percent 21 2 3" xfId="17811" xr:uid="{00000000-0005-0000-0000-000091420000}"/>
    <cellStyle name="Percent 21 2 3 2" xfId="17812" xr:uid="{00000000-0005-0000-0000-000092420000}"/>
    <cellStyle name="Percent 21 2 4" xfId="17813" xr:uid="{00000000-0005-0000-0000-000093420000}"/>
    <cellStyle name="Percent 21 2 5" xfId="17806" xr:uid="{00000000-0005-0000-0000-00008C420000}"/>
    <cellStyle name="Percent 21 2 6" xfId="20848" xr:uid="{C21CFF46-CA19-40EF-BF1D-857CF04194E3}"/>
    <cellStyle name="Percent 21 2 6 2" xfId="35824" xr:uid="{61E2759A-6DC1-4013-8F22-AA7A6E02F69C}"/>
    <cellStyle name="Percent 21 2 7" xfId="28220" xr:uid="{0B9A7449-3D69-4B67-BB6A-1635FB9BEDA3}"/>
    <cellStyle name="Percent 21 3" xfId="2970" xr:uid="{00000000-0005-0000-0000-00000E0A0000}"/>
    <cellStyle name="Percent 21 3 2" xfId="17815" xr:uid="{00000000-0005-0000-0000-000095420000}"/>
    <cellStyle name="Percent 21 3 2 2" xfId="17816" xr:uid="{00000000-0005-0000-0000-000096420000}"/>
    <cellStyle name="Percent 21 3 3" xfId="17817" xr:uid="{00000000-0005-0000-0000-000097420000}"/>
    <cellStyle name="Percent 21 3 4" xfId="17814" xr:uid="{00000000-0005-0000-0000-000094420000}"/>
    <cellStyle name="Percent 21 3 5" xfId="20926" xr:uid="{301B7AAA-B20C-4EC4-81EA-723BE91AA541}"/>
    <cellStyle name="Percent 21 3 5 2" xfId="35902" xr:uid="{0FB01C00-298E-4BFA-B000-C2CC3C326896}"/>
    <cellStyle name="Percent 21 3 6" xfId="28298" xr:uid="{12DF94E2-E98A-4233-A69C-EBA2F249408F}"/>
    <cellStyle name="Percent 21 4" xfId="17818" xr:uid="{00000000-0005-0000-0000-000098420000}"/>
    <cellStyle name="Percent 21 5" xfId="17819" xr:uid="{00000000-0005-0000-0000-000099420000}"/>
    <cellStyle name="Percent 21 6" xfId="17820" xr:uid="{00000000-0005-0000-0000-00009A420000}"/>
    <cellStyle name="Percent 21 7" xfId="17821" xr:uid="{00000000-0005-0000-0000-00009B420000}"/>
    <cellStyle name="Percent 21 8" xfId="17805" xr:uid="{00000000-0005-0000-0000-00008B420000}"/>
    <cellStyle name="Percent 21 9" xfId="20752" xr:uid="{1F04D89E-0538-4D65-8ED4-7FB42F4333E3}"/>
    <cellStyle name="Percent 21 9 2" xfId="35745" xr:uid="{55CFEE80-2E44-4552-88AE-900DC0F594C1}"/>
    <cellStyle name="Percent 22" xfId="2623" xr:uid="{00000000-0005-0000-0000-00000F0A0000}"/>
    <cellStyle name="Percent 22 10" xfId="28091" xr:uid="{413B95BF-DFA5-4BFB-9DBE-77C4DA3AC5A6}"/>
    <cellStyle name="Percent 22 2" xfId="2893" xr:uid="{00000000-0005-0000-0000-0000100A0000}"/>
    <cellStyle name="Percent 22 2 2" xfId="17824" xr:uid="{00000000-0005-0000-0000-00009E420000}"/>
    <cellStyle name="Percent 22 2 2 2" xfId="17825" xr:uid="{00000000-0005-0000-0000-00009F420000}"/>
    <cellStyle name="Percent 22 2 2 2 2" xfId="17826" xr:uid="{00000000-0005-0000-0000-0000A0420000}"/>
    <cellStyle name="Percent 22 2 2 3" xfId="17827" xr:uid="{00000000-0005-0000-0000-0000A1420000}"/>
    <cellStyle name="Percent 22 2 3" xfId="17828" xr:uid="{00000000-0005-0000-0000-0000A2420000}"/>
    <cellStyle name="Percent 22 2 3 2" xfId="17829" xr:uid="{00000000-0005-0000-0000-0000A3420000}"/>
    <cellStyle name="Percent 22 2 4" xfId="17830" xr:uid="{00000000-0005-0000-0000-0000A4420000}"/>
    <cellStyle name="Percent 22 2 5" xfId="17823" xr:uid="{00000000-0005-0000-0000-00009D420000}"/>
    <cellStyle name="Percent 22 2 6" xfId="20849" xr:uid="{51C4B156-88C2-4DA1-8BBD-B2C55CC26774}"/>
    <cellStyle name="Percent 22 2 6 2" xfId="35825" xr:uid="{8CFFF5EC-147B-4527-BD4F-CA1492E0C277}"/>
    <cellStyle name="Percent 22 2 7" xfId="28221" xr:uid="{7D904912-0A6A-4DC3-831B-3A86B0F42572}"/>
    <cellStyle name="Percent 22 3" xfId="2971" xr:uid="{00000000-0005-0000-0000-0000110A0000}"/>
    <cellStyle name="Percent 22 3 2" xfId="17832" xr:uid="{00000000-0005-0000-0000-0000A6420000}"/>
    <cellStyle name="Percent 22 3 2 2" xfId="17833" xr:uid="{00000000-0005-0000-0000-0000A7420000}"/>
    <cellStyle name="Percent 22 3 3" xfId="17834" xr:uid="{00000000-0005-0000-0000-0000A8420000}"/>
    <cellStyle name="Percent 22 3 4" xfId="17831" xr:uid="{00000000-0005-0000-0000-0000A5420000}"/>
    <cellStyle name="Percent 22 3 5" xfId="20927" xr:uid="{CBC888D9-6E19-4301-ACB1-2857774F5237}"/>
    <cellStyle name="Percent 22 3 5 2" xfId="35903" xr:uid="{EB133A82-F245-4883-AEEA-943258BE64DA}"/>
    <cellStyle name="Percent 22 3 6" xfId="28299" xr:uid="{984246FF-DC1C-4A95-A430-D5432152CD32}"/>
    <cellStyle name="Percent 22 4" xfId="17835" xr:uid="{00000000-0005-0000-0000-0000A9420000}"/>
    <cellStyle name="Percent 22 5" xfId="17836" xr:uid="{00000000-0005-0000-0000-0000AA420000}"/>
    <cellStyle name="Percent 22 6" xfId="17837" xr:uid="{00000000-0005-0000-0000-0000AB420000}"/>
    <cellStyle name="Percent 22 7" xfId="17838" xr:uid="{00000000-0005-0000-0000-0000AC420000}"/>
    <cellStyle name="Percent 22 8" xfId="17822" xr:uid="{00000000-0005-0000-0000-00009C420000}"/>
    <cellStyle name="Percent 22 9" xfId="20753" xr:uid="{48790E61-9BF7-4B8B-82CA-84A30B8EF6AF}"/>
    <cellStyle name="Percent 22 9 2" xfId="35746" xr:uid="{40140A86-02A4-4756-A0D7-C0B87A342F11}"/>
    <cellStyle name="Percent 223" xfId="20568" xr:uid="{2A86E31E-F865-4D80-9459-F71F7004523B}"/>
    <cellStyle name="Percent 23" xfId="2624" xr:uid="{00000000-0005-0000-0000-0000120A0000}"/>
    <cellStyle name="Percent 23 2" xfId="17840" xr:uid="{00000000-0005-0000-0000-0000AE420000}"/>
    <cellStyle name="Percent 23 3" xfId="17841" xr:uid="{00000000-0005-0000-0000-0000AF420000}"/>
    <cellStyle name="Percent 23 4" xfId="17842" xr:uid="{00000000-0005-0000-0000-0000B0420000}"/>
    <cellStyle name="Percent 23 5" xfId="17843" xr:uid="{00000000-0005-0000-0000-0000B1420000}"/>
    <cellStyle name="Percent 23 6" xfId="17839" xr:uid="{00000000-0005-0000-0000-0000AD420000}"/>
    <cellStyle name="Percent 24" xfId="17844" xr:uid="{00000000-0005-0000-0000-0000B2420000}"/>
    <cellStyle name="Percent 24 2" xfId="17845" xr:uid="{00000000-0005-0000-0000-0000B3420000}"/>
    <cellStyle name="Percent 24 3" xfId="17846" xr:uid="{00000000-0005-0000-0000-0000B4420000}"/>
    <cellStyle name="Percent 24 4" xfId="17847" xr:uid="{00000000-0005-0000-0000-0000B5420000}"/>
    <cellStyle name="Percent 25" xfId="17848" xr:uid="{00000000-0005-0000-0000-0000B6420000}"/>
    <cellStyle name="Percent 26" xfId="17849" xr:uid="{00000000-0005-0000-0000-0000B7420000}"/>
    <cellStyle name="Percent 27" xfId="17850" xr:uid="{00000000-0005-0000-0000-0000B8420000}"/>
    <cellStyle name="Percent 28" xfId="17851" xr:uid="{00000000-0005-0000-0000-0000B9420000}"/>
    <cellStyle name="Percent 29" xfId="17852" xr:uid="{00000000-0005-0000-0000-0000BA420000}"/>
    <cellStyle name="Percent 3" xfId="2625" xr:uid="{00000000-0005-0000-0000-0000130A0000}"/>
    <cellStyle name="Percent 3 10" xfId="17853" xr:uid="{00000000-0005-0000-0000-0000BC420000}"/>
    <cellStyle name="Percent 3 10 2" xfId="17854" xr:uid="{00000000-0005-0000-0000-0000BD420000}"/>
    <cellStyle name="Percent 3 11" xfId="17855" xr:uid="{00000000-0005-0000-0000-0000BE420000}"/>
    <cellStyle name="Percent 3 12" xfId="17856" xr:uid="{00000000-0005-0000-0000-0000BF420000}"/>
    <cellStyle name="Percent 3 2" xfId="2626" xr:uid="{00000000-0005-0000-0000-0000140A0000}"/>
    <cellStyle name="Percent 3 2 2" xfId="17857" xr:uid="{00000000-0005-0000-0000-0000C1420000}"/>
    <cellStyle name="Percent 3 2 2 2" xfId="17858" xr:uid="{00000000-0005-0000-0000-0000C2420000}"/>
    <cellStyle name="Percent 3 2 2 2 2" xfId="17859" xr:uid="{00000000-0005-0000-0000-0000C3420000}"/>
    <cellStyle name="Percent 3 2 2 2 3" xfId="17860" xr:uid="{00000000-0005-0000-0000-0000C4420000}"/>
    <cellStyle name="Percent 3 2 2 3" xfId="17861" xr:uid="{00000000-0005-0000-0000-0000C5420000}"/>
    <cellStyle name="Percent 3 2 3" xfId="17862" xr:uid="{00000000-0005-0000-0000-0000C6420000}"/>
    <cellStyle name="Percent 3 2 3 2" xfId="17863" xr:uid="{00000000-0005-0000-0000-0000C7420000}"/>
    <cellStyle name="Percent 3 2 4" xfId="17864" xr:uid="{00000000-0005-0000-0000-0000C8420000}"/>
    <cellStyle name="Percent 3 2 5" xfId="17865" xr:uid="{00000000-0005-0000-0000-0000C9420000}"/>
    <cellStyle name="Percent 3 2 6" xfId="5323" xr:uid="{00000000-0005-0000-0000-0000C0420000}"/>
    <cellStyle name="Percent 3 3" xfId="2627" xr:uid="{00000000-0005-0000-0000-0000150A0000}"/>
    <cellStyle name="Percent 3 3 2" xfId="17866" xr:uid="{00000000-0005-0000-0000-0000CB420000}"/>
    <cellStyle name="Percent 3 3 2 2" xfId="17867" xr:uid="{00000000-0005-0000-0000-0000CC420000}"/>
    <cellStyle name="Percent 3 3 2 3" xfId="17868" xr:uid="{00000000-0005-0000-0000-0000CD420000}"/>
    <cellStyle name="Percent 3 3 3" xfId="17869" xr:uid="{00000000-0005-0000-0000-0000CE420000}"/>
    <cellStyle name="Percent 3 3 4" xfId="17870" xr:uid="{00000000-0005-0000-0000-0000CF420000}"/>
    <cellStyle name="Percent 3 3 5" xfId="17871" xr:uid="{00000000-0005-0000-0000-0000D0420000}"/>
    <cellStyle name="Percent 3 3 6" xfId="5322" xr:uid="{00000000-0005-0000-0000-0000CA420000}"/>
    <cellStyle name="Percent 3 4" xfId="17872" xr:uid="{00000000-0005-0000-0000-0000D1420000}"/>
    <cellStyle name="Percent 3 4 2" xfId="17873" xr:uid="{00000000-0005-0000-0000-0000D2420000}"/>
    <cellStyle name="Percent 3 4 3" xfId="17874" xr:uid="{00000000-0005-0000-0000-0000D3420000}"/>
    <cellStyle name="Percent 3 4 4" xfId="17875" xr:uid="{00000000-0005-0000-0000-0000D4420000}"/>
    <cellStyle name="Percent 3 5" xfId="17876" xr:uid="{00000000-0005-0000-0000-0000D5420000}"/>
    <cellStyle name="Percent 3 5 2" xfId="17877" xr:uid="{00000000-0005-0000-0000-0000D6420000}"/>
    <cellStyle name="Percent 3 5 3" xfId="17878" xr:uid="{00000000-0005-0000-0000-0000D7420000}"/>
    <cellStyle name="Percent 3 5 4" xfId="17879" xr:uid="{00000000-0005-0000-0000-0000D8420000}"/>
    <cellStyle name="Percent 3 6" xfId="17880" xr:uid="{00000000-0005-0000-0000-0000D9420000}"/>
    <cellStyle name="Percent 3 6 2" xfId="17881" xr:uid="{00000000-0005-0000-0000-0000DA420000}"/>
    <cellStyle name="Percent 3 6 2 2" xfId="17882" xr:uid="{00000000-0005-0000-0000-0000DB420000}"/>
    <cellStyle name="Percent 3 6 3" xfId="17883" xr:uid="{00000000-0005-0000-0000-0000DC420000}"/>
    <cellStyle name="Percent 3 6 3 2" xfId="27200" xr:uid="{CB578650-973E-44D3-9C2E-1FC21A0C866D}"/>
    <cellStyle name="Percent 3 6 3 2 2" xfId="42163" xr:uid="{D99917F5-B311-4592-B81B-757B943D47D5}"/>
    <cellStyle name="Percent 3 6 3 3" xfId="34594" xr:uid="{A6B63738-7C5B-4060-B985-3F253CF958FE}"/>
    <cellStyle name="Percent 3 6 4" xfId="17884" xr:uid="{00000000-0005-0000-0000-0000DD420000}"/>
    <cellStyle name="Percent 3 6 5" xfId="17885" xr:uid="{00000000-0005-0000-0000-0000DE420000}"/>
    <cellStyle name="Percent 3 6 5 2" xfId="27201" xr:uid="{8FAAA219-FA41-4CF0-890B-2C67285904C1}"/>
    <cellStyle name="Percent 3 6 5 2 2" xfId="42164" xr:uid="{A8FE1F4F-6AEB-43C6-B7B6-00DD5179AA3E}"/>
    <cellStyle name="Percent 3 6 5 3" xfId="34595" xr:uid="{F8C949B1-3117-4968-838A-5F695435478D}"/>
    <cellStyle name="Percent 3 6 6" xfId="17886" xr:uid="{00000000-0005-0000-0000-0000DF420000}"/>
    <cellStyle name="Percent 3 7" xfId="17887" xr:uid="{00000000-0005-0000-0000-0000E0420000}"/>
    <cellStyle name="Percent 3 7 2" xfId="17888" xr:uid="{00000000-0005-0000-0000-0000E1420000}"/>
    <cellStyle name="Percent 3 7 3" xfId="17889" xr:uid="{00000000-0005-0000-0000-0000E2420000}"/>
    <cellStyle name="Percent 3 7 4" xfId="17890" xr:uid="{00000000-0005-0000-0000-0000E3420000}"/>
    <cellStyle name="Percent 3 8" xfId="17891" xr:uid="{00000000-0005-0000-0000-0000E4420000}"/>
    <cellStyle name="Percent 3 8 2" xfId="17892" xr:uid="{00000000-0005-0000-0000-0000E5420000}"/>
    <cellStyle name="Percent 3 8 2 2" xfId="17893" xr:uid="{00000000-0005-0000-0000-0000E6420000}"/>
    <cellStyle name="Percent 3 8 2 2 2" xfId="17894" xr:uid="{00000000-0005-0000-0000-0000E7420000}"/>
    <cellStyle name="Percent 3 8 2 3" xfId="17895" xr:uid="{00000000-0005-0000-0000-0000E8420000}"/>
    <cellStyle name="Percent 3 8 3" xfId="17896" xr:uid="{00000000-0005-0000-0000-0000E9420000}"/>
    <cellStyle name="Percent 3 8 4" xfId="17897" xr:uid="{00000000-0005-0000-0000-0000EA420000}"/>
    <cellStyle name="Percent 3 8 5" xfId="17898" xr:uid="{00000000-0005-0000-0000-0000EB420000}"/>
    <cellStyle name="Percent 3 8 6" xfId="17899" xr:uid="{00000000-0005-0000-0000-0000EC420000}"/>
    <cellStyle name="Percent 3 9" xfId="17900" xr:uid="{00000000-0005-0000-0000-0000ED420000}"/>
    <cellStyle name="Percent 3 9 2" xfId="17901" xr:uid="{00000000-0005-0000-0000-0000EE420000}"/>
    <cellStyle name="Percent 3 9 3" xfId="17902" xr:uid="{00000000-0005-0000-0000-0000EF420000}"/>
    <cellStyle name="Percent 30" xfId="17903" xr:uid="{00000000-0005-0000-0000-0000F0420000}"/>
    <cellStyle name="Percent 31" xfId="17904" xr:uid="{00000000-0005-0000-0000-0000F1420000}"/>
    <cellStyle name="Percent 32" xfId="17905" xr:uid="{00000000-0005-0000-0000-0000F2420000}"/>
    <cellStyle name="Percent 33" xfId="17906" xr:uid="{00000000-0005-0000-0000-0000F3420000}"/>
    <cellStyle name="Percent 34" xfId="17907" xr:uid="{00000000-0005-0000-0000-0000F4420000}"/>
    <cellStyle name="Percent 35" xfId="17908" xr:uid="{00000000-0005-0000-0000-0000F5420000}"/>
    <cellStyle name="Percent 36" xfId="17909" xr:uid="{00000000-0005-0000-0000-0000F6420000}"/>
    <cellStyle name="Percent 37" xfId="17910" xr:uid="{00000000-0005-0000-0000-0000F7420000}"/>
    <cellStyle name="Percent 38" xfId="17911" xr:uid="{00000000-0005-0000-0000-0000F8420000}"/>
    <cellStyle name="Percent 39" xfId="17912" xr:uid="{00000000-0005-0000-0000-0000F9420000}"/>
    <cellStyle name="Percent 4" xfId="2628" xr:uid="{00000000-0005-0000-0000-0000160A0000}"/>
    <cellStyle name="Percent 4 10" xfId="5321" xr:uid="{00000000-0005-0000-0000-0000FA420000}"/>
    <cellStyle name="Percent 4 2" xfId="5320" xr:uid="{00000000-0005-0000-0000-0000FB420000}"/>
    <cellStyle name="Percent 4 2 2" xfId="17913" xr:uid="{00000000-0005-0000-0000-0000FC420000}"/>
    <cellStyle name="Percent 4 2 2 2" xfId="17914" xr:uid="{00000000-0005-0000-0000-0000FD420000}"/>
    <cellStyle name="Percent 4 2 2 2 2" xfId="27202" xr:uid="{DDEEB8AD-9ADC-42BB-90B3-4E665C635025}"/>
    <cellStyle name="Percent 4 2 2 2 2 2" xfId="42165" xr:uid="{E28BF131-617F-4B5F-B7A7-A06E5B0C914A}"/>
    <cellStyle name="Percent 4 2 2 2 3" xfId="34596" xr:uid="{3FD748B1-1043-419C-A842-CD5FE8E8818F}"/>
    <cellStyle name="Percent 4 2 3" xfId="17915" xr:uid="{00000000-0005-0000-0000-0000FE420000}"/>
    <cellStyle name="Percent 4 2 3 2" xfId="17916" xr:uid="{00000000-0005-0000-0000-0000FF420000}"/>
    <cellStyle name="Percent 4 2 3 2 2" xfId="27203" xr:uid="{7794C32A-8EFD-4689-A693-78CAC5BAECFA}"/>
    <cellStyle name="Percent 4 2 3 2 2 2" xfId="42166" xr:uid="{8A2AB874-1434-425E-8FB4-33FE214CD27C}"/>
    <cellStyle name="Percent 4 2 3 2 3" xfId="34597" xr:uid="{8E7E47BB-738C-4350-9C65-D247942E8064}"/>
    <cellStyle name="Percent 4 2 4" xfId="17917" xr:uid="{00000000-0005-0000-0000-000000430000}"/>
    <cellStyle name="Percent 4 3" xfId="17918" xr:uid="{00000000-0005-0000-0000-000001430000}"/>
    <cellStyle name="Percent 4 3 2" xfId="17919" xr:uid="{00000000-0005-0000-0000-000002430000}"/>
    <cellStyle name="Percent 4 3 2 2" xfId="17920" xr:uid="{00000000-0005-0000-0000-000003430000}"/>
    <cellStyle name="Percent 4 3 2 3" xfId="17921" xr:uid="{00000000-0005-0000-0000-000004430000}"/>
    <cellStyle name="Percent 4 3 2 4" xfId="17922" xr:uid="{00000000-0005-0000-0000-000005430000}"/>
    <cellStyle name="Percent 4 3 3" xfId="17923" xr:uid="{00000000-0005-0000-0000-000006430000}"/>
    <cellStyle name="Percent 4 3 3 2" xfId="17924" xr:uid="{00000000-0005-0000-0000-000007430000}"/>
    <cellStyle name="Percent 4 3 4" xfId="17925" xr:uid="{00000000-0005-0000-0000-000008430000}"/>
    <cellStyle name="Percent 4 3 5" xfId="17926" xr:uid="{00000000-0005-0000-0000-000009430000}"/>
    <cellStyle name="Percent 4 4" xfId="17927" xr:uid="{00000000-0005-0000-0000-00000A430000}"/>
    <cellStyle name="Percent 4 4 2" xfId="17928" xr:uid="{00000000-0005-0000-0000-00000B430000}"/>
    <cellStyle name="Percent 4 4 3" xfId="17929" xr:uid="{00000000-0005-0000-0000-00000C430000}"/>
    <cellStyle name="Percent 4 4 4" xfId="17930" xr:uid="{00000000-0005-0000-0000-00000D430000}"/>
    <cellStyle name="Percent 4 5" xfId="17931" xr:uid="{00000000-0005-0000-0000-00000E430000}"/>
    <cellStyle name="Percent 4 5 2" xfId="17932" xr:uid="{00000000-0005-0000-0000-00000F430000}"/>
    <cellStyle name="Percent 4 5 3" xfId="17933" xr:uid="{00000000-0005-0000-0000-000010430000}"/>
    <cellStyle name="Percent 4 5 4" xfId="17934" xr:uid="{00000000-0005-0000-0000-000011430000}"/>
    <cellStyle name="Percent 4 6" xfId="17935" xr:uid="{00000000-0005-0000-0000-000012430000}"/>
    <cellStyle name="Percent 4 6 2" xfId="17936" xr:uid="{00000000-0005-0000-0000-000013430000}"/>
    <cellStyle name="Percent 4 6 2 2" xfId="17937" xr:uid="{00000000-0005-0000-0000-000014430000}"/>
    <cellStyle name="Percent 4 6 2 2 2" xfId="17938" xr:uid="{00000000-0005-0000-0000-000015430000}"/>
    <cellStyle name="Percent 4 6 2 3" xfId="17939" xr:uid="{00000000-0005-0000-0000-000016430000}"/>
    <cellStyle name="Percent 4 6 3" xfId="17940" xr:uid="{00000000-0005-0000-0000-000017430000}"/>
    <cellStyle name="Percent 4 6 4" xfId="17941" xr:uid="{00000000-0005-0000-0000-000018430000}"/>
    <cellStyle name="Percent 4 6 5" xfId="17942" xr:uid="{00000000-0005-0000-0000-000019430000}"/>
    <cellStyle name="Percent 4 6 6" xfId="17943" xr:uid="{00000000-0005-0000-0000-00001A430000}"/>
    <cellStyle name="Percent 4 7" xfId="17944" xr:uid="{00000000-0005-0000-0000-00001B430000}"/>
    <cellStyle name="Percent 4 7 2" xfId="17945" xr:uid="{00000000-0005-0000-0000-00001C430000}"/>
    <cellStyle name="Percent 4 8" xfId="17946" xr:uid="{00000000-0005-0000-0000-00001D430000}"/>
    <cellStyle name="Percent 4 9" xfId="17947" xr:uid="{00000000-0005-0000-0000-00001E430000}"/>
    <cellStyle name="Percent 40" xfId="17948" xr:uid="{00000000-0005-0000-0000-00001F430000}"/>
    <cellStyle name="Percent 41" xfId="17949" xr:uid="{00000000-0005-0000-0000-000020430000}"/>
    <cellStyle name="Percent 42" xfId="17950" xr:uid="{00000000-0005-0000-0000-000021430000}"/>
    <cellStyle name="Percent 43" xfId="17951" xr:uid="{00000000-0005-0000-0000-000022430000}"/>
    <cellStyle name="Percent 44" xfId="17952" xr:uid="{00000000-0005-0000-0000-000023430000}"/>
    <cellStyle name="Percent 45" xfId="17953" xr:uid="{00000000-0005-0000-0000-000024430000}"/>
    <cellStyle name="Percent 46" xfId="17954" xr:uid="{00000000-0005-0000-0000-000025430000}"/>
    <cellStyle name="Percent 47" xfId="17955" xr:uid="{00000000-0005-0000-0000-000026430000}"/>
    <cellStyle name="Percent 48" xfId="17956" xr:uid="{00000000-0005-0000-0000-000027430000}"/>
    <cellStyle name="Percent 49" xfId="17957" xr:uid="{00000000-0005-0000-0000-000028430000}"/>
    <cellStyle name="Percent 5" xfId="2629" xr:uid="{00000000-0005-0000-0000-0000170A0000}"/>
    <cellStyle name="Percent 5 2" xfId="2630" xr:uid="{00000000-0005-0000-0000-0000180A0000}"/>
    <cellStyle name="Percent 5 2 2" xfId="17958" xr:uid="{00000000-0005-0000-0000-00002B430000}"/>
    <cellStyle name="Percent 5 2 2 2" xfId="17959" xr:uid="{00000000-0005-0000-0000-00002C430000}"/>
    <cellStyle name="Percent 5 2 2 3" xfId="17960" xr:uid="{00000000-0005-0000-0000-00002D430000}"/>
    <cellStyle name="Percent 5 2 2 4" xfId="17961" xr:uid="{00000000-0005-0000-0000-00002E430000}"/>
    <cellStyle name="Percent 5 2 2 5" xfId="17962" xr:uid="{00000000-0005-0000-0000-00002F430000}"/>
    <cellStyle name="Percent 5 2 3" xfId="17963" xr:uid="{00000000-0005-0000-0000-000030430000}"/>
    <cellStyle name="Percent 5 2 3 2" xfId="17964" xr:uid="{00000000-0005-0000-0000-000031430000}"/>
    <cellStyle name="Percent 5 2 4" xfId="17965" xr:uid="{00000000-0005-0000-0000-000032430000}"/>
    <cellStyle name="Percent 5 2 5" xfId="17966" xr:uid="{00000000-0005-0000-0000-000033430000}"/>
    <cellStyle name="Percent 5 2 6" xfId="5319" xr:uid="{00000000-0005-0000-0000-00002A430000}"/>
    <cellStyle name="Percent 5 3" xfId="2631" xr:uid="{00000000-0005-0000-0000-0000190A0000}"/>
    <cellStyle name="Percent 5 3 2" xfId="17967" xr:uid="{00000000-0005-0000-0000-000035430000}"/>
    <cellStyle name="Percent 5 4" xfId="17968" xr:uid="{00000000-0005-0000-0000-000036430000}"/>
    <cellStyle name="Percent 5 5" xfId="17969" xr:uid="{00000000-0005-0000-0000-000037430000}"/>
    <cellStyle name="Percent 5 6" xfId="17970" xr:uid="{00000000-0005-0000-0000-000038430000}"/>
    <cellStyle name="Percent 50" xfId="17971" xr:uid="{00000000-0005-0000-0000-000039430000}"/>
    <cellStyle name="Percent 51" xfId="17972" xr:uid="{00000000-0005-0000-0000-00003A430000}"/>
    <cellStyle name="Percent 52" xfId="17973" xr:uid="{00000000-0005-0000-0000-00003B430000}"/>
    <cellStyle name="Percent 53" xfId="17974" xr:uid="{00000000-0005-0000-0000-00003C430000}"/>
    <cellStyle name="Percent 54" xfId="17975" xr:uid="{00000000-0005-0000-0000-00003D430000}"/>
    <cellStyle name="Percent 55" xfId="17976" xr:uid="{00000000-0005-0000-0000-00003E430000}"/>
    <cellStyle name="Percent 56" xfId="17977" xr:uid="{00000000-0005-0000-0000-00003F430000}"/>
    <cellStyle name="Percent 57" xfId="17978" xr:uid="{00000000-0005-0000-0000-000040430000}"/>
    <cellStyle name="Percent 58" xfId="17979" xr:uid="{00000000-0005-0000-0000-000041430000}"/>
    <cellStyle name="Percent 59" xfId="17980" xr:uid="{00000000-0005-0000-0000-000042430000}"/>
    <cellStyle name="Percent 6" xfId="2632" xr:uid="{00000000-0005-0000-0000-00001A0A0000}"/>
    <cellStyle name="Percent 6 2" xfId="2633" xr:uid="{00000000-0005-0000-0000-00001B0A0000}"/>
    <cellStyle name="Percent 6 2 2" xfId="17981" xr:uid="{00000000-0005-0000-0000-000045430000}"/>
    <cellStyle name="Percent 6 2 2 2" xfId="17982" xr:uid="{00000000-0005-0000-0000-000046430000}"/>
    <cellStyle name="Percent 6 2 3" xfId="17983" xr:uid="{00000000-0005-0000-0000-000047430000}"/>
    <cellStyle name="Percent 6 2 4" xfId="17984" xr:uid="{00000000-0005-0000-0000-000048430000}"/>
    <cellStyle name="Percent 6 3" xfId="2634" xr:uid="{00000000-0005-0000-0000-00001C0A0000}"/>
    <cellStyle name="Percent 6 3 2" xfId="2894" xr:uid="{00000000-0005-0000-0000-00001D0A0000}"/>
    <cellStyle name="Percent 6 3 2 2" xfId="17987" xr:uid="{00000000-0005-0000-0000-00004B430000}"/>
    <cellStyle name="Percent 6 3 2 2 2" xfId="17988" xr:uid="{00000000-0005-0000-0000-00004C430000}"/>
    <cellStyle name="Percent 6 3 2 3" xfId="17989" xr:uid="{00000000-0005-0000-0000-00004D430000}"/>
    <cellStyle name="Percent 6 3 2 4" xfId="17986" xr:uid="{00000000-0005-0000-0000-00004A430000}"/>
    <cellStyle name="Percent 6 3 2 5" xfId="20850" xr:uid="{D74DD4C0-6594-4CDF-A65C-51B20644BC74}"/>
    <cellStyle name="Percent 6 3 2 5 2" xfId="35826" xr:uid="{92749D00-3E23-4059-871A-393256BC5719}"/>
    <cellStyle name="Percent 6 3 2 6" xfId="28222" xr:uid="{735E9AD1-CE72-4EFE-9983-482829398356}"/>
    <cellStyle name="Percent 6 3 3" xfId="2972" xr:uid="{00000000-0005-0000-0000-00001E0A0000}"/>
    <cellStyle name="Percent 6 3 3 2" xfId="17991" xr:uid="{00000000-0005-0000-0000-00004F430000}"/>
    <cellStyle name="Percent 6 3 3 3" xfId="17990" xr:uid="{00000000-0005-0000-0000-00004E430000}"/>
    <cellStyle name="Percent 6 3 3 4" xfId="20928" xr:uid="{BF370087-8FBB-43ED-8B67-BA6717F0D372}"/>
    <cellStyle name="Percent 6 3 3 4 2" xfId="35904" xr:uid="{84429320-9E06-4839-A90F-DA1E4645185E}"/>
    <cellStyle name="Percent 6 3 3 5" xfId="28300" xr:uid="{946F9484-63C2-45BD-9F70-0B1819276704}"/>
    <cellStyle name="Percent 6 3 4" xfId="17992" xr:uid="{00000000-0005-0000-0000-000050430000}"/>
    <cellStyle name="Percent 6 3 5" xfId="17993" xr:uid="{00000000-0005-0000-0000-000051430000}"/>
    <cellStyle name="Percent 6 3 6" xfId="17994" xr:uid="{00000000-0005-0000-0000-000052430000}"/>
    <cellStyle name="Percent 6 3 7" xfId="17985" xr:uid="{00000000-0005-0000-0000-000049430000}"/>
    <cellStyle name="Percent 6 3 8" xfId="20754" xr:uid="{D8AB3E8B-FAD9-4E07-B5D9-5AA51FC42528}"/>
    <cellStyle name="Percent 6 3 8 2" xfId="35747" xr:uid="{B61B2A0E-A48A-4B78-8DFE-28A9A7664B4E}"/>
    <cellStyle name="Percent 6 3 9" xfId="28092" xr:uid="{2793D368-C7C6-47C0-B6FD-69F63CCC14FC}"/>
    <cellStyle name="Percent 6 4" xfId="17995" xr:uid="{00000000-0005-0000-0000-000053430000}"/>
    <cellStyle name="Percent 6 4 2" xfId="17996" xr:uid="{00000000-0005-0000-0000-000054430000}"/>
    <cellStyle name="Percent 6 4 2 2" xfId="17997" xr:uid="{00000000-0005-0000-0000-000055430000}"/>
    <cellStyle name="Percent 6 4 2 2 2" xfId="17998" xr:uid="{00000000-0005-0000-0000-000056430000}"/>
    <cellStyle name="Percent 6 4 2 3" xfId="17999" xr:uid="{00000000-0005-0000-0000-000057430000}"/>
    <cellStyle name="Percent 6 4 3" xfId="18000" xr:uid="{00000000-0005-0000-0000-000058430000}"/>
    <cellStyle name="Percent 6 4 3 2" xfId="18001" xr:uid="{00000000-0005-0000-0000-000059430000}"/>
    <cellStyle name="Percent 6 4 4" xfId="18002" xr:uid="{00000000-0005-0000-0000-00005A430000}"/>
    <cellStyle name="Percent 6 5" xfId="18003" xr:uid="{00000000-0005-0000-0000-00005B430000}"/>
    <cellStyle name="Percent 6 5 2" xfId="18004" xr:uid="{00000000-0005-0000-0000-00005C430000}"/>
    <cellStyle name="Percent 6 6" xfId="18005" xr:uid="{00000000-0005-0000-0000-00005D430000}"/>
    <cellStyle name="Percent 6 7" xfId="18006" xr:uid="{00000000-0005-0000-0000-00005E430000}"/>
    <cellStyle name="Percent 6 8" xfId="5318" xr:uid="{00000000-0005-0000-0000-000043430000}"/>
    <cellStyle name="Percent 60" xfId="18007" xr:uid="{00000000-0005-0000-0000-00005F430000}"/>
    <cellStyle name="Percent 61" xfId="18008" xr:uid="{00000000-0005-0000-0000-000060430000}"/>
    <cellStyle name="Percent 62" xfId="18009" xr:uid="{00000000-0005-0000-0000-000061430000}"/>
    <cellStyle name="Percent 63" xfId="18010" xr:uid="{00000000-0005-0000-0000-000062430000}"/>
    <cellStyle name="Percent 64" xfId="18011" xr:uid="{00000000-0005-0000-0000-000063430000}"/>
    <cellStyle name="Percent 65" xfId="18012" xr:uid="{00000000-0005-0000-0000-000064430000}"/>
    <cellStyle name="Percent 66" xfId="18013" xr:uid="{00000000-0005-0000-0000-000065430000}"/>
    <cellStyle name="Percent 67" xfId="18014" xr:uid="{00000000-0005-0000-0000-000066430000}"/>
    <cellStyle name="Percent 68" xfId="18015" xr:uid="{00000000-0005-0000-0000-000067430000}"/>
    <cellStyle name="Percent 69" xfId="18016" xr:uid="{00000000-0005-0000-0000-000068430000}"/>
    <cellStyle name="Percent 7" xfId="2635" xr:uid="{00000000-0005-0000-0000-00001F0A0000}"/>
    <cellStyle name="Percent 7 2" xfId="5315" xr:uid="{00000000-0005-0000-0000-00006A430000}"/>
    <cellStyle name="Percent 7 2 2" xfId="18017" xr:uid="{00000000-0005-0000-0000-00006B430000}"/>
    <cellStyle name="Percent 7 2 2 2" xfId="18018" xr:uid="{00000000-0005-0000-0000-00006C430000}"/>
    <cellStyle name="Percent 7 2 3" xfId="18019" xr:uid="{00000000-0005-0000-0000-00006D430000}"/>
    <cellStyle name="Percent 7 2 4" xfId="18020" xr:uid="{00000000-0005-0000-0000-00006E430000}"/>
    <cellStyle name="Percent 7 3" xfId="18021" xr:uid="{00000000-0005-0000-0000-00006F430000}"/>
    <cellStyle name="Percent 7 3 2" xfId="18022" xr:uid="{00000000-0005-0000-0000-000070430000}"/>
    <cellStyle name="Percent 7 4" xfId="18023" xr:uid="{00000000-0005-0000-0000-000071430000}"/>
    <cellStyle name="Percent 7 5" xfId="18024" xr:uid="{00000000-0005-0000-0000-000072430000}"/>
    <cellStyle name="Percent 70" xfId="18025" xr:uid="{00000000-0005-0000-0000-000073430000}"/>
    <cellStyle name="Percent 71" xfId="18026" xr:uid="{00000000-0005-0000-0000-000074430000}"/>
    <cellStyle name="Percent 72" xfId="18027" xr:uid="{00000000-0005-0000-0000-000075430000}"/>
    <cellStyle name="Percent 73" xfId="18028" xr:uid="{00000000-0005-0000-0000-000076430000}"/>
    <cellStyle name="Percent 74" xfId="18029" xr:uid="{00000000-0005-0000-0000-000077430000}"/>
    <cellStyle name="Percent 75" xfId="18030" xr:uid="{00000000-0005-0000-0000-000078430000}"/>
    <cellStyle name="Percent 76" xfId="18031" xr:uid="{00000000-0005-0000-0000-000079430000}"/>
    <cellStyle name="Percent 77" xfId="18032" xr:uid="{00000000-0005-0000-0000-00007A430000}"/>
    <cellStyle name="Percent 78" xfId="18033" xr:uid="{00000000-0005-0000-0000-00007B430000}"/>
    <cellStyle name="Percent 79" xfId="18034" xr:uid="{00000000-0005-0000-0000-00007C430000}"/>
    <cellStyle name="Percent 8" xfId="2636" xr:uid="{00000000-0005-0000-0000-0000200A0000}"/>
    <cellStyle name="Percent 8 2" xfId="5313" xr:uid="{00000000-0005-0000-0000-00007E430000}"/>
    <cellStyle name="Percent 8 2 2" xfId="18035" xr:uid="{00000000-0005-0000-0000-00007F430000}"/>
    <cellStyle name="Percent 8 2 2 2" xfId="18036" xr:uid="{00000000-0005-0000-0000-000080430000}"/>
    <cellStyle name="Percent 8 2 3" xfId="18037" xr:uid="{00000000-0005-0000-0000-000081430000}"/>
    <cellStyle name="Percent 8 2 4" xfId="18038" xr:uid="{00000000-0005-0000-0000-000082430000}"/>
    <cellStyle name="Percent 8 3" xfId="18039" xr:uid="{00000000-0005-0000-0000-000083430000}"/>
    <cellStyle name="Percent 8 3 2" xfId="18040" xr:uid="{00000000-0005-0000-0000-000084430000}"/>
    <cellStyle name="Percent 8 3 3" xfId="18041" xr:uid="{00000000-0005-0000-0000-000085430000}"/>
    <cellStyle name="Percent 8 4" xfId="18042" xr:uid="{00000000-0005-0000-0000-000086430000}"/>
    <cellStyle name="Percent 8 4 2" xfId="18043" xr:uid="{00000000-0005-0000-0000-000087430000}"/>
    <cellStyle name="Percent 8 5" xfId="18044" xr:uid="{00000000-0005-0000-0000-000088430000}"/>
    <cellStyle name="Percent 8 6" xfId="18045" xr:uid="{00000000-0005-0000-0000-000089430000}"/>
    <cellStyle name="Percent 8 7" xfId="5314" xr:uid="{00000000-0005-0000-0000-00007D430000}"/>
    <cellStyle name="Percent 80" xfId="18046" xr:uid="{00000000-0005-0000-0000-00008A430000}"/>
    <cellStyle name="Percent 81" xfId="18047" xr:uid="{00000000-0005-0000-0000-00008B430000}"/>
    <cellStyle name="Percent 82" xfId="18048" xr:uid="{00000000-0005-0000-0000-00008C430000}"/>
    <cellStyle name="Percent 83" xfId="18049" xr:uid="{00000000-0005-0000-0000-00008D430000}"/>
    <cellStyle name="Percent 84" xfId="18050" xr:uid="{00000000-0005-0000-0000-00008E430000}"/>
    <cellStyle name="Percent 85" xfId="18051" xr:uid="{00000000-0005-0000-0000-00008F430000}"/>
    <cellStyle name="Percent 86" xfId="18052" xr:uid="{00000000-0005-0000-0000-000090430000}"/>
    <cellStyle name="Percent 87" xfId="18053" xr:uid="{00000000-0005-0000-0000-000091430000}"/>
    <cellStyle name="Percent 88" xfId="5503" xr:uid="{00000000-0005-0000-0000-00008A440000}"/>
    <cellStyle name="Percent 89" xfId="5504" xr:uid="{00000000-0005-0000-0000-0000F34E0000}"/>
    <cellStyle name="Percent 9" xfId="2637" xr:uid="{00000000-0005-0000-0000-0000210A0000}"/>
    <cellStyle name="Percent 9 2" xfId="18054" xr:uid="{00000000-0005-0000-0000-000093430000}"/>
    <cellStyle name="Percent 9 2 2" xfId="18055" xr:uid="{00000000-0005-0000-0000-000094430000}"/>
    <cellStyle name="Percent 9 2 2 2" xfId="18056" xr:uid="{00000000-0005-0000-0000-000095430000}"/>
    <cellStyle name="Percent 9 2 2 2 2" xfId="18057" xr:uid="{00000000-0005-0000-0000-000096430000}"/>
    <cellStyle name="Percent 9 2 2 3" xfId="18058" xr:uid="{00000000-0005-0000-0000-000097430000}"/>
    <cellStyle name="Percent 9 2 2 4" xfId="18059" xr:uid="{00000000-0005-0000-0000-000098430000}"/>
    <cellStyle name="Percent 9 2 3" xfId="18060" xr:uid="{00000000-0005-0000-0000-000099430000}"/>
    <cellStyle name="Percent 9 2 3 2" xfId="18061" xr:uid="{00000000-0005-0000-0000-00009A430000}"/>
    <cellStyle name="Percent 9 2 4" xfId="18062" xr:uid="{00000000-0005-0000-0000-00009B430000}"/>
    <cellStyle name="Percent 9 2 5" xfId="18063" xr:uid="{00000000-0005-0000-0000-00009C430000}"/>
    <cellStyle name="Percent 9 3" xfId="18064" xr:uid="{00000000-0005-0000-0000-00009D430000}"/>
    <cellStyle name="Percent 9 3 2" xfId="18065" xr:uid="{00000000-0005-0000-0000-00009E430000}"/>
    <cellStyle name="Percent 9 3 2 2" xfId="18066" xr:uid="{00000000-0005-0000-0000-00009F430000}"/>
    <cellStyle name="Percent 9 3 3" xfId="18067" xr:uid="{00000000-0005-0000-0000-0000A0430000}"/>
    <cellStyle name="Percent 9 3 4" xfId="18068" xr:uid="{00000000-0005-0000-0000-0000A1430000}"/>
    <cellStyle name="Percent 9 4" xfId="18069" xr:uid="{00000000-0005-0000-0000-0000A2430000}"/>
    <cellStyle name="Percent 9 4 2" xfId="18070" xr:uid="{00000000-0005-0000-0000-0000A3430000}"/>
    <cellStyle name="Percent 9 5" xfId="18071" xr:uid="{00000000-0005-0000-0000-0000A4430000}"/>
    <cellStyle name="Percent 9 6" xfId="18072" xr:uid="{00000000-0005-0000-0000-0000A5430000}"/>
    <cellStyle name="Percent 90" xfId="20538" xr:uid="{F9C4CC58-D932-46EA-87A9-4E1E9AE93362}"/>
    <cellStyle name="Percent 90 2" xfId="20556" xr:uid="{50182F06-16D7-4708-8DE9-26BD47BA791B}"/>
    <cellStyle name="Percent 90 2 2" xfId="27859" xr:uid="{26D82122-4D51-4FFC-A78A-D15170D30AA7}"/>
    <cellStyle name="Percent 90 2 2 2" xfId="42796" xr:uid="{A9BCA75E-0B63-40BE-A14A-8BD4B088C91D}"/>
    <cellStyle name="Percent 90 2 3" xfId="35568" xr:uid="{2F2B5173-C6D0-4870-B3C7-C0CEFF0854B2}"/>
    <cellStyle name="Percent 90 3" xfId="27845" xr:uid="{C899BC3C-62E2-40BD-B31F-746D7413067D}"/>
    <cellStyle name="Percent 90 3 2" xfId="42782" xr:uid="{DC501CFA-A4DB-4482-BCDC-3B40DB677729}"/>
    <cellStyle name="Percent 90 4" xfId="35554" xr:uid="{189F54BC-8A0E-41D2-8B46-0DE5F6B960C0}"/>
    <cellStyle name="Percent 91" xfId="20581" xr:uid="{6C381B0B-C747-4EB2-9DAB-1A4E937539BB}"/>
    <cellStyle name="Percent 91 2" xfId="27874" xr:uid="{E9A9C4BB-059C-413B-9109-0C5C86C7CF56}"/>
    <cellStyle name="Percent 91 2 2" xfId="42811" xr:uid="{739500F9-5F85-4832-9444-75DD04A3D437}"/>
    <cellStyle name="Percent 91 3" xfId="35583" xr:uid="{0D406850-A346-4289-BDB8-084414C5DFE0}"/>
    <cellStyle name="Percent2" xfId="2638" xr:uid="{00000000-0005-0000-0000-0000220A0000}"/>
    <cellStyle name="Percent2 2" xfId="18074" xr:uid="{00000000-0005-0000-0000-0000A7430000}"/>
    <cellStyle name="Percent2 2 2" xfId="18075" xr:uid="{00000000-0005-0000-0000-0000A8430000}"/>
    <cellStyle name="Percent2 3" xfId="18076" xr:uid="{00000000-0005-0000-0000-0000A9430000}"/>
    <cellStyle name="Percent2 4" xfId="18073" xr:uid="{00000000-0005-0000-0000-0000A6430000}"/>
    <cellStyle name="Phone_No" xfId="2639" xr:uid="{00000000-0005-0000-0000-0000230A0000}"/>
    <cellStyle name="Red Text" xfId="2640" xr:uid="{00000000-0005-0000-0000-0000240A0000}"/>
    <cellStyle name="Red Text 2" xfId="18078" xr:uid="{00000000-0005-0000-0000-0000AC430000}"/>
    <cellStyle name="Red Text 2 2" xfId="18079" xr:uid="{00000000-0005-0000-0000-0000AD430000}"/>
    <cellStyle name="Red Text 2 3" xfId="20183" xr:uid="{00000000-0005-0000-0000-0000AC430000}"/>
    <cellStyle name="Red Text 2 3 2" xfId="35201" xr:uid="{B96D1048-C701-4EFB-8302-8BA227CEEDEE}"/>
    <cellStyle name="Red Text 3" xfId="18080" xr:uid="{00000000-0005-0000-0000-0000AE430000}"/>
    <cellStyle name="Red Text 4" xfId="18077" xr:uid="{00000000-0005-0000-0000-0000AB430000}"/>
    <cellStyle name="Remote" xfId="2641" xr:uid="{00000000-0005-0000-0000-0000250A0000}"/>
    <cellStyle name="Revenue" xfId="2642" xr:uid="{00000000-0005-0000-0000-0000260A0000}"/>
    <cellStyle name="RevList" xfId="2643" xr:uid="{00000000-0005-0000-0000-0000270A0000}"/>
    <cellStyle name="s]_x000d__x000a_spooler=no_x000d__x000a_LOAD=C:\CONTROL\VIRUSCAN\VSHWIN.EXE_x000d__x000a_run=_x000d__x000a_Beep=yes_x000d__x000a_NullPort=None_x000d__x000a_BorderWidth=3_x000d__x000a_CursorBlinkRate=530_x000d_" xfId="2644" xr:uid="{00000000-0005-0000-0000-0000280A0000}"/>
    <cellStyle name="s]_x000d__x000a_spooler=no_x000d__x000a_LOAD=C:\CONTROL\VIRUSCAN\VSHWIN.EXE_x000d__x000a_run=_x000d__x000a_Beep=yes_x000d__x000a_NullPort=None_x000d__x000a_BorderWidth=3_x000d__x000a_CursorBlinkRate=530_x000d_ 2" xfId="18081" xr:uid="{00000000-0005-0000-0000-0000B3430000}"/>
    <cellStyle name="s]_x000d__x000a_spooler=no_x000d__x000a_LOAD=C:\CONTROL\VIRUSCAN\VSHWIN.EXE_x000d__x000a_run=_x000d__x000a_Beep=yes_x000d__x000a_NullPort=None_x000d__x000a_BorderWidth=3_x000d__x000a_CursorBlinkRate=530_x000d_ 3" xfId="18082" xr:uid="{00000000-0005-0000-0000-0000B4430000}"/>
    <cellStyle name="Sales_Amt" xfId="2645" xr:uid="{00000000-0005-0000-0000-0000290A0000}"/>
    <cellStyle name="SAPBEXaggData" xfId="2646" xr:uid="{00000000-0005-0000-0000-00002A0A0000}"/>
    <cellStyle name="SAPBEXaggData 2" xfId="2647" xr:uid="{00000000-0005-0000-0000-00002B0A0000}"/>
    <cellStyle name="SAPBEXaggData 2 2" xfId="2895" xr:uid="{00000000-0005-0000-0000-00002C0A0000}"/>
    <cellStyle name="SAPBEXaggData 2 2 2" xfId="18085" xr:uid="{00000000-0005-0000-0000-0000B9430000}"/>
    <cellStyle name="SAPBEXaggData 2 2 2 2" xfId="18086" xr:uid="{00000000-0005-0000-0000-0000BA430000}"/>
    <cellStyle name="SAPBEXaggData 2 2 2 3" xfId="18087" xr:uid="{00000000-0005-0000-0000-0000BB430000}"/>
    <cellStyle name="SAPBEXaggData 2 2 2 3 2" xfId="20184" xr:uid="{00000000-0005-0000-0000-0000BB430000}"/>
    <cellStyle name="SAPBEXaggData 2 2 2 3 2 2" xfId="27614" xr:uid="{0341C314-025F-4C08-AEA1-F6F9E89E4FDC}"/>
    <cellStyle name="SAPBEXaggData 2 2 2 3 2 2 2" xfId="42551" xr:uid="{1E0F4446-77D2-4B34-9717-9EAC23D15E16}"/>
    <cellStyle name="SAPBEXaggData 2 2 2 3 2 3" xfId="35202" xr:uid="{6EF18EB6-CE67-4EA1-8206-EEFB1CB331D7}"/>
    <cellStyle name="SAPBEXaggData 2 2 2 3 3" xfId="27204" xr:uid="{60C930B6-D035-4C16-B820-DD8FAD1286D7}"/>
    <cellStyle name="SAPBEXaggData 2 2 2 3 3 2" xfId="42167" xr:uid="{9F36E9A7-8E35-424A-8834-8E8E4E674307}"/>
    <cellStyle name="SAPBEXaggData 2 2 2 3 4" xfId="34598" xr:uid="{05F60E4B-52E0-42C6-986C-4E028FB73CB0}"/>
    <cellStyle name="SAPBEXaggData 2 2 2 4" xfId="18088" xr:uid="{00000000-0005-0000-0000-0000BC430000}"/>
    <cellStyle name="SAPBEXaggData 2 2 3" xfId="18089" xr:uid="{00000000-0005-0000-0000-0000BD430000}"/>
    <cellStyle name="SAPBEXaggData 2 2 3 2" xfId="18090" xr:uid="{00000000-0005-0000-0000-0000BE430000}"/>
    <cellStyle name="SAPBEXaggData 2 2 3 2 2" xfId="20185" xr:uid="{00000000-0005-0000-0000-0000BE430000}"/>
    <cellStyle name="SAPBEXaggData 2 2 3 2 2 2" xfId="35203" xr:uid="{A0EA453F-CAFB-4A7D-9E37-5A0211E18022}"/>
    <cellStyle name="SAPBEXaggData 2 2 3 2 3" xfId="34599" xr:uid="{92AC29D4-C2D8-4A8B-8616-5A182DC91031}"/>
    <cellStyle name="SAPBEXaggData 2 2 4" xfId="18091" xr:uid="{00000000-0005-0000-0000-0000BF430000}"/>
    <cellStyle name="SAPBEXaggData 2 2 4 2" xfId="20186" xr:uid="{00000000-0005-0000-0000-0000BF430000}"/>
    <cellStyle name="SAPBEXaggData 2 2 4 2 2" xfId="27615" xr:uid="{BCFB32AB-C3C3-4237-955F-C79ED386A1C9}"/>
    <cellStyle name="SAPBEXaggData 2 2 4 2 2 2" xfId="42552" xr:uid="{B0189548-6C65-4D63-910C-6B6D67DED08C}"/>
    <cellStyle name="SAPBEXaggData 2 2 4 2 3" xfId="35204" xr:uid="{CCB46E5E-073D-473E-934D-A0A1C8E5713F}"/>
    <cellStyle name="SAPBEXaggData 2 2 4 3" xfId="27205" xr:uid="{48FEAC41-8E5F-4172-A3D0-1AFA1739894E}"/>
    <cellStyle name="SAPBEXaggData 2 2 4 3 2" xfId="42168" xr:uid="{5AC4DCBB-64D9-4105-9244-133B0C1A9BD8}"/>
    <cellStyle name="SAPBEXaggData 2 2 4 4" xfId="34600" xr:uid="{13707246-03BD-4E08-A590-33D76796CEAE}"/>
    <cellStyle name="SAPBEXaggData 2 2 5" xfId="18092" xr:uid="{00000000-0005-0000-0000-0000C0430000}"/>
    <cellStyle name="SAPBEXaggData 2 2 6" xfId="18084" xr:uid="{00000000-0005-0000-0000-0000B8430000}"/>
    <cellStyle name="SAPBEXaggData 2 2 7" xfId="20851" xr:uid="{2C977A4F-55DF-418C-BF43-B906B85D94F7}"/>
    <cellStyle name="SAPBEXaggData 2 2 7 2" xfId="35827" xr:uid="{C95C6F13-57FD-4B70-BD36-C16A4DB76958}"/>
    <cellStyle name="SAPBEXaggData 2 2 8" xfId="28223" xr:uid="{966832E1-9CD1-452E-B326-151754A09304}"/>
    <cellStyle name="SAPBEXaggData 2 3" xfId="18093" xr:uid="{00000000-0005-0000-0000-0000C1430000}"/>
    <cellStyle name="SAPBEXaggData 2 3 2" xfId="18094" xr:uid="{00000000-0005-0000-0000-0000C2430000}"/>
    <cellStyle name="SAPBEXaggData 2 3 3" xfId="18095" xr:uid="{00000000-0005-0000-0000-0000C3430000}"/>
    <cellStyle name="SAPBEXaggData 2 3 3 2" xfId="20187" xr:uid="{00000000-0005-0000-0000-0000C3430000}"/>
    <cellStyle name="SAPBEXaggData 2 3 3 2 2" xfId="27616" xr:uid="{947D6E75-59E9-45DE-B972-E2641501D11F}"/>
    <cellStyle name="SAPBEXaggData 2 3 3 2 2 2" xfId="42553" xr:uid="{384EBEFB-D342-4F7D-AF18-D0FF9169F290}"/>
    <cellStyle name="SAPBEXaggData 2 3 3 2 3" xfId="35205" xr:uid="{4E6A7EBB-8939-4346-BC3B-8EFC32B8B194}"/>
    <cellStyle name="SAPBEXaggData 2 3 3 3" xfId="27206" xr:uid="{65E7387D-F644-43ED-AE4F-3D37B20F5840}"/>
    <cellStyle name="SAPBEXaggData 2 3 3 3 2" xfId="42169" xr:uid="{3FA3FADE-00E3-4B58-8448-2227B6242063}"/>
    <cellStyle name="SAPBEXaggData 2 3 3 4" xfId="34601" xr:uid="{0B64A7E6-F441-4905-8E70-6E3EB774EC50}"/>
    <cellStyle name="SAPBEXaggData 2 3 4" xfId="18096" xr:uid="{00000000-0005-0000-0000-0000C4430000}"/>
    <cellStyle name="SAPBEXaggData 2 4" xfId="18097" xr:uid="{00000000-0005-0000-0000-0000C5430000}"/>
    <cellStyle name="SAPBEXaggData 2 4 2" xfId="18098" xr:uid="{00000000-0005-0000-0000-0000C6430000}"/>
    <cellStyle name="SAPBEXaggData 2 4 2 2" xfId="20188" xr:uid="{00000000-0005-0000-0000-0000C6430000}"/>
    <cellStyle name="SAPBEXaggData 2 4 2 2 2" xfId="27617" xr:uid="{EE6838F9-C23D-4CFE-B35F-C951A6F8A396}"/>
    <cellStyle name="SAPBEXaggData 2 4 2 2 2 2" xfId="42554" xr:uid="{4C483DA7-2C19-4691-8519-6F37F705F5DD}"/>
    <cellStyle name="SAPBEXaggData 2 4 2 2 3" xfId="35206" xr:uid="{F73230F8-C2FD-4E96-800B-4D3F9F741BB4}"/>
    <cellStyle name="SAPBEXaggData 2 4 2 3" xfId="27207" xr:uid="{CAB82E3A-99CB-472A-A8D9-142050F8E25C}"/>
    <cellStyle name="SAPBEXaggData 2 4 2 3 2" xfId="42170" xr:uid="{059BEFFB-1074-4D7D-BBB8-679806CBC088}"/>
    <cellStyle name="SAPBEXaggData 2 4 2 4" xfId="34602" xr:uid="{4B79D2DD-538B-4C6A-8607-1F3AA2BEA8FE}"/>
    <cellStyle name="SAPBEXaggData 2 5" xfId="18099" xr:uid="{00000000-0005-0000-0000-0000C7430000}"/>
    <cellStyle name="SAPBEXaggData 2 5 2" xfId="20189" xr:uid="{00000000-0005-0000-0000-0000C7430000}"/>
    <cellStyle name="SAPBEXaggData 2 5 2 2" xfId="35207" xr:uid="{39BCC79A-3A08-4930-915A-BE897F566C1D}"/>
    <cellStyle name="SAPBEXaggData 2 5 3" xfId="34603" xr:uid="{E7334600-611F-4B2A-82D5-DE96E7D35BE6}"/>
    <cellStyle name="SAPBEXaggData 2 6" xfId="18100" xr:uid="{00000000-0005-0000-0000-0000C8430000}"/>
    <cellStyle name="SAPBEXaggData 2 7" xfId="18083" xr:uid="{00000000-0005-0000-0000-0000B7430000}"/>
    <cellStyle name="SAPBEXaggData 2 8" xfId="20755" xr:uid="{C3CDF4D3-1B08-47A5-B85F-88EDFC9A4505}"/>
    <cellStyle name="SAPBEXaggData 2 8 2" xfId="35748" xr:uid="{501857FD-4881-4CE8-9053-1EF2C58DD396}"/>
    <cellStyle name="SAPBEXaggData 2 9" xfId="28094" xr:uid="{B753D49B-7DD8-4612-AF68-9F6C3E8C87CA}"/>
    <cellStyle name="SAPBEXaggData 3" xfId="18101" xr:uid="{00000000-0005-0000-0000-0000C9430000}"/>
    <cellStyle name="SAPBEXaggData 3 2" xfId="18102" xr:uid="{00000000-0005-0000-0000-0000CA430000}"/>
    <cellStyle name="SAPBEXaggData 3 2 2" xfId="18103" xr:uid="{00000000-0005-0000-0000-0000CB430000}"/>
    <cellStyle name="SAPBEXaggData 3 2 2 2" xfId="20190" xr:uid="{00000000-0005-0000-0000-0000CB430000}"/>
    <cellStyle name="SAPBEXaggData 3 2 2 2 2" xfId="27618" xr:uid="{6A49192E-B093-4F34-81CE-B07F791CD91C}"/>
    <cellStyle name="SAPBEXaggData 3 2 2 2 2 2" xfId="42555" xr:uid="{9F698232-5281-4D07-BC15-B8F8C8F36FCC}"/>
    <cellStyle name="SAPBEXaggData 3 2 2 2 3" xfId="35208" xr:uid="{AD7C06B8-60D9-4FBE-B917-D01F6DED4594}"/>
    <cellStyle name="SAPBEXaggData 3 2 2 3" xfId="27208" xr:uid="{84B8618E-A01A-4600-AC56-F11B14017FC9}"/>
    <cellStyle name="SAPBEXaggData 3 2 2 3 2" xfId="42171" xr:uid="{2D736C33-C67D-47C3-90B6-1320F18F46AD}"/>
    <cellStyle name="SAPBEXaggData 3 2 2 4" xfId="34604" xr:uid="{EA33E3A7-56C4-4AED-AA2F-2585EF979B9B}"/>
    <cellStyle name="SAPBEXaggData 3 3" xfId="18104" xr:uid="{00000000-0005-0000-0000-0000CC430000}"/>
    <cellStyle name="SAPBEXaggData 3 3 2" xfId="20191" xr:uid="{00000000-0005-0000-0000-0000CC430000}"/>
    <cellStyle name="SAPBEXaggData 3 3 2 2" xfId="27619" xr:uid="{94D7B3EF-D59B-45C5-8384-304CBCF1BE28}"/>
    <cellStyle name="SAPBEXaggData 3 3 2 2 2" xfId="42556" xr:uid="{7D567FEE-7630-44A2-9C36-04A37F6B7109}"/>
    <cellStyle name="SAPBEXaggData 3 3 2 3" xfId="35209" xr:uid="{7A856506-17A1-4932-A0FC-5B1EE6799E6F}"/>
    <cellStyle name="SAPBEXaggData 3 3 3" xfId="27209" xr:uid="{A9877443-6ED0-4DBD-B6D9-30AC3CE4BFCA}"/>
    <cellStyle name="SAPBEXaggData 3 3 3 2" xfId="42172" xr:uid="{B505722C-C6B3-4F38-BB1F-55D1845E62D4}"/>
    <cellStyle name="SAPBEXaggData 3 3 4" xfId="34605" xr:uid="{C93874CE-0BA1-4D91-ADAB-1EA08BBEA9C2}"/>
    <cellStyle name="SAPBEXaggData 3 4" xfId="18105" xr:uid="{00000000-0005-0000-0000-0000CD430000}"/>
    <cellStyle name="SAPBEXaggData 3 4 2" xfId="20192" xr:uid="{00000000-0005-0000-0000-0000CD430000}"/>
    <cellStyle name="SAPBEXaggData 3 4 2 2" xfId="35210" xr:uid="{0A90E411-1A95-4023-A149-F7CAE8E7E7B3}"/>
    <cellStyle name="SAPBEXaggData 3 4 3" xfId="34606" xr:uid="{475538D0-536F-43A7-8470-E8F03AC55EFC}"/>
    <cellStyle name="SAPBEXaggData 3 5" xfId="18106" xr:uid="{00000000-0005-0000-0000-0000CE430000}"/>
    <cellStyle name="SAPBEXaggData 4" xfId="18107" xr:uid="{00000000-0005-0000-0000-0000CF430000}"/>
    <cellStyle name="SAPBEXaggData 4 2" xfId="18108" xr:uid="{00000000-0005-0000-0000-0000D0430000}"/>
    <cellStyle name="SAPBEXaggData 4 3" xfId="20193" xr:uid="{00000000-0005-0000-0000-0000CF430000}"/>
    <cellStyle name="SAPBEXaggData 4 3 2" xfId="35211" xr:uid="{E5017967-0CA5-42D2-B0DC-5293FA3B4142}"/>
    <cellStyle name="SAPBEXaggData 4 4" xfId="34607" xr:uid="{94ED64BC-1EEB-4F03-BE5D-40E4A8E63EB0}"/>
    <cellStyle name="SAPBEXaggData 5" xfId="18109" xr:uid="{00000000-0005-0000-0000-0000D1430000}"/>
    <cellStyle name="SAPBEXaggData 6" xfId="18110" xr:uid="{00000000-0005-0000-0000-0000D2430000}"/>
    <cellStyle name="SAPBEXaggData 6 2" xfId="20194" xr:uid="{00000000-0005-0000-0000-0000D2430000}"/>
    <cellStyle name="SAPBEXaggData 6 2 2" xfId="27620" xr:uid="{5DC9A08E-CE95-48FC-A02C-24E9DB7FA5F6}"/>
    <cellStyle name="SAPBEXaggData 6 2 2 2" xfId="42557" xr:uid="{0FCCDD83-5701-4DB4-8E72-7D7C5D3CAEF4}"/>
    <cellStyle name="SAPBEXaggData 6 2 3" xfId="35212" xr:uid="{F1A6FE37-E875-4732-967A-BB5914578006}"/>
    <cellStyle name="SAPBEXaggData 6 3" xfId="34608" xr:uid="{DD6FD900-7CD9-453F-A51A-21E1FD8A9216}"/>
    <cellStyle name="SAPBEXaggData 7" xfId="18111" xr:uid="{00000000-0005-0000-0000-0000D3430000}"/>
    <cellStyle name="SAPBEXaggData 8" xfId="13621" xr:uid="{00000000-0005-0000-0000-0000B6430000}"/>
    <cellStyle name="SAPBEXaggData 8 2" xfId="33839" xr:uid="{71F17B24-5AB8-4FE5-AFAD-DABE7A81ACB2}"/>
    <cellStyle name="SAPBEXaggData 9" xfId="28093" xr:uid="{F7A4F650-0E83-402C-9E40-99A2822DEA43}"/>
    <cellStyle name="SAPBEXaggData_App b.3 Unspent_" xfId="2648" xr:uid="{00000000-0005-0000-0000-00002D0A0000}"/>
    <cellStyle name="SAPBEXaggDataEmph" xfId="2649" xr:uid="{00000000-0005-0000-0000-00002E0A0000}"/>
    <cellStyle name="SAPBEXaggDataEmph 2" xfId="2650" xr:uid="{00000000-0005-0000-0000-00002F0A0000}"/>
    <cellStyle name="SAPBEXaggDataEmph 2 2" xfId="18114" xr:uid="{00000000-0005-0000-0000-0000D6430000}"/>
    <cellStyle name="SAPBEXaggDataEmph 2 2 2" xfId="18115" xr:uid="{00000000-0005-0000-0000-0000D7430000}"/>
    <cellStyle name="SAPBEXaggDataEmph 2 2 2 2" xfId="20195" xr:uid="{00000000-0005-0000-0000-0000D7430000}"/>
    <cellStyle name="SAPBEXaggDataEmph 2 2 2 2 2" xfId="27621" xr:uid="{CEEEA48A-F0B8-47A8-9232-29FAF32AF8A0}"/>
    <cellStyle name="SAPBEXaggDataEmph 2 2 2 2 2 2" xfId="42558" xr:uid="{A1833B7B-0B45-43B6-8A31-99FC42A0EBC7}"/>
    <cellStyle name="SAPBEXaggDataEmph 2 2 2 2 3" xfId="35213" xr:uid="{8120D18D-C3D1-42D8-8BAA-B7E6245B0475}"/>
    <cellStyle name="SAPBEXaggDataEmph 2 2 2 3" xfId="27210" xr:uid="{9758F749-D085-47F4-898B-03537C8805BC}"/>
    <cellStyle name="SAPBEXaggDataEmph 2 2 2 3 2" xfId="42173" xr:uid="{C5938836-04E3-436B-9E13-8DFB699409D3}"/>
    <cellStyle name="SAPBEXaggDataEmph 2 2 2 4" xfId="34609" xr:uid="{24EB87DC-BB05-4C3C-B5D5-07AA88877859}"/>
    <cellStyle name="SAPBEXaggDataEmph 2 3" xfId="18116" xr:uid="{00000000-0005-0000-0000-0000D8430000}"/>
    <cellStyle name="SAPBEXaggDataEmph 2 3 2" xfId="20196" xr:uid="{00000000-0005-0000-0000-0000D8430000}"/>
    <cellStyle name="SAPBEXaggDataEmph 2 3 2 2" xfId="27622" xr:uid="{409F6315-B5C5-4BEE-94DB-3D2F5EF8BABC}"/>
    <cellStyle name="SAPBEXaggDataEmph 2 3 2 2 2" xfId="42559" xr:uid="{7C77A9BE-01D6-4652-9D19-AC8B9554CBCF}"/>
    <cellStyle name="SAPBEXaggDataEmph 2 3 2 3" xfId="35214" xr:uid="{59814B52-E2DB-446A-B5BA-AA316A08B741}"/>
    <cellStyle name="SAPBEXaggDataEmph 2 3 3" xfId="27211" xr:uid="{9B1C2430-6818-4CFF-AA5D-B4B2BE1F8604}"/>
    <cellStyle name="SAPBEXaggDataEmph 2 3 3 2" xfId="42174" xr:uid="{FF52FBDC-8C59-4FDB-A0CF-4ADD6C030AA0}"/>
    <cellStyle name="SAPBEXaggDataEmph 2 3 4" xfId="34610" xr:uid="{49C5E707-CDC7-4F99-B371-DBB480E4D2C8}"/>
    <cellStyle name="SAPBEXaggDataEmph 2 4" xfId="18117" xr:uid="{00000000-0005-0000-0000-0000D9430000}"/>
    <cellStyle name="SAPBEXaggDataEmph 2 5" xfId="18113" xr:uid="{00000000-0005-0000-0000-0000D5430000}"/>
    <cellStyle name="SAPBEXaggDataEmph 2 6" xfId="20756" xr:uid="{6D76ADAB-A09C-4374-BA64-7E47AD08BAF6}"/>
    <cellStyle name="SAPBEXaggDataEmph 2 6 2" xfId="35749" xr:uid="{8A4E5078-4F4C-4EC0-9887-8B09306094A0}"/>
    <cellStyle name="SAPBEXaggDataEmph 2 7" xfId="28096" xr:uid="{B580D2B2-B0BC-4876-937C-095ED0A405C1}"/>
    <cellStyle name="SAPBEXaggDataEmph 3" xfId="18118" xr:uid="{00000000-0005-0000-0000-0000DA430000}"/>
    <cellStyle name="SAPBEXaggDataEmph 3 2" xfId="18119" xr:uid="{00000000-0005-0000-0000-0000DB430000}"/>
    <cellStyle name="SAPBEXaggDataEmph 3 3" xfId="18120" xr:uid="{00000000-0005-0000-0000-0000DC430000}"/>
    <cellStyle name="SAPBEXaggDataEmph 3 3 2" xfId="20197" xr:uid="{00000000-0005-0000-0000-0000DC430000}"/>
    <cellStyle name="SAPBEXaggDataEmph 3 3 2 2" xfId="27623" xr:uid="{C80A963E-3DF1-4851-A480-E91B0DB2A3DF}"/>
    <cellStyle name="SAPBEXaggDataEmph 3 3 2 2 2" xfId="42560" xr:uid="{C01130D0-FE73-4972-AD09-3228FA7563D8}"/>
    <cellStyle name="SAPBEXaggDataEmph 3 3 2 3" xfId="35215" xr:uid="{D4EA36A0-AEFA-4465-8214-6FF51606F4B2}"/>
    <cellStyle name="SAPBEXaggDataEmph 3 3 3" xfId="34611" xr:uid="{DAF033F7-2E07-4F7C-9B3E-4FB01D6CC222}"/>
    <cellStyle name="SAPBEXaggDataEmph 3 4" xfId="18121" xr:uid="{00000000-0005-0000-0000-0000DD430000}"/>
    <cellStyle name="SAPBEXaggDataEmph 3 4 2" xfId="20198" xr:uid="{00000000-0005-0000-0000-0000DD430000}"/>
    <cellStyle name="SAPBEXaggDataEmph 3 4 2 2" xfId="35216" xr:uid="{D0497548-00C8-4E3F-88E7-10303C1BFB06}"/>
    <cellStyle name="SAPBEXaggDataEmph 3 4 3" xfId="34612" xr:uid="{871F38C8-E9CB-4F2B-93B9-D68FF336CEEC}"/>
    <cellStyle name="SAPBEXaggDataEmph 3 5" xfId="18122" xr:uid="{00000000-0005-0000-0000-0000DE430000}"/>
    <cellStyle name="SAPBEXaggDataEmph 4" xfId="18123" xr:uid="{00000000-0005-0000-0000-0000DF430000}"/>
    <cellStyle name="SAPBEXaggDataEmph 4 2" xfId="18124" xr:uid="{00000000-0005-0000-0000-0000E0430000}"/>
    <cellStyle name="SAPBEXaggDataEmph 4 2 2" xfId="20199" xr:uid="{00000000-0005-0000-0000-0000E0430000}"/>
    <cellStyle name="SAPBEXaggDataEmph 4 2 2 2" xfId="35217" xr:uid="{10E79AA7-E3E6-48CF-8782-93030F4C10F9}"/>
    <cellStyle name="SAPBEXaggDataEmph 4 2 3" xfId="34613" xr:uid="{161AE55A-440C-4746-B329-D6B3B47140AE}"/>
    <cellStyle name="SAPBEXaggDataEmph 5" xfId="18125" xr:uid="{00000000-0005-0000-0000-0000E1430000}"/>
    <cellStyle name="SAPBEXaggDataEmph 5 2" xfId="20200" xr:uid="{00000000-0005-0000-0000-0000E1430000}"/>
    <cellStyle name="SAPBEXaggDataEmph 5 2 2" xfId="27624" xr:uid="{7DBBC2D9-4414-4847-B0B0-ED32689450E9}"/>
    <cellStyle name="SAPBEXaggDataEmph 5 2 2 2" xfId="42561" xr:uid="{CFF29213-788B-4545-A39F-8899AD66E8F7}"/>
    <cellStyle name="SAPBEXaggDataEmph 5 2 3" xfId="35218" xr:uid="{2E4144A2-8E31-4710-9439-34F633C5D7EF}"/>
    <cellStyle name="SAPBEXaggDataEmph 5 3" xfId="34614" xr:uid="{BD19D1D2-3679-47B4-AD25-829369E19041}"/>
    <cellStyle name="SAPBEXaggDataEmph 6" xfId="18126" xr:uid="{00000000-0005-0000-0000-0000E2430000}"/>
    <cellStyle name="SAPBEXaggDataEmph 7" xfId="18112" xr:uid="{00000000-0005-0000-0000-0000D4430000}"/>
    <cellStyle name="SAPBEXaggDataEmph 8" xfId="28095" xr:uid="{4DFB5C1E-6C02-4F97-B07D-97BBBA5004A1}"/>
    <cellStyle name="SAPBEXaggExc1" xfId="2651" xr:uid="{00000000-0005-0000-0000-0000300A0000}"/>
    <cellStyle name="SAPBEXaggExc1 2" xfId="18128" xr:uid="{00000000-0005-0000-0000-0000E4430000}"/>
    <cellStyle name="SAPBEXaggExc1 2 2" xfId="18129" xr:uid="{00000000-0005-0000-0000-0000E5430000}"/>
    <cellStyle name="SAPBEXaggExc1 3" xfId="18130" xr:uid="{00000000-0005-0000-0000-0000E6430000}"/>
    <cellStyle name="SAPBEXaggExc1 4" xfId="18127" xr:uid="{00000000-0005-0000-0000-0000E3430000}"/>
    <cellStyle name="SAPBEXaggExc1Emph" xfId="2652" xr:uid="{00000000-0005-0000-0000-0000310A0000}"/>
    <cellStyle name="SAPBEXaggExc1Emph 2" xfId="18132" xr:uid="{00000000-0005-0000-0000-0000E8430000}"/>
    <cellStyle name="SAPBEXaggExc1Emph 2 2" xfId="18133" xr:uid="{00000000-0005-0000-0000-0000E9430000}"/>
    <cellStyle name="SAPBEXaggExc1Emph 3" xfId="18134" xr:uid="{00000000-0005-0000-0000-0000EA430000}"/>
    <cellStyle name="SAPBEXaggExc1Emph 4" xfId="18131" xr:uid="{00000000-0005-0000-0000-0000E7430000}"/>
    <cellStyle name="SAPBEXaggExc2" xfId="2653" xr:uid="{00000000-0005-0000-0000-0000320A0000}"/>
    <cellStyle name="SAPBEXaggExc2 2" xfId="18136" xr:uid="{00000000-0005-0000-0000-0000EC430000}"/>
    <cellStyle name="SAPBEXaggExc2 2 2" xfId="18137" xr:uid="{00000000-0005-0000-0000-0000ED430000}"/>
    <cellStyle name="SAPBEXaggExc2 3" xfId="18138" xr:uid="{00000000-0005-0000-0000-0000EE430000}"/>
    <cellStyle name="SAPBEXaggExc2 4" xfId="18135" xr:uid="{00000000-0005-0000-0000-0000EB430000}"/>
    <cellStyle name="SAPBEXaggExc2Emph" xfId="2654" xr:uid="{00000000-0005-0000-0000-0000330A0000}"/>
    <cellStyle name="SAPBEXaggExc2Emph 2" xfId="18140" xr:uid="{00000000-0005-0000-0000-0000F0430000}"/>
    <cellStyle name="SAPBEXaggExc2Emph 2 2" xfId="18141" xr:uid="{00000000-0005-0000-0000-0000F1430000}"/>
    <cellStyle name="SAPBEXaggExc2Emph 3" xfId="18142" xr:uid="{00000000-0005-0000-0000-0000F2430000}"/>
    <cellStyle name="SAPBEXaggExc2Emph 4" xfId="18139" xr:uid="{00000000-0005-0000-0000-0000EF430000}"/>
    <cellStyle name="SAPBEXaggItem" xfId="2655" xr:uid="{00000000-0005-0000-0000-0000340A0000}"/>
    <cellStyle name="SAPBEXaggItem 2" xfId="2896" xr:uid="{00000000-0005-0000-0000-0000350A0000}"/>
    <cellStyle name="SAPBEXaggItem 2 2" xfId="18145" xr:uid="{00000000-0005-0000-0000-0000F5430000}"/>
    <cellStyle name="SAPBEXaggItem 2 2 2" xfId="18146" xr:uid="{00000000-0005-0000-0000-0000F6430000}"/>
    <cellStyle name="SAPBEXaggItem 2 2 3" xfId="18147" xr:uid="{00000000-0005-0000-0000-0000F7430000}"/>
    <cellStyle name="SAPBEXaggItem 2 2 3 2" xfId="20201" xr:uid="{00000000-0005-0000-0000-0000F7430000}"/>
    <cellStyle name="SAPBEXaggItem 2 2 3 2 2" xfId="27625" xr:uid="{46FB085F-627C-4055-A22F-00F5ADA3002E}"/>
    <cellStyle name="SAPBEXaggItem 2 2 3 2 2 2" xfId="42562" xr:uid="{42575857-085C-4BF5-97E7-8176A75017C0}"/>
    <cellStyle name="SAPBEXaggItem 2 2 3 2 3" xfId="35219" xr:uid="{09F0CB8E-3989-4BBA-90EE-EB5A67D7CE79}"/>
    <cellStyle name="SAPBEXaggItem 2 2 3 3" xfId="27212" xr:uid="{8C77A371-E7C4-4ADF-8467-5CFC1920966D}"/>
    <cellStyle name="SAPBEXaggItem 2 2 3 3 2" xfId="42175" xr:uid="{A2ACD8BD-E274-456A-90AD-7A99200FD463}"/>
    <cellStyle name="SAPBEXaggItem 2 2 3 4" xfId="34615" xr:uid="{F40ADBF1-2D99-44BE-870E-D6BA25CB60DB}"/>
    <cellStyle name="SAPBEXaggItem 2 2 4" xfId="18148" xr:uid="{00000000-0005-0000-0000-0000F8430000}"/>
    <cellStyle name="SAPBEXaggItem 2 3" xfId="18149" xr:uid="{00000000-0005-0000-0000-0000F9430000}"/>
    <cellStyle name="SAPBEXaggItem 2 3 2" xfId="18150" xr:uid="{00000000-0005-0000-0000-0000FA430000}"/>
    <cellStyle name="SAPBEXaggItem 2 3 3" xfId="18151" xr:uid="{00000000-0005-0000-0000-0000FB430000}"/>
    <cellStyle name="SAPBEXaggItem 2 3 3 2" xfId="20202" xr:uid="{00000000-0005-0000-0000-0000FB430000}"/>
    <cellStyle name="SAPBEXaggItem 2 3 3 2 2" xfId="27626" xr:uid="{306A4652-137A-4F4F-A627-8FF0EEFC5CF8}"/>
    <cellStyle name="SAPBEXaggItem 2 3 3 2 2 2" xfId="42563" xr:uid="{C72429E8-A6AC-456F-BE4F-937FC973D3D0}"/>
    <cellStyle name="SAPBEXaggItem 2 3 3 2 3" xfId="35220" xr:uid="{FA659A19-20B5-4D5A-8F94-A845A6AF2988}"/>
    <cellStyle name="SAPBEXaggItem 2 3 3 3" xfId="27213" xr:uid="{4189F83A-A7F1-4976-AC28-517CC187D560}"/>
    <cellStyle name="SAPBEXaggItem 2 3 3 3 2" xfId="42176" xr:uid="{47A95659-F32D-4259-A920-FCF29F8E532F}"/>
    <cellStyle name="SAPBEXaggItem 2 3 3 4" xfId="34616" xr:uid="{E54BC72E-0241-43B8-833B-CEC8B3493A1F}"/>
    <cellStyle name="SAPBEXaggItem 2 3 4" xfId="18152" xr:uid="{00000000-0005-0000-0000-0000FC430000}"/>
    <cellStyle name="SAPBEXaggItem 2 4" xfId="18153" xr:uid="{00000000-0005-0000-0000-0000FD430000}"/>
    <cellStyle name="SAPBEXaggItem 2 4 2" xfId="18154" xr:uid="{00000000-0005-0000-0000-0000FE430000}"/>
    <cellStyle name="SAPBEXaggItem 2 4 2 2" xfId="20203" xr:uid="{00000000-0005-0000-0000-0000FE430000}"/>
    <cellStyle name="SAPBEXaggItem 2 4 2 2 2" xfId="27627" xr:uid="{4F56A73A-A066-4031-A31C-A5B19AE8BF4D}"/>
    <cellStyle name="SAPBEXaggItem 2 4 2 2 2 2" xfId="42564" xr:uid="{68645717-84EA-4ED7-9BE5-0D3776860A8F}"/>
    <cellStyle name="SAPBEXaggItem 2 4 2 2 3" xfId="35221" xr:uid="{2B112E46-5DE0-49C1-8688-F4DCCF072096}"/>
    <cellStyle name="SAPBEXaggItem 2 4 2 3" xfId="27214" xr:uid="{08A8E556-0474-4E21-9F73-6C2ADD6C9FAA}"/>
    <cellStyle name="SAPBEXaggItem 2 4 2 3 2" xfId="42177" xr:uid="{95DA4CF4-5808-4DA4-8494-1D6E24B2529E}"/>
    <cellStyle name="SAPBEXaggItem 2 4 2 4" xfId="34617" xr:uid="{32E8DFA2-7DE8-4BB3-9FE1-D6EF3ACD13AB}"/>
    <cellStyle name="SAPBEXaggItem 2 5" xfId="18155" xr:uid="{00000000-0005-0000-0000-0000FF430000}"/>
    <cellStyle name="SAPBEXaggItem 2 5 2" xfId="20204" xr:uid="{00000000-0005-0000-0000-0000FF430000}"/>
    <cellStyle name="SAPBEXaggItem 2 5 2 2" xfId="27628" xr:uid="{FD1A25E0-A05C-4B56-A29B-B8A1AD9181DC}"/>
    <cellStyle name="SAPBEXaggItem 2 5 2 2 2" xfId="42565" xr:uid="{161FC5C2-19DE-486E-A708-949D479EF0B5}"/>
    <cellStyle name="SAPBEXaggItem 2 5 2 3" xfId="35222" xr:uid="{DF6E4752-B518-40AF-A113-AA707B951A64}"/>
    <cellStyle name="SAPBEXaggItem 2 5 3" xfId="27215" xr:uid="{D3F8B417-7821-4B21-B81B-0C1837B64CB4}"/>
    <cellStyle name="SAPBEXaggItem 2 5 3 2" xfId="42178" xr:uid="{3E88CBC7-5D44-4164-A7EE-C304EABE03F6}"/>
    <cellStyle name="SAPBEXaggItem 2 5 4" xfId="34618" xr:uid="{2E08C059-11DF-43A2-901D-9B946B1FF988}"/>
    <cellStyle name="SAPBEXaggItem 2 6" xfId="18156" xr:uid="{00000000-0005-0000-0000-000000440000}"/>
    <cellStyle name="SAPBEXaggItem 2 7" xfId="18144" xr:uid="{00000000-0005-0000-0000-0000F4430000}"/>
    <cellStyle name="SAPBEXaggItem 2 8" xfId="20852" xr:uid="{3D980267-85D9-4937-B22E-5FC35077F98A}"/>
    <cellStyle name="SAPBEXaggItem 2 8 2" xfId="35828" xr:uid="{568F150F-03B2-4428-A2C6-0B8DAC6D4D03}"/>
    <cellStyle name="SAPBEXaggItem 2 9" xfId="28224" xr:uid="{D0000829-C43C-4CBC-8FBD-E8F47A8C35FC}"/>
    <cellStyle name="SAPBEXaggItem 3" xfId="18157" xr:uid="{00000000-0005-0000-0000-000001440000}"/>
    <cellStyle name="SAPBEXaggItem 3 2" xfId="18158" xr:uid="{00000000-0005-0000-0000-000002440000}"/>
    <cellStyle name="SAPBEXaggItem 3 3" xfId="18159" xr:uid="{00000000-0005-0000-0000-000003440000}"/>
    <cellStyle name="SAPBEXaggItem 3 3 2" xfId="20205" xr:uid="{00000000-0005-0000-0000-000003440000}"/>
    <cellStyle name="SAPBEXaggItem 3 3 2 2" xfId="27629" xr:uid="{8989FBF5-3689-43ED-BA83-440E8079B355}"/>
    <cellStyle name="SAPBEXaggItem 3 3 2 2 2" xfId="42566" xr:uid="{38592A00-E5E7-47DE-A606-AE00D410B7F5}"/>
    <cellStyle name="SAPBEXaggItem 3 3 2 3" xfId="35223" xr:uid="{64647B17-102E-4F77-B83E-E69F524D9410}"/>
    <cellStyle name="SAPBEXaggItem 3 3 3" xfId="27216" xr:uid="{3F573794-083F-4479-AAA9-B9B70907CFB2}"/>
    <cellStyle name="SAPBEXaggItem 3 3 3 2" xfId="42179" xr:uid="{EEACA2D0-F899-49CF-8431-7DD7C8EBCCEB}"/>
    <cellStyle name="SAPBEXaggItem 3 3 4" xfId="34619" xr:uid="{90EAD71D-19F6-4EE7-AC06-2A6B6A3F7131}"/>
    <cellStyle name="SAPBEXaggItem 3 4" xfId="18160" xr:uid="{00000000-0005-0000-0000-000004440000}"/>
    <cellStyle name="SAPBEXaggItem 3 4 2" xfId="20206" xr:uid="{00000000-0005-0000-0000-000004440000}"/>
    <cellStyle name="SAPBEXaggItem 3 4 2 2" xfId="35224" xr:uid="{2C61E122-CDE2-4A0E-9F17-7AC03F61687A}"/>
    <cellStyle name="SAPBEXaggItem 3 4 3" xfId="34620" xr:uid="{AAC31678-37D4-4E9D-B012-F31EC77746D6}"/>
    <cellStyle name="SAPBEXaggItem 3 5" xfId="18161" xr:uid="{00000000-0005-0000-0000-000005440000}"/>
    <cellStyle name="SAPBEXaggItem 4" xfId="18162" xr:uid="{00000000-0005-0000-0000-000006440000}"/>
    <cellStyle name="SAPBEXaggItem 4 2" xfId="18163" xr:uid="{00000000-0005-0000-0000-000007440000}"/>
    <cellStyle name="SAPBEXaggItem 4 2 2" xfId="20207" xr:uid="{00000000-0005-0000-0000-000007440000}"/>
    <cellStyle name="SAPBEXaggItem 4 2 2 2" xfId="35225" xr:uid="{33C32488-3E7C-4C1C-BC7A-E302E95397F4}"/>
    <cellStyle name="SAPBEXaggItem 4 2 3" xfId="34621" xr:uid="{1E5C01DA-DFB1-469F-B8EA-730B69CCC123}"/>
    <cellStyle name="SAPBEXaggItem 5" xfId="18164" xr:uid="{00000000-0005-0000-0000-000008440000}"/>
    <cellStyle name="SAPBEXaggItem 5 2" xfId="20208" xr:uid="{00000000-0005-0000-0000-000008440000}"/>
    <cellStyle name="SAPBEXaggItem 5 2 2" xfId="27630" xr:uid="{C463F09A-2D3F-4046-B799-8282074728C5}"/>
    <cellStyle name="SAPBEXaggItem 5 2 2 2" xfId="42567" xr:uid="{96A62279-E941-4D89-A79B-0DEE11CBFCCC}"/>
    <cellStyle name="SAPBEXaggItem 5 2 3" xfId="35226" xr:uid="{F21323C7-9A00-4B76-80B3-7D75CC2CB5E2}"/>
    <cellStyle name="SAPBEXaggItem 5 3" xfId="34622" xr:uid="{CA2B6052-3933-4632-92C6-EA51C5BC7405}"/>
    <cellStyle name="SAPBEXaggItem 6" xfId="18165" xr:uid="{00000000-0005-0000-0000-000009440000}"/>
    <cellStyle name="SAPBEXaggItem 7" xfId="18143" xr:uid="{00000000-0005-0000-0000-0000F3430000}"/>
    <cellStyle name="SAPBEXaggItem 8" xfId="20757" xr:uid="{36C64A79-A634-42D4-93D5-DFE40DE9495C}"/>
    <cellStyle name="SAPBEXaggItem 8 2" xfId="35750" xr:uid="{A70E53D6-2151-4BBB-8091-97535C24DB69}"/>
    <cellStyle name="SAPBEXaggItem 9" xfId="28097" xr:uid="{DEBAD5F2-BFC0-4936-BA23-E4C203D3CE4E}"/>
    <cellStyle name="SAPBEXaggItemX" xfId="2656" xr:uid="{00000000-0005-0000-0000-0000360A0000}"/>
    <cellStyle name="SAPBEXaggItemX 2" xfId="2657" xr:uid="{00000000-0005-0000-0000-0000370A0000}"/>
    <cellStyle name="SAPBEXaggItemX 2 2" xfId="18168" xr:uid="{00000000-0005-0000-0000-00000C440000}"/>
    <cellStyle name="SAPBEXaggItemX 2 2 2" xfId="18169" xr:uid="{00000000-0005-0000-0000-00000D440000}"/>
    <cellStyle name="SAPBEXaggItemX 2 2 2 2" xfId="20209" xr:uid="{00000000-0005-0000-0000-00000D440000}"/>
    <cellStyle name="SAPBEXaggItemX 2 2 2 2 2" xfId="27631" xr:uid="{A82A1C3F-2D85-4E77-8A45-EE41920DD286}"/>
    <cellStyle name="SAPBEXaggItemX 2 2 2 2 2 2" xfId="42568" xr:uid="{DD501F8A-9167-4690-BFB2-3A342CEAD1FE}"/>
    <cellStyle name="SAPBEXaggItemX 2 2 2 2 3" xfId="35227" xr:uid="{DEE7F1E0-7CD8-491F-9E77-F2D64CAED194}"/>
    <cellStyle name="SAPBEXaggItemX 2 2 2 3" xfId="34623" xr:uid="{C2FEB0AB-A187-46D9-9829-8C73CD2FFEB8}"/>
    <cellStyle name="SAPBEXaggItemX 2 3" xfId="18170" xr:uid="{00000000-0005-0000-0000-00000E440000}"/>
    <cellStyle name="SAPBEXaggItemX 2 3 2" xfId="20210" xr:uid="{00000000-0005-0000-0000-00000E440000}"/>
    <cellStyle name="SAPBEXaggItemX 2 3 2 2" xfId="27632" xr:uid="{C99090E1-39AD-4524-8AE6-2332A811B39E}"/>
    <cellStyle name="SAPBEXaggItemX 2 3 2 2 2" xfId="42569" xr:uid="{8B03C39E-F883-4D31-8B1E-FDD23CA8E340}"/>
    <cellStyle name="SAPBEXaggItemX 2 3 2 3" xfId="35228" xr:uid="{B1A3DD5D-3350-4914-AEB9-C3D1B5A4C680}"/>
    <cellStyle name="SAPBEXaggItemX 2 3 3" xfId="34624" xr:uid="{B152CD07-7555-42D6-BD85-F7BAA5D2C094}"/>
    <cellStyle name="SAPBEXaggItemX 2 4" xfId="18171" xr:uid="{00000000-0005-0000-0000-00000F440000}"/>
    <cellStyle name="SAPBEXaggItemX 2 5" xfId="18167" xr:uid="{00000000-0005-0000-0000-00000B440000}"/>
    <cellStyle name="SAPBEXaggItemX 2 6" xfId="20758" xr:uid="{DC031EAF-66E1-4633-8399-7AF7F7133466}"/>
    <cellStyle name="SAPBEXaggItemX 2 6 2" xfId="35751" xr:uid="{338B7F47-6D18-4404-AB79-0A06456AB51B}"/>
    <cellStyle name="SAPBEXaggItemX 2 7" xfId="28099" xr:uid="{40833465-28F8-46CB-9826-C9DFD8E294CE}"/>
    <cellStyle name="SAPBEXaggItemX 3" xfId="18172" xr:uid="{00000000-0005-0000-0000-000010440000}"/>
    <cellStyle name="SAPBEXaggItemX 3 2" xfId="18173" xr:uid="{00000000-0005-0000-0000-000011440000}"/>
    <cellStyle name="SAPBEXaggItemX 3 3" xfId="18174" xr:uid="{00000000-0005-0000-0000-000012440000}"/>
    <cellStyle name="SAPBEXaggItemX 3 3 2" xfId="20211" xr:uid="{00000000-0005-0000-0000-000012440000}"/>
    <cellStyle name="SAPBEXaggItemX 3 3 2 2" xfId="27633" xr:uid="{FFCD6108-AFF7-48BA-A38E-21B54556F4DF}"/>
    <cellStyle name="SAPBEXaggItemX 3 3 2 2 2" xfId="42570" xr:uid="{C7CEA03D-0839-4A03-BB99-9EF94E0E36BE}"/>
    <cellStyle name="SAPBEXaggItemX 3 3 2 3" xfId="35229" xr:uid="{2244F087-F3FE-4292-BE4B-51AEB1173897}"/>
    <cellStyle name="SAPBEXaggItemX 3 3 3" xfId="34625" xr:uid="{2C370EFE-70F7-493C-B217-8CF1C2BF81D9}"/>
    <cellStyle name="SAPBEXaggItemX 3 4" xfId="18175" xr:uid="{00000000-0005-0000-0000-000013440000}"/>
    <cellStyle name="SAPBEXaggItemX 3 4 2" xfId="20212" xr:uid="{00000000-0005-0000-0000-000013440000}"/>
    <cellStyle name="SAPBEXaggItemX 3 4 2 2" xfId="35230" xr:uid="{ABDD1C47-57CF-4FC7-B1E4-5D86F2FB4656}"/>
    <cellStyle name="SAPBEXaggItemX 3 4 3" xfId="34626" xr:uid="{5A690900-C57A-4969-9A06-CA30CF75EB8F}"/>
    <cellStyle name="SAPBEXaggItemX 3 5" xfId="18176" xr:uid="{00000000-0005-0000-0000-000014440000}"/>
    <cellStyle name="SAPBEXaggItemX 4" xfId="18177" xr:uid="{00000000-0005-0000-0000-000015440000}"/>
    <cellStyle name="SAPBEXaggItemX 4 2" xfId="18178" xr:uid="{00000000-0005-0000-0000-000016440000}"/>
    <cellStyle name="SAPBEXaggItemX 4 2 2" xfId="20213" xr:uid="{00000000-0005-0000-0000-000016440000}"/>
    <cellStyle name="SAPBEXaggItemX 4 2 2 2" xfId="35231" xr:uid="{576DCD40-D839-475D-B830-2F2329238003}"/>
    <cellStyle name="SAPBEXaggItemX 4 2 3" xfId="34627" xr:uid="{1E02944E-A20D-4FCA-B6EC-BC2212C44D09}"/>
    <cellStyle name="SAPBEXaggItemX 5" xfId="18179" xr:uid="{00000000-0005-0000-0000-000017440000}"/>
    <cellStyle name="SAPBEXaggItemX 5 2" xfId="20214" xr:uid="{00000000-0005-0000-0000-000017440000}"/>
    <cellStyle name="SAPBEXaggItemX 5 2 2" xfId="27634" xr:uid="{AA4E6287-3E0A-46A3-A49A-BCD6A6E92BB6}"/>
    <cellStyle name="SAPBEXaggItemX 5 2 2 2" xfId="42571" xr:uid="{C60D9D53-732C-4B98-B75D-4060B0879FFD}"/>
    <cellStyle name="SAPBEXaggItemX 5 2 3" xfId="35232" xr:uid="{939FBAF3-D45D-4E39-B848-28954D2F0A40}"/>
    <cellStyle name="SAPBEXaggItemX 5 3" xfId="34628" xr:uid="{7178310D-857D-433E-9299-5F71EE8D26C7}"/>
    <cellStyle name="SAPBEXaggItemX 6" xfId="18180" xr:uid="{00000000-0005-0000-0000-000018440000}"/>
    <cellStyle name="SAPBEXaggItemX 7" xfId="18166" xr:uid="{00000000-0005-0000-0000-00000A440000}"/>
    <cellStyle name="SAPBEXaggItemX 8" xfId="28098" xr:uid="{8E86DDD4-33B2-4462-82C5-EB419D4F0E1E}"/>
    <cellStyle name="SAPBEXchaText" xfId="2658" xr:uid="{00000000-0005-0000-0000-0000380A0000}"/>
    <cellStyle name="SAPBEXchaText 2" xfId="2659" xr:uid="{00000000-0005-0000-0000-0000390A0000}"/>
    <cellStyle name="SAPBEXchaText 2 10" xfId="28101" xr:uid="{51142D41-FE78-404F-9623-832B080304EC}"/>
    <cellStyle name="SAPBEXchaText 2 2" xfId="2898" xr:uid="{00000000-0005-0000-0000-00003A0A0000}"/>
    <cellStyle name="SAPBEXchaText 2 2 2" xfId="18184" xr:uid="{00000000-0005-0000-0000-00001C440000}"/>
    <cellStyle name="SAPBEXchaText 2 2 3" xfId="18185" xr:uid="{00000000-0005-0000-0000-00001D440000}"/>
    <cellStyle name="SAPBEXchaText 2 2 3 2" xfId="20215" xr:uid="{00000000-0005-0000-0000-00001D440000}"/>
    <cellStyle name="SAPBEXchaText 2 2 3 2 2" xfId="27635" xr:uid="{28C6D428-6C4E-4817-9EF6-083DC37F4C72}"/>
    <cellStyle name="SAPBEXchaText 2 2 3 2 2 2" xfId="42572" xr:uid="{F5A73AB9-64F0-41D1-9EED-E939D12CB2D7}"/>
    <cellStyle name="SAPBEXchaText 2 2 3 2 3" xfId="35233" xr:uid="{47693E6F-D7EB-444E-9A41-359265655DA3}"/>
    <cellStyle name="SAPBEXchaText 2 2 3 3" xfId="27217" xr:uid="{E6FC5562-C39B-4A35-A6FF-A5471197A7BB}"/>
    <cellStyle name="SAPBEXchaText 2 2 3 3 2" xfId="42180" xr:uid="{E2E783F9-6D4C-4B38-B4C9-749DB24CA8E2}"/>
    <cellStyle name="SAPBEXchaText 2 2 3 4" xfId="34629" xr:uid="{E7424522-7081-41C6-991B-7E8C99D9982D}"/>
    <cellStyle name="SAPBEXchaText 2 2 4" xfId="18186" xr:uid="{00000000-0005-0000-0000-00001E440000}"/>
    <cellStyle name="SAPBEXchaText 2 2 5" xfId="18183" xr:uid="{00000000-0005-0000-0000-00001B440000}"/>
    <cellStyle name="SAPBEXchaText 2 2 6" xfId="20854" xr:uid="{3441BAE5-8FC4-42A1-B89E-0EB481D67C33}"/>
    <cellStyle name="SAPBEXchaText 2 2 6 2" xfId="35830" xr:uid="{3B51939E-61D3-40BE-8067-A41FA6D7DEF2}"/>
    <cellStyle name="SAPBEXchaText 2 2 7" xfId="28226" xr:uid="{962EC50B-6056-474B-A064-3817D846A068}"/>
    <cellStyle name="SAPBEXchaText 2 3" xfId="18187" xr:uid="{00000000-0005-0000-0000-00001F440000}"/>
    <cellStyle name="SAPBEXchaText 2 3 2" xfId="18188" xr:uid="{00000000-0005-0000-0000-000020440000}"/>
    <cellStyle name="SAPBEXchaText 2 3 3" xfId="18189" xr:uid="{00000000-0005-0000-0000-000021440000}"/>
    <cellStyle name="SAPBEXchaText 2 3 3 2" xfId="20216" xr:uid="{00000000-0005-0000-0000-000021440000}"/>
    <cellStyle name="SAPBEXchaText 2 3 3 2 2" xfId="27636" xr:uid="{AE2B9F7F-4FB5-4464-B009-447632CE0954}"/>
    <cellStyle name="SAPBEXchaText 2 3 3 2 2 2" xfId="42573" xr:uid="{70EE2A27-3493-4E76-9BC0-CC5A1E41369A}"/>
    <cellStyle name="SAPBEXchaText 2 3 3 2 3" xfId="35234" xr:uid="{CEFF3277-4967-4EBE-A828-C013F325A192}"/>
    <cellStyle name="SAPBEXchaText 2 3 3 3" xfId="27218" xr:uid="{2C999E55-4245-4386-BBCA-0D5EE5E17826}"/>
    <cellStyle name="SAPBEXchaText 2 3 3 3 2" xfId="42181" xr:uid="{35C64186-4A54-4A26-8310-88893223407E}"/>
    <cellStyle name="SAPBEXchaText 2 3 3 4" xfId="34630" xr:uid="{48988AF4-F596-4D86-9118-9382ABAE7657}"/>
    <cellStyle name="SAPBEXchaText 2 3 4" xfId="18190" xr:uid="{00000000-0005-0000-0000-000022440000}"/>
    <cellStyle name="SAPBEXchaText 2 4" xfId="18191" xr:uid="{00000000-0005-0000-0000-000023440000}"/>
    <cellStyle name="SAPBEXchaText 2 4 2" xfId="18192" xr:uid="{00000000-0005-0000-0000-000024440000}"/>
    <cellStyle name="SAPBEXchaText 2 4 2 2" xfId="18193" xr:uid="{00000000-0005-0000-0000-000025440000}"/>
    <cellStyle name="SAPBEXchaText 2 4 2 3" xfId="20217" xr:uid="{00000000-0005-0000-0000-000024440000}"/>
    <cellStyle name="SAPBEXchaText 2 4 2 3 2" xfId="27637" xr:uid="{7BA59542-B4C8-4AC4-A877-7AA2E6F371FE}"/>
    <cellStyle name="SAPBEXchaText 2 4 2 3 2 2" xfId="42574" xr:uid="{D6008D2F-823C-483F-A5FD-050DB96BAE6A}"/>
    <cellStyle name="SAPBEXchaText 2 4 2 3 3" xfId="35235" xr:uid="{F3E0DF10-A13B-4397-93BC-5AE98EE7EFB7}"/>
    <cellStyle name="SAPBEXchaText 2 4 2 4" xfId="27219" xr:uid="{90156A90-D0EA-4AAF-B979-8F643C9595A8}"/>
    <cellStyle name="SAPBEXchaText 2 4 2 4 2" xfId="42182" xr:uid="{2FEE9110-0BF0-4100-ACB2-969AB6A93FEF}"/>
    <cellStyle name="SAPBEXchaText 2 4 2 5" xfId="34631" xr:uid="{CCCA7777-D42B-486A-AB71-3BC9631B89B6}"/>
    <cellStyle name="SAPBEXchaText 2 4 3" xfId="18194" xr:uid="{00000000-0005-0000-0000-000026440000}"/>
    <cellStyle name="SAPBEXchaText 2 5" xfId="18195" xr:uid="{00000000-0005-0000-0000-000027440000}"/>
    <cellStyle name="SAPBEXchaText 2 5 2" xfId="18196" xr:uid="{00000000-0005-0000-0000-000028440000}"/>
    <cellStyle name="SAPBEXchaText 2 5 2 2" xfId="20218" xr:uid="{00000000-0005-0000-0000-000028440000}"/>
    <cellStyle name="SAPBEXchaText 2 5 2 2 2" xfId="27638" xr:uid="{5AA811CB-1EB6-47D0-80F7-683F719E91E5}"/>
    <cellStyle name="SAPBEXchaText 2 5 2 2 2 2" xfId="42575" xr:uid="{ACB96873-E14E-4C67-90AB-5B5B7A6384AD}"/>
    <cellStyle name="SAPBEXchaText 2 5 2 2 3" xfId="35236" xr:uid="{5472D5A8-B650-40FB-AFC5-4EC0835C18CC}"/>
    <cellStyle name="SAPBEXchaText 2 5 2 3" xfId="27220" xr:uid="{DDE9075F-9D1F-4CF6-819D-2AAF18AC86C2}"/>
    <cellStyle name="SAPBEXchaText 2 5 2 3 2" xfId="42183" xr:uid="{49A47E7D-BD0A-4B45-B666-C45B9E34CC21}"/>
    <cellStyle name="SAPBEXchaText 2 5 2 4" xfId="34632" xr:uid="{54B3FC2E-6DBA-4235-A932-E41470A9D683}"/>
    <cellStyle name="SAPBEXchaText 2 6" xfId="18197" xr:uid="{00000000-0005-0000-0000-000029440000}"/>
    <cellStyle name="SAPBEXchaText 2 6 2" xfId="20219" xr:uid="{00000000-0005-0000-0000-000029440000}"/>
    <cellStyle name="SAPBEXchaText 2 6 2 2" xfId="27639" xr:uid="{92E91B38-2C18-42FF-BA66-6CC609EF522D}"/>
    <cellStyle name="SAPBEXchaText 2 6 2 2 2" xfId="42576" xr:uid="{21CEC1C3-00D3-47A9-9CEF-628873E11C30}"/>
    <cellStyle name="SAPBEXchaText 2 6 2 3" xfId="35237" xr:uid="{71F91A62-D729-434B-AB40-ABDF65D9D70B}"/>
    <cellStyle name="SAPBEXchaText 2 6 3" xfId="27221" xr:uid="{08FF3728-4678-434E-A3DA-5BD5203FF46F}"/>
    <cellStyle name="SAPBEXchaText 2 6 3 2" xfId="42184" xr:uid="{139D468C-31A8-475E-8BD1-DD05ED09AFD2}"/>
    <cellStyle name="SAPBEXchaText 2 6 4" xfId="34633" xr:uid="{9140C8A4-3207-41C5-9010-44F0EE0D1055}"/>
    <cellStyle name="SAPBEXchaText 2 7" xfId="18198" xr:uid="{00000000-0005-0000-0000-00002A440000}"/>
    <cellStyle name="SAPBEXchaText 2 8" xfId="18182" xr:uid="{00000000-0005-0000-0000-00001A440000}"/>
    <cellStyle name="SAPBEXchaText 2 9" xfId="20760" xr:uid="{2C3877AC-8D31-4128-8230-1AEAE7FBE257}"/>
    <cellStyle name="SAPBEXchaText 2 9 2" xfId="35753" xr:uid="{2D47377E-5C51-4D0D-89C4-B7825D6F3A24}"/>
    <cellStyle name="SAPBEXchaText 3" xfId="2897" xr:uid="{00000000-0005-0000-0000-00003B0A0000}"/>
    <cellStyle name="SAPBEXchaText 3 2" xfId="18200" xr:uid="{00000000-0005-0000-0000-00002C440000}"/>
    <cellStyle name="SAPBEXchaText 3 2 2" xfId="18201" xr:uid="{00000000-0005-0000-0000-00002D440000}"/>
    <cellStyle name="SAPBEXchaText 3 2 2 2" xfId="20220" xr:uid="{00000000-0005-0000-0000-00002D440000}"/>
    <cellStyle name="SAPBEXchaText 3 2 2 2 2" xfId="35238" xr:uid="{A6A0D2EE-0314-4C38-B4BB-2548FE6C99D3}"/>
    <cellStyle name="SAPBEXchaText 3 2 2 3" xfId="34634" xr:uid="{A1C1230F-D56F-4417-8989-95826B660309}"/>
    <cellStyle name="SAPBEXchaText 3 3" xfId="18202" xr:uid="{00000000-0005-0000-0000-00002E440000}"/>
    <cellStyle name="SAPBEXchaText 3 3 2" xfId="18203" xr:uid="{00000000-0005-0000-0000-00002F440000}"/>
    <cellStyle name="SAPBEXchaText 3 3 2 2" xfId="20222" xr:uid="{00000000-0005-0000-0000-00002F440000}"/>
    <cellStyle name="SAPBEXchaText 3 3 2 2 2" xfId="35240" xr:uid="{DFB57095-FCFE-4FDE-B75A-413F53F3A5D1}"/>
    <cellStyle name="SAPBEXchaText 3 3 2 3" xfId="34636" xr:uid="{DB4279C0-8E8F-487A-AA3A-209A77D784A7}"/>
    <cellStyle name="SAPBEXchaText 3 3 3" xfId="20221" xr:uid="{00000000-0005-0000-0000-00002E440000}"/>
    <cellStyle name="SAPBEXchaText 3 3 3 2" xfId="27640" xr:uid="{E4731C3A-D5D5-4298-8C01-65EFDFF6F55F}"/>
    <cellStyle name="SAPBEXchaText 3 3 3 2 2" xfId="42577" xr:uid="{2DCDD54C-51EC-4139-BE23-32797AD92011}"/>
    <cellStyle name="SAPBEXchaText 3 3 3 3" xfId="35239" xr:uid="{D99479EF-11F5-4F80-BE55-551EFC6A68E4}"/>
    <cellStyle name="SAPBEXchaText 3 3 4" xfId="27222" xr:uid="{9EAB732B-BE92-489C-9139-C45ECBE954F0}"/>
    <cellStyle name="SAPBEXchaText 3 3 4 2" xfId="42185" xr:uid="{11989C03-9D7B-489E-BD63-611B73D2D22C}"/>
    <cellStyle name="SAPBEXchaText 3 3 5" xfId="34635" xr:uid="{26C3836D-D812-4CE9-8A28-4CA6CAD1DD38}"/>
    <cellStyle name="SAPBEXchaText 3 4" xfId="18204" xr:uid="{00000000-0005-0000-0000-000030440000}"/>
    <cellStyle name="SAPBEXchaText 3 4 2" xfId="20223" xr:uid="{00000000-0005-0000-0000-000030440000}"/>
    <cellStyle name="SAPBEXchaText 3 4 2 2" xfId="35241" xr:uid="{5D59F1E7-8E5D-48A1-A9E4-D4902D47CEC3}"/>
    <cellStyle name="SAPBEXchaText 3 4 3" xfId="34637" xr:uid="{4FFFA7BF-0D88-41E8-9135-0C1DBD1FA879}"/>
    <cellStyle name="SAPBEXchaText 3 5" xfId="18205" xr:uid="{00000000-0005-0000-0000-000031440000}"/>
    <cellStyle name="SAPBEXchaText 3 6" xfId="18199" xr:uid="{00000000-0005-0000-0000-00002B440000}"/>
    <cellStyle name="SAPBEXchaText 3 7" xfId="20853" xr:uid="{2F373D72-2567-409A-A7AB-DD38C0C58975}"/>
    <cellStyle name="SAPBEXchaText 3 7 2" xfId="35829" xr:uid="{239E59C0-7ED4-43E8-B1F7-15B0E29A166B}"/>
    <cellStyle name="SAPBEXchaText 3 8" xfId="28225" xr:uid="{563B3F47-03B9-4B84-8BDE-EDFE7D6577B2}"/>
    <cellStyle name="SAPBEXchaText 4" xfId="18206" xr:uid="{00000000-0005-0000-0000-000032440000}"/>
    <cellStyle name="SAPBEXchaText 4 2" xfId="18207" xr:uid="{00000000-0005-0000-0000-000033440000}"/>
    <cellStyle name="SAPBEXchaText 4 2 2" xfId="20224" xr:uid="{00000000-0005-0000-0000-000033440000}"/>
    <cellStyle name="SAPBEXchaText 4 2 2 2" xfId="35242" xr:uid="{B46714A3-A0C6-4334-ACF0-106D4D630101}"/>
    <cellStyle name="SAPBEXchaText 4 2 3" xfId="34638" xr:uid="{C8BE3765-D778-4334-804D-60663F53E1CA}"/>
    <cellStyle name="SAPBEXchaText 5" xfId="18208" xr:uid="{00000000-0005-0000-0000-000034440000}"/>
    <cellStyle name="SAPBEXchaText 5 2" xfId="18209" xr:uid="{00000000-0005-0000-0000-000035440000}"/>
    <cellStyle name="SAPBEXchaText 5 2 2" xfId="20225" xr:uid="{00000000-0005-0000-0000-000035440000}"/>
    <cellStyle name="SAPBEXchaText 5 2 2 2" xfId="35243" xr:uid="{851CFC2B-C51E-48AE-86BE-1A48951D20F1}"/>
    <cellStyle name="SAPBEXchaText 5 2 3" xfId="34639" xr:uid="{4DCB840A-387D-490F-AE86-E8DAE84B1EBB}"/>
    <cellStyle name="SAPBEXchaText 6" xfId="18210" xr:uid="{00000000-0005-0000-0000-000036440000}"/>
    <cellStyle name="SAPBEXchaText 7" xfId="18181" xr:uid="{00000000-0005-0000-0000-000019440000}"/>
    <cellStyle name="SAPBEXchaText 8" xfId="20759" xr:uid="{D7271DEF-5E83-4A8C-98C2-2E3889BAD968}"/>
    <cellStyle name="SAPBEXchaText 8 2" xfId="35752" xr:uid="{A28D9366-612A-47C9-87B1-152EB94480C4}"/>
    <cellStyle name="SAPBEXchaText 9" xfId="28100" xr:uid="{4D3A3F88-0D70-4A34-AC81-8C81D79944FD}"/>
    <cellStyle name="SAPBEXchaText_Budget Consolidation by Balancing Acct v1" xfId="2660" xr:uid="{00000000-0005-0000-0000-00003C0A0000}"/>
    <cellStyle name="SAPBEXColoum_Header_SA" xfId="2661" xr:uid="{00000000-0005-0000-0000-00003D0A0000}"/>
    <cellStyle name="SAPBEXexcBad7" xfId="2662" xr:uid="{00000000-0005-0000-0000-00003E0A0000}"/>
    <cellStyle name="SAPBEXexcBad7 2" xfId="2663" xr:uid="{00000000-0005-0000-0000-00003F0A0000}"/>
    <cellStyle name="SAPBEXexcBad7 2 2" xfId="18213" xr:uid="{00000000-0005-0000-0000-00003B440000}"/>
    <cellStyle name="SAPBEXexcBad7 2 2 2" xfId="18214" xr:uid="{00000000-0005-0000-0000-00003C440000}"/>
    <cellStyle name="SAPBEXexcBad7 2 2 3" xfId="18215" xr:uid="{00000000-0005-0000-0000-00003D440000}"/>
    <cellStyle name="SAPBEXexcBad7 2 2 3 2" xfId="20226" xr:uid="{00000000-0005-0000-0000-00003D440000}"/>
    <cellStyle name="SAPBEXexcBad7 2 2 3 2 2" xfId="27641" xr:uid="{39ADE701-478B-4949-B511-CD344C519317}"/>
    <cellStyle name="SAPBEXexcBad7 2 2 3 2 2 2" xfId="42578" xr:uid="{B0230307-4CAC-4615-A1E5-A9E4C2F20951}"/>
    <cellStyle name="SAPBEXexcBad7 2 2 3 2 3" xfId="35244" xr:uid="{343D5500-BCEE-4E98-ACAD-411CE624ED8D}"/>
    <cellStyle name="SAPBEXexcBad7 2 2 3 3" xfId="27223" xr:uid="{D3D5508B-9BD1-4E8F-A03E-1859DC122E68}"/>
    <cellStyle name="SAPBEXexcBad7 2 2 3 3 2" xfId="42186" xr:uid="{BB4C25F8-C0FE-4A82-B00E-6338EE3E0089}"/>
    <cellStyle name="SAPBEXexcBad7 2 2 3 4" xfId="34640" xr:uid="{3D32CA90-D206-4606-AE9C-CF33ACE17F71}"/>
    <cellStyle name="SAPBEXexcBad7 2 2 4" xfId="18216" xr:uid="{00000000-0005-0000-0000-00003E440000}"/>
    <cellStyle name="SAPBEXexcBad7 2 3" xfId="18217" xr:uid="{00000000-0005-0000-0000-00003F440000}"/>
    <cellStyle name="SAPBEXexcBad7 2 3 2" xfId="18218" xr:uid="{00000000-0005-0000-0000-000040440000}"/>
    <cellStyle name="SAPBEXexcBad7 2 3 3" xfId="18219" xr:uid="{00000000-0005-0000-0000-000041440000}"/>
    <cellStyle name="SAPBEXexcBad7 2 3 3 2" xfId="20227" xr:uid="{00000000-0005-0000-0000-000041440000}"/>
    <cellStyle name="SAPBEXexcBad7 2 3 3 2 2" xfId="27642" xr:uid="{CBFCDBFB-BC5A-4052-A282-E47BBACD75D3}"/>
    <cellStyle name="SAPBEXexcBad7 2 3 3 2 2 2" xfId="42579" xr:uid="{450A6622-4A8C-4434-AF55-A2A8D38B2509}"/>
    <cellStyle name="SAPBEXexcBad7 2 3 3 2 3" xfId="35245" xr:uid="{F1E36016-893C-497D-99DF-AE203D005EA5}"/>
    <cellStyle name="SAPBEXexcBad7 2 3 3 3" xfId="27224" xr:uid="{DCFAFD84-5FB9-44C9-B31F-119ECDAB7A73}"/>
    <cellStyle name="SAPBEXexcBad7 2 3 3 3 2" xfId="42187" xr:uid="{BF334833-19CB-4C53-9D26-2219B8DE1513}"/>
    <cellStyle name="SAPBEXexcBad7 2 3 3 4" xfId="34641" xr:uid="{485C64E7-A18A-44A1-BADD-BBE4934644AA}"/>
    <cellStyle name="SAPBEXexcBad7 2 3 4" xfId="18220" xr:uid="{00000000-0005-0000-0000-000042440000}"/>
    <cellStyle name="SAPBEXexcBad7 2 4" xfId="18221" xr:uid="{00000000-0005-0000-0000-000043440000}"/>
    <cellStyle name="SAPBEXexcBad7 2 4 2" xfId="18222" xr:uid="{00000000-0005-0000-0000-000044440000}"/>
    <cellStyle name="SAPBEXexcBad7 2 4 2 2" xfId="20228" xr:uid="{00000000-0005-0000-0000-000044440000}"/>
    <cellStyle name="SAPBEXexcBad7 2 4 2 2 2" xfId="27643" xr:uid="{D2D0684D-C9B5-41B9-AB64-E869D533CE7B}"/>
    <cellStyle name="SAPBEXexcBad7 2 4 2 2 2 2" xfId="42580" xr:uid="{B57E47BA-807D-4B5D-BCFF-EBCEDFD98FCD}"/>
    <cellStyle name="SAPBEXexcBad7 2 4 2 2 3" xfId="35246" xr:uid="{2F90328C-81FD-49B4-A18A-A9D36C2034ED}"/>
    <cellStyle name="SAPBEXexcBad7 2 4 2 3" xfId="27225" xr:uid="{71BD69D7-2FEB-44EA-95C2-F5A2FE8E3FF3}"/>
    <cellStyle name="SAPBEXexcBad7 2 4 2 3 2" xfId="42188" xr:uid="{DA7CB0F3-A07E-4EF5-BDA2-AE64A793B7E4}"/>
    <cellStyle name="SAPBEXexcBad7 2 4 2 4" xfId="34642" xr:uid="{DDED3096-C100-4FF0-8676-B01A6B569B5D}"/>
    <cellStyle name="SAPBEXexcBad7 2 5" xfId="18223" xr:uid="{00000000-0005-0000-0000-000045440000}"/>
    <cellStyle name="SAPBEXexcBad7 2 5 2" xfId="20229" xr:uid="{00000000-0005-0000-0000-000045440000}"/>
    <cellStyle name="SAPBEXexcBad7 2 5 2 2" xfId="27644" xr:uid="{C9E462A2-B6AD-49AA-9134-0AD1303E6FB3}"/>
    <cellStyle name="SAPBEXexcBad7 2 5 2 2 2" xfId="42581" xr:uid="{6DEB96BA-5C30-437E-8384-C6A306AFA4B8}"/>
    <cellStyle name="SAPBEXexcBad7 2 5 2 3" xfId="35247" xr:uid="{F1C5012F-5148-4B04-9F7E-B354556F1898}"/>
    <cellStyle name="SAPBEXexcBad7 2 5 3" xfId="27226" xr:uid="{5451007A-3E01-4313-8DCA-98577DDFD22F}"/>
    <cellStyle name="SAPBEXexcBad7 2 5 3 2" xfId="42189" xr:uid="{7A754B69-F13D-4177-8DB7-6998C621A1B8}"/>
    <cellStyle name="SAPBEXexcBad7 2 5 4" xfId="34643" xr:uid="{EDAFC8D7-693E-4A79-B9BE-C452FB2E592E}"/>
    <cellStyle name="SAPBEXexcBad7 2 6" xfId="18224" xr:uid="{00000000-0005-0000-0000-000046440000}"/>
    <cellStyle name="SAPBEXexcBad7 2 7" xfId="18212" xr:uid="{00000000-0005-0000-0000-00003A440000}"/>
    <cellStyle name="SAPBEXexcBad7 2 8" xfId="20761" xr:uid="{1633C30A-C4E5-4B0F-9D33-98105F74CBFC}"/>
    <cellStyle name="SAPBEXexcBad7 2 8 2" xfId="35754" xr:uid="{AE159CAE-1287-4ECA-BF44-28F79DA29425}"/>
    <cellStyle name="SAPBEXexcBad7 2 9" xfId="28103" xr:uid="{AAA08BC4-7CEB-4F2F-AE0A-068CC826A3DA}"/>
    <cellStyle name="SAPBEXexcBad7 3" xfId="18225" xr:uid="{00000000-0005-0000-0000-000047440000}"/>
    <cellStyle name="SAPBEXexcBad7 3 2" xfId="18226" xr:uid="{00000000-0005-0000-0000-000048440000}"/>
    <cellStyle name="SAPBEXexcBad7 3 3" xfId="18227" xr:uid="{00000000-0005-0000-0000-000049440000}"/>
    <cellStyle name="SAPBEXexcBad7 3 3 2" xfId="20230" xr:uid="{00000000-0005-0000-0000-000049440000}"/>
    <cellStyle name="SAPBEXexcBad7 3 3 2 2" xfId="27645" xr:uid="{4487A702-44B7-49B8-A18A-92ABC194A730}"/>
    <cellStyle name="SAPBEXexcBad7 3 3 2 2 2" xfId="42582" xr:uid="{C55EBAD2-092A-4D62-9AC6-EDD66302D09C}"/>
    <cellStyle name="SAPBEXexcBad7 3 3 2 3" xfId="35248" xr:uid="{5C2B0A18-5161-48AF-8919-97DD25D4C397}"/>
    <cellStyle name="SAPBEXexcBad7 3 3 3" xfId="34644" xr:uid="{29C43CDC-DABA-452B-A54B-25DA2E976274}"/>
    <cellStyle name="SAPBEXexcBad7 3 4" xfId="18228" xr:uid="{00000000-0005-0000-0000-00004A440000}"/>
    <cellStyle name="SAPBEXexcBad7 3 4 2" xfId="20231" xr:uid="{00000000-0005-0000-0000-00004A440000}"/>
    <cellStyle name="SAPBEXexcBad7 3 4 2 2" xfId="35249" xr:uid="{7B4358D4-F092-4E77-9900-620EC4589B7B}"/>
    <cellStyle name="SAPBEXexcBad7 3 4 3" xfId="34645" xr:uid="{3C4B1108-6C2B-4CB9-91BB-DAFD3790502E}"/>
    <cellStyle name="SAPBEXexcBad7 3 5" xfId="18229" xr:uid="{00000000-0005-0000-0000-00004B440000}"/>
    <cellStyle name="SAPBEXexcBad7 4" xfId="18230" xr:uid="{00000000-0005-0000-0000-00004C440000}"/>
    <cellStyle name="SAPBEXexcBad7 4 2" xfId="18231" xr:uid="{00000000-0005-0000-0000-00004D440000}"/>
    <cellStyle name="SAPBEXexcBad7 4 2 2" xfId="20232" xr:uid="{00000000-0005-0000-0000-00004D440000}"/>
    <cellStyle name="SAPBEXexcBad7 4 2 2 2" xfId="35250" xr:uid="{CDEC2B2D-4791-4D21-97D6-F6B3B3BC033B}"/>
    <cellStyle name="SAPBEXexcBad7 4 2 3" xfId="34646" xr:uid="{6AE2286C-16D2-4B01-99E8-2464A615083A}"/>
    <cellStyle name="SAPBEXexcBad7 5" xfId="18232" xr:uid="{00000000-0005-0000-0000-00004E440000}"/>
    <cellStyle name="SAPBEXexcBad7 5 2" xfId="20233" xr:uid="{00000000-0005-0000-0000-00004E440000}"/>
    <cellStyle name="SAPBEXexcBad7 5 2 2" xfId="27646" xr:uid="{5A8DE987-D73B-459B-9A88-E545E5BA601C}"/>
    <cellStyle name="SAPBEXexcBad7 5 2 2 2" xfId="42583" xr:uid="{6F8CBEDE-B3B0-42A8-B06F-0CFC007B091D}"/>
    <cellStyle name="SAPBEXexcBad7 5 2 3" xfId="35251" xr:uid="{DF103A5E-7EF7-4BCA-8C57-3FF0ED43FFDF}"/>
    <cellStyle name="SAPBEXexcBad7 5 3" xfId="34647" xr:uid="{EFEF34A9-41C6-490A-9499-B31C370583E9}"/>
    <cellStyle name="SAPBEXexcBad7 6" xfId="18233" xr:uid="{00000000-0005-0000-0000-00004F440000}"/>
    <cellStyle name="SAPBEXexcBad7 7" xfId="18211" xr:uid="{00000000-0005-0000-0000-000039440000}"/>
    <cellStyle name="SAPBEXexcBad7 8" xfId="28102" xr:uid="{588B4F17-8745-4A7A-8029-8FB6F0716E6B}"/>
    <cellStyle name="SAPBEXexcBad8" xfId="2664" xr:uid="{00000000-0005-0000-0000-0000400A0000}"/>
    <cellStyle name="SAPBEXexcBad8 2" xfId="2665" xr:uid="{00000000-0005-0000-0000-0000410A0000}"/>
    <cellStyle name="SAPBEXexcBad8 2 2" xfId="18236" xr:uid="{00000000-0005-0000-0000-000052440000}"/>
    <cellStyle name="SAPBEXexcBad8 2 2 2" xfId="18237" xr:uid="{00000000-0005-0000-0000-000053440000}"/>
    <cellStyle name="SAPBEXexcBad8 2 2 3" xfId="18238" xr:uid="{00000000-0005-0000-0000-000054440000}"/>
    <cellStyle name="SAPBEXexcBad8 2 2 3 2" xfId="20234" xr:uid="{00000000-0005-0000-0000-000054440000}"/>
    <cellStyle name="SAPBEXexcBad8 2 2 3 2 2" xfId="27647" xr:uid="{256E70E0-F3AA-427C-9EBD-3A8576527EDC}"/>
    <cellStyle name="SAPBEXexcBad8 2 2 3 2 2 2" xfId="42584" xr:uid="{CEB55BF6-B69C-43DD-8132-5380A9B5BC7A}"/>
    <cellStyle name="SAPBEXexcBad8 2 2 3 2 3" xfId="35252" xr:uid="{7695E1F3-D998-492D-97BE-7899109F4EC8}"/>
    <cellStyle name="SAPBEXexcBad8 2 2 3 3" xfId="27227" xr:uid="{E955CCED-517A-47F1-9EF6-DAE25221101C}"/>
    <cellStyle name="SAPBEXexcBad8 2 2 3 3 2" xfId="42190" xr:uid="{0E2A4248-2526-4530-BE36-DB2A82EC5451}"/>
    <cellStyle name="SAPBEXexcBad8 2 2 3 4" xfId="34648" xr:uid="{06EC6C0B-9374-456D-AFF0-49C10933897B}"/>
    <cellStyle name="SAPBEXexcBad8 2 2 4" xfId="18239" xr:uid="{00000000-0005-0000-0000-000055440000}"/>
    <cellStyle name="SAPBEXexcBad8 2 3" xfId="18240" xr:uid="{00000000-0005-0000-0000-000056440000}"/>
    <cellStyle name="SAPBEXexcBad8 2 3 2" xfId="18241" xr:uid="{00000000-0005-0000-0000-000057440000}"/>
    <cellStyle name="SAPBEXexcBad8 2 3 3" xfId="18242" xr:uid="{00000000-0005-0000-0000-000058440000}"/>
    <cellStyle name="SAPBEXexcBad8 2 3 3 2" xfId="20235" xr:uid="{00000000-0005-0000-0000-000058440000}"/>
    <cellStyle name="SAPBEXexcBad8 2 3 3 2 2" xfId="27648" xr:uid="{56606B97-C658-4572-A59C-349F3A85E591}"/>
    <cellStyle name="SAPBEXexcBad8 2 3 3 2 2 2" xfId="42585" xr:uid="{93348B19-BA33-4A14-9AC3-B691418A2AC8}"/>
    <cellStyle name="SAPBEXexcBad8 2 3 3 2 3" xfId="35253" xr:uid="{039D144A-DD3D-4E8A-A927-22BF0AB3F058}"/>
    <cellStyle name="SAPBEXexcBad8 2 3 3 3" xfId="27228" xr:uid="{6BBC5E45-697A-4249-A272-CEFE25CCBBDE}"/>
    <cellStyle name="SAPBEXexcBad8 2 3 3 3 2" xfId="42191" xr:uid="{647DCFC0-8A10-4510-B5E0-EA784AF738FB}"/>
    <cellStyle name="SAPBEXexcBad8 2 3 3 4" xfId="34649" xr:uid="{7FD963BB-A0DA-4F7F-832F-6FE71D5083B9}"/>
    <cellStyle name="SAPBEXexcBad8 2 3 4" xfId="18243" xr:uid="{00000000-0005-0000-0000-000059440000}"/>
    <cellStyle name="SAPBEXexcBad8 2 4" xfId="18244" xr:uid="{00000000-0005-0000-0000-00005A440000}"/>
    <cellStyle name="SAPBEXexcBad8 2 4 2" xfId="18245" xr:uid="{00000000-0005-0000-0000-00005B440000}"/>
    <cellStyle name="SAPBEXexcBad8 2 4 2 2" xfId="20236" xr:uid="{00000000-0005-0000-0000-00005B440000}"/>
    <cellStyle name="SAPBEXexcBad8 2 4 2 2 2" xfId="27649" xr:uid="{FD8B7F60-5D52-4B28-BE1C-831E31AF30C4}"/>
    <cellStyle name="SAPBEXexcBad8 2 4 2 2 2 2" xfId="42586" xr:uid="{B94216BD-FEFF-4E5F-8861-B0A30DA0C433}"/>
    <cellStyle name="SAPBEXexcBad8 2 4 2 2 3" xfId="35254" xr:uid="{5426650D-379D-4205-8EE2-5E7F1367B0A0}"/>
    <cellStyle name="SAPBEXexcBad8 2 4 2 3" xfId="27229" xr:uid="{14D8D766-C9A7-4773-8DCA-0CB7A5BCA82A}"/>
    <cellStyle name="SAPBEXexcBad8 2 4 2 3 2" xfId="42192" xr:uid="{0221472E-7F63-469D-969A-AEA85BCC4388}"/>
    <cellStyle name="SAPBEXexcBad8 2 4 2 4" xfId="34650" xr:uid="{044AD045-285D-4151-ADBE-62E132823E4F}"/>
    <cellStyle name="SAPBEXexcBad8 2 5" xfId="18246" xr:uid="{00000000-0005-0000-0000-00005C440000}"/>
    <cellStyle name="SAPBEXexcBad8 2 5 2" xfId="20237" xr:uid="{00000000-0005-0000-0000-00005C440000}"/>
    <cellStyle name="SAPBEXexcBad8 2 5 2 2" xfId="27650" xr:uid="{49A7DF1C-0E90-463A-AFBC-47D4C8175DF5}"/>
    <cellStyle name="SAPBEXexcBad8 2 5 2 2 2" xfId="42587" xr:uid="{7790E0FF-D61A-40F9-8BCD-5BFF0F102E2D}"/>
    <cellStyle name="SAPBEXexcBad8 2 5 2 3" xfId="35255" xr:uid="{CB0F8088-BB03-4817-9CF5-D8290EBE658A}"/>
    <cellStyle name="SAPBEXexcBad8 2 5 3" xfId="27230" xr:uid="{F2961542-68C9-40E4-98CB-D830D1520010}"/>
    <cellStyle name="SAPBEXexcBad8 2 5 3 2" xfId="42193" xr:uid="{DFD0DEE0-A849-4874-9CAA-FCCA9D4290AF}"/>
    <cellStyle name="SAPBEXexcBad8 2 5 4" xfId="34651" xr:uid="{2ACE1917-2758-4B59-92CE-C17FE11C33FA}"/>
    <cellStyle name="SAPBEXexcBad8 2 6" xfId="18247" xr:uid="{00000000-0005-0000-0000-00005D440000}"/>
    <cellStyle name="SAPBEXexcBad8 2 7" xfId="18235" xr:uid="{00000000-0005-0000-0000-000051440000}"/>
    <cellStyle name="SAPBEXexcBad8 2 8" xfId="20762" xr:uid="{633462CA-4394-4944-BE2A-4A8928FEAFEE}"/>
    <cellStyle name="SAPBEXexcBad8 2 8 2" xfId="35755" xr:uid="{BBAE1F7E-F1C9-4B8A-8F45-77AB3549ABA5}"/>
    <cellStyle name="SAPBEXexcBad8 2 9" xfId="28105" xr:uid="{05A78BBE-4FDE-4100-9260-A3C9CB24BC63}"/>
    <cellStyle name="SAPBEXexcBad8 3" xfId="18248" xr:uid="{00000000-0005-0000-0000-00005E440000}"/>
    <cellStyle name="SAPBEXexcBad8 3 2" xfId="18249" xr:uid="{00000000-0005-0000-0000-00005F440000}"/>
    <cellStyle name="SAPBEXexcBad8 3 3" xfId="18250" xr:uid="{00000000-0005-0000-0000-000060440000}"/>
    <cellStyle name="SAPBEXexcBad8 3 3 2" xfId="20238" xr:uid="{00000000-0005-0000-0000-000060440000}"/>
    <cellStyle name="SAPBEXexcBad8 3 3 2 2" xfId="27651" xr:uid="{3FB859AB-A245-4902-85A9-DB8BE9D3E54D}"/>
    <cellStyle name="SAPBEXexcBad8 3 3 2 2 2" xfId="42588" xr:uid="{141288EA-5D8A-4CDE-9E40-B27420900E0B}"/>
    <cellStyle name="SAPBEXexcBad8 3 3 2 3" xfId="35256" xr:uid="{EA49D6B0-0A38-4480-B4A9-97A4EDB3F8F0}"/>
    <cellStyle name="SAPBEXexcBad8 3 3 3" xfId="34652" xr:uid="{57E24CAC-9454-495E-A5FF-8C6C69BB7C40}"/>
    <cellStyle name="SAPBEXexcBad8 3 4" xfId="18251" xr:uid="{00000000-0005-0000-0000-000061440000}"/>
    <cellStyle name="SAPBEXexcBad8 3 4 2" xfId="20239" xr:uid="{00000000-0005-0000-0000-000061440000}"/>
    <cellStyle name="SAPBEXexcBad8 3 4 2 2" xfId="35257" xr:uid="{717A7DAC-56B0-48B4-94AE-CB85251D1C98}"/>
    <cellStyle name="SAPBEXexcBad8 3 4 3" xfId="34653" xr:uid="{89051AB9-D2E3-4429-836B-CE6A31781BFD}"/>
    <cellStyle name="SAPBEXexcBad8 3 5" xfId="18252" xr:uid="{00000000-0005-0000-0000-000062440000}"/>
    <cellStyle name="SAPBEXexcBad8 4" xfId="18253" xr:uid="{00000000-0005-0000-0000-000063440000}"/>
    <cellStyle name="SAPBEXexcBad8 4 2" xfId="18254" xr:uid="{00000000-0005-0000-0000-000064440000}"/>
    <cellStyle name="SAPBEXexcBad8 4 2 2" xfId="20240" xr:uid="{00000000-0005-0000-0000-000064440000}"/>
    <cellStyle name="SAPBEXexcBad8 4 2 2 2" xfId="35258" xr:uid="{4F2EE015-1B6F-43F6-A5AC-696C7066FA1D}"/>
    <cellStyle name="SAPBEXexcBad8 4 2 3" xfId="34654" xr:uid="{4042A344-44DB-41A6-ADF0-BD67388FB1B8}"/>
    <cellStyle name="SAPBEXexcBad8 5" xfId="18255" xr:uid="{00000000-0005-0000-0000-000065440000}"/>
    <cellStyle name="SAPBEXexcBad8 5 2" xfId="20241" xr:uid="{00000000-0005-0000-0000-000065440000}"/>
    <cellStyle name="SAPBEXexcBad8 5 2 2" xfId="27652" xr:uid="{7F2461C1-C240-41EB-8547-57186D9AC0C4}"/>
    <cellStyle name="SAPBEXexcBad8 5 2 2 2" xfId="42589" xr:uid="{A5126532-DDEA-40B5-B22E-E7AC95AD745F}"/>
    <cellStyle name="SAPBEXexcBad8 5 2 3" xfId="35259" xr:uid="{9D15DD2E-7870-4BE1-865C-53BB9D193E02}"/>
    <cellStyle name="SAPBEXexcBad8 5 3" xfId="34655" xr:uid="{71D1C137-669D-44FA-A900-49FAC136EEC0}"/>
    <cellStyle name="SAPBEXexcBad8 6" xfId="18256" xr:uid="{00000000-0005-0000-0000-000066440000}"/>
    <cellStyle name="SAPBEXexcBad8 7" xfId="18234" xr:uid="{00000000-0005-0000-0000-000050440000}"/>
    <cellStyle name="SAPBEXexcBad8 8" xfId="28104" xr:uid="{A1621F5C-9A95-4B26-A633-B54ADBEEE1F5}"/>
    <cellStyle name="SAPBEXexcBad9" xfId="2666" xr:uid="{00000000-0005-0000-0000-0000420A0000}"/>
    <cellStyle name="SAPBEXexcBad9 2" xfId="2667" xr:uid="{00000000-0005-0000-0000-0000430A0000}"/>
    <cellStyle name="SAPBEXexcBad9 2 2" xfId="18259" xr:uid="{00000000-0005-0000-0000-000069440000}"/>
    <cellStyle name="SAPBEXexcBad9 2 2 2" xfId="18260" xr:uid="{00000000-0005-0000-0000-00006A440000}"/>
    <cellStyle name="SAPBEXexcBad9 2 2 3" xfId="18261" xr:uid="{00000000-0005-0000-0000-00006B440000}"/>
    <cellStyle name="SAPBEXexcBad9 2 2 3 2" xfId="20242" xr:uid="{00000000-0005-0000-0000-00006B440000}"/>
    <cellStyle name="SAPBEXexcBad9 2 2 3 2 2" xfId="27653" xr:uid="{57EEDF03-5D1E-44EB-A076-5EEC1D1ADA2C}"/>
    <cellStyle name="SAPBEXexcBad9 2 2 3 2 2 2" xfId="42590" xr:uid="{513A4C0E-DE9F-471A-8B82-6443A6AA1B84}"/>
    <cellStyle name="SAPBEXexcBad9 2 2 3 2 3" xfId="35260" xr:uid="{B93FF761-A01A-4ECA-B990-D54B7E733B17}"/>
    <cellStyle name="SAPBEXexcBad9 2 2 3 3" xfId="27231" xr:uid="{6932738F-D083-401C-9C16-BE59A34786FC}"/>
    <cellStyle name="SAPBEXexcBad9 2 2 3 3 2" xfId="42194" xr:uid="{6E9FF66A-18AC-4B30-80DF-24F363C2A5B5}"/>
    <cellStyle name="SAPBEXexcBad9 2 2 3 4" xfId="34656" xr:uid="{9469C270-7F28-40D3-B5D4-846CFD32220E}"/>
    <cellStyle name="SAPBEXexcBad9 2 2 4" xfId="18262" xr:uid="{00000000-0005-0000-0000-00006C440000}"/>
    <cellStyle name="SAPBEXexcBad9 2 3" xfId="18263" xr:uid="{00000000-0005-0000-0000-00006D440000}"/>
    <cellStyle name="SAPBEXexcBad9 2 3 2" xfId="18264" xr:uid="{00000000-0005-0000-0000-00006E440000}"/>
    <cellStyle name="SAPBEXexcBad9 2 3 3" xfId="18265" xr:uid="{00000000-0005-0000-0000-00006F440000}"/>
    <cellStyle name="SAPBEXexcBad9 2 3 3 2" xfId="20243" xr:uid="{00000000-0005-0000-0000-00006F440000}"/>
    <cellStyle name="SAPBEXexcBad9 2 3 3 2 2" xfId="27654" xr:uid="{61EA3077-3A9F-433D-89B4-81C921DC77B1}"/>
    <cellStyle name="SAPBEXexcBad9 2 3 3 2 2 2" xfId="42591" xr:uid="{CCA28271-73CB-46FC-B54E-0A89653CB969}"/>
    <cellStyle name="SAPBEXexcBad9 2 3 3 2 3" xfId="35261" xr:uid="{10993A32-EB06-46C8-932D-0DBA9341AB92}"/>
    <cellStyle name="SAPBEXexcBad9 2 3 3 3" xfId="27232" xr:uid="{095D8E61-3AFA-4026-85A5-8D32B13341EE}"/>
    <cellStyle name="SAPBEXexcBad9 2 3 3 3 2" xfId="42195" xr:uid="{94B46227-F340-4FD2-8CC5-3CDB29AD94F7}"/>
    <cellStyle name="SAPBEXexcBad9 2 3 3 4" xfId="34657" xr:uid="{4EDD15AF-A5D3-4A77-8DFF-05AA0E361A10}"/>
    <cellStyle name="SAPBEXexcBad9 2 3 4" xfId="18266" xr:uid="{00000000-0005-0000-0000-000070440000}"/>
    <cellStyle name="SAPBEXexcBad9 2 4" xfId="18267" xr:uid="{00000000-0005-0000-0000-000071440000}"/>
    <cellStyle name="SAPBEXexcBad9 2 4 2" xfId="18268" xr:uid="{00000000-0005-0000-0000-000072440000}"/>
    <cellStyle name="SAPBEXexcBad9 2 4 2 2" xfId="20244" xr:uid="{00000000-0005-0000-0000-000072440000}"/>
    <cellStyle name="SAPBEXexcBad9 2 4 2 2 2" xfId="27655" xr:uid="{3BA077A0-5A8C-40EB-857A-B827329D4F9A}"/>
    <cellStyle name="SAPBEXexcBad9 2 4 2 2 2 2" xfId="42592" xr:uid="{7C4F40B0-4629-4B3A-9D87-F5DE4CA037F5}"/>
    <cellStyle name="SAPBEXexcBad9 2 4 2 2 3" xfId="35262" xr:uid="{A56DFB6F-CD63-4C4F-B56D-006230DE896B}"/>
    <cellStyle name="SAPBEXexcBad9 2 4 2 3" xfId="27233" xr:uid="{329601A4-F5E9-45FA-AEE9-B3DDE7286146}"/>
    <cellStyle name="SAPBEXexcBad9 2 4 2 3 2" xfId="42196" xr:uid="{A054F83A-ECFB-4A82-AB27-1515548BFC00}"/>
    <cellStyle name="SAPBEXexcBad9 2 4 2 4" xfId="34658" xr:uid="{4F89A096-AF1B-484F-9B9C-1CEB6F5063EB}"/>
    <cellStyle name="SAPBEXexcBad9 2 5" xfId="18269" xr:uid="{00000000-0005-0000-0000-000073440000}"/>
    <cellStyle name="SAPBEXexcBad9 2 5 2" xfId="20245" xr:uid="{00000000-0005-0000-0000-000073440000}"/>
    <cellStyle name="SAPBEXexcBad9 2 5 2 2" xfId="27656" xr:uid="{AB589292-5D70-4182-AF60-77421D9BC495}"/>
    <cellStyle name="SAPBEXexcBad9 2 5 2 2 2" xfId="42593" xr:uid="{D14074D0-326E-4176-A35B-F9E5BFC6ABAD}"/>
    <cellStyle name="SAPBEXexcBad9 2 5 2 3" xfId="35263" xr:uid="{B7CA3DA5-E6C7-42CA-903C-6892C3D6A3DA}"/>
    <cellStyle name="SAPBEXexcBad9 2 5 3" xfId="27234" xr:uid="{F1D933EB-7563-4997-A0AC-B3B6152F95A3}"/>
    <cellStyle name="SAPBEXexcBad9 2 5 3 2" xfId="42197" xr:uid="{B3BF41C9-F570-4B74-BB62-3E64ED0CE04E}"/>
    <cellStyle name="SAPBEXexcBad9 2 5 4" xfId="34659" xr:uid="{F85DBF63-FB55-4E6C-875C-1BAE20784733}"/>
    <cellStyle name="SAPBEXexcBad9 2 6" xfId="18270" xr:uid="{00000000-0005-0000-0000-000074440000}"/>
    <cellStyle name="SAPBEXexcBad9 2 7" xfId="18258" xr:uid="{00000000-0005-0000-0000-000068440000}"/>
    <cellStyle name="SAPBEXexcBad9 2 8" xfId="20763" xr:uid="{36AA32C7-C81C-46E6-9458-041A69E84949}"/>
    <cellStyle name="SAPBEXexcBad9 2 8 2" xfId="35756" xr:uid="{DF5F7269-998F-4B91-A694-95F2F7139899}"/>
    <cellStyle name="SAPBEXexcBad9 2 9" xfId="28107" xr:uid="{716ECFEC-0406-4B68-9D8E-85FC59E4A0E9}"/>
    <cellStyle name="SAPBEXexcBad9 3" xfId="18271" xr:uid="{00000000-0005-0000-0000-000075440000}"/>
    <cellStyle name="SAPBEXexcBad9 3 2" xfId="18272" xr:uid="{00000000-0005-0000-0000-000076440000}"/>
    <cellStyle name="SAPBEXexcBad9 3 3" xfId="18273" xr:uid="{00000000-0005-0000-0000-000077440000}"/>
    <cellStyle name="SAPBEXexcBad9 3 3 2" xfId="20246" xr:uid="{00000000-0005-0000-0000-000077440000}"/>
    <cellStyle name="SAPBEXexcBad9 3 3 2 2" xfId="27657" xr:uid="{04F832D6-1762-4645-9DD9-7CD242D8171C}"/>
    <cellStyle name="SAPBEXexcBad9 3 3 2 2 2" xfId="42594" xr:uid="{FC51D697-1564-4E1E-B97A-49826A31FD31}"/>
    <cellStyle name="SAPBEXexcBad9 3 3 2 3" xfId="35264" xr:uid="{BCDF2DB5-E5D5-4F3B-A447-F24A0F9DB9B3}"/>
    <cellStyle name="SAPBEXexcBad9 3 3 3" xfId="34660" xr:uid="{25171F48-A3B6-49C8-86E2-BED610687328}"/>
    <cellStyle name="SAPBEXexcBad9 3 4" xfId="18274" xr:uid="{00000000-0005-0000-0000-000078440000}"/>
    <cellStyle name="SAPBEXexcBad9 3 4 2" xfId="20247" xr:uid="{00000000-0005-0000-0000-000078440000}"/>
    <cellStyle name="SAPBEXexcBad9 3 4 2 2" xfId="35265" xr:uid="{1FEBC5D0-C233-4A30-A4BE-D25770031CA9}"/>
    <cellStyle name="SAPBEXexcBad9 3 4 3" xfId="34661" xr:uid="{DE363AC8-3BF2-45BB-A290-F62BF46130FE}"/>
    <cellStyle name="SAPBEXexcBad9 3 5" xfId="18275" xr:uid="{00000000-0005-0000-0000-000079440000}"/>
    <cellStyle name="SAPBEXexcBad9 4" xfId="18276" xr:uid="{00000000-0005-0000-0000-00007A440000}"/>
    <cellStyle name="SAPBEXexcBad9 4 2" xfId="18277" xr:uid="{00000000-0005-0000-0000-00007B440000}"/>
    <cellStyle name="SAPBEXexcBad9 4 2 2" xfId="20248" xr:uid="{00000000-0005-0000-0000-00007B440000}"/>
    <cellStyle name="SAPBEXexcBad9 4 2 2 2" xfId="35266" xr:uid="{86EAC02A-F6D8-49CD-BEDC-9D1A54546C47}"/>
    <cellStyle name="SAPBEXexcBad9 4 2 3" xfId="34662" xr:uid="{45B64820-B1E1-4C64-B879-B0FCCFDF24B8}"/>
    <cellStyle name="SAPBEXexcBad9 5" xfId="18278" xr:uid="{00000000-0005-0000-0000-00007C440000}"/>
    <cellStyle name="SAPBEXexcBad9 5 2" xfId="20249" xr:uid="{00000000-0005-0000-0000-00007C440000}"/>
    <cellStyle name="SAPBEXexcBad9 5 2 2" xfId="27658" xr:uid="{CB9C1937-89BE-4932-BC4F-7CE08C1472D9}"/>
    <cellStyle name="SAPBEXexcBad9 5 2 2 2" xfId="42595" xr:uid="{43153D45-8A20-4746-B8D5-0B29C0B715F4}"/>
    <cellStyle name="SAPBEXexcBad9 5 2 3" xfId="35267" xr:uid="{C6477AF8-8DF6-4A55-A403-CD811FB37532}"/>
    <cellStyle name="SAPBEXexcBad9 5 3" xfId="34663" xr:uid="{D9048DAE-9AC1-4311-8C27-80016426619A}"/>
    <cellStyle name="SAPBEXexcBad9 6" xfId="18279" xr:uid="{00000000-0005-0000-0000-00007D440000}"/>
    <cellStyle name="SAPBEXexcBad9 7" xfId="18257" xr:uid="{00000000-0005-0000-0000-000067440000}"/>
    <cellStyle name="SAPBEXexcBad9 8" xfId="28106" xr:uid="{431264FF-6791-479A-9A92-203D3B64149E}"/>
    <cellStyle name="SAPBEXexcCritical4" xfId="2668" xr:uid="{00000000-0005-0000-0000-0000440A0000}"/>
    <cellStyle name="SAPBEXexcCritical4 2" xfId="2669" xr:uid="{00000000-0005-0000-0000-0000450A0000}"/>
    <cellStyle name="SAPBEXexcCritical4 2 2" xfId="18282" xr:uid="{00000000-0005-0000-0000-000080440000}"/>
    <cellStyle name="SAPBEXexcCritical4 2 2 2" xfId="18283" xr:uid="{00000000-0005-0000-0000-000081440000}"/>
    <cellStyle name="SAPBEXexcCritical4 2 2 3" xfId="18284" xr:uid="{00000000-0005-0000-0000-000082440000}"/>
    <cellStyle name="SAPBEXexcCritical4 2 2 3 2" xfId="20250" xr:uid="{00000000-0005-0000-0000-000082440000}"/>
    <cellStyle name="SAPBEXexcCritical4 2 2 3 2 2" xfId="27659" xr:uid="{902A4627-FD0C-456C-AA9A-1120F5EFAD35}"/>
    <cellStyle name="SAPBEXexcCritical4 2 2 3 2 2 2" xfId="42596" xr:uid="{C4F39B88-63B6-4DB3-9529-EE02E81F5BAA}"/>
    <cellStyle name="SAPBEXexcCritical4 2 2 3 2 3" xfId="35268" xr:uid="{2FC72FB6-97D8-4698-9F2E-C060823F6A43}"/>
    <cellStyle name="SAPBEXexcCritical4 2 2 3 3" xfId="27235" xr:uid="{E3BD7389-A0BA-45D8-8B84-2852F98FD9D7}"/>
    <cellStyle name="SAPBEXexcCritical4 2 2 3 3 2" xfId="42198" xr:uid="{B24DFBE9-4D7C-4197-B4CD-41095E380F48}"/>
    <cellStyle name="SAPBEXexcCritical4 2 2 3 4" xfId="34664" xr:uid="{E2803E02-238A-42AD-BAB2-109D58D5B3C2}"/>
    <cellStyle name="SAPBEXexcCritical4 2 2 4" xfId="18285" xr:uid="{00000000-0005-0000-0000-000083440000}"/>
    <cellStyle name="SAPBEXexcCritical4 2 3" xfId="18286" xr:uid="{00000000-0005-0000-0000-000084440000}"/>
    <cellStyle name="SAPBEXexcCritical4 2 3 2" xfId="18287" xr:uid="{00000000-0005-0000-0000-000085440000}"/>
    <cellStyle name="SAPBEXexcCritical4 2 3 3" xfId="18288" xr:uid="{00000000-0005-0000-0000-000086440000}"/>
    <cellStyle name="SAPBEXexcCritical4 2 3 3 2" xfId="20251" xr:uid="{00000000-0005-0000-0000-000086440000}"/>
    <cellStyle name="SAPBEXexcCritical4 2 3 3 2 2" xfId="27660" xr:uid="{B81A0C4C-527B-4BB0-805E-4B64CFD3E85E}"/>
    <cellStyle name="SAPBEXexcCritical4 2 3 3 2 2 2" xfId="42597" xr:uid="{342A9514-A5D0-43B3-B3BC-5B7127F85542}"/>
    <cellStyle name="SAPBEXexcCritical4 2 3 3 2 3" xfId="35269" xr:uid="{AC2CC32A-3647-4A44-BC70-8CB5A6CB0A8B}"/>
    <cellStyle name="SAPBEXexcCritical4 2 3 3 3" xfId="27236" xr:uid="{32753A41-F423-4FDA-B096-CEC9562556BE}"/>
    <cellStyle name="SAPBEXexcCritical4 2 3 3 3 2" xfId="42199" xr:uid="{76682E06-1E5D-49A2-901A-B1B4404DCD9C}"/>
    <cellStyle name="SAPBEXexcCritical4 2 3 3 4" xfId="34665" xr:uid="{4F8CF0B9-2372-4846-B4C7-8BA5C3B54615}"/>
    <cellStyle name="SAPBEXexcCritical4 2 3 4" xfId="18289" xr:uid="{00000000-0005-0000-0000-000087440000}"/>
    <cellStyle name="SAPBEXexcCritical4 2 4" xfId="18290" xr:uid="{00000000-0005-0000-0000-000088440000}"/>
    <cellStyle name="SAPBEXexcCritical4 2 4 2" xfId="18291" xr:uid="{00000000-0005-0000-0000-000089440000}"/>
    <cellStyle name="SAPBEXexcCritical4 2 4 2 2" xfId="20252" xr:uid="{00000000-0005-0000-0000-000089440000}"/>
    <cellStyle name="SAPBEXexcCritical4 2 4 2 2 2" xfId="27661" xr:uid="{4FD8F203-1064-40A8-A974-F3BA5C15F673}"/>
    <cellStyle name="SAPBEXexcCritical4 2 4 2 2 2 2" xfId="42598" xr:uid="{EE50B6C0-D171-42B0-8522-20CFE63BC4B6}"/>
    <cellStyle name="SAPBEXexcCritical4 2 4 2 2 3" xfId="35270" xr:uid="{1840932B-0318-4F0A-B128-4D099E8895AE}"/>
    <cellStyle name="SAPBEXexcCritical4 2 4 2 3" xfId="27237" xr:uid="{C1E2B8BD-990E-4368-9A4D-1586CBE9101F}"/>
    <cellStyle name="SAPBEXexcCritical4 2 4 2 3 2" xfId="42200" xr:uid="{00E3E0DA-A37A-4EA9-A33D-2DA756B568E3}"/>
    <cellStyle name="SAPBEXexcCritical4 2 4 2 4" xfId="34666" xr:uid="{778851B7-9AD2-4D53-B0EF-CA46AFF28D05}"/>
    <cellStyle name="SAPBEXexcCritical4 2 5" xfId="18292" xr:uid="{00000000-0005-0000-0000-00008A440000}"/>
    <cellStyle name="SAPBEXexcCritical4 2 5 2" xfId="20253" xr:uid="{00000000-0005-0000-0000-00008A440000}"/>
    <cellStyle name="SAPBEXexcCritical4 2 5 2 2" xfId="27662" xr:uid="{BE1D16DE-77FD-4CA6-9D2C-26A92EE98BCD}"/>
    <cellStyle name="SAPBEXexcCritical4 2 5 2 2 2" xfId="42599" xr:uid="{78E93E05-406B-4B9D-A2A1-E93089D63474}"/>
    <cellStyle name="SAPBEXexcCritical4 2 5 2 3" xfId="35271" xr:uid="{D1DF1131-1AD9-4FF5-9915-5815C3D8556A}"/>
    <cellStyle name="SAPBEXexcCritical4 2 5 3" xfId="27238" xr:uid="{2285A548-3426-4919-B898-F23D496F4895}"/>
    <cellStyle name="SAPBEXexcCritical4 2 5 3 2" xfId="42201" xr:uid="{553E50AD-05DB-4BF5-A777-8887434625C6}"/>
    <cellStyle name="SAPBEXexcCritical4 2 5 4" xfId="34667" xr:uid="{5E362356-60C5-4B10-9B78-3EC56CD2C15C}"/>
    <cellStyle name="SAPBEXexcCritical4 2 6" xfId="18293" xr:uid="{00000000-0005-0000-0000-00008B440000}"/>
    <cellStyle name="SAPBEXexcCritical4 2 7" xfId="18281" xr:uid="{00000000-0005-0000-0000-00007F440000}"/>
    <cellStyle name="SAPBEXexcCritical4 2 8" xfId="20764" xr:uid="{91AC9530-CFF2-4F3E-9652-227BF42FBA54}"/>
    <cellStyle name="SAPBEXexcCritical4 2 8 2" xfId="35757" xr:uid="{B1138477-5395-4EFB-9A6D-13D75495CA5F}"/>
    <cellStyle name="SAPBEXexcCritical4 2 9" xfId="28109" xr:uid="{B172102F-ADDD-4593-B2DF-A50AD215F647}"/>
    <cellStyle name="SAPBEXexcCritical4 3" xfId="18294" xr:uid="{00000000-0005-0000-0000-00008C440000}"/>
    <cellStyle name="SAPBEXexcCritical4 3 2" xfId="18295" xr:uid="{00000000-0005-0000-0000-00008D440000}"/>
    <cellStyle name="SAPBEXexcCritical4 3 3" xfId="18296" xr:uid="{00000000-0005-0000-0000-00008E440000}"/>
    <cellStyle name="SAPBEXexcCritical4 3 3 2" xfId="20254" xr:uid="{00000000-0005-0000-0000-00008E440000}"/>
    <cellStyle name="SAPBEXexcCritical4 3 3 2 2" xfId="27663" xr:uid="{12C39429-B1A1-4EC9-A516-0386D4D5CE35}"/>
    <cellStyle name="SAPBEXexcCritical4 3 3 2 2 2" xfId="42600" xr:uid="{3E3141C3-F6FE-431F-A159-AC46D2318FFF}"/>
    <cellStyle name="SAPBEXexcCritical4 3 3 2 3" xfId="35272" xr:uid="{9DAD5791-E774-40B7-A89A-4B388CBD3F4D}"/>
    <cellStyle name="SAPBEXexcCritical4 3 3 3" xfId="34668" xr:uid="{ED086D8B-13F9-4E8E-9455-00C518EC4271}"/>
    <cellStyle name="SAPBEXexcCritical4 3 4" xfId="18297" xr:uid="{00000000-0005-0000-0000-00008F440000}"/>
    <cellStyle name="SAPBEXexcCritical4 3 4 2" xfId="20255" xr:uid="{00000000-0005-0000-0000-00008F440000}"/>
    <cellStyle name="SAPBEXexcCritical4 3 4 2 2" xfId="35273" xr:uid="{9DFFB7C2-BA7F-4DBE-B536-BE2BB8B20CAF}"/>
    <cellStyle name="SAPBEXexcCritical4 3 4 3" xfId="34669" xr:uid="{3B0D4000-C341-4B5B-A295-2FE41143B46A}"/>
    <cellStyle name="SAPBEXexcCritical4 3 5" xfId="18298" xr:uid="{00000000-0005-0000-0000-000090440000}"/>
    <cellStyle name="SAPBEXexcCritical4 4" xfId="18299" xr:uid="{00000000-0005-0000-0000-000091440000}"/>
    <cellStyle name="SAPBEXexcCritical4 4 2" xfId="18300" xr:uid="{00000000-0005-0000-0000-000092440000}"/>
    <cellStyle name="SAPBEXexcCritical4 4 2 2" xfId="20256" xr:uid="{00000000-0005-0000-0000-000092440000}"/>
    <cellStyle name="SAPBEXexcCritical4 4 2 2 2" xfId="35274" xr:uid="{DAFD2C85-1D4E-401C-88BD-2AB43FFA0DEE}"/>
    <cellStyle name="SAPBEXexcCritical4 4 2 3" xfId="34670" xr:uid="{D0BCCFF7-1D74-49F4-B610-5744265623D6}"/>
    <cellStyle name="SAPBEXexcCritical4 5" xfId="18301" xr:uid="{00000000-0005-0000-0000-000093440000}"/>
    <cellStyle name="SAPBEXexcCritical4 5 2" xfId="20257" xr:uid="{00000000-0005-0000-0000-000093440000}"/>
    <cellStyle name="SAPBEXexcCritical4 5 2 2" xfId="27664" xr:uid="{4F29B4CB-111D-4A35-9A7D-262D3B1FD1B9}"/>
    <cellStyle name="SAPBEXexcCritical4 5 2 2 2" xfId="42601" xr:uid="{68DE9D5C-E45B-4138-B626-102C6204B286}"/>
    <cellStyle name="SAPBEXexcCritical4 5 2 3" xfId="35275" xr:uid="{F343ED81-4092-4F74-B809-F954593937B6}"/>
    <cellStyle name="SAPBEXexcCritical4 5 3" xfId="34671" xr:uid="{DF521A22-BCD0-4612-BB10-AD9A835BE0C5}"/>
    <cellStyle name="SAPBEXexcCritical4 6" xfId="18302" xr:uid="{00000000-0005-0000-0000-000094440000}"/>
    <cellStyle name="SAPBEXexcCritical4 7" xfId="18280" xr:uid="{00000000-0005-0000-0000-00007E440000}"/>
    <cellStyle name="SAPBEXexcCritical4 8" xfId="28108" xr:uid="{63AE14F1-039A-4C84-A976-780BE2E4A71B}"/>
    <cellStyle name="SAPBEXexcCritical5" xfId="2670" xr:uid="{00000000-0005-0000-0000-0000460A0000}"/>
    <cellStyle name="SAPBEXexcCritical5 2" xfId="2671" xr:uid="{00000000-0005-0000-0000-0000470A0000}"/>
    <cellStyle name="SAPBEXexcCritical5 2 2" xfId="18305" xr:uid="{00000000-0005-0000-0000-000097440000}"/>
    <cellStyle name="SAPBEXexcCritical5 2 2 2" xfId="18306" xr:uid="{00000000-0005-0000-0000-000098440000}"/>
    <cellStyle name="SAPBEXexcCritical5 2 2 3" xfId="18307" xr:uid="{00000000-0005-0000-0000-000099440000}"/>
    <cellStyle name="SAPBEXexcCritical5 2 2 3 2" xfId="20258" xr:uid="{00000000-0005-0000-0000-000099440000}"/>
    <cellStyle name="SAPBEXexcCritical5 2 2 3 2 2" xfId="27665" xr:uid="{40926DFB-B1A0-448C-B2A3-E1CD11F7769E}"/>
    <cellStyle name="SAPBEXexcCritical5 2 2 3 2 2 2" xfId="42602" xr:uid="{098E2FE9-7206-418A-9903-360F34A5F0D3}"/>
    <cellStyle name="SAPBEXexcCritical5 2 2 3 2 3" xfId="35276" xr:uid="{7EA1228C-595F-4FCB-B416-712D51FD86AD}"/>
    <cellStyle name="SAPBEXexcCritical5 2 2 3 3" xfId="27239" xr:uid="{61352752-6DB9-4A0E-AB0E-CBAFB4AD3F05}"/>
    <cellStyle name="SAPBEXexcCritical5 2 2 3 3 2" xfId="42202" xr:uid="{B96F35D8-12D4-4245-901C-2FF2CBEC2FA0}"/>
    <cellStyle name="SAPBEXexcCritical5 2 2 3 4" xfId="34672" xr:uid="{82F487DC-B127-4335-99CD-128E80B4839B}"/>
    <cellStyle name="SAPBEXexcCritical5 2 2 4" xfId="18308" xr:uid="{00000000-0005-0000-0000-00009A440000}"/>
    <cellStyle name="SAPBEXexcCritical5 2 3" xfId="18309" xr:uid="{00000000-0005-0000-0000-00009B440000}"/>
    <cellStyle name="SAPBEXexcCritical5 2 3 2" xfId="18310" xr:uid="{00000000-0005-0000-0000-00009C440000}"/>
    <cellStyle name="SAPBEXexcCritical5 2 3 3" xfId="18311" xr:uid="{00000000-0005-0000-0000-00009D440000}"/>
    <cellStyle name="SAPBEXexcCritical5 2 3 3 2" xfId="20259" xr:uid="{00000000-0005-0000-0000-00009D440000}"/>
    <cellStyle name="SAPBEXexcCritical5 2 3 3 2 2" xfId="27666" xr:uid="{8575E4BE-EC60-4B0E-B33B-A97FFF27F447}"/>
    <cellStyle name="SAPBEXexcCritical5 2 3 3 2 2 2" xfId="42603" xr:uid="{D8523A4F-C017-4333-98D9-D99955D48BA7}"/>
    <cellStyle name="SAPBEXexcCritical5 2 3 3 2 3" xfId="35277" xr:uid="{9EA29A54-2FC7-4C74-AAD0-C3B9DE7AD757}"/>
    <cellStyle name="SAPBEXexcCritical5 2 3 3 3" xfId="27240" xr:uid="{CC9BC8CD-C0FC-48B5-97DB-53B963E34B26}"/>
    <cellStyle name="SAPBEXexcCritical5 2 3 3 3 2" xfId="42203" xr:uid="{D0A4258A-01E3-463E-9D69-3C4CF81DAA03}"/>
    <cellStyle name="SAPBEXexcCritical5 2 3 3 4" xfId="34673" xr:uid="{19251E8F-8507-48D1-B3C3-DA6BD40B73A5}"/>
    <cellStyle name="SAPBEXexcCritical5 2 3 4" xfId="18312" xr:uid="{00000000-0005-0000-0000-00009E440000}"/>
    <cellStyle name="SAPBEXexcCritical5 2 4" xfId="18313" xr:uid="{00000000-0005-0000-0000-00009F440000}"/>
    <cellStyle name="SAPBEXexcCritical5 2 4 2" xfId="18314" xr:uid="{00000000-0005-0000-0000-0000A0440000}"/>
    <cellStyle name="SAPBEXexcCritical5 2 4 2 2" xfId="20260" xr:uid="{00000000-0005-0000-0000-0000A0440000}"/>
    <cellStyle name="SAPBEXexcCritical5 2 4 2 2 2" xfId="27667" xr:uid="{49E61073-95D1-4B28-9C9A-05461E0F5E9C}"/>
    <cellStyle name="SAPBEXexcCritical5 2 4 2 2 2 2" xfId="42604" xr:uid="{58A16663-711A-4452-B128-646FF685F79B}"/>
    <cellStyle name="SAPBEXexcCritical5 2 4 2 2 3" xfId="35278" xr:uid="{24071CD8-8BAF-4C80-9F68-D1D9442255EA}"/>
    <cellStyle name="SAPBEXexcCritical5 2 4 2 3" xfId="27241" xr:uid="{D435190C-5E36-4BAD-B410-5E3F7F3E1F5F}"/>
    <cellStyle name="SAPBEXexcCritical5 2 4 2 3 2" xfId="42204" xr:uid="{D003974A-4EC1-4F84-9ED8-CEAAB162E99B}"/>
    <cellStyle name="SAPBEXexcCritical5 2 4 2 4" xfId="34674" xr:uid="{F88E8568-3C3D-43FC-AF61-981F6323E419}"/>
    <cellStyle name="SAPBEXexcCritical5 2 5" xfId="18315" xr:uid="{00000000-0005-0000-0000-0000A1440000}"/>
    <cellStyle name="SAPBEXexcCritical5 2 5 2" xfId="20261" xr:uid="{00000000-0005-0000-0000-0000A1440000}"/>
    <cellStyle name="SAPBEXexcCritical5 2 5 2 2" xfId="27668" xr:uid="{43A86360-52CA-4547-8AB9-FACF90898272}"/>
    <cellStyle name="SAPBEXexcCritical5 2 5 2 2 2" xfId="42605" xr:uid="{5BAE5A55-A27E-4FD6-85FC-4A48D55A07F7}"/>
    <cellStyle name="SAPBEXexcCritical5 2 5 2 3" xfId="35279" xr:uid="{ACDE6E35-5483-4428-A483-4A836BE5C265}"/>
    <cellStyle name="SAPBEXexcCritical5 2 5 3" xfId="27242" xr:uid="{61D86200-20A7-4EF3-A7A0-1DFD398F768F}"/>
    <cellStyle name="SAPBEXexcCritical5 2 5 3 2" xfId="42205" xr:uid="{1C58299E-B72F-424D-B7D3-4D3F46BCDC90}"/>
    <cellStyle name="SAPBEXexcCritical5 2 5 4" xfId="34675" xr:uid="{FDDDDC65-F9FC-4268-BC30-E503851C0B34}"/>
    <cellStyle name="SAPBEXexcCritical5 2 6" xfId="18316" xr:uid="{00000000-0005-0000-0000-0000A2440000}"/>
    <cellStyle name="SAPBEXexcCritical5 2 7" xfId="18304" xr:uid="{00000000-0005-0000-0000-000096440000}"/>
    <cellStyle name="SAPBEXexcCritical5 2 8" xfId="20765" xr:uid="{8EDC4ECE-1B13-4B46-ADA4-2F07BEA4A0F9}"/>
    <cellStyle name="SAPBEXexcCritical5 2 8 2" xfId="35758" xr:uid="{5926C15B-CBF3-41E0-9102-08CE4C7A58D2}"/>
    <cellStyle name="SAPBEXexcCritical5 2 9" xfId="28111" xr:uid="{01A1ADEB-3206-4321-8C2B-15E01E6A9447}"/>
    <cellStyle name="SAPBEXexcCritical5 3" xfId="18317" xr:uid="{00000000-0005-0000-0000-0000A3440000}"/>
    <cellStyle name="SAPBEXexcCritical5 3 2" xfId="18318" xr:uid="{00000000-0005-0000-0000-0000A4440000}"/>
    <cellStyle name="SAPBEXexcCritical5 3 3" xfId="18319" xr:uid="{00000000-0005-0000-0000-0000A5440000}"/>
    <cellStyle name="SAPBEXexcCritical5 3 3 2" xfId="20262" xr:uid="{00000000-0005-0000-0000-0000A5440000}"/>
    <cellStyle name="SAPBEXexcCritical5 3 3 2 2" xfId="27669" xr:uid="{98327639-5EFC-444D-8537-86B2EFB7222E}"/>
    <cellStyle name="SAPBEXexcCritical5 3 3 2 2 2" xfId="42606" xr:uid="{F4514820-EE41-4049-8829-FC847BCFD3D8}"/>
    <cellStyle name="SAPBEXexcCritical5 3 3 2 3" xfId="35280" xr:uid="{BCA144A1-B5EF-42BA-9DBF-66C6C7ED9BE3}"/>
    <cellStyle name="SAPBEXexcCritical5 3 3 3" xfId="34676" xr:uid="{FBB0A207-9A7E-4CA5-B0C7-E5FC18F99F59}"/>
    <cellStyle name="SAPBEXexcCritical5 3 4" xfId="18320" xr:uid="{00000000-0005-0000-0000-0000A6440000}"/>
    <cellStyle name="SAPBEXexcCritical5 3 4 2" xfId="20263" xr:uid="{00000000-0005-0000-0000-0000A6440000}"/>
    <cellStyle name="SAPBEXexcCritical5 3 4 2 2" xfId="35281" xr:uid="{5AA9054F-11B1-475C-AE98-E5EF05FC9ECD}"/>
    <cellStyle name="SAPBEXexcCritical5 3 4 3" xfId="34677" xr:uid="{04168848-54DF-42D4-A6D1-767E22B41583}"/>
    <cellStyle name="SAPBEXexcCritical5 3 5" xfId="18321" xr:uid="{00000000-0005-0000-0000-0000A7440000}"/>
    <cellStyle name="SAPBEXexcCritical5 4" xfId="18322" xr:uid="{00000000-0005-0000-0000-0000A8440000}"/>
    <cellStyle name="SAPBEXexcCritical5 4 2" xfId="18323" xr:uid="{00000000-0005-0000-0000-0000A9440000}"/>
    <cellStyle name="SAPBEXexcCritical5 4 2 2" xfId="20264" xr:uid="{00000000-0005-0000-0000-0000A9440000}"/>
    <cellStyle name="SAPBEXexcCritical5 4 2 2 2" xfId="35282" xr:uid="{79B6C1DA-CFD5-4015-BA66-A1AD79C7CDFE}"/>
    <cellStyle name="SAPBEXexcCritical5 4 2 3" xfId="34678" xr:uid="{F4F2BE3C-9267-4F60-B904-4F49CBC95304}"/>
    <cellStyle name="SAPBEXexcCritical5 5" xfId="18324" xr:uid="{00000000-0005-0000-0000-0000AA440000}"/>
    <cellStyle name="SAPBEXexcCritical5 5 2" xfId="20265" xr:uid="{00000000-0005-0000-0000-0000AA440000}"/>
    <cellStyle name="SAPBEXexcCritical5 5 2 2" xfId="27670" xr:uid="{A84F9844-FE41-46A5-9B2F-2B359CA9B955}"/>
    <cellStyle name="SAPBEXexcCritical5 5 2 2 2" xfId="42607" xr:uid="{D37FD24C-DE8D-4AFF-84FB-C564F04DBD25}"/>
    <cellStyle name="SAPBEXexcCritical5 5 2 3" xfId="35283" xr:uid="{8F0FAE27-EDD8-4BD9-A9EF-166E671FDE13}"/>
    <cellStyle name="SAPBEXexcCritical5 5 3" xfId="34679" xr:uid="{8B8E9AE4-99E0-4449-845C-25F625C263A3}"/>
    <cellStyle name="SAPBEXexcCritical5 6" xfId="18325" xr:uid="{00000000-0005-0000-0000-0000AB440000}"/>
    <cellStyle name="SAPBEXexcCritical5 7" xfId="18303" xr:uid="{00000000-0005-0000-0000-000095440000}"/>
    <cellStyle name="SAPBEXexcCritical5 8" xfId="28110" xr:uid="{42F50F46-CF3C-4D4E-B2DD-F661F0819094}"/>
    <cellStyle name="SAPBEXexcCritical6" xfId="2672" xr:uid="{00000000-0005-0000-0000-0000480A0000}"/>
    <cellStyle name="SAPBEXexcCritical6 2" xfId="2673" xr:uid="{00000000-0005-0000-0000-0000490A0000}"/>
    <cellStyle name="SAPBEXexcCritical6 2 2" xfId="18328" xr:uid="{00000000-0005-0000-0000-0000AE440000}"/>
    <cellStyle name="SAPBEXexcCritical6 2 2 2" xfId="18329" xr:uid="{00000000-0005-0000-0000-0000AF440000}"/>
    <cellStyle name="SAPBEXexcCritical6 2 2 3" xfId="18330" xr:uid="{00000000-0005-0000-0000-0000B0440000}"/>
    <cellStyle name="SAPBEXexcCritical6 2 2 3 2" xfId="20266" xr:uid="{00000000-0005-0000-0000-0000B0440000}"/>
    <cellStyle name="SAPBEXexcCritical6 2 2 3 2 2" xfId="27671" xr:uid="{C7830C25-ED19-4DDE-AFCD-6441DCE0366E}"/>
    <cellStyle name="SAPBEXexcCritical6 2 2 3 2 2 2" xfId="42608" xr:uid="{95278ADA-003A-4007-9359-2F9CC73D8FAB}"/>
    <cellStyle name="SAPBEXexcCritical6 2 2 3 2 3" xfId="35284" xr:uid="{DFDE2A94-73BF-4AE8-92C7-E517004A8914}"/>
    <cellStyle name="SAPBEXexcCritical6 2 2 3 3" xfId="27243" xr:uid="{8637361B-7653-430F-8B98-38381AC2E1F1}"/>
    <cellStyle name="SAPBEXexcCritical6 2 2 3 3 2" xfId="42206" xr:uid="{BB7CCF78-A995-4153-A922-DF1993E19E6D}"/>
    <cellStyle name="SAPBEXexcCritical6 2 2 3 4" xfId="34680" xr:uid="{461EAA76-9611-442E-81A6-80D1CB13D871}"/>
    <cellStyle name="SAPBEXexcCritical6 2 2 4" xfId="18331" xr:uid="{00000000-0005-0000-0000-0000B1440000}"/>
    <cellStyle name="SAPBEXexcCritical6 2 3" xfId="18332" xr:uid="{00000000-0005-0000-0000-0000B2440000}"/>
    <cellStyle name="SAPBEXexcCritical6 2 3 2" xfId="18333" xr:uid="{00000000-0005-0000-0000-0000B3440000}"/>
    <cellStyle name="SAPBEXexcCritical6 2 3 3" xfId="18334" xr:uid="{00000000-0005-0000-0000-0000B4440000}"/>
    <cellStyle name="SAPBEXexcCritical6 2 3 3 2" xfId="20267" xr:uid="{00000000-0005-0000-0000-0000B4440000}"/>
    <cellStyle name="SAPBEXexcCritical6 2 3 3 2 2" xfId="27672" xr:uid="{E156F99D-E19E-4969-90DB-2B650EFF988F}"/>
    <cellStyle name="SAPBEXexcCritical6 2 3 3 2 2 2" xfId="42609" xr:uid="{B4926863-8160-48E8-871D-0A9ED0914949}"/>
    <cellStyle name="SAPBEXexcCritical6 2 3 3 2 3" xfId="35285" xr:uid="{E79FB5ED-5B5D-4710-8A40-5CF25271BC35}"/>
    <cellStyle name="SAPBEXexcCritical6 2 3 3 3" xfId="27244" xr:uid="{3C30BA78-88C5-44BE-9AD9-243649096911}"/>
    <cellStyle name="SAPBEXexcCritical6 2 3 3 3 2" xfId="42207" xr:uid="{39C1421B-C6EB-4D1F-A38E-D84B04206648}"/>
    <cellStyle name="SAPBEXexcCritical6 2 3 3 4" xfId="34681" xr:uid="{1FCCEB9A-C507-4F27-99F7-6955565ECE35}"/>
    <cellStyle name="SAPBEXexcCritical6 2 3 4" xfId="18335" xr:uid="{00000000-0005-0000-0000-0000B5440000}"/>
    <cellStyle name="SAPBEXexcCritical6 2 4" xfId="18336" xr:uid="{00000000-0005-0000-0000-0000B6440000}"/>
    <cellStyle name="SAPBEXexcCritical6 2 4 2" xfId="18337" xr:uid="{00000000-0005-0000-0000-0000B7440000}"/>
    <cellStyle name="SAPBEXexcCritical6 2 4 2 2" xfId="20268" xr:uid="{00000000-0005-0000-0000-0000B7440000}"/>
    <cellStyle name="SAPBEXexcCritical6 2 4 2 2 2" xfId="27673" xr:uid="{21821EBF-AE3B-4EA7-81AE-50C5D01F7804}"/>
    <cellStyle name="SAPBEXexcCritical6 2 4 2 2 2 2" xfId="42610" xr:uid="{5D3F0E1B-102E-40EC-BD74-7E5153ED00CD}"/>
    <cellStyle name="SAPBEXexcCritical6 2 4 2 2 3" xfId="35286" xr:uid="{860EC838-7818-44D1-9804-79E87D66836E}"/>
    <cellStyle name="SAPBEXexcCritical6 2 4 2 3" xfId="27245" xr:uid="{B4D5333E-9080-463D-B96B-6675F9E66333}"/>
    <cellStyle name="SAPBEXexcCritical6 2 4 2 3 2" xfId="42208" xr:uid="{91584EDC-684E-4FD6-B5BD-7258D5E09287}"/>
    <cellStyle name="SAPBEXexcCritical6 2 4 2 4" xfId="34682" xr:uid="{AA3AE0D2-1BF3-4932-9C78-F71283045458}"/>
    <cellStyle name="SAPBEXexcCritical6 2 5" xfId="18338" xr:uid="{00000000-0005-0000-0000-0000B8440000}"/>
    <cellStyle name="SAPBEXexcCritical6 2 5 2" xfId="20269" xr:uid="{00000000-0005-0000-0000-0000B8440000}"/>
    <cellStyle name="SAPBEXexcCritical6 2 5 2 2" xfId="27674" xr:uid="{476C7F89-94C2-4A55-A988-2D751B641B51}"/>
    <cellStyle name="SAPBEXexcCritical6 2 5 2 2 2" xfId="42611" xr:uid="{48AF4C22-BB64-47EB-B862-512ED9F7225C}"/>
    <cellStyle name="SAPBEXexcCritical6 2 5 2 3" xfId="35287" xr:uid="{FD9F3C33-B853-4BD4-931A-D1D7D368025F}"/>
    <cellStyle name="SAPBEXexcCritical6 2 5 3" xfId="27246" xr:uid="{E58216ED-39B6-412A-A8C3-F052726A129F}"/>
    <cellStyle name="SAPBEXexcCritical6 2 5 3 2" xfId="42209" xr:uid="{94C442E6-E486-435E-A72F-14194841AD4C}"/>
    <cellStyle name="SAPBEXexcCritical6 2 5 4" xfId="34683" xr:uid="{2ABA3307-3A69-45A4-A18D-5A817D02B828}"/>
    <cellStyle name="SAPBEXexcCritical6 2 6" xfId="18339" xr:uid="{00000000-0005-0000-0000-0000B9440000}"/>
    <cellStyle name="SAPBEXexcCritical6 2 7" xfId="18327" xr:uid="{00000000-0005-0000-0000-0000AD440000}"/>
    <cellStyle name="SAPBEXexcCritical6 2 8" xfId="20766" xr:uid="{7F920D69-5AB2-4AE0-9DDC-588D56902198}"/>
    <cellStyle name="SAPBEXexcCritical6 2 8 2" xfId="35759" xr:uid="{BE0E2B80-D7A7-4D63-B318-BF5E49BF2C20}"/>
    <cellStyle name="SAPBEXexcCritical6 2 9" xfId="28113" xr:uid="{0D5FE5CD-CAAF-4A6A-9743-3BD06E9E8E08}"/>
    <cellStyle name="SAPBEXexcCritical6 3" xfId="18340" xr:uid="{00000000-0005-0000-0000-0000BA440000}"/>
    <cellStyle name="SAPBEXexcCritical6 3 2" xfId="18341" xr:uid="{00000000-0005-0000-0000-0000BB440000}"/>
    <cellStyle name="SAPBEXexcCritical6 3 3" xfId="18342" xr:uid="{00000000-0005-0000-0000-0000BC440000}"/>
    <cellStyle name="SAPBEXexcCritical6 3 3 2" xfId="20270" xr:uid="{00000000-0005-0000-0000-0000BC440000}"/>
    <cellStyle name="SAPBEXexcCritical6 3 3 2 2" xfId="27675" xr:uid="{22757B7F-0834-4B10-A531-C8DBD189202D}"/>
    <cellStyle name="SAPBEXexcCritical6 3 3 2 2 2" xfId="42612" xr:uid="{C6359B3C-26C1-48E8-8AFA-4E3C7DC1EAC7}"/>
    <cellStyle name="SAPBEXexcCritical6 3 3 2 3" xfId="35288" xr:uid="{27D5F6B4-5895-4611-A9F0-C0E77916DF2B}"/>
    <cellStyle name="SAPBEXexcCritical6 3 3 3" xfId="34684" xr:uid="{0526A156-E1BC-41AA-97DC-9AF3BCFDAF52}"/>
    <cellStyle name="SAPBEXexcCritical6 3 4" xfId="18343" xr:uid="{00000000-0005-0000-0000-0000BD440000}"/>
    <cellStyle name="SAPBEXexcCritical6 3 4 2" xfId="20271" xr:uid="{00000000-0005-0000-0000-0000BD440000}"/>
    <cellStyle name="SAPBEXexcCritical6 3 4 2 2" xfId="35289" xr:uid="{EDA2867B-0B87-4843-BCAE-7A6C1AF200FA}"/>
    <cellStyle name="SAPBEXexcCritical6 3 4 3" xfId="34685" xr:uid="{C8E0C1AF-FC5D-4477-8BE1-E62535C2A9AB}"/>
    <cellStyle name="SAPBEXexcCritical6 3 5" xfId="18344" xr:uid="{00000000-0005-0000-0000-0000BE440000}"/>
    <cellStyle name="SAPBEXexcCritical6 4" xfId="18345" xr:uid="{00000000-0005-0000-0000-0000BF440000}"/>
    <cellStyle name="SAPBEXexcCritical6 4 2" xfId="18346" xr:uid="{00000000-0005-0000-0000-0000C0440000}"/>
    <cellStyle name="SAPBEXexcCritical6 4 2 2" xfId="20272" xr:uid="{00000000-0005-0000-0000-0000C0440000}"/>
    <cellStyle name="SAPBEXexcCritical6 4 2 2 2" xfId="35290" xr:uid="{E479DDBB-2FED-4394-B65B-78137CE6BE69}"/>
    <cellStyle name="SAPBEXexcCritical6 4 2 3" xfId="34686" xr:uid="{DB1380CF-D61C-4635-A8E1-F57F5325B95D}"/>
    <cellStyle name="SAPBEXexcCritical6 5" xfId="18347" xr:uid="{00000000-0005-0000-0000-0000C1440000}"/>
    <cellStyle name="SAPBEXexcCritical6 5 2" xfId="20273" xr:uid="{00000000-0005-0000-0000-0000C1440000}"/>
    <cellStyle name="SAPBEXexcCritical6 5 2 2" xfId="27676" xr:uid="{112248D9-8379-4C77-9099-AB9B882890A7}"/>
    <cellStyle name="SAPBEXexcCritical6 5 2 2 2" xfId="42613" xr:uid="{2D19E1E1-56E7-4AD8-B3DA-6D7BD3A903E6}"/>
    <cellStyle name="SAPBEXexcCritical6 5 2 3" xfId="35291" xr:uid="{FD22C018-425C-4126-8A58-DA51A8876F48}"/>
    <cellStyle name="SAPBEXexcCritical6 5 3" xfId="34687" xr:uid="{08D8C662-753A-44D8-8347-D47D29726A09}"/>
    <cellStyle name="SAPBEXexcCritical6 6" xfId="18348" xr:uid="{00000000-0005-0000-0000-0000C2440000}"/>
    <cellStyle name="SAPBEXexcCritical6 7" xfId="18326" xr:uid="{00000000-0005-0000-0000-0000AC440000}"/>
    <cellStyle name="SAPBEXexcCritical6 8" xfId="28112" xr:uid="{B721EECA-22EF-477B-A7F7-73D30854CFFF}"/>
    <cellStyle name="SAPBEXexcGood1" xfId="2674" xr:uid="{00000000-0005-0000-0000-00004A0A0000}"/>
    <cellStyle name="SAPBEXexcGood1 2" xfId="2675" xr:uid="{00000000-0005-0000-0000-00004B0A0000}"/>
    <cellStyle name="SAPBEXexcGood1 2 2" xfId="18351" xr:uid="{00000000-0005-0000-0000-0000C5440000}"/>
    <cellStyle name="SAPBEXexcGood1 2 2 2" xfId="18352" xr:uid="{00000000-0005-0000-0000-0000C6440000}"/>
    <cellStyle name="SAPBEXexcGood1 2 2 3" xfId="18353" xr:uid="{00000000-0005-0000-0000-0000C7440000}"/>
    <cellStyle name="SAPBEXexcGood1 2 2 3 2" xfId="20274" xr:uid="{00000000-0005-0000-0000-0000C7440000}"/>
    <cellStyle name="SAPBEXexcGood1 2 2 3 2 2" xfId="27677" xr:uid="{D4C503FB-9B49-4599-B445-62B99769349C}"/>
    <cellStyle name="SAPBEXexcGood1 2 2 3 2 2 2" xfId="42614" xr:uid="{317BED50-F679-4065-A0A1-CDF60825F63D}"/>
    <cellStyle name="SAPBEXexcGood1 2 2 3 2 3" xfId="35292" xr:uid="{7C4F23D4-DE47-47DF-A1C1-B6AB0C772C44}"/>
    <cellStyle name="SAPBEXexcGood1 2 2 3 3" xfId="27247" xr:uid="{958BB63C-069A-4A5F-9C29-521389074443}"/>
    <cellStyle name="SAPBEXexcGood1 2 2 3 3 2" xfId="42210" xr:uid="{EC9242F9-09CA-46C2-A1FB-9075C86EDDA9}"/>
    <cellStyle name="SAPBEXexcGood1 2 2 3 4" xfId="34688" xr:uid="{CA21C091-9132-4683-A7F0-DA7E78389CFF}"/>
    <cellStyle name="SAPBEXexcGood1 2 2 4" xfId="18354" xr:uid="{00000000-0005-0000-0000-0000C8440000}"/>
    <cellStyle name="SAPBEXexcGood1 2 3" xfId="18355" xr:uid="{00000000-0005-0000-0000-0000C9440000}"/>
    <cellStyle name="SAPBEXexcGood1 2 3 2" xfId="18356" xr:uid="{00000000-0005-0000-0000-0000CA440000}"/>
    <cellStyle name="SAPBEXexcGood1 2 3 3" xfId="18357" xr:uid="{00000000-0005-0000-0000-0000CB440000}"/>
    <cellStyle name="SAPBEXexcGood1 2 3 3 2" xfId="20275" xr:uid="{00000000-0005-0000-0000-0000CB440000}"/>
    <cellStyle name="SAPBEXexcGood1 2 3 3 2 2" xfId="27678" xr:uid="{B0121809-BB75-4FAC-8B5B-020A62FA870A}"/>
    <cellStyle name="SAPBEXexcGood1 2 3 3 2 2 2" xfId="42615" xr:uid="{2D71D38A-F6A3-4478-BCEC-38E60113FBFE}"/>
    <cellStyle name="SAPBEXexcGood1 2 3 3 2 3" xfId="35293" xr:uid="{251E2D2F-A045-44AD-9F66-778E7E059318}"/>
    <cellStyle name="SAPBEXexcGood1 2 3 3 3" xfId="27248" xr:uid="{A2023BAD-5C1E-4097-9474-DDADF8173AA5}"/>
    <cellStyle name="SAPBEXexcGood1 2 3 3 3 2" xfId="42211" xr:uid="{F165B6A9-BA78-4D04-9D1C-29D7E1BE3D75}"/>
    <cellStyle name="SAPBEXexcGood1 2 3 3 4" xfId="34689" xr:uid="{C532C73C-8E07-4AC4-96A4-A6DB8E0FE7DF}"/>
    <cellStyle name="SAPBEXexcGood1 2 3 4" xfId="18358" xr:uid="{00000000-0005-0000-0000-0000CC440000}"/>
    <cellStyle name="SAPBEXexcGood1 2 4" xfId="18359" xr:uid="{00000000-0005-0000-0000-0000CD440000}"/>
    <cellStyle name="SAPBEXexcGood1 2 4 2" xfId="18360" xr:uid="{00000000-0005-0000-0000-0000CE440000}"/>
    <cellStyle name="SAPBEXexcGood1 2 4 2 2" xfId="20276" xr:uid="{00000000-0005-0000-0000-0000CE440000}"/>
    <cellStyle name="SAPBEXexcGood1 2 4 2 2 2" xfId="27679" xr:uid="{3315D40A-2D56-4C50-A06F-CF5FDBE9F90B}"/>
    <cellStyle name="SAPBEXexcGood1 2 4 2 2 2 2" xfId="42616" xr:uid="{4CDD88DB-3BD4-414C-B864-D01631DB4264}"/>
    <cellStyle name="SAPBEXexcGood1 2 4 2 2 3" xfId="35294" xr:uid="{522E824E-7122-4CA2-A0B8-4F896C309B01}"/>
    <cellStyle name="SAPBEXexcGood1 2 4 2 3" xfId="27249" xr:uid="{BF377453-67C2-4D7C-8854-078E2952262E}"/>
    <cellStyle name="SAPBEXexcGood1 2 4 2 3 2" xfId="42212" xr:uid="{E1C49B51-30CA-41EC-A2F4-94B826A2883E}"/>
    <cellStyle name="SAPBEXexcGood1 2 4 2 4" xfId="34690" xr:uid="{657A12AC-09B5-44BA-AACA-137A43B876F1}"/>
    <cellStyle name="SAPBEXexcGood1 2 5" xfId="18361" xr:uid="{00000000-0005-0000-0000-0000CF440000}"/>
    <cellStyle name="SAPBEXexcGood1 2 5 2" xfId="20277" xr:uid="{00000000-0005-0000-0000-0000CF440000}"/>
    <cellStyle name="SAPBEXexcGood1 2 5 2 2" xfId="27680" xr:uid="{1F98EFBF-C41F-4AED-BB31-04499F97D28C}"/>
    <cellStyle name="SAPBEXexcGood1 2 5 2 2 2" xfId="42617" xr:uid="{8CDBE232-2F40-498E-9F1B-40358F5269E9}"/>
    <cellStyle name="SAPBEXexcGood1 2 5 2 3" xfId="35295" xr:uid="{37D5F1C0-7263-4444-B504-BC379CE91797}"/>
    <cellStyle name="SAPBEXexcGood1 2 5 3" xfId="27250" xr:uid="{BF1C2631-1B57-4F28-845E-2D1A5C60045E}"/>
    <cellStyle name="SAPBEXexcGood1 2 5 3 2" xfId="42213" xr:uid="{7DA987BC-80F2-419D-B5EA-498576A7CCF2}"/>
    <cellStyle name="SAPBEXexcGood1 2 5 4" xfId="34691" xr:uid="{DED7BC03-778B-4B16-A7B3-27F7FDFB26FE}"/>
    <cellStyle name="SAPBEXexcGood1 2 6" xfId="18362" xr:uid="{00000000-0005-0000-0000-0000D0440000}"/>
    <cellStyle name="SAPBEXexcGood1 2 7" xfId="18350" xr:uid="{00000000-0005-0000-0000-0000C4440000}"/>
    <cellStyle name="SAPBEXexcGood1 2 8" xfId="20767" xr:uid="{CB9D4136-EE09-456B-A86D-8D3825C78014}"/>
    <cellStyle name="SAPBEXexcGood1 2 8 2" xfId="35760" xr:uid="{C78E0338-A1AF-4CF2-B4BC-5A4A33B49645}"/>
    <cellStyle name="SAPBEXexcGood1 2 9" xfId="28115" xr:uid="{667738EA-7661-4676-BCAC-40A3882375A6}"/>
    <cellStyle name="SAPBEXexcGood1 3" xfId="18363" xr:uid="{00000000-0005-0000-0000-0000D1440000}"/>
    <cellStyle name="SAPBEXexcGood1 3 2" xfId="18364" xr:uid="{00000000-0005-0000-0000-0000D2440000}"/>
    <cellStyle name="SAPBEXexcGood1 3 3" xfId="18365" xr:uid="{00000000-0005-0000-0000-0000D3440000}"/>
    <cellStyle name="SAPBEXexcGood1 3 3 2" xfId="20278" xr:uid="{00000000-0005-0000-0000-0000D3440000}"/>
    <cellStyle name="SAPBEXexcGood1 3 3 2 2" xfId="27681" xr:uid="{DBE62A60-9012-425A-931C-97BC0451DE2A}"/>
    <cellStyle name="SAPBEXexcGood1 3 3 2 2 2" xfId="42618" xr:uid="{F53133A4-5219-4264-9068-9A17647EDC92}"/>
    <cellStyle name="SAPBEXexcGood1 3 3 2 3" xfId="35296" xr:uid="{643AF88D-5C8A-47C9-B291-21AAFAE3797B}"/>
    <cellStyle name="SAPBEXexcGood1 3 3 3" xfId="34692" xr:uid="{675CA7AE-40FF-4CCA-9F74-4F0CE22229E8}"/>
    <cellStyle name="SAPBEXexcGood1 3 4" xfId="18366" xr:uid="{00000000-0005-0000-0000-0000D4440000}"/>
    <cellStyle name="SAPBEXexcGood1 3 4 2" xfId="20279" xr:uid="{00000000-0005-0000-0000-0000D4440000}"/>
    <cellStyle name="SAPBEXexcGood1 3 4 2 2" xfId="35297" xr:uid="{C0F1C007-C5F2-4331-BE60-A1E2F101C460}"/>
    <cellStyle name="SAPBEXexcGood1 3 4 3" xfId="34693" xr:uid="{BF6AC80E-56F3-40A1-9A35-764E8AF64E19}"/>
    <cellStyle name="SAPBEXexcGood1 3 5" xfId="18367" xr:uid="{00000000-0005-0000-0000-0000D5440000}"/>
    <cellStyle name="SAPBEXexcGood1 4" xfId="18368" xr:uid="{00000000-0005-0000-0000-0000D6440000}"/>
    <cellStyle name="SAPBEXexcGood1 4 2" xfId="18369" xr:uid="{00000000-0005-0000-0000-0000D7440000}"/>
    <cellStyle name="SAPBEXexcGood1 4 2 2" xfId="20280" xr:uid="{00000000-0005-0000-0000-0000D7440000}"/>
    <cellStyle name="SAPBEXexcGood1 4 2 2 2" xfId="35298" xr:uid="{ABB856B4-EA6F-4BD5-B3C4-605F275356B3}"/>
    <cellStyle name="SAPBEXexcGood1 4 2 3" xfId="34694" xr:uid="{407FA9EB-589B-4DD4-8E6D-95496D94A39B}"/>
    <cellStyle name="SAPBEXexcGood1 5" xfId="18370" xr:uid="{00000000-0005-0000-0000-0000D8440000}"/>
    <cellStyle name="SAPBEXexcGood1 5 2" xfId="20281" xr:uid="{00000000-0005-0000-0000-0000D8440000}"/>
    <cellStyle name="SAPBEXexcGood1 5 2 2" xfId="27682" xr:uid="{93E1A494-D1FC-409D-963B-E5FA1EEFCE7D}"/>
    <cellStyle name="SAPBEXexcGood1 5 2 2 2" xfId="42619" xr:uid="{17739E04-59BF-41C3-8568-F1ED6113E34D}"/>
    <cellStyle name="SAPBEXexcGood1 5 2 3" xfId="35299" xr:uid="{49DD64F7-90C6-49B1-88A6-D75076990C38}"/>
    <cellStyle name="SAPBEXexcGood1 5 3" xfId="34695" xr:uid="{669B412D-8B39-40BE-ABCF-DD30D9E7D867}"/>
    <cellStyle name="SAPBEXexcGood1 6" xfId="18371" xr:uid="{00000000-0005-0000-0000-0000D9440000}"/>
    <cellStyle name="SAPBEXexcGood1 7" xfId="18349" xr:uid="{00000000-0005-0000-0000-0000C3440000}"/>
    <cellStyle name="SAPBEXexcGood1 8" xfId="28114" xr:uid="{D891EA9E-826B-47C9-AD33-3F959B96BB21}"/>
    <cellStyle name="SAPBEXexcGood2" xfId="2676" xr:uid="{00000000-0005-0000-0000-00004C0A0000}"/>
    <cellStyle name="SAPBEXexcGood2 2" xfId="2677" xr:uid="{00000000-0005-0000-0000-00004D0A0000}"/>
    <cellStyle name="SAPBEXexcGood2 2 2" xfId="18374" xr:uid="{00000000-0005-0000-0000-0000DC440000}"/>
    <cellStyle name="SAPBEXexcGood2 2 2 2" xfId="18375" xr:uid="{00000000-0005-0000-0000-0000DD440000}"/>
    <cellStyle name="SAPBEXexcGood2 2 2 3" xfId="18376" xr:uid="{00000000-0005-0000-0000-0000DE440000}"/>
    <cellStyle name="SAPBEXexcGood2 2 2 3 2" xfId="20282" xr:uid="{00000000-0005-0000-0000-0000DE440000}"/>
    <cellStyle name="SAPBEXexcGood2 2 2 3 2 2" xfId="27683" xr:uid="{B0C8DF93-6415-4A19-9E2A-4C053A5286CA}"/>
    <cellStyle name="SAPBEXexcGood2 2 2 3 2 2 2" xfId="42620" xr:uid="{4928C8A5-D803-40AD-9B60-810AA11AB434}"/>
    <cellStyle name="SAPBEXexcGood2 2 2 3 2 3" xfId="35300" xr:uid="{42B6B1C5-D0D1-470D-B8FA-941557B2D202}"/>
    <cellStyle name="SAPBEXexcGood2 2 2 3 3" xfId="27251" xr:uid="{7E918D6A-5C63-4BC4-88CB-325E7FBADB79}"/>
    <cellStyle name="SAPBEXexcGood2 2 2 3 3 2" xfId="42214" xr:uid="{389A5EC7-6DF1-4464-9C51-27D04E0EFD7F}"/>
    <cellStyle name="SAPBEXexcGood2 2 2 3 4" xfId="34696" xr:uid="{761FD6F5-39EC-426A-85F7-2E9A15AE1252}"/>
    <cellStyle name="SAPBEXexcGood2 2 2 4" xfId="18377" xr:uid="{00000000-0005-0000-0000-0000DF440000}"/>
    <cellStyle name="SAPBEXexcGood2 2 3" xfId="18378" xr:uid="{00000000-0005-0000-0000-0000E0440000}"/>
    <cellStyle name="SAPBEXexcGood2 2 3 2" xfId="18379" xr:uid="{00000000-0005-0000-0000-0000E1440000}"/>
    <cellStyle name="SAPBEXexcGood2 2 3 3" xfId="18380" xr:uid="{00000000-0005-0000-0000-0000E2440000}"/>
    <cellStyle name="SAPBEXexcGood2 2 3 3 2" xfId="20283" xr:uid="{00000000-0005-0000-0000-0000E2440000}"/>
    <cellStyle name="SAPBEXexcGood2 2 3 3 2 2" xfId="27684" xr:uid="{E7EED166-E7B4-4D50-96C4-BF4214D428C7}"/>
    <cellStyle name="SAPBEXexcGood2 2 3 3 2 2 2" xfId="42621" xr:uid="{7A520F80-486D-490C-A48E-A5F4DE11FAD3}"/>
    <cellStyle name="SAPBEXexcGood2 2 3 3 2 3" xfId="35301" xr:uid="{C0984D1C-14C0-48B2-A26C-84B1BC4F15D7}"/>
    <cellStyle name="SAPBEXexcGood2 2 3 3 3" xfId="27252" xr:uid="{2A9E330D-20FE-4410-89FC-4E0747F293D5}"/>
    <cellStyle name="SAPBEXexcGood2 2 3 3 3 2" xfId="42215" xr:uid="{A53EE639-E2B2-425B-9434-67894C476F91}"/>
    <cellStyle name="SAPBEXexcGood2 2 3 3 4" xfId="34697" xr:uid="{28245FDB-0F59-4E36-9A04-B04FB4DB2D3E}"/>
    <cellStyle name="SAPBEXexcGood2 2 3 4" xfId="18381" xr:uid="{00000000-0005-0000-0000-0000E3440000}"/>
    <cellStyle name="SAPBEXexcGood2 2 4" xfId="18382" xr:uid="{00000000-0005-0000-0000-0000E4440000}"/>
    <cellStyle name="SAPBEXexcGood2 2 4 2" xfId="18383" xr:uid="{00000000-0005-0000-0000-0000E5440000}"/>
    <cellStyle name="SAPBEXexcGood2 2 4 2 2" xfId="20284" xr:uid="{00000000-0005-0000-0000-0000E5440000}"/>
    <cellStyle name="SAPBEXexcGood2 2 4 2 2 2" xfId="27685" xr:uid="{683461FE-9544-410D-80D2-3E8FB29C0149}"/>
    <cellStyle name="SAPBEXexcGood2 2 4 2 2 2 2" xfId="42622" xr:uid="{C4854BC6-1746-4824-B232-7FB80296B6D6}"/>
    <cellStyle name="SAPBEXexcGood2 2 4 2 2 3" xfId="35302" xr:uid="{469BE6C7-AEB1-4124-A3A7-F93685C2D093}"/>
    <cellStyle name="SAPBEXexcGood2 2 4 2 3" xfId="27253" xr:uid="{FEFC4EB6-B534-4131-9E2D-2068AC648259}"/>
    <cellStyle name="SAPBEXexcGood2 2 4 2 3 2" xfId="42216" xr:uid="{2174035C-7F4E-4EE3-A923-3864524F1FA6}"/>
    <cellStyle name="SAPBEXexcGood2 2 4 2 4" xfId="34698" xr:uid="{A28F4371-15B0-47B1-BA5F-1F8ABB617C1A}"/>
    <cellStyle name="SAPBEXexcGood2 2 5" xfId="18384" xr:uid="{00000000-0005-0000-0000-0000E6440000}"/>
    <cellStyle name="SAPBEXexcGood2 2 5 2" xfId="20285" xr:uid="{00000000-0005-0000-0000-0000E6440000}"/>
    <cellStyle name="SAPBEXexcGood2 2 5 2 2" xfId="27686" xr:uid="{54919AE2-E202-4C26-8FBA-7629D66291AA}"/>
    <cellStyle name="SAPBEXexcGood2 2 5 2 2 2" xfId="42623" xr:uid="{9D428A64-53F7-40E6-9B46-3120E2C137D0}"/>
    <cellStyle name="SAPBEXexcGood2 2 5 2 3" xfId="35303" xr:uid="{CA32597A-D22C-4119-8F12-50957B8C374C}"/>
    <cellStyle name="SAPBEXexcGood2 2 5 3" xfId="27254" xr:uid="{09589D6E-BAE5-4AAB-8CCD-1A46E1203F9E}"/>
    <cellStyle name="SAPBEXexcGood2 2 5 3 2" xfId="42217" xr:uid="{23FB0D00-507B-4A37-AB8F-DD6FAFDFA900}"/>
    <cellStyle name="SAPBEXexcGood2 2 5 4" xfId="34699" xr:uid="{FC088892-692D-4D8E-836B-FA14655D4ABF}"/>
    <cellStyle name="SAPBEXexcGood2 2 6" xfId="18385" xr:uid="{00000000-0005-0000-0000-0000E7440000}"/>
    <cellStyle name="SAPBEXexcGood2 2 7" xfId="18373" xr:uid="{00000000-0005-0000-0000-0000DB440000}"/>
    <cellStyle name="SAPBEXexcGood2 2 8" xfId="20768" xr:uid="{89286A28-08D0-430F-AF02-0EC7B5A67D5A}"/>
    <cellStyle name="SAPBEXexcGood2 2 8 2" xfId="35761" xr:uid="{CF62199B-8F22-411B-996C-83F8B8F5C7EB}"/>
    <cellStyle name="SAPBEXexcGood2 2 9" xfId="28117" xr:uid="{2CFA8642-3D53-4DDB-AD33-8B0E4FEFF51B}"/>
    <cellStyle name="SAPBEXexcGood2 3" xfId="18386" xr:uid="{00000000-0005-0000-0000-0000E8440000}"/>
    <cellStyle name="SAPBEXexcGood2 3 2" xfId="18387" xr:uid="{00000000-0005-0000-0000-0000E9440000}"/>
    <cellStyle name="SAPBEXexcGood2 3 3" xfId="18388" xr:uid="{00000000-0005-0000-0000-0000EA440000}"/>
    <cellStyle name="SAPBEXexcGood2 3 3 2" xfId="20286" xr:uid="{00000000-0005-0000-0000-0000EA440000}"/>
    <cellStyle name="SAPBEXexcGood2 3 3 2 2" xfId="27687" xr:uid="{2AB6FB06-AE54-40C3-87B0-DC31DCB00961}"/>
    <cellStyle name="SAPBEXexcGood2 3 3 2 2 2" xfId="42624" xr:uid="{A1A55770-94C2-4748-A5FD-06F38CA62147}"/>
    <cellStyle name="SAPBEXexcGood2 3 3 2 3" xfId="35304" xr:uid="{86CE908A-BC9A-4792-AF38-62955F389066}"/>
    <cellStyle name="SAPBEXexcGood2 3 3 3" xfId="34700" xr:uid="{D3368A5B-516E-4EDC-90C6-7D9BD722A1B8}"/>
    <cellStyle name="SAPBEXexcGood2 3 4" xfId="18389" xr:uid="{00000000-0005-0000-0000-0000EB440000}"/>
    <cellStyle name="SAPBEXexcGood2 3 4 2" xfId="20287" xr:uid="{00000000-0005-0000-0000-0000EB440000}"/>
    <cellStyle name="SAPBEXexcGood2 3 4 2 2" xfId="35305" xr:uid="{3EF17BE9-0380-497B-AA20-C538FDA94933}"/>
    <cellStyle name="SAPBEXexcGood2 3 4 3" xfId="34701" xr:uid="{34EA06F9-B897-49D6-807E-FF4DA4D300C2}"/>
    <cellStyle name="SAPBEXexcGood2 3 5" xfId="18390" xr:uid="{00000000-0005-0000-0000-0000EC440000}"/>
    <cellStyle name="SAPBEXexcGood2 4" xfId="18391" xr:uid="{00000000-0005-0000-0000-0000ED440000}"/>
    <cellStyle name="SAPBEXexcGood2 4 2" xfId="18392" xr:uid="{00000000-0005-0000-0000-0000EE440000}"/>
    <cellStyle name="SAPBEXexcGood2 4 2 2" xfId="20288" xr:uid="{00000000-0005-0000-0000-0000EE440000}"/>
    <cellStyle name="SAPBEXexcGood2 4 2 2 2" xfId="35306" xr:uid="{5B1989F5-701E-47F3-AC88-A90A32D4BAF4}"/>
    <cellStyle name="SAPBEXexcGood2 4 2 3" xfId="34702" xr:uid="{8B265A4E-658B-4A78-A78A-473FFF13FCEF}"/>
    <cellStyle name="SAPBEXexcGood2 5" xfId="18393" xr:uid="{00000000-0005-0000-0000-0000EF440000}"/>
    <cellStyle name="SAPBEXexcGood2 5 2" xfId="20289" xr:uid="{00000000-0005-0000-0000-0000EF440000}"/>
    <cellStyle name="SAPBEXexcGood2 5 2 2" xfId="27688" xr:uid="{1F1BD2D2-CA35-4EC8-BFED-51887C47CDAD}"/>
    <cellStyle name="SAPBEXexcGood2 5 2 2 2" xfId="42625" xr:uid="{AD097F63-E7BE-4007-96A0-CAF24159EDD0}"/>
    <cellStyle name="SAPBEXexcGood2 5 2 3" xfId="35307" xr:uid="{1FB0D654-E5C7-4C92-80D9-215708242917}"/>
    <cellStyle name="SAPBEXexcGood2 5 3" xfId="34703" xr:uid="{9F81B347-04EA-4E2C-A2FB-11312EE6DA6B}"/>
    <cellStyle name="SAPBEXexcGood2 6" xfId="18394" xr:uid="{00000000-0005-0000-0000-0000F0440000}"/>
    <cellStyle name="SAPBEXexcGood2 7" xfId="18372" xr:uid="{00000000-0005-0000-0000-0000DA440000}"/>
    <cellStyle name="SAPBEXexcGood2 8" xfId="28116" xr:uid="{99CC1DCF-7749-49E7-97A7-BC55480FE680}"/>
    <cellStyle name="SAPBEXexcGood3" xfId="2678" xr:uid="{00000000-0005-0000-0000-00004E0A0000}"/>
    <cellStyle name="SAPBEXexcGood3 2" xfId="2679" xr:uid="{00000000-0005-0000-0000-00004F0A0000}"/>
    <cellStyle name="SAPBEXexcGood3 2 2" xfId="18397" xr:uid="{00000000-0005-0000-0000-0000F3440000}"/>
    <cellStyle name="SAPBEXexcGood3 2 2 2" xfId="18398" xr:uid="{00000000-0005-0000-0000-0000F4440000}"/>
    <cellStyle name="SAPBEXexcGood3 2 2 3" xfId="18399" xr:uid="{00000000-0005-0000-0000-0000F5440000}"/>
    <cellStyle name="SAPBEXexcGood3 2 2 3 2" xfId="20290" xr:uid="{00000000-0005-0000-0000-0000F5440000}"/>
    <cellStyle name="SAPBEXexcGood3 2 2 3 2 2" xfId="27689" xr:uid="{68E0E9E5-4F53-4C14-BDA0-CFDEFD4F8C1B}"/>
    <cellStyle name="SAPBEXexcGood3 2 2 3 2 2 2" xfId="42626" xr:uid="{B905B08C-80AD-4232-BD0D-CFAD0CB2CB25}"/>
    <cellStyle name="SAPBEXexcGood3 2 2 3 2 3" xfId="35308" xr:uid="{DA770801-2267-4603-861F-6C4E221C81B7}"/>
    <cellStyle name="SAPBEXexcGood3 2 2 3 3" xfId="27255" xr:uid="{922D687B-127D-4928-9C65-DD84B1097B1F}"/>
    <cellStyle name="SAPBEXexcGood3 2 2 3 3 2" xfId="42218" xr:uid="{A84B8F35-6722-4700-A6A2-9514785AC57D}"/>
    <cellStyle name="SAPBEXexcGood3 2 2 3 4" xfId="34704" xr:uid="{9DB3327A-2B7E-4B2A-8E78-FAFD1571CEFE}"/>
    <cellStyle name="SAPBEXexcGood3 2 2 4" xfId="18400" xr:uid="{00000000-0005-0000-0000-0000F6440000}"/>
    <cellStyle name="SAPBEXexcGood3 2 3" xfId="18401" xr:uid="{00000000-0005-0000-0000-0000F7440000}"/>
    <cellStyle name="SAPBEXexcGood3 2 3 2" xfId="18402" xr:uid="{00000000-0005-0000-0000-0000F8440000}"/>
    <cellStyle name="SAPBEXexcGood3 2 3 3" xfId="18403" xr:uid="{00000000-0005-0000-0000-0000F9440000}"/>
    <cellStyle name="SAPBEXexcGood3 2 3 3 2" xfId="20291" xr:uid="{00000000-0005-0000-0000-0000F9440000}"/>
    <cellStyle name="SAPBEXexcGood3 2 3 3 2 2" xfId="27690" xr:uid="{C159A538-E6B6-48EC-ABA7-33F0B35FA115}"/>
    <cellStyle name="SAPBEXexcGood3 2 3 3 2 2 2" xfId="42627" xr:uid="{C6EC8BAC-C38C-49BC-9E3D-F3FAE0DA01CE}"/>
    <cellStyle name="SAPBEXexcGood3 2 3 3 2 3" xfId="35309" xr:uid="{A2145814-74B4-4B93-8007-D3A3650E6A19}"/>
    <cellStyle name="SAPBEXexcGood3 2 3 3 3" xfId="27256" xr:uid="{3E66691B-743B-489C-86F6-6961FB12CDE6}"/>
    <cellStyle name="SAPBEXexcGood3 2 3 3 3 2" xfId="42219" xr:uid="{3E644CCB-F070-45A7-AF96-29B997A66922}"/>
    <cellStyle name="SAPBEXexcGood3 2 3 3 4" xfId="34705" xr:uid="{7D2482EC-E143-4623-B387-F3A7C7F9D23A}"/>
    <cellStyle name="SAPBEXexcGood3 2 3 4" xfId="18404" xr:uid="{00000000-0005-0000-0000-0000FA440000}"/>
    <cellStyle name="SAPBEXexcGood3 2 4" xfId="18405" xr:uid="{00000000-0005-0000-0000-0000FB440000}"/>
    <cellStyle name="SAPBEXexcGood3 2 4 2" xfId="18406" xr:uid="{00000000-0005-0000-0000-0000FC440000}"/>
    <cellStyle name="SAPBEXexcGood3 2 4 2 2" xfId="20292" xr:uid="{00000000-0005-0000-0000-0000FC440000}"/>
    <cellStyle name="SAPBEXexcGood3 2 4 2 2 2" xfId="27691" xr:uid="{62B1EBBB-9C16-4026-A98E-504C1CA76BE6}"/>
    <cellStyle name="SAPBEXexcGood3 2 4 2 2 2 2" xfId="42628" xr:uid="{6B1C63D2-96D4-474C-B13E-F8EBBE723373}"/>
    <cellStyle name="SAPBEXexcGood3 2 4 2 2 3" xfId="35310" xr:uid="{CCEB7F8A-3FFA-402D-A03E-526F1CFDB624}"/>
    <cellStyle name="SAPBEXexcGood3 2 4 2 3" xfId="27257" xr:uid="{AE7D65BF-E0FD-46FF-B1AA-44EF1A467C55}"/>
    <cellStyle name="SAPBEXexcGood3 2 4 2 3 2" xfId="42220" xr:uid="{4A74C1E1-3263-4F18-AB3E-03A0981B7BFC}"/>
    <cellStyle name="SAPBEXexcGood3 2 4 2 4" xfId="34706" xr:uid="{DDC2CD66-EB82-4E96-9FEB-E6F10459AA64}"/>
    <cellStyle name="SAPBEXexcGood3 2 5" xfId="18407" xr:uid="{00000000-0005-0000-0000-0000FD440000}"/>
    <cellStyle name="SAPBEXexcGood3 2 5 2" xfId="20293" xr:uid="{00000000-0005-0000-0000-0000FD440000}"/>
    <cellStyle name="SAPBEXexcGood3 2 5 2 2" xfId="27692" xr:uid="{A109AE7F-3735-4BBF-9843-482C6F7D89D3}"/>
    <cellStyle name="SAPBEXexcGood3 2 5 2 2 2" xfId="42629" xr:uid="{6745C570-0FA4-4803-92AE-E496CC543A49}"/>
    <cellStyle name="SAPBEXexcGood3 2 5 2 3" xfId="35311" xr:uid="{CCC05AE8-3D98-4997-A982-C51B6A727E84}"/>
    <cellStyle name="SAPBEXexcGood3 2 5 3" xfId="27258" xr:uid="{F8F54F1E-C629-4FA0-AE78-A5B6E7317E28}"/>
    <cellStyle name="SAPBEXexcGood3 2 5 3 2" xfId="42221" xr:uid="{68653B3B-65A4-4969-BA6D-4715CF876D70}"/>
    <cellStyle name="SAPBEXexcGood3 2 5 4" xfId="34707" xr:uid="{CDF8B826-11C2-4391-9396-8A4BADB7CE9E}"/>
    <cellStyle name="SAPBEXexcGood3 2 6" xfId="18408" xr:uid="{00000000-0005-0000-0000-0000FE440000}"/>
    <cellStyle name="SAPBEXexcGood3 2 7" xfId="18396" xr:uid="{00000000-0005-0000-0000-0000F2440000}"/>
    <cellStyle name="SAPBEXexcGood3 2 8" xfId="20769" xr:uid="{97466801-8199-41C4-A392-C4656554FFCA}"/>
    <cellStyle name="SAPBEXexcGood3 2 8 2" xfId="35762" xr:uid="{065176A4-7605-43DD-8821-1BC86563EBFE}"/>
    <cellStyle name="SAPBEXexcGood3 2 9" xfId="28119" xr:uid="{12845AFB-9ED5-42AA-B73A-F631632CB68B}"/>
    <cellStyle name="SAPBEXexcGood3 3" xfId="18409" xr:uid="{00000000-0005-0000-0000-0000FF440000}"/>
    <cellStyle name="SAPBEXexcGood3 3 2" xfId="18410" xr:uid="{00000000-0005-0000-0000-000000450000}"/>
    <cellStyle name="SAPBEXexcGood3 3 3" xfId="18411" xr:uid="{00000000-0005-0000-0000-000001450000}"/>
    <cellStyle name="SAPBEXexcGood3 3 3 2" xfId="20294" xr:uid="{00000000-0005-0000-0000-000001450000}"/>
    <cellStyle name="SAPBEXexcGood3 3 3 2 2" xfId="27693" xr:uid="{553F375E-729E-44C3-B8F9-73594D004EF5}"/>
    <cellStyle name="SAPBEXexcGood3 3 3 2 2 2" xfId="42630" xr:uid="{87FB6680-27F0-4888-8D45-9CC8A9EBFC31}"/>
    <cellStyle name="SAPBEXexcGood3 3 3 2 3" xfId="35312" xr:uid="{4DCEAE16-F743-4DA4-A6C0-13925B03BE03}"/>
    <cellStyle name="SAPBEXexcGood3 3 3 3" xfId="34708" xr:uid="{D1D61C25-C80B-4D6E-88BF-05585ADCA4FE}"/>
    <cellStyle name="SAPBEXexcGood3 3 4" xfId="18412" xr:uid="{00000000-0005-0000-0000-000002450000}"/>
    <cellStyle name="SAPBEXexcGood3 3 4 2" xfId="20295" xr:uid="{00000000-0005-0000-0000-000002450000}"/>
    <cellStyle name="SAPBEXexcGood3 3 4 2 2" xfId="35313" xr:uid="{56FB68E6-18A7-47A9-9175-50A6FF658D15}"/>
    <cellStyle name="SAPBEXexcGood3 3 4 3" xfId="34709" xr:uid="{DE5BE522-C19D-489C-BE53-49FB5600848C}"/>
    <cellStyle name="SAPBEXexcGood3 3 5" xfId="18413" xr:uid="{00000000-0005-0000-0000-000003450000}"/>
    <cellStyle name="SAPBEXexcGood3 4" xfId="18414" xr:uid="{00000000-0005-0000-0000-000004450000}"/>
    <cellStyle name="SAPBEXexcGood3 4 2" xfId="18415" xr:uid="{00000000-0005-0000-0000-000005450000}"/>
    <cellStyle name="SAPBEXexcGood3 4 2 2" xfId="20296" xr:uid="{00000000-0005-0000-0000-000005450000}"/>
    <cellStyle name="SAPBEXexcGood3 4 2 2 2" xfId="35314" xr:uid="{F25C8013-E6DD-4614-93D1-C0BD813C8EAA}"/>
    <cellStyle name="SAPBEXexcGood3 4 2 3" xfId="34710" xr:uid="{D1CB2B77-3C80-4A14-B511-686AB1F9F574}"/>
    <cellStyle name="SAPBEXexcGood3 5" xfId="18416" xr:uid="{00000000-0005-0000-0000-000006450000}"/>
    <cellStyle name="SAPBEXexcGood3 5 2" xfId="20297" xr:uid="{00000000-0005-0000-0000-000006450000}"/>
    <cellStyle name="SAPBEXexcGood3 5 2 2" xfId="27694" xr:uid="{5A7FEE42-7BA9-43F9-A331-442247EC1EB5}"/>
    <cellStyle name="SAPBEXexcGood3 5 2 2 2" xfId="42631" xr:uid="{8FA97E56-DBCF-4B87-8F29-7E88CD74C297}"/>
    <cellStyle name="SAPBEXexcGood3 5 2 3" xfId="35315" xr:uid="{73CF37BC-65A2-43AA-B08B-896C940ED2F1}"/>
    <cellStyle name="SAPBEXexcGood3 5 3" xfId="34711" xr:uid="{A5859840-2C8E-4255-B1FE-C9BCEF123942}"/>
    <cellStyle name="SAPBEXexcGood3 6" xfId="18417" xr:uid="{00000000-0005-0000-0000-000007450000}"/>
    <cellStyle name="SAPBEXexcGood3 7" xfId="18395" xr:uid="{00000000-0005-0000-0000-0000F1440000}"/>
    <cellStyle name="SAPBEXexcGood3 8" xfId="28118" xr:uid="{0DFBAAA7-9CCA-4BBF-BFD4-E59ECABC2CA3}"/>
    <cellStyle name="SAPBEXfilterDrill" xfId="2680" xr:uid="{00000000-0005-0000-0000-0000500A0000}"/>
    <cellStyle name="SAPBEXfilterDrill 2" xfId="2899" xr:uid="{00000000-0005-0000-0000-0000510A0000}"/>
    <cellStyle name="SAPBEXfilterDrill 2 2" xfId="18420" xr:uid="{00000000-0005-0000-0000-00000A450000}"/>
    <cellStyle name="SAPBEXfilterDrill 2 2 2" xfId="18421" xr:uid="{00000000-0005-0000-0000-00000B450000}"/>
    <cellStyle name="SAPBEXfilterDrill 2 2 3" xfId="18422" xr:uid="{00000000-0005-0000-0000-00000C450000}"/>
    <cellStyle name="SAPBEXfilterDrill 2 2 3 2" xfId="20298" xr:uid="{00000000-0005-0000-0000-00000C450000}"/>
    <cellStyle name="SAPBEXfilterDrill 2 2 3 2 2" xfId="27695" xr:uid="{600D888D-7EEF-4F3E-83D5-2A2DE6F8859D}"/>
    <cellStyle name="SAPBEXfilterDrill 2 2 3 2 2 2" xfId="42632" xr:uid="{D63BE3F8-B1FC-4177-82A5-A3E67D4DF4B6}"/>
    <cellStyle name="SAPBEXfilterDrill 2 2 3 2 3" xfId="35316" xr:uid="{92F6C8BE-92D3-48D1-908B-F5D524207332}"/>
    <cellStyle name="SAPBEXfilterDrill 2 2 3 3" xfId="27259" xr:uid="{F92BED73-7E68-41A6-B2FD-D604D1E1683D}"/>
    <cellStyle name="SAPBEXfilterDrill 2 2 3 3 2" xfId="42222" xr:uid="{F619EE99-1660-4563-A8CE-12D8F360232A}"/>
    <cellStyle name="SAPBEXfilterDrill 2 2 3 4" xfId="34712" xr:uid="{7711A696-30C8-4163-AB07-1399C604AEE1}"/>
    <cellStyle name="SAPBEXfilterDrill 2 2 4" xfId="18423" xr:uid="{00000000-0005-0000-0000-00000D450000}"/>
    <cellStyle name="SAPBEXfilterDrill 2 3" xfId="18424" xr:uid="{00000000-0005-0000-0000-00000E450000}"/>
    <cellStyle name="SAPBEXfilterDrill 2 3 2" xfId="18425" xr:uid="{00000000-0005-0000-0000-00000F450000}"/>
    <cellStyle name="SAPBEXfilterDrill 2 3 3" xfId="18426" xr:uid="{00000000-0005-0000-0000-000010450000}"/>
    <cellStyle name="SAPBEXfilterDrill 2 3 3 2" xfId="20299" xr:uid="{00000000-0005-0000-0000-000010450000}"/>
    <cellStyle name="SAPBEXfilterDrill 2 3 3 2 2" xfId="27696" xr:uid="{B7BC6437-EBFA-48FF-8B51-C81BF24CB4D6}"/>
    <cellStyle name="SAPBEXfilterDrill 2 3 3 2 2 2" xfId="42633" xr:uid="{16C0D48A-DD88-4634-95EA-89823CF11F29}"/>
    <cellStyle name="SAPBEXfilterDrill 2 3 3 2 3" xfId="35317" xr:uid="{9B3D9FC5-1358-4BF5-A1E5-15CC92386619}"/>
    <cellStyle name="SAPBEXfilterDrill 2 3 3 3" xfId="27260" xr:uid="{9E80C9B6-7DDB-4B84-A6E6-93E2474D57BD}"/>
    <cellStyle name="SAPBEXfilterDrill 2 3 3 3 2" xfId="42223" xr:uid="{148B9409-AB63-45E3-8CA0-E5EA102686E6}"/>
    <cellStyle name="SAPBEXfilterDrill 2 3 3 4" xfId="34713" xr:uid="{59619046-3E99-437D-9B29-A9C9C7BF0AED}"/>
    <cellStyle name="SAPBEXfilterDrill 2 3 4" xfId="18427" xr:uid="{00000000-0005-0000-0000-000011450000}"/>
    <cellStyle name="SAPBEXfilterDrill 2 4" xfId="18428" xr:uid="{00000000-0005-0000-0000-000012450000}"/>
    <cellStyle name="SAPBEXfilterDrill 2 4 2" xfId="18429" xr:uid="{00000000-0005-0000-0000-000013450000}"/>
    <cellStyle name="SAPBEXfilterDrill 2 4 2 2" xfId="20300" xr:uid="{00000000-0005-0000-0000-000013450000}"/>
    <cellStyle name="SAPBEXfilterDrill 2 4 2 2 2" xfId="27697" xr:uid="{181B2FCB-E386-4C11-93CA-909117A8BD8D}"/>
    <cellStyle name="SAPBEXfilterDrill 2 4 2 2 2 2" xfId="42634" xr:uid="{526AD8F2-8192-48A1-8128-5282BBF35C3C}"/>
    <cellStyle name="SAPBEXfilterDrill 2 4 2 2 3" xfId="35318" xr:uid="{504AB028-3C13-44A1-AC2E-57951F80AA06}"/>
    <cellStyle name="SAPBEXfilterDrill 2 4 2 3" xfId="27261" xr:uid="{BE44A29E-DE8D-4BDD-94A6-6AA172AAA3FB}"/>
    <cellStyle name="SAPBEXfilterDrill 2 4 2 3 2" xfId="42224" xr:uid="{3F362B1D-1450-4312-A56C-A77879AC7BA1}"/>
    <cellStyle name="SAPBEXfilterDrill 2 4 2 4" xfId="34714" xr:uid="{992587E9-13BC-46B9-8DA0-41FC56332063}"/>
    <cellStyle name="SAPBEXfilterDrill 2 5" xfId="18430" xr:uid="{00000000-0005-0000-0000-000014450000}"/>
    <cellStyle name="SAPBEXfilterDrill 2 5 2" xfId="20301" xr:uid="{00000000-0005-0000-0000-000014450000}"/>
    <cellStyle name="SAPBEXfilterDrill 2 5 2 2" xfId="27698" xr:uid="{66D989BC-B9C1-4BC2-B6DB-58640422250A}"/>
    <cellStyle name="SAPBEXfilterDrill 2 5 2 2 2" xfId="42635" xr:uid="{04401ED5-86EF-44D1-9C74-AD2207534B98}"/>
    <cellStyle name="SAPBEXfilterDrill 2 5 2 3" xfId="35319" xr:uid="{F5653CB7-06CA-4B8E-B486-88D76B9AA22F}"/>
    <cellStyle name="SAPBEXfilterDrill 2 5 3" xfId="27262" xr:uid="{76EA03B7-FD8A-4BF2-A4CF-8C825626A9F7}"/>
    <cellStyle name="SAPBEXfilterDrill 2 5 3 2" xfId="42225" xr:uid="{8D4ED68A-50E8-4684-8E53-30078AE5191F}"/>
    <cellStyle name="SAPBEXfilterDrill 2 5 4" xfId="34715" xr:uid="{8E7A0543-AD4D-4B38-A2F0-42E333162BBB}"/>
    <cellStyle name="SAPBEXfilterDrill 2 6" xfId="18431" xr:uid="{00000000-0005-0000-0000-000015450000}"/>
    <cellStyle name="SAPBEXfilterDrill 2 7" xfId="18419" xr:uid="{00000000-0005-0000-0000-000009450000}"/>
    <cellStyle name="SAPBEXfilterDrill 2 8" xfId="20855" xr:uid="{C76CD296-28FF-438C-B827-A8152F7F29E8}"/>
    <cellStyle name="SAPBEXfilterDrill 2 8 2" xfId="35831" xr:uid="{AA656743-6CBD-4A10-8064-538E8BCD90CD}"/>
    <cellStyle name="SAPBEXfilterDrill 2 9" xfId="28227" xr:uid="{CB0C2EA0-EFBE-4C10-989B-4B422245E7F0}"/>
    <cellStyle name="SAPBEXfilterDrill 3" xfId="18432" xr:uid="{00000000-0005-0000-0000-000016450000}"/>
    <cellStyle name="SAPBEXfilterDrill 3 2" xfId="18433" xr:uid="{00000000-0005-0000-0000-000017450000}"/>
    <cellStyle name="SAPBEXfilterDrill 3 3" xfId="18434" xr:uid="{00000000-0005-0000-0000-000018450000}"/>
    <cellStyle name="SAPBEXfilterDrill 3 3 2" xfId="20302" xr:uid="{00000000-0005-0000-0000-000018450000}"/>
    <cellStyle name="SAPBEXfilterDrill 3 3 2 2" xfId="27699" xr:uid="{9BBBAC46-7B9B-4549-AD7A-9867BC8D51C7}"/>
    <cellStyle name="SAPBEXfilterDrill 3 3 2 2 2" xfId="42636" xr:uid="{F56A0366-6862-4495-A129-8E2C43F48763}"/>
    <cellStyle name="SAPBEXfilterDrill 3 3 2 3" xfId="35320" xr:uid="{3E044F69-D900-487C-8A1B-C69C091E6CB0}"/>
    <cellStyle name="SAPBEXfilterDrill 3 3 3" xfId="27263" xr:uid="{63E2EAEE-FACC-429F-A549-EFFB099DAC77}"/>
    <cellStyle name="SAPBEXfilterDrill 3 3 3 2" xfId="42226" xr:uid="{19E79896-F253-4122-A56B-80FB228D4F17}"/>
    <cellStyle name="SAPBEXfilterDrill 3 3 4" xfId="34716" xr:uid="{369F1454-DF79-44B4-AB96-405AA0D2D31B}"/>
    <cellStyle name="SAPBEXfilterDrill 3 4" xfId="18435" xr:uid="{00000000-0005-0000-0000-000019450000}"/>
    <cellStyle name="SAPBEXfilterDrill 3 4 2" xfId="20303" xr:uid="{00000000-0005-0000-0000-000019450000}"/>
    <cellStyle name="SAPBEXfilterDrill 3 4 2 2" xfId="35321" xr:uid="{A070FAF1-8C4C-444A-939A-B0F59797346F}"/>
    <cellStyle name="SAPBEXfilterDrill 3 4 3" xfId="34717" xr:uid="{4CB87BBE-C05C-4AE5-8D69-9C50563EA173}"/>
    <cellStyle name="SAPBEXfilterDrill 3 5" xfId="18436" xr:uid="{00000000-0005-0000-0000-00001A450000}"/>
    <cellStyle name="SAPBEXfilterDrill 4" xfId="18437" xr:uid="{00000000-0005-0000-0000-00001B450000}"/>
    <cellStyle name="SAPBEXfilterDrill 4 2" xfId="18438" xr:uid="{00000000-0005-0000-0000-00001C450000}"/>
    <cellStyle name="SAPBEXfilterDrill 4 2 2" xfId="20304" xr:uid="{00000000-0005-0000-0000-00001C450000}"/>
    <cellStyle name="SAPBEXfilterDrill 4 2 2 2" xfId="35322" xr:uid="{99DB6A8D-2927-4751-9663-772F8EDB9141}"/>
    <cellStyle name="SAPBEXfilterDrill 4 2 3" xfId="34718" xr:uid="{CC197D8B-C556-48A5-9A8D-FB41A5EA9042}"/>
    <cellStyle name="SAPBEXfilterDrill 5" xfId="18439" xr:uid="{00000000-0005-0000-0000-00001D450000}"/>
    <cellStyle name="SAPBEXfilterDrill 5 2" xfId="34719" xr:uid="{C940A495-9CB0-4944-8CA8-165D692EF71B}"/>
    <cellStyle name="SAPBEXfilterDrill 6" xfId="18440" xr:uid="{00000000-0005-0000-0000-00001E450000}"/>
    <cellStyle name="SAPBEXfilterDrill 7" xfId="18418" xr:uid="{00000000-0005-0000-0000-000008450000}"/>
    <cellStyle name="SAPBEXfilterDrill 8" xfId="20770" xr:uid="{720B3AEA-0289-44B2-ABBE-B149E590F79A}"/>
    <cellStyle name="SAPBEXfilterDrill 8 2" xfId="35763" xr:uid="{A6EDBE6F-4D3C-4722-96D0-99CD5A82A3CC}"/>
    <cellStyle name="SAPBEXfilterDrill 9" xfId="28120" xr:uid="{6C495F86-E282-436E-BACE-80AE99B3E7DA}"/>
    <cellStyle name="SAPBEXfilterItem" xfId="2681" xr:uid="{00000000-0005-0000-0000-0000520A0000}"/>
    <cellStyle name="SAPBEXfilterItem 2" xfId="2900" xr:uid="{00000000-0005-0000-0000-0000530A0000}"/>
    <cellStyle name="SAPBEXfilterItem 2 2" xfId="18443" xr:uid="{00000000-0005-0000-0000-000021450000}"/>
    <cellStyle name="SAPBEXfilterItem 2 2 2" xfId="18444" xr:uid="{00000000-0005-0000-0000-000022450000}"/>
    <cellStyle name="SAPBEXfilterItem 2 2 2 2" xfId="20305" xr:uid="{00000000-0005-0000-0000-000022450000}"/>
    <cellStyle name="SAPBEXfilterItem 2 2 2 2 2" xfId="27700" xr:uid="{58411CE9-D820-42DC-8EB2-51B44EBF4E87}"/>
    <cellStyle name="SAPBEXfilterItem 2 2 2 2 2 2" xfId="42637" xr:uid="{E2D01715-A0D9-449A-99A8-793537418EC0}"/>
    <cellStyle name="SAPBEXfilterItem 2 2 2 2 3" xfId="35323" xr:uid="{AAEEA4B9-8740-4BB8-A711-1856D771EA05}"/>
    <cellStyle name="SAPBEXfilterItem 2 2 2 3" xfId="27264" xr:uid="{90F39864-88C7-475A-A378-2B5B50CD0CC4}"/>
    <cellStyle name="SAPBEXfilterItem 2 2 2 3 2" xfId="42227" xr:uid="{68505DB8-81C1-474C-8317-C7DFAB0A982D}"/>
    <cellStyle name="SAPBEXfilterItem 2 2 2 4" xfId="34720" xr:uid="{89139052-CD4C-42E4-BAF5-2CBB6086AF8B}"/>
    <cellStyle name="SAPBEXfilterItem 2 3" xfId="18445" xr:uid="{00000000-0005-0000-0000-000023450000}"/>
    <cellStyle name="SAPBEXfilterItem 2 3 2" xfId="20306" xr:uid="{00000000-0005-0000-0000-000023450000}"/>
    <cellStyle name="SAPBEXfilterItem 2 3 2 2" xfId="27701" xr:uid="{4297FE0A-2DF8-4A56-B4DF-80A0DC247AC8}"/>
    <cellStyle name="SAPBEXfilterItem 2 3 2 2 2" xfId="42638" xr:uid="{54658D17-3417-4B4C-AFED-B819F3D62AB7}"/>
    <cellStyle name="SAPBEXfilterItem 2 3 2 3" xfId="35324" xr:uid="{73C809B0-0D47-41DA-A735-367406F1037D}"/>
    <cellStyle name="SAPBEXfilterItem 2 3 3" xfId="27265" xr:uid="{777192B3-6923-4EAE-82FF-6638F6760E47}"/>
    <cellStyle name="SAPBEXfilterItem 2 3 3 2" xfId="42228" xr:uid="{6399F2E0-E58F-4877-8639-2536F47DBA68}"/>
    <cellStyle name="SAPBEXfilterItem 2 3 4" xfId="34721" xr:uid="{9C1E2577-43C4-43BE-950E-494D89382C93}"/>
    <cellStyle name="SAPBEXfilterItem 2 4" xfId="18446" xr:uid="{00000000-0005-0000-0000-000024450000}"/>
    <cellStyle name="SAPBEXfilterItem 2 5" xfId="18442" xr:uid="{00000000-0005-0000-0000-000020450000}"/>
    <cellStyle name="SAPBEXfilterItem 2 6" xfId="20856" xr:uid="{1DE4956F-CAEA-4803-9208-0C62E3AB6E26}"/>
    <cellStyle name="SAPBEXfilterItem 2 6 2" xfId="35832" xr:uid="{6B5E4337-8824-4D40-92B5-313D3160FBF2}"/>
    <cellStyle name="SAPBEXfilterItem 2 7" xfId="28228" xr:uid="{B661E338-6108-499E-AA9B-ABBABD55A528}"/>
    <cellStyle name="SAPBEXfilterItem 3" xfId="18447" xr:uid="{00000000-0005-0000-0000-000025450000}"/>
    <cellStyle name="SAPBEXfilterItem 3 2" xfId="18448" xr:uid="{00000000-0005-0000-0000-000026450000}"/>
    <cellStyle name="SAPBEXfilterItem 3 3" xfId="18449" xr:uid="{00000000-0005-0000-0000-000027450000}"/>
    <cellStyle name="SAPBEXfilterItem 3 3 2" xfId="20307" xr:uid="{00000000-0005-0000-0000-000027450000}"/>
    <cellStyle name="SAPBEXfilterItem 3 3 2 2" xfId="27702" xr:uid="{B708D514-093E-4A39-B8EA-F5DFC2073A85}"/>
    <cellStyle name="SAPBEXfilterItem 3 3 2 2 2" xfId="42639" xr:uid="{9CE2AE09-DC97-4C7E-B846-3FF20AB7236C}"/>
    <cellStyle name="SAPBEXfilterItem 3 3 2 3" xfId="35325" xr:uid="{1234702E-2F8C-4236-B98A-FA8533D9C544}"/>
    <cellStyle name="SAPBEXfilterItem 3 3 3" xfId="27266" xr:uid="{FEF5603E-9963-4215-A089-DD07E3048F2B}"/>
    <cellStyle name="SAPBEXfilterItem 3 3 3 2" xfId="42229" xr:uid="{370C6EB7-6DB7-4D52-9A26-B35925456083}"/>
    <cellStyle name="SAPBEXfilterItem 3 3 4" xfId="34722" xr:uid="{9C417D0B-B333-4C31-98FF-82FD0B2C2191}"/>
    <cellStyle name="SAPBEXfilterItem 3 4" xfId="18450" xr:uid="{00000000-0005-0000-0000-000028450000}"/>
    <cellStyle name="SAPBEXfilterItem 3 4 2" xfId="20308" xr:uid="{00000000-0005-0000-0000-000028450000}"/>
    <cellStyle name="SAPBEXfilterItem 3 4 2 2" xfId="35326" xr:uid="{F2C5E0CD-49AD-404B-AEEC-AAA26F0E006D}"/>
    <cellStyle name="SAPBEXfilterItem 3 4 3" xfId="27267" xr:uid="{0B2D4D58-B1CF-4CB9-8684-C9A8B95D7D17}"/>
    <cellStyle name="SAPBEXfilterItem 3 5" xfId="18451" xr:uid="{00000000-0005-0000-0000-000029450000}"/>
    <cellStyle name="SAPBEXfilterItem 4" xfId="18452" xr:uid="{00000000-0005-0000-0000-00002A450000}"/>
    <cellStyle name="SAPBEXfilterItem 4 2" xfId="18453" xr:uid="{00000000-0005-0000-0000-00002B450000}"/>
    <cellStyle name="SAPBEXfilterItem 4 2 2" xfId="20309" xr:uid="{00000000-0005-0000-0000-00002B450000}"/>
    <cellStyle name="SAPBEXfilterItem 4 2 2 2" xfId="35327" xr:uid="{1D637974-41B5-4FC0-AE9D-9D4CA8674E3D}"/>
    <cellStyle name="SAPBEXfilterItem 4 2 3" xfId="27268" xr:uid="{C9742F23-9D1C-47EB-B2BD-2B1AA166CDD5}"/>
    <cellStyle name="SAPBEXfilterItem 5" xfId="18454" xr:uid="{00000000-0005-0000-0000-00002C450000}"/>
    <cellStyle name="SAPBEXfilterItem 6" xfId="18455" xr:uid="{00000000-0005-0000-0000-00002D450000}"/>
    <cellStyle name="SAPBEXfilterItem 7" xfId="18441" xr:uid="{00000000-0005-0000-0000-00001F450000}"/>
    <cellStyle name="SAPBEXfilterItem 8" xfId="20771" xr:uid="{A0440643-3CEB-4D7F-A58F-32D9B5DD77A1}"/>
    <cellStyle name="SAPBEXfilterItem 8 2" xfId="35764" xr:uid="{7F2B7CEB-2920-4D1A-AAE3-F8EE873B79E7}"/>
    <cellStyle name="SAPBEXfilterItem 9" xfId="28121" xr:uid="{00CF1483-EE1A-4CD1-8D8E-4B343204866F}"/>
    <cellStyle name="SAPBEXfilterText" xfId="2682" xr:uid="{00000000-0005-0000-0000-0000540A0000}"/>
    <cellStyle name="SAPBEXfilterText 2" xfId="18457" xr:uid="{00000000-0005-0000-0000-00002F450000}"/>
    <cellStyle name="SAPBEXfilterText 2 2" xfId="18458" xr:uid="{00000000-0005-0000-0000-000030450000}"/>
    <cellStyle name="SAPBEXfilterText 2 2 2" xfId="18459" xr:uid="{00000000-0005-0000-0000-000031450000}"/>
    <cellStyle name="SAPBEXfilterText 2 2 2 2" xfId="20310" xr:uid="{00000000-0005-0000-0000-000031450000}"/>
    <cellStyle name="SAPBEXfilterText 2 2 2 2 2" xfId="27703" xr:uid="{0FEBC0AC-BBF4-41DA-AF9D-8D7CC93C1DD6}"/>
    <cellStyle name="SAPBEXfilterText 2 2 2 2 2 2" xfId="42640" xr:uid="{FDBD8FF0-391D-45DE-A46C-964FAB784E17}"/>
    <cellStyle name="SAPBEXfilterText 2 2 2 2 3" xfId="35328" xr:uid="{BD6F3D54-E754-4B6E-A323-6268343E2329}"/>
    <cellStyle name="SAPBEXfilterText 2 2 2 3" xfId="27269" xr:uid="{7175B94A-49DB-4C32-B86E-B5620B56D37B}"/>
    <cellStyle name="SAPBEXfilterText 2 2 2 3 2" xfId="42230" xr:uid="{C33DE306-51A5-4AC6-BA2E-4E5C6E5E0B5F}"/>
    <cellStyle name="SAPBEXfilterText 2 2 2 4" xfId="34723" xr:uid="{7A446D36-3A8D-45D7-A762-AD78F12FD11D}"/>
    <cellStyle name="SAPBEXfilterText 2 3" xfId="18460" xr:uid="{00000000-0005-0000-0000-000032450000}"/>
    <cellStyle name="SAPBEXfilterText 2 3 2" xfId="20311" xr:uid="{00000000-0005-0000-0000-000032450000}"/>
    <cellStyle name="SAPBEXfilterText 2 3 2 2" xfId="27704" xr:uid="{7C89543B-D3BA-4D38-A717-037A3A908F6D}"/>
    <cellStyle name="SAPBEXfilterText 2 3 2 2 2" xfId="42641" xr:uid="{AE4393CE-9754-4783-8D82-F39F6E566451}"/>
    <cellStyle name="SAPBEXfilterText 2 3 2 3" xfId="35329" xr:uid="{0F5AF216-68EE-4C7A-AB02-33D4A9673A4D}"/>
    <cellStyle name="SAPBEXfilterText 2 3 3" xfId="27270" xr:uid="{BE329BD7-287D-458C-884D-F2A7EB2B1899}"/>
    <cellStyle name="SAPBEXfilterText 2 3 3 2" xfId="42231" xr:uid="{3E616863-5BC3-4AD4-A184-054BE7F35A69}"/>
    <cellStyle name="SAPBEXfilterText 2 3 4" xfId="34724" xr:uid="{DE73B0BD-641C-41C1-B897-230429006E39}"/>
    <cellStyle name="SAPBEXfilterText 2 4" xfId="18461" xr:uid="{00000000-0005-0000-0000-000033450000}"/>
    <cellStyle name="SAPBEXfilterText 3" xfId="18462" xr:uid="{00000000-0005-0000-0000-000034450000}"/>
    <cellStyle name="SAPBEXfilterText 3 2" xfId="18463" xr:uid="{00000000-0005-0000-0000-000035450000}"/>
    <cellStyle name="SAPBEXfilterText 4" xfId="18464" xr:uid="{00000000-0005-0000-0000-000036450000}"/>
    <cellStyle name="SAPBEXfilterText 5" xfId="18465" xr:uid="{00000000-0005-0000-0000-000037450000}"/>
    <cellStyle name="SAPBEXfilterText 6" xfId="18466" xr:uid="{00000000-0005-0000-0000-000038450000}"/>
    <cellStyle name="SAPBEXfilterText 7" xfId="18456" xr:uid="{00000000-0005-0000-0000-00002E450000}"/>
    <cellStyle name="SAPBEXformats" xfId="2683" xr:uid="{00000000-0005-0000-0000-0000550A0000}"/>
    <cellStyle name="SAPBEXformats 2" xfId="2684" xr:uid="{00000000-0005-0000-0000-0000560A0000}"/>
    <cellStyle name="SAPBEXformats 2 2" xfId="18469" xr:uid="{00000000-0005-0000-0000-00003B450000}"/>
    <cellStyle name="SAPBEXformats 2 2 2" xfId="18470" xr:uid="{00000000-0005-0000-0000-00003C450000}"/>
    <cellStyle name="SAPBEXformats 2 2 3" xfId="18471" xr:uid="{00000000-0005-0000-0000-00003D450000}"/>
    <cellStyle name="SAPBEXformats 2 2 3 2" xfId="20312" xr:uid="{00000000-0005-0000-0000-00003D450000}"/>
    <cellStyle name="SAPBEXformats 2 2 3 2 2" xfId="27705" xr:uid="{12D6CA48-6F54-47CA-89B8-5B6FE877E1FB}"/>
    <cellStyle name="SAPBEXformats 2 2 3 2 2 2" xfId="42642" xr:uid="{6B991442-3A44-4258-B25C-89B4E2822120}"/>
    <cellStyle name="SAPBEXformats 2 2 3 2 3" xfId="35330" xr:uid="{4AF2DEEC-9B5D-48E5-940F-295B2D9EF51D}"/>
    <cellStyle name="SAPBEXformats 2 2 3 3" xfId="27271" xr:uid="{868E4BC4-E29D-4F5F-8088-501046FF6F71}"/>
    <cellStyle name="SAPBEXformats 2 2 3 3 2" xfId="42232" xr:uid="{85413BC8-A1C8-4E7A-8BBE-64230C7148B3}"/>
    <cellStyle name="SAPBEXformats 2 2 3 4" xfId="34725" xr:uid="{063962EB-478B-4E5F-BE37-9A04B93CF1B0}"/>
    <cellStyle name="SAPBEXformats 2 2 4" xfId="18472" xr:uid="{00000000-0005-0000-0000-00003E450000}"/>
    <cellStyle name="SAPBEXformats 2 3" xfId="18473" xr:uid="{00000000-0005-0000-0000-00003F450000}"/>
    <cellStyle name="SAPBEXformats 2 3 2" xfId="18474" xr:uid="{00000000-0005-0000-0000-000040450000}"/>
    <cellStyle name="SAPBEXformats 2 3 3" xfId="18475" xr:uid="{00000000-0005-0000-0000-000041450000}"/>
    <cellStyle name="SAPBEXformats 2 3 3 2" xfId="20313" xr:uid="{00000000-0005-0000-0000-000041450000}"/>
    <cellStyle name="SAPBEXformats 2 3 3 2 2" xfId="27706" xr:uid="{D8313266-81A9-4ACA-ADAC-5EA18C063070}"/>
    <cellStyle name="SAPBEXformats 2 3 3 2 2 2" xfId="42643" xr:uid="{6BB1541B-94DA-48E0-857A-BE7862B4E8E0}"/>
    <cellStyle name="SAPBEXformats 2 3 3 2 3" xfId="35331" xr:uid="{FDB41EF8-2234-40A3-B9CC-545C98CE8DAD}"/>
    <cellStyle name="SAPBEXformats 2 3 3 3" xfId="27272" xr:uid="{0DB8F3E6-05C5-4486-8242-3FEF0474A942}"/>
    <cellStyle name="SAPBEXformats 2 3 3 3 2" xfId="42233" xr:uid="{C583E619-2C73-4D18-86B8-C61E6F449FA2}"/>
    <cellStyle name="SAPBEXformats 2 3 3 4" xfId="34726" xr:uid="{29B42666-4F60-4FC5-9399-6C6EC886C5CD}"/>
    <cellStyle name="SAPBEXformats 2 3 4" xfId="18476" xr:uid="{00000000-0005-0000-0000-000042450000}"/>
    <cellStyle name="SAPBEXformats 2 4" xfId="18477" xr:uid="{00000000-0005-0000-0000-000043450000}"/>
    <cellStyle name="SAPBEXformats 2 4 2" xfId="18478" xr:uid="{00000000-0005-0000-0000-000044450000}"/>
    <cellStyle name="SAPBEXformats 2 4 2 2" xfId="20314" xr:uid="{00000000-0005-0000-0000-000044450000}"/>
    <cellStyle name="SAPBEXformats 2 4 2 2 2" xfId="27707" xr:uid="{CA982ED8-B942-495A-BBEA-A13DC2123616}"/>
    <cellStyle name="SAPBEXformats 2 4 2 2 2 2" xfId="42644" xr:uid="{0F7C3D11-F20F-4D83-A169-6139E1006E14}"/>
    <cellStyle name="SAPBEXformats 2 4 2 2 3" xfId="35332" xr:uid="{87F70AF6-63AE-4C9C-8BED-C7533B8218F6}"/>
    <cellStyle name="SAPBEXformats 2 4 2 3" xfId="27273" xr:uid="{74F6B65A-C1C2-40C2-A1D6-67A56E953E14}"/>
    <cellStyle name="SAPBEXformats 2 4 2 3 2" xfId="42234" xr:uid="{7DD48B30-EA72-408E-9231-8F55675268E7}"/>
    <cellStyle name="SAPBEXformats 2 4 2 4" xfId="34727" xr:uid="{E10985F9-2C0F-4F0C-87FC-3C992493F31B}"/>
    <cellStyle name="SAPBEXformats 2 5" xfId="18479" xr:uid="{00000000-0005-0000-0000-000045450000}"/>
    <cellStyle name="SAPBEXformats 2 5 2" xfId="20315" xr:uid="{00000000-0005-0000-0000-000045450000}"/>
    <cellStyle name="SAPBEXformats 2 5 2 2" xfId="27708" xr:uid="{3BFA3869-54E3-498B-B568-F97C0DC1C3B5}"/>
    <cellStyle name="SAPBEXformats 2 5 2 2 2" xfId="42645" xr:uid="{FC5D7B77-0E09-4072-85D3-51E0EB341C2F}"/>
    <cellStyle name="SAPBEXformats 2 5 2 3" xfId="35333" xr:uid="{DC089794-3C3C-4A66-8697-5289BE4E6718}"/>
    <cellStyle name="SAPBEXformats 2 5 3" xfId="27274" xr:uid="{AC9814B7-787F-403D-A48E-BB8587AC22C8}"/>
    <cellStyle name="SAPBEXformats 2 5 3 2" xfId="42235" xr:uid="{C0FB471A-5A86-48E9-AAB4-BAE0B1577FBA}"/>
    <cellStyle name="SAPBEXformats 2 5 4" xfId="34728" xr:uid="{ACAFD950-E0E0-4C82-82B1-FEEC5C993730}"/>
    <cellStyle name="SAPBEXformats 2 6" xfId="18480" xr:uid="{00000000-0005-0000-0000-000046450000}"/>
    <cellStyle name="SAPBEXformats 2 7" xfId="18468" xr:uid="{00000000-0005-0000-0000-00003A450000}"/>
    <cellStyle name="SAPBEXformats 2 8" xfId="20772" xr:uid="{DC58B2B1-9316-4639-B1AB-0EE96112D05E}"/>
    <cellStyle name="SAPBEXformats 2 8 2" xfId="35765" xr:uid="{2C10D6BF-BF80-45AE-8923-046F9E9CE444}"/>
    <cellStyle name="SAPBEXformats 2 9" xfId="28123" xr:uid="{A7346F5C-6E1A-4738-A590-CCCBB31D626B}"/>
    <cellStyle name="SAPBEXformats 3" xfId="18481" xr:uid="{00000000-0005-0000-0000-000047450000}"/>
    <cellStyle name="SAPBEXformats 3 2" xfId="18482" xr:uid="{00000000-0005-0000-0000-000048450000}"/>
    <cellStyle name="SAPBEXformats 3 2 2" xfId="18483" xr:uid="{00000000-0005-0000-0000-000049450000}"/>
    <cellStyle name="SAPBEXformats 3 2 2 2" xfId="20316" xr:uid="{00000000-0005-0000-0000-000049450000}"/>
    <cellStyle name="SAPBEXformats 3 2 2 2 2" xfId="35334" xr:uid="{D1ECBFD1-D675-4883-94CB-F1E0A967BD0A}"/>
    <cellStyle name="SAPBEXformats 3 2 2 3" xfId="34729" xr:uid="{07EF7D28-882D-4315-8169-8556118FEDCC}"/>
    <cellStyle name="SAPBEXformats 3 3" xfId="18484" xr:uid="{00000000-0005-0000-0000-00004A450000}"/>
    <cellStyle name="SAPBEXformats 3 3 2" xfId="18485" xr:uid="{00000000-0005-0000-0000-00004B450000}"/>
    <cellStyle name="SAPBEXformats 3 3 2 2" xfId="20318" xr:uid="{00000000-0005-0000-0000-00004B450000}"/>
    <cellStyle name="SAPBEXformats 3 3 2 2 2" xfId="35336" xr:uid="{D56171A3-4475-4926-84FB-DADC708AD3F9}"/>
    <cellStyle name="SAPBEXformats 3 3 2 3" xfId="34731" xr:uid="{1BA9F789-4703-4D3A-8401-B0284A8C8D40}"/>
    <cellStyle name="SAPBEXformats 3 3 3" xfId="20317" xr:uid="{00000000-0005-0000-0000-00004A450000}"/>
    <cellStyle name="SAPBEXformats 3 3 3 2" xfId="27709" xr:uid="{E1108021-E539-4810-AD0B-9D06739CA94B}"/>
    <cellStyle name="SAPBEXformats 3 3 3 2 2" xfId="42646" xr:uid="{0F36D898-8BDE-45B2-8A7A-A4211966EBB0}"/>
    <cellStyle name="SAPBEXformats 3 3 3 3" xfId="35335" xr:uid="{A79A3E43-879E-4CB8-BD36-2CF51C757F8C}"/>
    <cellStyle name="SAPBEXformats 3 3 4" xfId="34730" xr:uid="{42E42001-2B39-4C86-A9CE-08767915A7B5}"/>
    <cellStyle name="SAPBEXformats 3 4" xfId="18486" xr:uid="{00000000-0005-0000-0000-00004C450000}"/>
    <cellStyle name="SAPBEXformats 3 4 2" xfId="20319" xr:uid="{00000000-0005-0000-0000-00004C450000}"/>
    <cellStyle name="SAPBEXformats 3 4 2 2" xfId="35337" xr:uid="{533C21F8-503B-4137-83B4-AF0D8A9FEBA1}"/>
    <cellStyle name="SAPBEXformats 3 4 3" xfId="34732" xr:uid="{F4F889BF-91D5-4D2A-8F7A-D9EAD26C9771}"/>
    <cellStyle name="SAPBEXformats 3 5" xfId="18487" xr:uid="{00000000-0005-0000-0000-00004D450000}"/>
    <cellStyle name="SAPBEXformats 4" xfId="18488" xr:uid="{00000000-0005-0000-0000-00004E450000}"/>
    <cellStyle name="SAPBEXformats 4 2" xfId="18489" xr:uid="{00000000-0005-0000-0000-00004F450000}"/>
    <cellStyle name="SAPBEXformats 4 2 2" xfId="20320" xr:uid="{00000000-0005-0000-0000-00004F450000}"/>
    <cellStyle name="SAPBEXformats 4 2 2 2" xfId="35338" xr:uid="{908F9633-3456-40E3-A5FD-751EAF09541D}"/>
    <cellStyle name="SAPBEXformats 4 2 3" xfId="34733" xr:uid="{0BDD6099-6FF2-4BBF-B415-BA135A2481BD}"/>
    <cellStyle name="SAPBEXformats 5" xfId="18490" xr:uid="{00000000-0005-0000-0000-000050450000}"/>
    <cellStyle name="SAPBEXformats 5 2" xfId="18491" xr:uid="{00000000-0005-0000-0000-000051450000}"/>
    <cellStyle name="SAPBEXformats 5 2 2" xfId="20322" xr:uid="{00000000-0005-0000-0000-000051450000}"/>
    <cellStyle name="SAPBEXformats 5 2 2 2" xfId="35340" xr:uid="{6B73B3AE-8BE1-4A3E-A358-25D518482BBF}"/>
    <cellStyle name="SAPBEXformats 5 2 3" xfId="34735" xr:uid="{E1211041-326E-44E9-9DA6-3C7726459435}"/>
    <cellStyle name="SAPBEXformats 5 3" xfId="20321" xr:uid="{00000000-0005-0000-0000-000050450000}"/>
    <cellStyle name="SAPBEXformats 5 3 2" xfId="27710" xr:uid="{225D364C-CBBC-4A01-8C08-3A4859794A9A}"/>
    <cellStyle name="SAPBEXformats 5 3 2 2" xfId="42647" xr:uid="{FA36DBFE-1283-4009-B2A2-1E5BEF8A4383}"/>
    <cellStyle name="SAPBEXformats 5 3 3" xfId="35339" xr:uid="{E690AD13-8A97-4A2B-A45F-FFE46ECE9F87}"/>
    <cellStyle name="SAPBEXformats 5 4" xfId="34734" xr:uid="{7F8AD320-6A77-4C05-8D44-62CBCBFB5E64}"/>
    <cellStyle name="SAPBEXformats 6" xfId="18492" xr:uid="{00000000-0005-0000-0000-000052450000}"/>
    <cellStyle name="SAPBEXformats 7" xfId="18467" xr:uid="{00000000-0005-0000-0000-000039450000}"/>
    <cellStyle name="SAPBEXformats 8" xfId="28122" xr:uid="{3FE8D4A4-E7BF-4C3A-83E9-745069873D50}"/>
    <cellStyle name="SAPBEXheaderData" xfId="2685" xr:uid="{00000000-0005-0000-0000-0000570A0000}"/>
    <cellStyle name="SAPBEXheaderData 2" xfId="18494" xr:uid="{00000000-0005-0000-0000-000054450000}"/>
    <cellStyle name="SAPBEXheaderData 2 2" xfId="18495" xr:uid="{00000000-0005-0000-0000-000055450000}"/>
    <cellStyle name="SAPBEXheaderData 2 3" xfId="27275" xr:uid="{B73EEACC-4FC8-4628-838A-4753795C9C6E}"/>
    <cellStyle name="SAPBEXheaderData 3" xfId="18496" xr:uid="{00000000-0005-0000-0000-000056450000}"/>
    <cellStyle name="SAPBEXheaderData 4" xfId="18493" xr:uid="{00000000-0005-0000-0000-000053450000}"/>
    <cellStyle name="SAPBEXheaderData 5" xfId="20773" xr:uid="{9D25925D-C52D-46AC-A4B3-7A298FD4E567}"/>
    <cellStyle name="SAPBEXheaderItem" xfId="2686" xr:uid="{00000000-0005-0000-0000-0000580A0000}"/>
    <cellStyle name="SAPBEXheaderItem 2" xfId="2687" xr:uid="{00000000-0005-0000-0000-0000590A0000}"/>
    <cellStyle name="SAPBEXheaderItem 2 2" xfId="18499" xr:uid="{00000000-0005-0000-0000-000059450000}"/>
    <cellStyle name="SAPBEXheaderItem 2 2 2" xfId="18500" xr:uid="{00000000-0005-0000-0000-00005A450000}"/>
    <cellStyle name="SAPBEXheaderItem 2 2 3" xfId="18501" xr:uid="{00000000-0005-0000-0000-00005B450000}"/>
    <cellStyle name="SAPBEXheaderItem 2 2 3 2" xfId="20323" xr:uid="{00000000-0005-0000-0000-00005B450000}"/>
    <cellStyle name="SAPBEXheaderItem 2 2 3 2 2" xfId="27711" xr:uid="{D037DCA1-709E-4021-B897-1708D74A2DFA}"/>
    <cellStyle name="SAPBEXheaderItem 2 2 3 2 2 2" xfId="42648" xr:uid="{398D29E9-F8E7-4EC2-A1BB-E62120C3DDE7}"/>
    <cellStyle name="SAPBEXheaderItem 2 2 3 2 3" xfId="35341" xr:uid="{3AE72739-1F16-4324-A41B-9C992AF47FB3}"/>
    <cellStyle name="SAPBEXheaderItem 2 2 3 3" xfId="27276" xr:uid="{2D7D5559-575C-48DF-B843-251988E93D06}"/>
    <cellStyle name="SAPBEXheaderItem 2 2 3 3 2" xfId="42236" xr:uid="{D819BB26-AA05-463F-9A53-68B021187FCF}"/>
    <cellStyle name="SAPBEXheaderItem 2 2 3 4" xfId="34736" xr:uid="{8FC0D09C-A74A-4B60-A405-084B724EA5C7}"/>
    <cellStyle name="SAPBEXheaderItem 2 2 4" xfId="18502" xr:uid="{00000000-0005-0000-0000-00005C450000}"/>
    <cellStyle name="SAPBEXheaderItem 2 3" xfId="18503" xr:uid="{00000000-0005-0000-0000-00005D450000}"/>
    <cellStyle name="SAPBEXheaderItem 2 3 2" xfId="18504" xr:uid="{00000000-0005-0000-0000-00005E450000}"/>
    <cellStyle name="SAPBEXheaderItem 2 3 3" xfId="18505" xr:uid="{00000000-0005-0000-0000-00005F450000}"/>
    <cellStyle name="SAPBEXheaderItem 2 3 3 2" xfId="20324" xr:uid="{00000000-0005-0000-0000-00005F450000}"/>
    <cellStyle name="SAPBEXheaderItem 2 3 3 2 2" xfId="27712" xr:uid="{62317A8A-AA9E-4340-B71B-20A555A12349}"/>
    <cellStyle name="SAPBEXheaderItem 2 3 3 2 2 2" xfId="42649" xr:uid="{454EECEE-BF2B-4AA0-9682-5D0034765646}"/>
    <cellStyle name="SAPBEXheaderItem 2 3 3 2 3" xfId="35342" xr:uid="{8FCD5B11-A819-4715-A0F1-1EE5A5EFBF7E}"/>
    <cellStyle name="SAPBEXheaderItem 2 3 3 3" xfId="27277" xr:uid="{F51B2114-FEDC-438D-A6BF-15FB98194D45}"/>
    <cellStyle name="SAPBEXheaderItem 2 3 3 3 2" xfId="42237" xr:uid="{17B884A1-5352-46E4-9E04-2C88FE8C72C2}"/>
    <cellStyle name="SAPBEXheaderItem 2 3 3 4" xfId="34737" xr:uid="{E542563F-2FE8-48D9-9C48-848784ABD57D}"/>
    <cellStyle name="SAPBEXheaderItem 2 3 4" xfId="18506" xr:uid="{00000000-0005-0000-0000-000060450000}"/>
    <cellStyle name="SAPBEXheaderItem 2 4" xfId="18507" xr:uid="{00000000-0005-0000-0000-000061450000}"/>
    <cellStyle name="SAPBEXheaderItem 2 4 2" xfId="18508" xr:uid="{00000000-0005-0000-0000-000062450000}"/>
    <cellStyle name="SAPBEXheaderItem 2 4 2 2" xfId="18509" xr:uid="{00000000-0005-0000-0000-000063450000}"/>
    <cellStyle name="SAPBEXheaderItem 2 4 3" xfId="18510" xr:uid="{00000000-0005-0000-0000-000064450000}"/>
    <cellStyle name="SAPBEXheaderItem 2 5" xfId="18511" xr:uid="{00000000-0005-0000-0000-000065450000}"/>
    <cellStyle name="SAPBEXheaderItem 2 5 2" xfId="18512" xr:uid="{00000000-0005-0000-0000-000066450000}"/>
    <cellStyle name="SAPBEXheaderItem 2 5 2 2" xfId="20325" xr:uid="{00000000-0005-0000-0000-000066450000}"/>
    <cellStyle name="SAPBEXheaderItem 2 5 2 2 2" xfId="27713" xr:uid="{B4B9D64B-7DBF-4258-9AEB-EF9AE219E95B}"/>
    <cellStyle name="SAPBEXheaderItem 2 5 2 2 2 2" xfId="42650" xr:uid="{D98E6733-1FBB-4B8A-ADFF-38ADFFAEBC52}"/>
    <cellStyle name="SAPBEXheaderItem 2 5 2 2 3" xfId="35343" xr:uid="{8CF148C4-467B-43F5-A7B0-4B9567002656}"/>
    <cellStyle name="SAPBEXheaderItem 2 5 2 3" xfId="27278" xr:uid="{82704835-0996-433D-AFBD-C4975623D7C8}"/>
    <cellStyle name="SAPBEXheaderItem 2 5 2 3 2" xfId="42238" xr:uid="{0595CBCE-5A8D-4F4B-9944-8CDF436F809D}"/>
    <cellStyle name="SAPBEXheaderItem 2 5 2 4" xfId="34738" xr:uid="{FCF584E8-E704-4174-928A-5F5C8082257D}"/>
    <cellStyle name="SAPBEXheaderItem 2 6" xfId="18513" xr:uid="{00000000-0005-0000-0000-000067450000}"/>
    <cellStyle name="SAPBEXheaderItem 2 6 2" xfId="20326" xr:uid="{00000000-0005-0000-0000-000067450000}"/>
    <cellStyle name="SAPBEXheaderItem 2 6 2 2" xfId="27714" xr:uid="{437217C7-91B2-41C5-AAAA-E1B8BDA4A111}"/>
    <cellStyle name="SAPBEXheaderItem 2 6 2 2 2" xfId="42651" xr:uid="{B64986A6-BA47-4A2E-9897-CF291F7EDAF2}"/>
    <cellStyle name="SAPBEXheaderItem 2 6 2 3" xfId="35344" xr:uid="{81FF9C64-AF93-4B73-923C-94932DFA7E63}"/>
    <cellStyle name="SAPBEXheaderItem 2 6 3" xfId="27279" xr:uid="{ED1DCD96-BE6B-484E-9A7E-4612A7047F30}"/>
    <cellStyle name="SAPBEXheaderItem 2 6 3 2" xfId="42239" xr:uid="{E2990213-CD14-4ECB-A0AD-EA6833485E4D}"/>
    <cellStyle name="SAPBEXheaderItem 2 6 4" xfId="34739" xr:uid="{7117FFFA-0709-4748-9FE9-3C3A769C6BAF}"/>
    <cellStyle name="SAPBEXheaderItem 2 7" xfId="18514" xr:uid="{00000000-0005-0000-0000-000068450000}"/>
    <cellStyle name="SAPBEXheaderItem 2 8" xfId="18498" xr:uid="{00000000-0005-0000-0000-000058450000}"/>
    <cellStyle name="SAPBEXheaderItem 3" xfId="18515" xr:uid="{00000000-0005-0000-0000-000069450000}"/>
    <cellStyle name="SAPBEXheaderItem 3 2" xfId="18516" xr:uid="{00000000-0005-0000-0000-00006A450000}"/>
    <cellStyle name="SAPBEXheaderItem 3 3" xfId="18517" xr:uid="{00000000-0005-0000-0000-00006B450000}"/>
    <cellStyle name="SAPBEXheaderItem 3 4" xfId="18518" xr:uid="{00000000-0005-0000-0000-00006C450000}"/>
    <cellStyle name="SAPBEXheaderItem 3 4 2" xfId="20327" xr:uid="{00000000-0005-0000-0000-00006C450000}"/>
    <cellStyle name="SAPBEXheaderItem 3 4 2 2" xfId="35345" xr:uid="{F251AAE9-6ED3-43C2-833D-2A750684DFCD}"/>
    <cellStyle name="SAPBEXheaderItem 3 4 3" xfId="34740" xr:uid="{D17B6A66-A2A4-4F23-8ACE-DD20653401CA}"/>
    <cellStyle name="SAPBEXheaderItem 3 5" xfId="18519" xr:uid="{00000000-0005-0000-0000-00006D450000}"/>
    <cellStyle name="SAPBEXheaderItem 4" xfId="18520" xr:uid="{00000000-0005-0000-0000-00006E450000}"/>
    <cellStyle name="SAPBEXheaderItem 4 2" xfId="18521" xr:uid="{00000000-0005-0000-0000-00006F450000}"/>
    <cellStyle name="SAPBEXheaderItem 4 2 2" xfId="20328" xr:uid="{00000000-0005-0000-0000-00006F450000}"/>
    <cellStyle name="SAPBEXheaderItem 4 2 2 2" xfId="35346" xr:uid="{9C5C6B2D-39F3-4945-8F3B-1ABCFDFCE499}"/>
    <cellStyle name="SAPBEXheaderItem 4 2 3" xfId="34741" xr:uid="{ECC3EF2B-9155-4249-A2E2-0D122A5C88B5}"/>
    <cellStyle name="SAPBEXheaderItem 5" xfId="18522" xr:uid="{00000000-0005-0000-0000-000070450000}"/>
    <cellStyle name="SAPBEXheaderItem 6" xfId="18523" xr:uid="{00000000-0005-0000-0000-000071450000}"/>
    <cellStyle name="SAPBEXheaderItem 7" xfId="18497" xr:uid="{00000000-0005-0000-0000-000057450000}"/>
    <cellStyle name="SAPBEXheaderItem_2010-2012 Program Workbook Completed_Incent_V2" xfId="2688" xr:uid="{00000000-0005-0000-0000-00005A0A0000}"/>
    <cellStyle name="SAPBEXheaderText" xfId="2689" xr:uid="{00000000-0005-0000-0000-00005B0A0000}"/>
    <cellStyle name="SAPBEXheaderText 2" xfId="2690" xr:uid="{00000000-0005-0000-0000-00005C0A0000}"/>
    <cellStyle name="SAPBEXheaderText 2 2" xfId="18526" xr:uid="{00000000-0005-0000-0000-000075450000}"/>
    <cellStyle name="SAPBEXheaderText 2 2 2" xfId="18527" xr:uid="{00000000-0005-0000-0000-000076450000}"/>
    <cellStyle name="SAPBEXheaderText 2 2 3" xfId="18528" xr:uid="{00000000-0005-0000-0000-000077450000}"/>
    <cellStyle name="SAPBEXheaderText 2 2 3 2" xfId="20329" xr:uid="{00000000-0005-0000-0000-000077450000}"/>
    <cellStyle name="SAPBEXheaderText 2 2 3 2 2" xfId="27715" xr:uid="{D21473A7-03CD-4524-B229-D4A43E659AE3}"/>
    <cellStyle name="SAPBEXheaderText 2 2 3 2 2 2" xfId="42652" xr:uid="{41735AEF-7F94-4CEB-9FFB-E37526212E4B}"/>
    <cellStyle name="SAPBEXheaderText 2 2 3 2 3" xfId="35347" xr:uid="{24E9C3FD-6573-483C-8BED-F0EC83A1465E}"/>
    <cellStyle name="SAPBEXheaderText 2 2 3 3" xfId="27280" xr:uid="{EC09DE17-6A5D-43A1-955D-CE1184BC7F16}"/>
    <cellStyle name="SAPBEXheaderText 2 2 3 3 2" xfId="42240" xr:uid="{F38B7ADC-69D1-48A5-B292-F76A0487B785}"/>
    <cellStyle name="SAPBEXheaderText 2 2 3 4" xfId="34742" xr:uid="{EAC8366E-8F94-4887-8B02-2DBAB3868557}"/>
    <cellStyle name="SAPBEXheaderText 2 2 4" xfId="18529" xr:uid="{00000000-0005-0000-0000-000078450000}"/>
    <cellStyle name="SAPBEXheaderText 2 3" xfId="18530" xr:uid="{00000000-0005-0000-0000-000079450000}"/>
    <cellStyle name="SAPBEXheaderText 2 3 2" xfId="18531" xr:uid="{00000000-0005-0000-0000-00007A450000}"/>
    <cellStyle name="SAPBEXheaderText 2 3 3" xfId="18532" xr:uid="{00000000-0005-0000-0000-00007B450000}"/>
    <cellStyle name="SAPBEXheaderText 2 3 3 2" xfId="20330" xr:uid="{00000000-0005-0000-0000-00007B450000}"/>
    <cellStyle name="SAPBEXheaderText 2 3 3 2 2" xfId="27716" xr:uid="{D262A19F-B4EC-4369-9E7E-21B915A82483}"/>
    <cellStyle name="SAPBEXheaderText 2 3 3 2 2 2" xfId="42653" xr:uid="{AEC5F348-625A-4F04-8A7E-EDA6CCDBAA7F}"/>
    <cellStyle name="SAPBEXheaderText 2 3 3 2 3" xfId="35348" xr:uid="{561D7BBE-CE4E-4AB5-84AD-81754390BB54}"/>
    <cellStyle name="SAPBEXheaderText 2 3 3 3" xfId="27281" xr:uid="{85ABF2BB-000B-4519-94C3-1F2B6803049E}"/>
    <cellStyle name="SAPBEXheaderText 2 3 3 3 2" xfId="42241" xr:uid="{0A900215-D027-403A-8D36-8076CBA2A5F3}"/>
    <cellStyle name="SAPBEXheaderText 2 3 3 4" xfId="34743" xr:uid="{3D30C581-F7E0-4A39-A164-AB366C4ACCDC}"/>
    <cellStyle name="SAPBEXheaderText 2 3 4" xfId="18533" xr:uid="{00000000-0005-0000-0000-00007C450000}"/>
    <cellStyle name="SAPBEXheaderText 2 4" xfId="18534" xr:uid="{00000000-0005-0000-0000-00007D450000}"/>
    <cellStyle name="SAPBEXheaderText 2 4 2" xfId="18535" xr:uid="{00000000-0005-0000-0000-00007E450000}"/>
    <cellStyle name="SAPBEXheaderText 2 4 2 2" xfId="18536" xr:uid="{00000000-0005-0000-0000-00007F450000}"/>
    <cellStyle name="SAPBEXheaderText 2 4 3" xfId="18537" xr:uid="{00000000-0005-0000-0000-000080450000}"/>
    <cellStyle name="SAPBEXheaderText 2 5" xfId="18538" xr:uid="{00000000-0005-0000-0000-000081450000}"/>
    <cellStyle name="SAPBEXheaderText 2 5 2" xfId="18539" xr:uid="{00000000-0005-0000-0000-000082450000}"/>
    <cellStyle name="SAPBEXheaderText 2 5 2 2" xfId="20331" xr:uid="{00000000-0005-0000-0000-000082450000}"/>
    <cellStyle name="SAPBEXheaderText 2 5 2 2 2" xfId="27717" xr:uid="{6BC39973-25E4-48E6-AF16-54CD1BE01D5C}"/>
    <cellStyle name="SAPBEXheaderText 2 5 2 2 2 2" xfId="42654" xr:uid="{E13DC3D2-9691-458A-A780-7DCA395D1528}"/>
    <cellStyle name="SAPBEXheaderText 2 5 2 2 3" xfId="35349" xr:uid="{F5D2141B-841C-4B98-8FBD-160EF8B76B2F}"/>
    <cellStyle name="SAPBEXheaderText 2 5 2 3" xfId="27282" xr:uid="{DD3C27A2-4FD3-404E-B3FC-2F60A68B3203}"/>
    <cellStyle name="SAPBEXheaderText 2 5 2 3 2" xfId="42242" xr:uid="{B05CCE94-50BE-4D45-83F4-0634F1F3BA60}"/>
    <cellStyle name="SAPBEXheaderText 2 5 2 4" xfId="34744" xr:uid="{F2BF3AB5-4FFF-4B5D-BE5C-2E9A4C9318D9}"/>
    <cellStyle name="SAPBEXheaderText 2 6" xfId="18540" xr:uid="{00000000-0005-0000-0000-000083450000}"/>
    <cellStyle name="SAPBEXheaderText 2 6 2" xfId="20332" xr:uid="{00000000-0005-0000-0000-000083450000}"/>
    <cellStyle name="SAPBEXheaderText 2 6 2 2" xfId="27718" xr:uid="{4C8F7BB8-B52C-442E-B8F5-DDB68266E73F}"/>
    <cellStyle name="SAPBEXheaderText 2 6 2 2 2" xfId="42655" xr:uid="{B91C12BC-6D50-4699-ACF8-21B3EA336C3D}"/>
    <cellStyle name="SAPBEXheaderText 2 6 2 3" xfId="35350" xr:uid="{E1A1C96D-1457-437D-AE0E-4F06FFA64DA5}"/>
    <cellStyle name="SAPBEXheaderText 2 6 3" xfId="27283" xr:uid="{4ED56C98-6563-409F-B34A-75B6C624270C}"/>
    <cellStyle name="SAPBEXheaderText 2 6 3 2" xfId="42243" xr:uid="{5EF70652-7FAD-4B00-BC41-107D8F642EF5}"/>
    <cellStyle name="SAPBEXheaderText 2 6 4" xfId="34745" xr:uid="{404370AC-0850-450B-AE36-D0BEEB901BC1}"/>
    <cellStyle name="SAPBEXheaderText 2 7" xfId="18541" xr:uid="{00000000-0005-0000-0000-000084450000}"/>
    <cellStyle name="SAPBEXheaderText 2 8" xfId="18525" xr:uid="{00000000-0005-0000-0000-000074450000}"/>
    <cellStyle name="SAPBEXheaderText 3" xfId="18542" xr:uid="{00000000-0005-0000-0000-000085450000}"/>
    <cellStyle name="SAPBEXheaderText 3 2" xfId="18543" xr:uid="{00000000-0005-0000-0000-000086450000}"/>
    <cellStyle name="SAPBEXheaderText 3 3" xfId="18544" xr:uid="{00000000-0005-0000-0000-000087450000}"/>
    <cellStyle name="SAPBEXheaderText 3 4" xfId="18545" xr:uid="{00000000-0005-0000-0000-000088450000}"/>
    <cellStyle name="SAPBEXheaderText 3 4 2" xfId="20333" xr:uid="{00000000-0005-0000-0000-000088450000}"/>
    <cellStyle name="SAPBEXheaderText 3 4 2 2" xfId="35351" xr:uid="{2829F833-132A-498E-9DC4-1C734504C5A5}"/>
    <cellStyle name="SAPBEXheaderText 3 4 3" xfId="34746" xr:uid="{9922F02D-AC5D-473F-BFF7-215675EF0BAD}"/>
    <cellStyle name="SAPBEXheaderText 3 5" xfId="18546" xr:uid="{00000000-0005-0000-0000-000089450000}"/>
    <cellStyle name="SAPBEXheaderText 4" xfId="18547" xr:uid="{00000000-0005-0000-0000-00008A450000}"/>
    <cellStyle name="SAPBEXheaderText 4 2" xfId="18548" xr:uid="{00000000-0005-0000-0000-00008B450000}"/>
    <cellStyle name="SAPBEXheaderText 4 2 2" xfId="20334" xr:uid="{00000000-0005-0000-0000-00008B450000}"/>
    <cellStyle name="SAPBEXheaderText 4 2 2 2" xfId="35352" xr:uid="{57DC4A91-3CBA-41F0-8E75-10692D4642D7}"/>
    <cellStyle name="SAPBEXheaderText 4 2 3" xfId="34747" xr:uid="{08C1C7FA-DAB8-4BF0-8956-19221F54F5D8}"/>
    <cellStyle name="SAPBEXheaderText 5" xfId="18549" xr:uid="{00000000-0005-0000-0000-00008C450000}"/>
    <cellStyle name="SAPBEXheaderText 6" xfId="18550" xr:uid="{00000000-0005-0000-0000-00008D450000}"/>
    <cellStyle name="SAPBEXheaderText 7" xfId="18524" xr:uid="{00000000-0005-0000-0000-000073450000}"/>
    <cellStyle name="SAPBEXheaderText_2010-2012 Program Workbook Completed_Incent_V2" xfId="2691" xr:uid="{00000000-0005-0000-0000-00005D0A0000}"/>
    <cellStyle name="SAPBEXHLevel0" xfId="2692" xr:uid="{00000000-0005-0000-0000-00005E0A0000}"/>
    <cellStyle name="SAPBEXHLevel0 2" xfId="2693" xr:uid="{00000000-0005-0000-0000-00005F0A0000}"/>
    <cellStyle name="SAPBEXHLevel0 2 10" xfId="28125" xr:uid="{3545B6CE-E9EE-4373-8E78-08EDEEB8E96E}"/>
    <cellStyle name="SAPBEXHLevel0 2 2" xfId="2902" xr:uid="{00000000-0005-0000-0000-0000600A0000}"/>
    <cellStyle name="SAPBEXHLevel0 2 2 2" xfId="18554" xr:uid="{00000000-0005-0000-0000-000092450000}"/>
    <cellStyle name="SAPBEXHLevel0 2 2 3" xfId="18555" xr:uid="{00000000-0005-0000-0000-000093450000}"/>
    <cellStyle name="SAPBEXHLevel0 2 2 3 2" xfId="20335" xr:uid="{00000000-0005-0000-0000-000093450000}"/>
    <cellStyle name="SAPBEXHLevel0 2 2 3 2 2" xfId="27719" xr:uid="{FC55E0F4-76DB-4237-B199-249F15CBBF64}"/>
    <cellStyle name="SAPBEXHLevel0 2 2 3 2 2 2" xfId="42656" xr:uid="{6E247CDE-B433-436E-8A04-DE0FB774C297}"/>
    <cellStyle name="SAPBEXHLevel0 2 2 3 2 3" xfId="35353" xr:uid="{6EE405E2-3AE1-451F-91FE-7D5510D58987}"/>
    <cellStyle name="SAPBEXHLevel0 2 2 3 3" xfId="27284" xr:uid="{B563E05D-EAEC-49BB-AB45-398D0D390880}"/>
    <cellStyle name="SAPBEXHLevel0 2 2 3 3 2" xfId="42244" xr:uid="{F480B859-2FC0-4E0F-884A-69C368740E94}"/>
    <cellStyle name="SAPBEXHLevel0 2 2 3 4" xfId="34748" xr:uid="{76A11AC9-5B8F-4A7C-AA93-980F9A770F8B}"/>
    <cellStyle name="SAPBEXHLevel0 2 2 4" xfId="18556" xr:uid="{00000000-0005-0000-0000-000094450000}"/>
    <cellStyle name="SAPBEXHLevel0 2 2 5" xfId="18553" xr:uid="{00000000-0005-0000-0000-000091450000}"/>
    <cellStyle name="SAPBEXHLevel0 2 2 6" xfId="20858" xr:uid="{C52024E8-D3A7-48C0-A955-0DF74846A484}"/>
    <cellStyle name="SAPBEXHLevel0 2 2 6 2" xfId="35834" xr:uid="{F7519818-BAAB-4A8C-8790-3555F2E3222E}"/>
    <cellStyle name="SAPBEXHLevel0 2 2 7" xfId="28230" xr:uid="{FE47C909-6081-458E-91C8-9FC9C3186E3F}"/>
    <cellStyle name="SAPBEXHLevel0 2 3" xfId="18557" xr:uid="{00000000-0005-0000-0000-000095450000}"/>
    <cellStyle name="SAPBEXHLevel0 2 3 2" xfId="18558" xr:uid="{00000000-0005-0000-0000-000096450000}"/>
    <cellStyle name="SAPBEXHLevel0 2 3 3" xfId="18559" xr:uid="{00000000-0005-0000-0000-000097450000}"/>
    <cellStyle name="SAPBEXHLevel0 2 3 3 2" xfId="20336" xr:uid="{00000000-0005-0000-0000-000097450000}"/>
    <cellStyle name="SAPBEXHLevel0 2 3 3 2 2" xfId="27720" xr:uid="{6204652B-8D67-4801-8FBE-57E569D8E15B}"/>
    <cellStyle name="SAPBEXHLevel0 2 3 3 2 2 2" xfId="42657" xr:uid="{6C81B19D-804D-4ECE-A683-2FCDADD0251E}"/>
    <cellStyle name="SAPBEXHLevel0 2 3 3 2 3" xfId="35354" xr:uid="{64955BBD-659C-4F63-8D29-7266DC378BFA}"/>
    <cellStyle name="SAPBEXHLevel0 2 3 3 3" xfId="27285" xr:uid="{9309E8D2-7C47-452E-8CA4-144A14CB9537}"/>
    <cellStyle name="SAPBEXHLevel0 2 3 3 3 2" xfId="42245" xr:uid="{758EC1B2-C140-4AD5-9301-0DFE9DC385D8}"/>
    <cellStyle name="SAPBEXHLevel0 2 3 3 4" xfId="34749" xr:uid="{102B512C-9988-4B90-B491-F94A1172075C}"/>
    <cellStyle name="SAPBEXHLevel0 2 3 4" xfId="18560" xr:uid="{00000000-0005-0000-0000-000098450000}"/>
    <cellStyle name="SAPBEXHLevel0 2 4" xfId="18561" xr:uid="{00000000-0005-0000-0000-000099450000}"/>
    <cellStyle name="SAPBEXHLevel0 2 4 2" xfId="18562" xr:uid="{00000000-0005-0000-0000-00009A450000}"/>
    <cellStyle name="SAPBEXHLevel0 2 4 2 2" xfId="18563" xr:uid="{00000000-0005-0000-0000-00009B450000}"/>
    <cellStyle name="SAPBEXHLevel0 2 4 2 3" xfId="20337" xr:uid="{00000000-0005-0000-0000-00009A450000}"/>
    <cellStyle name="SAPBEXHLevel0 2 4 2 3 2" xfId="27721" xr:uid="{1E11BEC9-5E74-4139-BB4C-D7D8E848CED0}"/>
    <cellStyle name="SAPBEXHLevel0 2 4 2 3 2 2" xfId="42658" xr:uid="{0999A341-4C48-43E4-8521-C817ADF99EB5}"/>
    <cellStyle name="SAPBEXHLevel0 2 4 2 3 3" xfId="35355" xr:uid="{D2367EC8-CE31-4566-A984-49C33399EB1D}"/>
    <cellStyle name="SAPBEXHLevel0 2 4 2 4" xfId="27286" xr:uid="{24E57E08-6D39-4FD4-8CB4-C0BACF80F550}"/>
    <cellStyle name="SAPBEXHLevel0 2 4 2 4 2" xfId="42246" xr:uid="{20FBCF79-F02E-4694-AEA9-5F087CB81B65}"/>
    <cellStyle name="SAPBEXHLevel0 2 4 2 5" xfId="34750" xr:uid="{6F61099E-BAF0-4F46-A60C-BC7691C54771}"/>
    <cellStyle name="SAPBEXHLevel0 2 4 3" xfId="18564" xr:uid="{00000000-0005-0000-0000-00009C450000}"/>
    <cellStyle name="SAPBEXHLevel0 2 5" xfId="18565" xr:uid="{00000000-0005-0000-0000-00009D450000}"/>
    <cellStyle name="SAPBEXHLevel0 2 5 2" xfId="18566" xr:uid="{00000000-0005-0000-0000-00009E450000}"/>
    <cellStyle name="SAPBEXHLevel0 2 5 2 2" xfId="20338" xr:uid="{00000000-0005-0000-0000-00009E450000}"/>
    <cellStyle name="SAPBEXHLevel0 2 5 2 2 2" xfId="27722" xr:uid="{9E891B6D-54AD-472C-A1B4-9AA60924B951}"/>
    <cellStyle name="SAPBEXHLevel0 2 5 2 2 2 2" xfId="42659" xr:uid="{E11F3A8F-80D2-40DA-9922-CE00365F0614}"/>
    <cellStyle name="SAPBEXHLevel0 2 5 2 2 3" xfId="35356" xr:uid="{6D436FA9-332C-4583-ABB6-669776AF7897}"/>
    <cellStyle name="SAPBEXHLevel0 2 5 2 3" xfId="27287" xr:uid="{5BFE71FC-EA40-4D6D-AFAA-69FFC9E65D54}"/>
    <cellStyle name="SAPBEXHLevel0 2 5 2 3 2" xfId="42247" xr:uid="{922352BC-7B65-408E-AE12-6A2F5B677E65}"/>
    <cellStyle name="SAPBEXHLevel0 2 5 2 4" xfId="34751" xr:uid="{40C121F3-0653-434D-83AF-EFA5E33E7FED}"/>
    <cellStyle name="SAPBEXHLevel0 2 6" xfId="18567" xr:uid="{00000000-0005-0000-0000-00009F450000}"/>
    <cellStyle name="SAPBEXHLevel0 2 6 2" xfId="20339" xr:uid="{00000000-0005-0000-0000-00009F450000}"/>
    <cellStyle name="SAPBEXHLevel0 2 6 2 2" xfId="27723" xr:uid="{5F874B4E-52BD-4C31-8E93-AEC409E504A4}"/>
    <cellStyle name="SAPBEXHLevel0 2 6 2 2 2" xfId="42660" xr:uid="{44402F4A-DBA6-47D9-BF93-6A469D884193}"/>
    <cellStyle name="SAPBEXHLevel0 2 6 2 3" xfId="35357" xr:uid="{7B59B85E-9D2F-4BB4-8296-BFB028DDFAE6}"/>
    <cellStyle name="SAPBEXHLevel0 2 6 3" xfId="27288" xr:uid="{91AE555C-B680-4BC9-8911-6C1F3AAD77CB}"/>
    <cellStyle name="SAPBEXHLevel0 2 6 3 2" xfId="42248" xr:uid="{9A5802D4-F25E-426F-8B48-103C1A254836}"/>
    <cellStyle name="SAPBEXHLevel0 2 6 4" xfId="34752" xr:uid="{31E0077A-51AB-44ED-9A63-8F4A3E24232C}"/>
    <cellStyle name="SAPBEXHLevel0 2 7" xfId="18568" xr:uid="{00000000-0005-0000-0000-0000A0450000}"/>
    <cellStyle name="SAPBEXHLevel0 2 8" xfId="18552" xr:uid="{00000000-0005-0000-0000-000090450000}"/>
    <cellStyle name="SAPBEXHLevel0 2 9" xfId="20775" xr:uid="{E133009F-3EC6-4E02-931E-3FDD895A037E}"/>
    <cellStyle name="SAPBEXHLevel0 2 9 2" xfId="35767" xr:uid="{62AA3034-EA0B-43C9-A9F8-82EBCBA3CD8F}"/>
    <cellStyle name="SAPBEXHLevel0 3" xfId="2901" xr:uid="{00000000-0005-0000-0000-0000610A0000}"/>
    <cellStyle name="SAPBEXHLevel0 3 2" xfId="18570" xr:uid="{00000000-0005-0000-0000-0000A2450000}"/>
    <cellStyle name="SAPBEXHLevel0 3 2 2" xfId="18571" xr:uid="{00000000-0005-0000-0000-0000A3450000}"/>
    <cellStyle name="SAPBEXHLevel0 3 2 2 2" xfId="20340" xr:uid="{00000000-0005-0000-0000-0000A3450000}"/>
    <cellStyle name="SAPBEXHLevel0 3 2 2 2 2" xfId="35358" xr:uid="{66EDAF32-5320-4A0F-B3BD-68FBE6CA7282}"/>
    <cellStyle name="SAPBEXHLevel0 3 2 2 3" xfId="34753" xr:uid="{75951C98-99AD-4E83-A29E-8EF2DB4455E8}"/>
    <cellStyle name="SAPBEXHLevel0 3 3" xfId="18572" xr:uid="{00000000-0005-0000-0000-0000A4450000}"/>
    <cellStyle name="SAPBEXHLevel0 3 3 2" xfId="18573" xr:uid="{00000000-0005-0000-0000-0000A5450000}"/>
    <cellStyle name="SAPBEXHLevel0 3 3 2 2" xfId="20342" xr:uid="{00000000-0005-0000-0000-0000A5450000}"/>
    <cellStyle name="SAPBEXHLevel0 3 3 2 2 2" xfId="35360" xr:uid="{0D7CE255-418F-4530-8E25-4800DBD775A2}"/>
    <cellStyle name="SAPBEXHLevel0 3 3 2 3" xfId="34755" xr:uid="{948EFD43-C75A-43D0-AF14-E3ACAD86C3EF}"/>
    <cellStyle name="SAPBEXHLevel0 3 3 3" xfId="20341" xr:uid="{00000000-0005-0000-0000-0000A4450000}"/>
    <cellStyle name="SAPBEXHLevel0 3 3 3 2" xfId="27724" xr:uid="{0AC6C0F1-3986-458E-A300-13DB95726A75}"/>
    <cellStyle name="SAPBEXHLevel0 3 3 3 2 2" xfId="42661" xr:uid="{45BC05CC-3C5E-4535-AC88-14BBB700CB33}"/>
    <cellStyle name="SAPBEXHLevel0 3 3 3 3" xfId="35359" xr:uid="{61DB09E5-9DF3-4920-9EAF-42AA7B860F42}"/>
    <cellStyle name="SAPBEXHLevel0 3 3 4" xfId="27289" xr:uid="{974B9EAB-F74C-4A77-B63F-35CBEAF7DEE2}"/>
    <cellStyle name="SAPBEXHLevel0 3 3 4 2" xfId="42249" xr:uid="{047FE823-6641-4905-8D4F-BEBC606959B4}"/>
    <cellStyle name="SAPBEXHLevel0 3 3 5" xfId="34754" xr:uid="{DA224C3E-E05E-45E3-94C0-FE7FDBA7BF57}"/>
    <cellStyle name="SAPBEXHLevel0 3 4" xfId="18574" xr:uid="{00000000-0005-0000-0000-0000A6450000}"/>
    <cellStyle name="SAPBEXHLevel0 3 4 2" xfId="20343" xr:uid="{00000000-0005-0000-0000-0000A6450000}"/>
    <cellStyle name="SAPBEXHLevel0 3 4 2 2" xfId="35361" xr:uid="{C1414787-7689-42AC-97A2-E672D0054161}"/>
    <cellStyle name="SAPBEXHLevel0 3 4 3" xfId="34756" xr:uid="{6ADBB4DD-C994-4B99-81D4-AC3ADD334C7E}"/>
    <cellStyle name="SAPBEXHLevel0 3 5" xfId="18575" xr:uid="{00000000-0005-0000-0000-0000A7450000}"/>
    <cellStyle name="SAPBEXHLevel0 3 6" xfId="18569" xr:uid="{00000000-0005-0000-0000-0000A1450000}"/>
    <cellStyle name="SAPBEXHLevel0 3 7" xfId="20857" xr:uid="{F0370DD8-A147-48DE-9917-892EA97DA2D1}"/>
    <cellStyle name="SAPBEXHLevel0 3 7 2" xfId="35833" xr:uid="{BEBD2295-7706-4FFD-A1EC-4F3336356E73}"/>
    <cellStyle name="SAPBEXHLevel0 3 8" xfId="28229" xr:uid="{5D3B55F0-FF84-4E2A-9D6C-86844A7495AA}"/>
    <cellStyle name="SAPBEXHLevel0 4" xfId="18576" xr:uid="{00000000-0005-0000-0000-0000A8450000}"/>
    <cellStyle name="SAPBEXHLevel0 4 2" xfId="18577" xr:uid="{00000000-0005-0000-0000-0000A9450000}"/>
    <cellStyle name="SAPBEXHLevel0 4 2 2" xfId="20344" xr:uid="{00000000-0005-0000-0000-0000A9450000}"/>
    <cellStyle name="SAPBEXHLevel0 4 2 2 2" xfId="35362" xr:uid="{F2EA2DCE-DA4F-441C-9E4D-997F4920B93B}"/>
    <cellStyle name="SAPBEXHLevel0 4 2 3" xfId="34757" xr:uid="{5A0A2BB0-CAF1-42F6-9052-D410AC347A9D}"/>
    <cellStyle name="SAPBEXHLevel0 5" xfId="18578" xr:uid="{00000000-0005-0000-0000-0000AA450000}"/>
    <cellStyle name="SAPBEXHLevel0 5 2" xfId="18579" xr:uid="{00000000-0005-0000-0000-0000AB450000}"/>
    <cellStyle name="SAPBEXHLevel0 5 2 2" xfId="20346" xr:uid="{00000000-0005-0000-0000-0000AB450000}"/>
    <cellStyle name="SAPBEXHLevel0 5 2 2 2" xfId="35364" xr:uid="{63138C10-3D93-4F56-B386-758E59B40A71}"/>
    <cellStyle name="SAPBEXHLevel0 5 2 3" xfId="34759" xr:uid="{10D8CB4B-C329-4222-A9C6-870A229F3A14}"/>
    <cellStyle name="SAPBEXHLevel0 5 3" xfId="20345" xr:uid="{00000000-0005-0000-0000-0000AA450000}"/>
    <cellStyle name="SAPBEXHLevel0 5 3 2" xfId="27725" xr:uid="{5A918021-3E6D-4E0D-B0A1-ABB9DEC8BBE8}"/>
    <cellStyle name="SAPBEXHLevel0 5 3 2 2" xfId="42662" xr:uid="{42F16357-3EC3-4FA5-B65B-489371C13A25}"/>
    <cellStyle name="SAPBEXHLevel0 5 3 3" xfId="35363" xr:uid="{56E78709-94DC-434E-9735-0A2C2CC6845F}"/>
    <cellStyle name="SAPBEXHLevel0 5 4" xfId="34758" xr:uid="{7CB94761-9A7D-4227-9F6A-23A46209CA58}"/>
    <cellStyle name="SAPBEXHLevel0 6" xfId="18580" xr:uid="{00000000-0005-0000-0000-0000AC450000}"/>
    <cellStyle name="SAPBEXHLevel0 7" xfId="18551" xr:uid="{00000000-0005-0000-0000-00008F450000}"/>
    <cellStyle name="SAPBEXHLevel0 8" xfId="20774" xr:uid="{8D38FC8B-30AF-49E6-A6C4-4198260823F5}"/>
    <cellStyle name="SAPBEXHLevel0 8 2" xfId="35766" xr:uid="{D20C3B35-1F51-4AEF-9BF1-52D127321441}"/>
    <cellStyle name="SAPBEXHLevel0 9" xfId="28124" xr:uid="{C28C3D76-7275-40CE-8A84-1E8E3BA88418}"/>
    <cellStyle name="SAPBEXHLevel0_2010-2012 Program Workbook Completed_Incent_V2" xfId="2694" xr:uid="{00000000-0005-0000-0000-0000620A0000}"/>
    <cellStyle name="SAPBEXHLevel0X" xfId="2695" xr:uid="{00000000-0005-0000-0000-0000630A0000}"/>
    <cellStyle name="SAPBEXHLevel0X 2" xfId="2696" xr:uid="{00000000-0005-0000-0000-0000640A0000}"/>
    <cellStyle name="SAPBEXHLevel0X 2 2" xfId="2697" xr:uid="{00000000-0005-0000-0000-0000650A0000}"/>
    <cellStyle name="SAPBEXHLevel0X 2 2 2" xfId="18584" xr:uid="{00000000-0005-0000-0000-0000B1450000}"/>
    <cellStyle name="SAPBEXHLevel0X 2 2 2 2" xfId="18585" xr:uid="{00000000-0005-0000-0000-0000B2450000}"/>
    <cellStyle name="SAPBEXHLevel0X 2 2 2 3" xfId="20347" xr:uid="{00000000-0005-0000-0000-0000B1450000}"/>
    <cellStyle name="SAPBEXHLevel0X 2 2 2 3 2" xfId="27726" xr:uid="{96374179-CF65-4684-AFEC-C534ECF6109D}"/>
    <cellStyle name="SAPBEXHLevel0X 2 2 2 3 2 2" xfId="42663" xr:uid="{29726919-3326-4464-AB0B-24A2A0B90D57}"/>
    <cellStyle name="SAPBEXHLevel0X 2 2 2 3 3" xfId="35365" xr:uid="{84EB4E0B-175D-4FF0-A4F4-0E71DD066F2A}"/>
    <cellStyle name="SAPBEXHLevel0X 2 2 2 4" xfId="34760" xr:uid="{27B0A3E4-E21D-4290-AC0C-C1E6772621A6}"/>
    <cellStyle name="SAPBEXHLevel0X 2 2 3" xfId="18586" xr:uid="{00000000-0005-0000-0000-0000B3450000}"/>
    <cellStyle name="SAPBEXHLevel0X 2 2 4" xfId="18583" xr:uid="{00000000-0005-0000-0000-0000B0450000}"/>
    <cellStyle name="SAPBEXHLevel0X 2 2 5" xfId="28128" xr:uid="{C39942C0-3781-434A-ABB3-306861C9BC38}"/>
    <cellStyle name="SAPBEXHLevel0X 2 3" xfId="18587" xr:uid="{00000000-0005-0000-0000-0000B4450000}"/>
    <cellStyle name="SAPBEXHLevel0X 2 3 2" xfId="18588" xr:uid="{00000000-0005-0000-0000-0000B5450000}"/>
    <cellStyle name="SAPBEXHLevel0X 2 3 2 2" xfId="20348" xr:uid="{00000000-0005-0000-0000-0000B5450000}"/>
    <cellStyle name="SAPBEXHLevel0X 2 3 2 2 2" xfId="27727" xr:uid="{6B286431-CC54-4BFF-B3AB-ECF8BEFD4BFA}"/>
    <cellStyle name="SAPBEXHLevel0X 2 3 2 2 2 2" xfId="42664" xr:uid="{D1C6889F-7ED9-41A9-8E03-4AF40762A4BA}"/>
    <cellStyle name="SAPBEXHLevel0X 2 3 2 2 3" xfId="35366" xr:uid="{2E869727-213A-407E-BA6D-5AF10749AC73}"/>
    <cellStyle name="SAPBEXHLevel0X 2 3 2 3" xfId="34761" xr:uid="{A517B07F-5A26-4D8C-95AA-DF61AAA7B74E}"/>
    <cellStyle name="SAPBEXHLevel0X 2 4" xfId="18589" xr:uid="{00000000-0005-0000-0000-0000B6450000}"/>
    <cellStyle name="SAPBEXHLevel0X 2 4 2" xfId="20349" xr:uid="{00000000-0005-0000-0000-0000B6450000}"/>
    <cellStyle name="SAPBEXHLevel0X 2 4 2 2" xfId="27728" xr:uid="{51E4AC45-F3B0-4EA8-A176-C291259D4E43}"/>
    <cellStyle name="SAPBEXHLevel0X 2 4 2 2 2" xfId="42665" xr:uid="{98129ABB-8B87-4898-AA5D-F3C2BFDA494F}"/>
    <cellStyle name="SAPBEXHLevel0X 2 4 2 3" xfId="35367" xr:uid="{507A1F67-CACE-4A4C-87D7-FECC286C0B9B}"/>
    <cellStyle name="SAPBEXHLevel0X 2 4 3" xfId="34762" xr:uid="{465C7241-88DE-405B-9D1B-86596AC88CC2}"/>
    <cellStyle name="SAPBEXHLevel0X 2 5" xfId="18590" xr:uid="{00000000-0005-0000-0000-0000B7450000}"/>
    <cellStyle name="SAPBEXHLevel0X 2 6" xfId="18582" xr:uid="{00000000-0005-0000-0000-0000AF450000}"/>
    <cellStyle name="SAPBEXHLevel0X 2 7" xfId="28127" xr:uid="{90C7725E-9E99-47F2-9359-CE40E6EA9D22}"/>
    <cellStyle name="SAPBEXHLevel0X 3" xfId="2698" xr:uid="{00000000-0005-0000-0000-0000660A0000}"/>
    <cellStyle name="SAPBEXHLevel0X 3 2" xfId="2699" xr:uid="{00000000-0005-0000-0000-0000670A0000}"/>
    <cellStyle name="SAPBEXHLevel0X 3 2 2" xfId="18593" xr:uid="{00000000-0005-0000-0000-0000BA450000}"/>
    <cellStyle name="SAPBEXHLevel0X 3 2 2 2" xfId="20350" xr:uid="{00000000-0005-0000-0000-0000BA450000}"/>
    <cellStyle name="SAPBEXHLevel0X 3 2 2 2 2" xfId="35368" xr:uid="{ABC47347-B076-4D40-8680-F0A56B5261C6}"/>
    <cellStyle name="SAPBEXHLevel0X 3 2 2 3" xfId="34763" xr:uid="{C7C65E37-82E1-4EA4-9B59-02F7A218670B}"/>
    <cellStyle name="SAPBEXHLevel0X 3 2 3" xfId="18592" xr:uid="{00000000-0005-0000-0000-0000B9450000}"/>
    <cellStyle name="SAPBEXHLevel0X 3 2 4" xfId="20776" xr:uid="{8A72531B-DF26-4203-8F59-BE76FE2BF74C}"/>
    <cellStyle name="SAPBEXHLevel0X 3 2 4 2" xfId="35768" xr:uid="{AD0019E0-DE39-4517-B0B9-D7E754E0B9F3}"/>
    <cellStyle name="SAPBEXHLevel0X 3 2 5" xfId="28130" xr:uid="{9E4F0521-C208-4BF2-AA8A-C6D5403FE905}"/>
    <cellStyle name="SAPBEXHLevel0X 3 3" xfId="18594" xr:uid="{00000000-0005-0000-0000-0000BB450000}"/>
    <cellStyle name="SAPBEXHLevel0X 3 3 2" xfId="18595" xr:uid="{00000000-0005-0000-0000-0000BC450000}"/>
    <cellStyle name="SAPBEXHLevel0X 3 3 2 2" xfId="20352" xr:uid="{00000000-0005-0000-0000-0000BC450000}"/>
    <cellStyle name="SAPBEXHLevel0X 3 3 2 2 2" xfId="35370" xr:uid="{88C87528-663B-4DBD-ADE1-45C55E7E7388}"/>
    <cellStyle name="SAPBEXHLevel0X 3 3 2 3" xfId="34765" xr:uid="{6D420968-DA99-47E9-A4B7-95599AD199C0}"/>
    <cellStyle name="SAPBEXHLevel0X 3 3 3" xfId="20351" xr:uid="{00000000-0005-0000-0000-0000BB450000}"/>
    <cellStyle name="SAPBEXHLevel0X 3 3 3 2" xfId="27729" xr:uid="{96146F6D-D1D2-45E2-9E91-78EE18D92568}"/>
    <cellStyle name="SAPBEXHLevel0X 3 3 3 2 2" xfId="42666" xr:uid="{5C67A5F8-8846-4422-883B-4E454E5BC915}"/>
    <cellStyle name="SAPBEXHLevel0X 3 3 3 3" xfId="35369" xr:uid="{F300FE6F-9568-4E13-BC8E-87ABEF89A4CD}"/>
    <cellStyle name="SAPBEXHLevel0X 3 3 4" xfId="34764" xr:uid="{5F5568A1-6F59-407F-8DCD-C5C0298182B5}"/>
    <cellStyle name="SAPBEXHLevel0X 3 4" xfId="18596" xr:uid="{00000000-0005-0000-0000-0000BD450000}"/>
    <cellStyle name="SAPBEXHLevel0X 3 4 2" xfId="20353" xr:uid="{00000000-0005-0000-0000-0000BD450000}"/>
    <cellStyle name="SAPBEXHLevel0X 3 4 2 2" xfId="35371" xr:uid="{37E96FE3-1EC3-4858-B9E5-3CD98B01AFC5}"/>
    <cellStyle name="SAPBEXHLevel0X 3 4 3" xfId="34766" xr:uid="{370D5857-0BA2-4A09-A352-C2B53E227AF7}"/>
    <cellStyle name="SAPBEXHLevel0X 3 5" xfId="18597" xr:uid="{00000000-0005-0000-0000-0000BE450000}"/>
    <cellStyle name="SAPBEXHLevel0X 3 6" xfId="18591" xr:uid="{00000000-0005-0000-0000-0000B8450000}"/>
    <cellStyle name="SAPBEXHLevel0X 3 7" xfId="28129" xr:uid="{F1D6DA46-5A95-45D8-9311-B4A87114A616}"/>
    <cellStyle name="SAPBEXHLevel0X 4" xfId="2700" xr:uid="{00000000-0005-0000-0000-0000680A0000}"/>
    <cellStyle name="SAPBEXHLevel0X 4 2" xfId="18599" xr:uid="{00000000-0005-0000-0000-0000C0450000}"/>
    <cellStyle name="SAPBEXHLevel0X 4 2 2" xfId="18600" xr:uid="{00000000-0005-0000-0000-0000C1450000}"/>
    <cellStyle name="SAPBEXHLevel0X 4 2 2 2" xfId="20355" xr:uid="{00000000-0005-0000-0000-0000C1450000}"/>
    <cellStyle name="SAPBEXHLevel0X 4 2 2 2 2" xfId="35373" xr:uid="{2F504956-C96E-4A80-B8C0-235C97313806}"/>
    <cellStyle name="SAPBEXHLevel0X 4 2 2 3" xfId="34768" xr:uid="{6B7739A6-A2CC-405F-8183-F20795CB043D}"/>
    <cellStyle name="SAPBEXHLevel0X 4 2 3" xfId="18601" xr:uid="{00000000-0005-0000-0000-0000C2450000}"/>
    <cellStyle name="SAPBEXHLevel0X 4 2 4" xfId="20354" xr:uid="{00000000-0005-0000-0000-0000C0450000}"/>
    <cellStyle name="SAPBEXHLevel0X 4 2 4 2" xfId="27730" xr:uid="{72010F5F-4F76-4551-89F1-40F512EBD31E}"/>
    <cellStyle name="SAPBEXHLevel0X 4 2 4 2 2" xfId="42667" xr:uid="{973C90BD-5191-4E5B-8D90-DEFBA3C5764F}"/>
    <cellStyle name="SAPBEXHLevel0X 4 2 4 3" xfId="35372" xr:uid="{E4BD3C2A-61B1-44A4-9975-7238B7FD157E}"/>
    <cellStyle name="SAPBEXHLevel0X 4 2 5" xfId="34767" xr:uid="{21213CDB-D82F-43D6-A538-0E2F7FA93DC5}"/>
    <cellStyle name="SAPBEXHLevel0X 4 3" xfId="18602" xr:uid="{00000000-0005-0000-0000-0000C3450000}"/>
    <cellStyle name="SAPBEXHLevel0X 4 4" xfId="18598" xr:uid="{00000000-0005-0000-0000-0000BF450000}"/>
    <cellStyle name="SAPBEXHLevel0X 4 5" xfId="28131" xr:uid="{3C1E15A5-1AD8-4883-BF5E-F4C8AD01BB55}"/>
    <cellStyle name="SAPBEXHLevel0X 5" xfId="18603" xr:uid="{00000000-0005-0000-0000-0000C4450000}"/>
    <cellStyle name="SAPBEXHLevel0X 5 2" xfId="18604" xr:uid="{00000000-0005-0000-0000-0000C5450000}"/>
    <cellStyle name="SAPBEXHLevel0X 5 2 2" xfId="20356" xr:uid="{00000000-0005-0000-0000-0000C5450000}"/>
    <cellStyle name="SAPBEXHLevel0X 5 2 2 2" xfId="35374" xr:uid="{89E02E3D-3366-4F9F-8545-DAE0080571CA}"/>
    <cellStyle name="SAPBEXHLevel0X 5 2 3" xfId="34769" xr:uid="{674BE39B-09BF-4D80-95C7-7C6D5ACD8A3E}"/>
    <cellStyle name="SAPBEXHLevel0X 6" xfId="18605" xr:uid="{00000000-0005-0000-0000-0000C6450000}"/>
    <cellStyle name="SAPBEXHLevel0X 6 2" xfId="20357" xr:uid="{00000000-0005-0000-0000-0000C6450000}"/>
    <cellStyle name="SAPBEXHLevel0X 6 2 2" xfId="27731" xr:uid="{00CA73E6-10B5-438A-A0A6-3437F9CDE2BC}"/>
    <cellStyle name="SAPBEXHLevel0X 6 2 2 2" xfId="42668" xr:uid="{42F0009C-0E9A-4817-AAA4-605A70AD2A4E}"/>
    <cellStyle name="SAPBEXHLevel0X 6 2 3" xfId="35375" xr:uid="{FAB64302-F690-41C8-A64E-E00FA82AFEC8}"/>
    <cellStyle name="SAPBEXHLevel0X 6 3" xfId="34770" xr:uid="{9E6440D2-E9D9-40AD-954C-A5ECE9B63C9B}"/>
    <cellStyle name="SAPBEXHLevel0X 7" xfId="18606" xr:uid="{00000000-0005-0000-0000-0000C7450000}"/>
    <cellStyle name="SAPBEXHLevel0X 8" xfId="18581" xr:uid="{00000000-0005-0000-0000-0000AE450000}"/>
    <cellStyle name="SAPBEXHLevel0X 9" xfId="28126" xr:uid="{FB83CF43-60C0-491F-B31C-FDB1EBCF88F8}"/>
    <cellStyle name="SAPBEXHLevel0X_2010-2012 Program Workbook_Incent_FS" xfId="2701" xr:uid="{00000000-0005-0000-0000-0000690A0000}"/>
    <cellStyle name="SAPBEXHLevel1" xfId="2702" xr:uid="{00000000-0005-0000-0000-00006A0A0000}"/>
    <cellStyle name="SAPBEXHLevel1 2" xfId="2903" xr:uid="{00000000-0005-0000-0000-00006B0A0000}"/>
    <cellStyle name="SAPBEXHLevel1 2 2" xfId="18609" xr:uid="{00000000-0005-0000-0000-0000CB450000}"/>
    <cellStyle name="SAPBEXHLevel1 2 2 2" xfId="18610" xr:uid="{00000000-0005-0000-0000-0000CC450000}"/>
    <cellStyle name="SAPBEXHLevel1 2 2 3" xfId="18611" xr:uid="{00000000-0005-0000-0000-0000CD450000}"/>
    <cellStyle name="SAPBEXHLevel1 2 2 3 2" xfId="20358" xr:uid="{00000000-0005-0000-0000-0000CD450000}"/>
    <cellStyle name="SAPBEXHLevel1 2 2 3 2 2" xfId="27732" xr:uid="{89167643-F149-4AE1-BE4E-F2328FE6F419}"/>
    <cellStyle name="SAPBEXHLevel1 2 2 3 2 2 2" xfId="42669" xr:uid="{5E418A4C-0228-4728-82D8-EA978D1966FA}"/>
    <cellStyle name="SAPBEXHLevel1 2 2 3 2 3" xfId="35376" xr:uid="{13D6A2E7-4DD6-481F-BC4C-0DC8C27D058C}"/>
    <cellStyle name="SAPBEXHLevel1 2 2 3 3" xfId="27290" xr:uid="{0AA29759-62F9-4B19-8682-EEAFAF31D54F}"/>
    <cellStyle name="SAPBEXHLevel1 2 2 3 3 2" xfId="42250" xr:uid="{0149519A-60D4-43B4-A921-870DAF911126}"/>
    <cellStyle name="SAPBEXHLevel1 2 2 3 4" xfId="34771" xr:uid="{01DE757B-C818-4081-B14F-0E499432401A}"/>
    <cellStyle name="SAPBEXHLevel1 2 2 4" xfId="18612" xr:uid="{00000000-0005-0000-0000-0000CE450000}"/>
    <cellStyle name="SAPBEXHLevel1 2 3" xfId="18613" xr:uid="{00000000-0005-0000-0000-0000CF450000}"/>
    <cellStyle name="SAPBEXHLevel1 2 3 2" xfId="18614" xr:uid="{00000000-0005-0000-0000-0000D0450000}"/>
    <cellStyle name="SAPBEXHLevel1 2 3 3" xfId="18615" xr:uid="{00000000-0005-0000-0000-0000D1450000}"/>
    <cellStyle name="SAPBEXHLevel1 2 3 3 2" xfId="20359" xr:uid="{00000000-0005-0000-0000-0000D1450000}"/>
    <cellStyle name="SAPBEXHLevel1 2 3 3 2 2" xfId="27733" xr:uid="{73DF13DA-8AE6-4984-AC4B-F31EAFC615A3}"/>
    <cellStyle name="SAPBEXHLevel1 2 3 3 2 2 2" xfId="42670" xr:uid="{363F0297-A51C-48E5-98E0-6A3B64A22D5C}"/>
    <cellStyle name="SAPBEXHLevel1 2 3 3 2 3" xfId="35377" xr:uid="{D2D255F9-582D-4AD7-947B-410033D0831B}"/>
    <cellStyle name="SAPBEXHLevel1 2 3 3 3" xfId="27291" xr:uid="{365954FA-7100-441A-B162-B0DA83C9B712}"/>
    <cellStyle name="SAPBEXHLevel1 2 3 3 3 2" xfId="42251" xr:uid="{31C445D8-8B71-488E-9228-919E97E0E916}"/>
    <cellStyle name="SAPBEXHLevel1 2 3 3 4" xfId="34772" xr:uid="{5E08A75B-ED07-437B-8FED-24016795306A}"/>
    <cellStyle name="SAPBEXHLevel1 2 3 4" xfId="18616" xr:uid="{00000000-0005-0000-0000-0000D2450000}"/>
    <cellStyle name="SAPBEXHLevel1 2 4" xfId="18617" xr:uid="{00000000-0005-0000-0000-0000D3450000}"/>
    <cellStyle name="SAPBEXHLevel1 2 4 2" xfId="18618" xr:uid="{00000000-0005-0000-0000-0000D4450000}"/>
    <cellStyle name="SAPBEXHLevel1 2 4 2 2" xfId="20360" xr:uid="{00000000-0005-0000-0000-0000D4450000}"/>
    <cellStyle name="SAPBEXHLevel1 2 4 2 2 2" xfId="27734" xr:uid="{F5C79360-6592-4462-9627-DDC7DACDF46E}"/>
    <cellStyle name="SAPBEXHLevel1 2 4 2 2 2 2" xfId="42671" xr:uid="{0400AEF0-C9F5-438C-8CB1-8C3391A10184}"/>
    <cellStyle name="SAPBEXHLevel1 2 4 2 2 3" xfId="35378" xr:uid="{F2DC7A79-39FA-4F20-BDD1-199A9DCAB37C}"/>
    <cellStyle name="SAPBEXHLevel1 2 4 2 3" xfId="27292" xr:uid="{BB926EB6-4722-4D73-B8E2-86C5D1678623}"/>
    <cellStyle name="SAPBEXHLevel1 2 4 2 3 2" xfId="42252" xr:uid="{F3491318-6177-4377-94AC-45E7907CD707}"/>
    <cellStyle name="SAPBEXHLevel1 2 4 2 4" xfId="34773" xr:uid="{ABF4E550-5319-45E8-97BB-315CAD66BF5A}"/>
    <cellStyle name="SAPBEXHLevel1 2 5" xfId="18619" xr:uid="{00000000-0005-0000-0000-0000D5450000}"/>
    <cellStyle name="SAPBEXHLevel1 2 5 2" xfId="20361" xr:uid="{00000000-0005-0000-0000-0000D5450000}"/>
    <cellStyle name="SAPBEXHLevel1 2 5 2 2" xfId="27735" xr:uid="{EB9B6E53-F4BB-4053-9FFF-30943BA68493}"/>
    <cellStyle name="SAPBEXHLevel1 2 5 2 2 2" xfId="42672" xr:uid="{5DABE9B4-1F51-46B9-9228-C6636A80371B}"/>
    <cellStyle name="SAPBEXHLevel1 2 5 2 3" xfId="35379" xr:uid="{D1662051-5A4E-41EA-9547-1FA716C2EE16}"/>
    <cellStyle name="SAPBEXHLevel1 2 5 3" xfId="27293" xr:uid="{D295B1A6-F1D5-4F57-B404-82A594E773CC}"/>
    <cellStyle name="SAPBEXHLevel1 2 5 3 2" xfId="42253" xr:uid="{59A9315F-D5C3-4939-B397-E584889631BD}"/>
    <cellStyle name="SAPBEXHLevel1 2 5 4" xfId="34774" xr:uid="{4350AD7C-894B-4157-BB18-1DDB5300FB0B}"/>
    <cellStyle name="SAPBEXHLevel1 2 6" xfId="18620" xr:uid="{00000000-0005-0000-0000-0000D6450000}"/>
    <cellStyle name="SAPBEXHLevel1 2 7" xfId="18608" xr:uid="{00000000-0005-0000-0000-0000CA450000}"/>
    <cellStyle name="SAPBEXHLevel1 2 8" xfId="20859" xr:uid="{0633ECA8-50A2-4072-80DA-73E6ED245875}"/>
    <cellStyle name="SAPBEXHLevel1 2 8 2" xfId="35835" xr:uid="{A2E27335-A671-43E2-AB38-63033576CE29}"/>
    <cellStyle name="SAPBEXHLevel1 2 9" xfId="28231" xr:uid="{C2B9FA21-0025-4062-AD0C-D831C5A4F1FF}"/>
    <cellStyle name="SAPBEXHLevel1 3" xfId="18621" xr:uid="{00000000-0005-0000-0000-0000D7450000}"/>
    <cellStyle name="SAPBEXHLevel1 3 2" xfId="18622" xr:uid="{00000000-0005-0000-0000-0000D8450000}"/>
    <cellStyle name="SAPBEXHLevel1 3 2 2" xfId="18623" xr:uid="{00000000-0005-0000-0000-0000D9450000}"/>
    <cellStyle name="SAPBEXHLevel1 3 2 2 2" xfId="20362" xr:uid="{00000000-0005-0000-0000-0000D9450000}"/>
    <cellStyle name="SAPBEXHLevel1 3 2 2 2 2" xfId="35380" xr:uid="{57EEE74E-EC90-40DE-88A6-34F5684E4BA9}"/>
    <cellStyle name="SAPBEXHLevel1 3 2 2 3" xfId="34775" xr:uid="{59D87DD9-9615-4164-847F-1F9C1650DEA3}"/>
    <cellStyle name="SAPBEXHLevel1 3 3" xfId="18624" xr:uid="{00000000-0005-0000-0000-0000DA450000}"/>
    <cellStyle name="SAPBEXHLevel1 3 3 2" xfId="18625" xr:uid="{00000000-0005-0000-0000-0000DB450000}"/>
    <cellStyle name="SAPBEXHLevel1 3 3 2 2" xfId="20364" xr:uid="{00000000-0005-0000-0000-0000DB450000}"/>
    <cellStyle name="SAPBEXHLevel1 3 3 2 2 2" xfId="35382" xr:uid="{3B208C8C-09A7-436D-B288-1E70D3C5C5C8}"/>
    <cellStyle name="SAPBEXHLevel1 3 3 2 3" xfId="34777" xr:uid="{F6EE8B2B-0DD0-4C44-AB13-EF542A638FDA}"/>
    <cellStyle name="SAPBEXHLevel1 3 3 3" xfId="20363" xr:uid="{00000000-0005-0000-0000-0000DA450000}"/>
    <cellStyle name="SAPBEXHLevel1 3 3 3 2" xfId="27736" xr:uid="{E3C4E462-C4FF-4B84-A985-AD16D04F4439}"/>
    <cellStyle name="SAPBEXHLevel1 3 3 3 2 2" xfId="42673" xr:uid="{BED80866-B0A3-4552-959E-57693D1B34EB}"/>
    <cellStyle name="SAPBEXHLevel1 3 3 3 3" xfId="35381" xr:uid="{B7E0D709-89B8-4ACB-A096-5EFC458F3525}"/>
    <cellStyle name="SAPBEXHLevel1 3 3 4" xfId="27294" xr:uid="{2B3975D1-154C-4B5E-807B-BD285307FF42}"/>
    <cellStyle name="SAPBEXHLevel1 3 3 4 2" xfId="42254" xr:uid="{16A9C940-D6F9-42DD-9D4E-3BF58337AB1C}"/>
    <cellStyle name="SAPBEXHLevel1 3 3 5" xfId="34776" xr:uid="{16FDA954-9D9B-4650-BF0E-C5035A441CD4}"/>
    <cellStyle name="SAPBEXHLevel1 3 4" xfId="18626" xr:uid="{00000000-0005-0000-0000-0000DC450000}"/>
    <cellStyle name="SAPBEXHLevel1 3 4 2" xfId="20365" xr:uid="{00000000-0005-0000-0000-0000DC450000}"/>
    <cellStyle name="SAPBEXHLevel1 3 4 2 2" xfId="35383" xr:uid="{8F7D1BA6-5DE4-49B1-A36B-D2BED40C66C8}"/>
    <cellStyle name="SAPBEXHLevel1 3 4 3" xfId="34778" xr:uid="{ADBB49CD-4DD2-4F2F-863E-1B837D1D2B25}"/>
    <cellStyle name="SAPBEXHLevel1 3 5" xfId="18627" xr:uid="{00000000-0005-0000-0000-0000DD450000}"/>
    <cellStyle name="SAPBEXHLevel1 4" xfId="18628" xr:uid="{00000000-0005-0000-0000-0000DE450000}"/>
    <cellStyle name="SAPBEXHLevel1 4 2" xfId="18629" xr:uid="{00000000-0005-0000-0000-0000DF450000}"/>
    <cellStyle name="SAPBEXHLevel1 4 2 2" xfId="20366" xr:uid="{00000000-0005-0000-0000-0000DF450000}"/>
    <cellStyle name="SAPBEXHLevel1 4 2 2 2" xfId="35384" xr:uid="{0F6952A5-DDF2-447D-B444-26FAC7142244}"/>
    <cellStyle name="SAPBEXHLevel1 4 2 3" xfId="34779" xr:uid="{8E05BB29-BFA7-44D8-A89B-3F83F335BC80}"/>
    <cellStyle name="SAPBEXHLevel1 5" xfId="18630" xr:uid="{00000000-0005-0000-0000-0000E0450000}"/>
    <cellStyle name="SAPBEXHLevel1 5 2" xfId="18631" xr:uid="{00000000-0005-0000-0000-0000E1450000}"/>
    <cellStyle name="SAPBEXHLevel1 5 2 2" xfId="20368" xr:uid="{00000000-0005-0000-0000-0000E1450000}"/>
    <cellStyle name="SAPBEXHLevel1 5 2 2 2" xfId="35386" xr:uid="{C5E9961F-CBDB-43BB-BA9F-7B6BE59209B3}"/>
    <cellStyle name="SAPBEXHLevel1 5 2 3" xfId="34781" xr:uid="{7D8EFA0A-0020-40B9-A440-699C315590AD}"/>
    <cellStyle name="SAPBEXHLevel1 5 3" xfId="20367" xr:uid="{00000000-0005-0000-0000-0000E0450000}"/>
    <cellStyle name="SAPBEXHLevel1 5 3 2" xfId="27737" xr:uid="{DF53C467-715C-40A1-9EE4-CB38F55D4C08}"/>
    <cellStyle name="SAPBEXHLevel1 5 3 2 2" xfId="42674" xr:uid="{9D2C14F4-6083-4260-A3DB-C566821C2D4B}"/>
    <cellStyle name="SAPBEXHLevel1 5 3 3" xfId="35385" xr:uid="{9FEE8A05-D8D3-4801-B7E0-A402B0216822}"/>
    <cellStyle name="SAPBEXHLevel1 5 4" xfId="34780" xr:uid="{FA6544F5-5B92-4A3A-A283-7FA0E93F3D3B}"/>
    <cellStyle name="SAPBEXHLevel1 6" xfId="18632" xr:uid="{00000000-0005-0000-0000-0000E2450000}"/>
    <cellStyle name="SAPBEXHLevel1 7" xfId="18607" xr:uid="{00000000-0005-0000-0000-0000C9450000}"/>
    <cellStyle name="SAPBEXHLevel1 8" xfId="20777" xr:uid="{7EBA9418-FA69-4AEB-A3EF-D438D0AEE5E1}"/>
    <cellStyle name="SAPBEXHLevel1 8 2" xfId="35769" xr:uid="{1F85C470-746B-411B-8511-3E5B229DE8E7}"/>
    <cellStyle name="SAPBEXHLevel1 9" xfId="28132" xr:uid="{B0E93E73-0D8D-4B5B-A80B-F50520A3DD6D}"/>
    <cellStyle name="SAPBEXHLevel1X" xfId="2703" xr:uid="{00000000-0005-0000-0000-00006C0A0000}"/>
    <cellStyle name="SAPBEXHLevel1X 2" xfId="2704" xr:uid="{00000000-0005-0000-0000-00006D0A0000}"/>
    <cellStyle name="SAPBEXHLevel1X 2 2" xfId="2705" xr:uid="{00000000-0005-0000-0000-00006E0A0000}"/>
    <cellStyle name="SAPBEXHLevel1X 2 2 2" xfId="18636" xr:uid="{00000000-0005-0000-0000-0000E6450000}"/>
    <cellStyle name="SAPBEXHLevel1X 2 2 2 2" xfId="18637" xr:uid="{00000000-0005-0000-0000-0000E7450000}"/>
    <cellStyle name="SAPBEXHLevel1X 2 2 2 3" xfId="20369" xr:uid="{00000000-0005-0000-0000-0000E6450000}"/>
    <cellStyle name="SAPBEXHLevel1X 2 2 2 3 2" xfId="27738" xr:uid="{6D769317-4A4D-45EE-BAA9-A06D0421A3AF}"/>
    <cellStyle name="SAPBEXHLevel1X 2 2 2 3 2 2" xfId="42675" xr:uid="{10066FEF-D007-4938-83D2-A8DAC72E20D8}"/>
    <cellStyle name="SAPBEXHLevel1X 2 2 2 3 3" xfId="35387" xr:uid="{112CBDE6-266F-44B7-8678-BFEEDF98BFF5}"/>
    <cellStyle name="SAPBEXHLevel1X 2 2 2 4" xfId="34782" xr:uid="{2E773528-9791-4A75-BE97-E47A49B26CE2}"/>
    <cellStyle name="SAPBEXHLevel1X 2 2 3" xfId="18638" xr:uid="{00000000-0005-0000-0000-0000E8450000}"/>
    <cellStyle name="SAPBEXHLevel1X 2 2 4" xfId="18635" xr:uid="{00000000-0005-0000-0000-0000E5450000}"/>
    <cellStyle name="SAPBEXHLevel1X 2 2 5" xfId="28135" xr:uid="{7CBFB423-05B9-401E-884B-9F6AC1DA57AE}"/>
    <cellStyle name="SAPBEXHLevel1X 2 3" xfId="18639" xr:uid="{00000000-0005-0000-0000-0000E9450000}"/>
    <cellStyle name="SAPBEXHLevel1X 2 3 2" xfId="18640" xr:uid="{00000000-0005-0000-0000-0000EA450000}"/>
    <cellStyle name="SAPBEXHLevel1X 2 3 2 2" xfId="20370" xr:uid="{00000000-0005-0000-0000-0000EA450000}"/>
    <cellStyle name="SAPBEXHLevel1X 2 3 2 2 2" xfId="27739" xr:uid="{9EBF0634-A110-4628-9225-17606C5FD038}"/>
    <cellStyle name="SAPBEXHLevel1X 2 3 2 2 2 2" xfId="42676" xr:uid="{3BA4A701-1D9D-4912-8A90-1EB26260565B}"/>
    <cellStyle name="SAPBEXHLevel1X 2 3 2 2 3" xfId="35388" xr:uid="{9D540F33-D5D6-4D03-8D95-AFF6C2CA73BF}"/>
    <cellStyle name="SAPBEXHLevel1X 2 3 2 3" xfId="34783" xr:uid="{7D56C720-BE33-43EA-ABFC-4F9104484650}"/>
    <cellStyle name="SAPBEXHLevel1X 2 4" xfId="18641" xr:uid="{00000000-0005-0000-0000-0000EB450000}"/>
    <cellStyle name="SAPBEXHLevel1X 2 4 2" xfId="20371" xr:uid="{00000000-0005-0000-0000-0000EB450000}"/>
    <cellStyle name="SAPBEXHLevel1X 2 4 2 2" xfId="27740" xr:uid="{7D61957E-1D0B-4602-843E-8137CF77084A}"/>
    <cellStyle name="SAPBEXHLevel1X 2 4 2 2 2" xfId="42677" xr:uid="{DA1ADF64-F188-4B4F-9E43-920E9DAB7002}"/>
    <cellStyle name="SAPBEXHLevel1X 2 4 2 3" xfId="35389" xr:uid="{A2A8D8B4-E413-425D-B05D-948D40DBEA28}"/>
    <cellStyle name="SAPBEXHLevel1X 2 4 3" xfId="34784" xr:uid="{4A2C37ED-3A06-408B-BB33-F96AE7E3F2AA}"/>
    <cellStyle name="SAPBEXHLevel1X 2 5" xfId="18642" xr:uid="{00000000-0005-0000-0000-0000EC450000}"/>
    <cellStyle name="SAPBEXHLevel1X 2 6" xfId="18634" xr:uid="{00000000-0005-0000-0000-0000E4450000}"/>
    <cellStyle name="SAPBEXHLevel1X 2 7" xfId="28134" xr:uid="{C9E1A3FF-B005-4EB2-A7BC-1EE002191C5F}"/>
    <cellStyle name="SAPBEXHLevel1X 3" xfId="2706" xr:uid="{00000000-0005-0000-0000-00006F0A0000}"/>
    <cellStyle name="SAPBEXHLevel1X 3 2" xfId="2707" xr:uid="{00000000-0005-0000-0000-0000700A0000}"/>
    <cellStyle name="SAPBEXHLevel1X 3 2 2" xfId="18645" xr:uid="{00000000-0005-0000-0000-0000EF450000}"/>
    <cellStyle name="SAPBEXHLevel1X 3 2 2 2" xfId="20372" xr:uid="{00000000-0005-0000-0000-0000EF450000}"/>
    <cellStyle name="SAPBEXHLevel1X 3 2 2 2 2" xfId="35390" xr:uid="{48C9EC1E-4AD4-4EBB-B13F-5B880621D8A6}"/>
    <cellStyle name="SAPBEXHLevel1X 3 2 2 3" xfId="34785" xr:uid="{9AC45B9E-8CB3-4351-9DF9-357F6E608DB9}"/>
    <cellStyle name="SAPBEXHLevel1X 3 2 3" xfId="18644" xr:uid="{00000000-0005-0000-0000-0000EE450000}"/>
    <cellStyle name="SAPBEXHLevel1X 3 2 4" xfId="20778" xr:uid="{E1717C11-4CC7-4F0B-8A27-B9415A377E9B}"/>
    <cellStyle name="SAPBEXHLevel1X 3 2 4 2" xfId="35770" xr:uid="{E4A32D2A-857D-4385-9656-7ACB2FE8D04F}"/>
    <cellStyle name="SAPBEXHLevel1X 3 2 5" xfId="28137" xr:uid="{88CBC867-7952-4B9D-B9E7-0FE954A7B842}"/>
    <cellStyle name="SAPBEXHLevel1X 3 3" xfId="18646" xr:uid="{00000000-0005-0000-0000-0000F0450000}"/>
    <cellStyle name="SAPBEXHLevel1X 3 3 2" xfId="18647" xr:uid="{00000000-0005-0000-0000-0000F1450000}"/>
    <cellStyle name="SAPBEXHLevel1X 3 3 2 2" xfId="20374" xr:uid="{00000000-0005-0000-0000-0000F1450000}"/>
    <cellStyle name="SAPBEXHLevel1X 3 3 2 2 2" xfId="35392" xr:uid="{572D9367-6519-42DE-BF7B-6E09F63493CE}"/>
    <cellStyle name="SAPBEXHLevel1X 3 3 2 3" xfId="34787" xr:uid="{98D244AA-00A5-4C4C-94C2-50FA134AC15F}"/>
    <cellStyle name="SAPBEXHLevel1X 3 3 3" xfId="20373" xr:uid="{00000000-0005-0000-0000-0000F0450000}"/>
    <cellStyle name="SAPBEXHLevel1X 3 3 3 2" xfId="27741" xr:uid="{C1F0DFC0-470D-4D2C-89E3-2C383818F525}"/>
    <cellStyle name="SAPBEXHLevel1X 3 3 3 2 2" xfId="42678" xr:uid="{9700DB2B-79EB-48F3-A42F-B5039E69739C}"/>
    <cellStyle name="SAPBEXHLevel1X 3 3 3 3" xfId="35391" xr:uid="{71CBA6E6-3A48-47A8-9CEA-3FD38507130F}"/>
    <cellStyle name="SAPBEXHLevel1X 3 3 4" xfId="34786" xr:uid="{964F0B5A-8DA8-484F-B575-3382C2C4EAF5}"/>
    <cellStyle name="SAPBEXHLevel1X 3 4" xfId="18648" xr:uid="{00000000-0005-0000-0000-0000F2450000}"/>
    <cellStyle name="SAPBEXHLevel1X 3 4 2" xfId="20375" xr:uid="{00000000-0005-0000-0000-0000F2450000}"/>
    <cellStyle name="SAPBEXHLevel1X 3 4 2 2" xfId="35393" xr:uid="{3F028FED-CDFD-4A7E-B917-0A0E4AE392E4}"/>
    <cellStyle name="SAPBEXHLevel1X 3 4 3" xfId="34788" xr:uid="{9B10DF4C-088F-4E4B-8603-D32CAA66692F}"/>
    <cellStyle name="SAPBEXHLevel1X 3 5" xfId="18649" xr:uid="{00000000-0005-0000-0000-0000F3450000}"/>
    <cellStyle name="SAPBEXHLevel1X 3 6" xfId="18643" xr:uid="{00000000-0005-0000-0000-0000ED450000}"/>
    <cellStyle name="SAPBEXHLevel1X 3 7" xfId="28136" xr:uid="{F8E2DC34-22E3-4D08-B2D2-0A9DC8950978}"/>
    <cellStyle name="SAPBEXHLevel1X 4" xfId="2708" xr:uid="{00000000-0005-0000-0000-0000710A0000}"/>
    <cellStyle name="SAPBEXHLevel1X 4 2" xfId="18651" xr:uid="{00000000-0005-0000-0000-0000F5450000}"/>
    <cellStyle name="SAPBEXHLevel1X 4 2 2" xfId="18652" xr:uid="{00000000-0005-0000-0000-0000F6450000}"/>
    <cellStyle name="SAPBEXHLevel1X 4 2 2 2" xfId="20377" xr:uid="{00000000-0005-0000-0000-0000F6450000}"/>
    <cellStyle name="SAPBEXHLevel1X 4 2 2 2 2" xfId="35395" xr:uid="{91ECB7B9-6140-401B-8018-318E2A3CC3FE}"/>
    <cellStyle name="SAPBEXHLevel1X 4 2 2 3" xfId="34790" xr:uid="{C00F643D-9AEC-48FA-A715-FF15DF975B81}"/>
    <cellStyle name="SAPBEXHLevel1X 4 2 3" xfId="18653" xr:uid="{00000000-0005-0000-0000-0000F7450000}"/>
    <cellStyle name="SAPBEXHLevel1X 4 2 4" xfId="20376" xr:uid="{00000000-0005-0000-0000-0000F5450000}"/>
    <cellStyle name="SAPBEXHLevel1X 4 2 4 2" xfId="27742" xr:uid="{1CFA7F87-CFD6-42C7-9969-D874DF784451}"/>
    <cellStyle name="SAPBEXHLevel1X 4 2 4 2 2" xfId="42679" xr:uid="{E512EE83-98DE-48ED-9E51-B0E840B50E3E}"/>
    <cellStyle name="SAPBEXHLevel1X 4 2 4 3" xfId="35394" xr:uid="{35C3E693-7BF3-4E7C-BFC9-80FC5AA55651}"/>
    <cellStyle name="SAPBEXHLevel1X 4 2 5" xfId="34789" xr:uid="{A95FFEE7-C22C-43DB-887C-4E1C0EC61197}"/>
    <cellStyle name="SAPBEXHLevel1X 4 3" xfId="18654" xr:uid="{00000000-0005-0000-0000-0000F8450000}"/>
    <cellStyle name="SAPBEXHLevel1X 4 4" xfId="18650" xr:uid="{00000000-0005-0000-0000-0000F4450000}"/>
    <cellStyle name="SAPBEXHLevel1X 4 5" xfId="28138" xr:uid="{3B12FB0C-E089-473B-8CB0-F674F080E533}"/>
    <cellStyle name="SAPBEXHLevel1X 5" xfId="18655" xr:uid="{00000000-0005-0000-0000-0000F9450000}"/>
    <cellStyle name="SAPBEXHLevel1X 5 2" xfId="18656" xr:uid="{00000000-0005-0000-0000-0000FA450000}"/>
    <cellStyle name="SAPBEXHLevel1X 5 2 2" xfId="20378" xr:uid="{00000000-0005-0000-0000-0000FA450000}"/>
    <cellStyle name="SAPBEXHLevel1X 5 2 2 2" xfId="35396" xr:uid="{738C5D2D-0279-43FC-B4EE-C529ED4789C4}"/>
    <cellStyle name="SAPBEXHLevel1X 5 2 3" xfId="34791" xr:uid="{45FBC061-6252-42EE-BCE6-29039596896E}"/>
    <cellStyle name="SAPBEXHLevel1X 6" xfId="18657" xr:uid="{00000000-0005-0000-0000-0000FB450000}"/>
    <cellStyle name="SAPBEXHLevel1X 6 2" xfId="20379" xr:uid="{00000000-0005-0000-0000-0000FB450000}"/>
    <cellStyle name="SAPBEXHLevel1X 6 2 2" xfId="27743" xr:uid="{A3BDB668-B848-4DFA-AC3C-827B7CDABD44}"/>
    <cellStyle name="SAPBEXHLevel1X 6 2 2 2" xfId="42680" xr:uid="{3FA69FE6-8A5A-40CA-9004-CB2395B36F8A}"/>
    <cellStyle name="SAPBEXHLevel1X 6 2 3" xfId="35397" xr:uid="{3B5595FA-AAA3-4131-8B8A-042E2FB4B0CB}"/>
    <cellStyle name="SAPBEXHLevel1X 6 3" xfId="34792" xr:uid="{7EE66F4A-C719-4931-A614-2C175804BFAF}"/>
    <cellStyle name="SAPBEXHLevel1X 7" xfId="18658" xr:uid="{00000000-0005-0000-0000-0000FC450000}"/>
    <cellStyle name="SAPBEXHLevel1X 8" xfId="18633" xr:uid="{00000000-0005-0000-0000-0000E3450000}"/>
    <cellStyle name="SAPBEXHLevel1X 9" xfId="28133" xr:uid="{AA8F4751-D06A-4125-AB63-73A1BC784C33}"/>
    <cellStyle name="SAPBEXHLevel1X_2010-2012 Program Workbook_Incent_FS" xfId="2709" xr:uid="{00000000-0005-0000-0000-0000720A0000}"/>
    <cellStyle name="SAPBEXHLevel2" xfId="2710" xr:uid="{00000000-0005-0000-0000-0000730A0000}"/>
    <cellStyle name="SAPBEXHLevel2 2" xfId="2904" xr:uid="{00000000-0005-0000-0000-0000740A0000}"/>
    <cellStyle name="SAPBEXHLevel2 2 2" xfId="18661" xr:uid="{00000000-0005-0000-0000-000000460000}"/>
    <cellStyle name="SAPBEXHLevel2 2 2 2" xfId="18662" xr:uid="{00000000-0005-0000-0000-000001460000}"/>
    <cellStyle name="SAPBEXHLevel2 2 2 3" xfId="18663" xr:uid="{00000000-0005-0000-0000-000002460000}"/>
    <cellStyle name="SAPBEXHLevel2 2 2 3 2" xfId="20380" xr:uid="{00000000-0005-0000-0000-000002460000}"/>
    <cellStyle name="SAPBEXHLevel2 2 2 3 2 2" xfId="27744" xr:uid="{D109FFF9-EE57-4E3A-BA7E-1DD225B89308}"/>
    <cellStyle name="SAPBEXHLevel2 2 2 3 2 2 2" xfId="42681" xr:uid="{5A775AAB-9562-4E64-8D95-3466AB41DA8B}"/>
    <cellStyle name="SAPBEXHLevel2 2 2 3 2 3" xfId="35398" xr:uid="{C72B9169-DC99-41F7-BCC8-935E0FACFC6E}"/>
    <cellStyle name="SAPBEXHLevel2 2 2 3 3" xfId="27295" xr:uid="{16C62E1A-0E5F-4CE0-984E-05A66ED51B9D}"/>
    <cellStyle name="SAPBEXHLevel2 2 2 3 3 2" xfId="42255" xr:uid="{A3976018-4256-45FE-8E4D-2B3AB63EB143}"/>
    <cellStyle name="SAPBEXHLevel2 2 2 3 4" xfId="34793" xr:uid="{B8E2FAA7-D4FF-4AA9-91CD-539F0070D8BB}"/>
    <cellStyle name="SAPBEXHLevel2 2 2 4" xfId="18664" xr:uid="{00000000-0005-0000-0000-000003460000}"/>
    <cellStyle name="SAPBEXHLevel2 2 3" xfId="18665" xr:uid="{00000000-0005-0000-0000-000004460000}"/>
    <cellStyle name="SAPBEXHLevel2 2 3 2" xfId="18666" xr:uid="{00000000-0005-0000-0000-000005460000}"/>
    <cellStyle name="SAPBEXHLevel2 2 3 3" xfId="18667" xr:uid="{00000000-0005-0000-0000-000006460000}"/>
    <cellStyle name="SAPBEXHLevel2 2 3 3 2" xfId="20381" xr:uid="{00000000-0005-0000-0000-000006460000}"/>
    <cellStyle name="SAPBEXHLevel2 2 3 3 2 2" xfId="27745" xr:uid="{A83B4967-3918-4375-BB36-158F58BE6474}"/>
    <cellStyle name="SAPBEXHLevel2 2 3 3 2 2 2" xfId="42682" xr:uid="{E34B251A-B3C1-4A23-AAB3-F1EBCA4FA870}"/>
    <cellStyle name="SAPBEXHLevel2 2 3 3 2 3" xfId="35399" xr:uid="{BFEA14F2-E2A8-42C5-89AA-A09C0CE437F0}"/>
    <cellStyle name="SAPBEXHLevel2 2 3 3 3" xfId="27296" xr:uid="{6C5EBF4B-B389-4CBB-94C0-FE7F54B5E0EA}"/>
    <cellStyle name="SAPBEXHLevel2 2 3 3 3 2" xfId="42256" xr:uid="{637A7551-D335-49A2-B262-E801E58C619F}"/>
    <cellStyle name="SAPBEXHLevel2 2 3 3 4" xfId="34794" xr:uid="{115D25B2-06E2-4825-9FC4-1449B23DA7E0}"/>
    <cellStyle name="SAPBEXHLevel2 2 3 4" xfId="18668" xr:uid="{00000000-0005-0000-0000-000007460000}"/>
    <cellStyle name="SAPBEXHLevel2 2 4" xfId="18669" xr:uid="{00000000-0005-0000-0000-000008460000}"/>
    <cellStyle name="SAPBEXHLevel2 2 4 2" xfId="18670" xr:uid="{00000000-0005-0000-0000-000009460000}"/>
    <cellStyle name="SAPBEXHLevel2 2 4 2 2" xfId="20382" xr:uid="{00000000-0005-0000-0000-000009460000}"/>
    <cellStyle name="SAPBEXHLevel2 2 4 2 2 2" xfId="27746" xr:uid="{20C2DEF3-9593-4CB3-857D-65E2D3E23417}"/>
    <cellStyle name="SAPBEXHLevel2 2 4 2 2 2 2" xfId="42683" xr:uid="{720ABDFF-BC47-4E2F-9272-DEFA8489D24A}"/>
    <cellStyle name="SAPBEXHLevel2 2 4 2 2 3" xfId="35400" xr:uid="{DA6EAD32-D25C-4975-B541-392D6E8A4E87}"/>
    <cellStyle name="SAPBEXHLevel2 2 4 2 3" xfId="27297" xr:uid="{BB302B5E-164B-479A-A419-D9831CB983C9}"/>
    <cellStyle name="SAPBEXHLevel2 2 4 2 3 2" xfId="42257" xr:uid="{8531897B-BADE-412E-BC3A-035571E288DE}"/>
    <cellStyle name="SAPBEXHLevel2 2 4 2 4" xfId="34795" xr:uid="{303D8569-15AC-42FD-ACB0-E4A0D9DA62C1}"/>
    <cellStyle name="SAPBEXHLevel2 2 5" xfId="18671" xr:uid="{00000000-0005-0000-0000-00000A460000}"/>
    <cellStyle name="SAPBEXHLevel2 2 5 2" xfId="20383" xr:uid="{00000000-0005-0000-0000-00000A460000}"/>
    <cellStyle name="SAPBEXHLevel2 2 5 2 2" xfId="27747" xr:uid="{C14DABE9-3E7D-4E80-B4A5-1391A19EEEC7}"/>
    <cellStyle name="SAPBEXHLevel2 2 5 2 2 2" xfId="42684" xr:uid="{6516E8D3-E5E8-4B36-8B09-E91013F62C85}"/>
    <cellStyle name="SAPBEXHLevel2 2 5 2 3" xfId="35401" xr:uid="{0CF27FF7-19E6-46B5-9860-D84EBE73C421}"/>
    <cellStyle name="SAPBEXHLevel2 2 5 3" xfId="27298" xr:uid="{44BEB7B4-AD16-474A-998B-EFD495FF5A30}"/>
    <cellStyle name="SAPBEXHLevel2 2 5 3 2" xfId="42258" xr:uid="{29AF5FB4-236F-4C07-A746-982331A5E361}"/>
    <cellStyle name="SAPBEXHLevel2 2 5 4" xfId="34796" xr:uid="{39C98B0C-B5A8-4725-A045-2D22DC9EC3D6}"/>
    <cellStyle name="SAPBEXHLevel2 2 6" xfId="18672" xr:uid="{00000000-0005-0000-0000-00000B460000}"/>
    <cellStyle name="SAPBEXHLevel2 2 7" xfId="18660" xr:uid="{00000000-0005-0000-0000-0000FF450000}"/>
    <cellStyle name="SAPBEXHLevel2 2 8" xfId="20860" xr:uid="{2FB78418-BD5E-4777-970E-6B4FF0C52C64}"/>
    <cellStyle name="SAPBEXHLevel2 2 8 2" xfId="35836" xr:uid="{67DA31CE-21BF-4A87-852A-E6AF702A1E3D}"/>
    <cellStyle name="SAPBEXHLevel2 2 9" xfId="28232" xr:uid="{BAB20AEF-98BD-46B6-B966-8A473E142640}"/>
    <cellStyle name="SAPBEXHLevel2 3" xfId="18673" xr:uid="{00000000-0005-0000-0000-00000C460000}"/>
    <cellStyle name="SAPBEXHLevel2 3 2" xfId="18674" xr:uid="{00000000-0005-0000-0000-00000D460000}"/>
    <cellStyle name="SAPBEXHLevel2 3 2 2" xfId="18675" xr:uid="{00000000-0005-0000-0000-00000E460000}"/>
    <cellStyle name="SAPBEXHLevel2 3 2 2 2" xfId="20384" xr:uid="{00000000-0005-0000-0000-00000E460000}"/>
    <cellStyle name="SAPBEXHLevel2 3 2 2 2 2" xfId="35402" xr:uid="{42D608B8-C3FD-4BF1-8DB5-BA835839F4AB}"/>
    <cellStyle name="SAPBEXHLevel2 3 2 2 3" xfId="34797" xr:uid="{CD346A48-6F41-4AC8-A3A7-5E6519727CFB}"/>
    <cellStyle name="SAPBEXHLevel2 3 3" xfId="18676" xr:uid="{00000000-0005-0000-0000-00000F460000}"/>
    <cellStyle name="SAPBEXHLevel2 3 3 2" xfId="18677" xr:uid="{00000000-0005-0000-0000-000010460000}"/>
    <cellStyle name="SAPBEXHLevel2 3 3 2 2" xfId="20386" xr:uid="{00000000-0005-0000-0000-000010460000}"/>
    <cellStyle name="SAPBEXHLevel2 3 3 2 2 2" xfId="35404" xr:uid="{53E206D5-A3FE-4CF1-8274-DCA886141F32}"/>
    <cellStyle name="SAPBEXHLevel2 3 3 2 3" xfId="34799" xr:uid="{EC0695E1-6D11-428F-94C0-03313865A1E1}"/>
    <cellStyle name="SAPBEXHLevel2 3 3 3" xfId="20385" xr:uid="{00000000-0005-0000-0000-00000F460000}"/>
    <cellStyle name="SAPBEXHLevel2 3 3 3 2" xfId="27748" xr:uid="{619CBA9A-7621-4503-AA17-7CFCA9B5668F}"/>
    <cellStyle name="SAPBEXHLevel2 3 3 3 2 2" xfId="42685" xr:uid="{E0920151-D910-4A38-97E8-60BE43BF2AE8}"/>
    <cellStyle name="SAPBEXHLevel2 3 3 3 3" xfId="35403" xr:uid="{F77AA5D1-0757-4EFD-9A8E-40577F479407}"/>
    <cellStyle name="SAPBEXHLevel2 3 3 4" xfId="27299" xr:uid="{CBA74DE9-C7C1-4BD5-B152-20C18FA66AC4}"/>
    <cellStyle name="SAPBEXHLevel2 3 3 4 2" xfId="42259" xr:uid="{2E7CDF52-07AB-4C60-B023-2E4CC61676A6}"/>
    <cellStyle name="SAPBEXHLevel2 3 3 5" xfId="34798" xr:uid="{129654C5-E8D0-4388-8AEE-B1077615289E}"/>
    <cellStyle name="SAPBEXHLevel2 3 4" xfId="18678" xr:uid="{00000000-0005-0000-0000-000011460000}"/>
    <cellStyle name="SAPBEXHLevel2 3 4 2" xfId="20387" xr:uid="{00000000-0005-0000-0000-000011460000}"/>
    <cellStyle name="SAPBEXHLevel2 3 4 2 2" xfId="35405" xr:uid="{849B9E2B-500E-4952-9E15-05D9BE613A4B}"/>
    <cellStyle name="SAPBEXHLevel2 3 4 3" xfId="34800" xr:uid="{F17B5889-8B62-4B30-B979-8904DCC639AB}"/>
    <cellStyle name="SAPBEXHLevel2 3 5" xfId="18679" xr:uid="{00000000-0005-0000-0000-000012460000}"/>
    <cellStyle name="SAPBEXHLevel2 4" xfId="18680" xr:uid="{00000000-0005-0000-0000-000013460000}"/>
    <cellStyle name="SAPBEXHLevel2 4 2" xfId="18681" xr:uid="{00000000-0005-0000-0000-000014460000}"/>
    <cellStyle name="SAPBEXHLevel2 4 2 2" xfId="20388" xr:uid="{00000000-0005-0000-0000-000014460000}"/>
    <cellStyle name="SAPBEXHLevel2 4 2 2 2" xfId="35406" xr:uid="{C6BF8910-BE0B-46DB-8C7C-B5C3559DE727}"/>
    <cellStyle name="SAPBEXHLevel2 4 2 3" xfId="34801" xr:uid="{FD6515FC-7669-448F-9CDF-28D355B1B519}"/>
    <cellStyle name="SAPBEXHLevel2 5" xfId="18682" xr:uid="{00000000-0005-0000-0000-000015460000}"/>
    <cellStyle name="SAPBEXHLevel2 5 2" xfId="18683" xr:uid="{00000000-0005-0000-0000-000016460000}"/>
    <cellStyle name="SAPBEXHLevel2 5 2 2" xfId="20390" xr:uid="{00000000-0005-0000-0000-000016460000}"/>
    <cellStyle name="SAPBEXHLevel2 5 2 2 2" xfId="35408" xr:uid="{FFE228AB-8546-4600-A988-77AE1DC789E2}"/>
    <cellStyle name="SAPBEXHLevel2 5 2 3" xfId="34803" xr:uid="{701195A7-8FC0-4CC7-8F13-15C5C7E45E5F}"/>
    <cellStyle name="SAPBEXHLevel2 5 3" xfId="20389" xr:uid="{00000000-0005-0000-0000-000015460000}"/>
    <cellStyle name="SAPBEXHLevel2 5 3 2" xfId="27749" xr:uid="{04F1B6E2-E032-4B41-AA31-C0691BE374DF}"/>
    <cellStyle name="SAPBEXHLevel2 5 3 2 2" xfId="42686" xr:uid="{41281C39-0CB3-4D92-9C2E-3F630325D011}"/>
    <cellStyle name="SAPBEXHLevel2 5 3 3" xfId="35407" xr:uid="{65FBA160-97B2-40B3-99CD-6548863B00B0}"/>
    <cellStyle name="SAPBEXHLevel2 5 4" xfId="34802" xr:uid="{73C575EC-ECC1-4031-A4D0-D02C41544AF6}"/>
    <cellStyle name="SAPBEXHLevel2 6" xfId="18684" xr:uid="{00000000-0005-0000-0000-000017460000}"/>
    <cellStyle name="SAPBEXHLevel2 7" xfId="18659" xr:uid="{00000000-0005-0000-0000-0000FE450000}"/>
    <cellStyle name="SAPBEXHLevel2 8" xfId="20779" xr:uid="{7FC952B6-CFBF-40CD-8731-384AB2CB162A}"/>
    <cellStyle name="SAPBEXHLevel2 8 2" xfId="35771" xr:uid="{5D2072D6-DA3A-4D2B-8954-6ABDAF1E13F5}"/>
    <cellStyle name="SAPBEXHLevel2 9" xfId="28139" xr:uid="{54EF904B-22E4-4E97-8D87-C128D521BA7E}"/>
    <cellStyle name="SAPBEXHLevel2X" xfId="2711" xr:uid="{00000000-0005-0000-0000-0000750A0000}"/>
    <cellStyle name="SAPBEXHLevel2X 2" xfId="2712" xr:uid="{00000000-0005-0000-0000-0000760A0000}"/>
    <cellStyle name="SAPBEXHLevel2X 2 2" xfId="2713" xr:uid="{00000000-0005-0000-0000-0000770A0000}"/>
    <cellStyle name="SAPBEXHLevel2X 2 2 2" xfId="18688" xr:uid="{00000000-0005-0000-0000-00001B460000}"/>
    <cellStyle name="SAPBEXHLevel2X 2 2 2 2" xfId="18689" xr:uid="{00000000-0005-0000-0000-00001C460000}"/>
    <cellStyle name="SAPBEXHLevel2X 2 2 2 3" xfId="20391" xr:uid="{00000000-0005-0000-0000-00001B460000}"/>
    <cellStyle name="SAPBEXHLevel2X 2 2 2 3 2" xfId="27750" xr:uid="{31E6F422-9CE8-4CB6-A0E1-ABC1F280CE1A}"/>
    <cellStyle name="SAPBEXHLevel2X 2 2 2 3 2 2" xfId="42687" xr:uid="{FA7D904E-9463-4240-85A9-5E0303E4982E}"/>
    <cellStyle name="SAPBEXHLevel2X 2 2 2 3 3" xfId="35409" xr:uid="{E929F75B-085D-45B9-9A12-25B2A986205B}"/>
    <cellStyle name="SAPBEXHLevel2X 2 2 2 4" xfId="34804" xr:uid="{FB925836-CFFA-4EEF-B8CD-47EDE28B456F}"/>
    <cellStyle name="SAPBEXHLevel2X 2 2 3" xfId="18690" xr:uid="{00000000-0005-0000-0000-00001D460000}"/>
    <cellStyle name="SAPBEXHLevel2X 2 2 4" xfId="18687" xr:uid="{00000000-0005-0000-0000-00001A460000}"/>
    <cellStyle name="SAPBEXHLevel2X 2 2 5" xfId="28142" xr:uid="{8D9EFDE5-4439-4EA8-AB47-9EAEAD8E9295}"/>
    <cellStyle name="SAPBEXHLevel2X 2 3" xfId="18691" xr:uid="{00000000-0005-0000-0000-00001E460000}"/>
    <cellStyle name="SAPBEXHLevel2X 2 3 2" xfId="18692" xr:uid="{00000000-0005-0000-0000-00001F460000}"/>
    <cellStyle name="SAPBEXHLevel2X 2 3 2 2" xfId="20392" xr:uid="{00000000-0005-0000-0000-00001F460000}"/>
    <cellStyle name="SAPBEXHLevel2X 2 3 2 2 2" xfId="27751" xr:uid="{D34EDAA9-F961-4CF0-9DBC-F3400A4A1B83}"/>
    <cellStyle name="SAPBEXHLevel2X 2 3 2 2 2 2" xfId="42688" xr:uid="{7948D1F1-798F-4C8F-8965-6C85A227D945}"/>
    <cellStyle name="SAPBEXHLevel2X 2 3 2 2 3" xfId="35410" xr:uid="{13F062A7-B6C9-4161-A652-0862F8CFA045}"/>
    <cellStyle name="SAPBEXHLevel2X 2 3 2 3" xfId="34805" xr:uid="{C29C5CDF-6BA7-4818-9007-80981B08C4D6}"/>
    <cellStyle name="SAPBEXHLevel2X 2 4" xfId="18693" xr:uid="{00000000-0005-0000-0000-000020460000}"/>
    <cellStyle name="SAPBEXHLevel2X 2 4 2" xfId="20393" xr:uid="{00000000-0005-0000-0000-000020460000}"/>
    <cellStyle name="SAPBEXHLevel2X 2 4 2 2" xfId="27752" xr:uid="{CEA57ADB-7134-4D75-A5C7-D95F9A49130B}"/>
    <cellStyle name="SAPBEXHLevel2X 2 4 2 2 2" xfId="42689" xr:uid="{478F27BD-5B3F-4940-B58E-2E158BAF2678}"/>
    <cellStyle name="SAPBEXHLevel2X 2 4 2 3" xfId="35411" xr:uid="{5C5C23C2-7EA7-4697-B94C-6DBC1739B566}"/>
    <cellStyle name="SAPBEXHLevel2X 2 4 3" xfId="34806" xr:uid="{9B5DA508-2628-47D3-ADB8-47FFCB76B485}"/>
    <cellStyle name="SAPBEXHLevel2X 2 5" xfId="18694" xr:uid="{00000000-0005-0000-0000-000021460000}"/>
    <cellStyle name="SAPBEXHLevel2X 2 6" xfId="18686" xr:uid="{00000000-0005-0000-0000-000019460000}"/>
    <cellStyle name="SAPBEXHLevel2X 2 7" xfId="28141" xr:uid="{14A897ED-0206-4C5C-9260-1EC0C0A23D26}"/>
    <cellStyle name="SAPBEXHLevel2X 3" xfId="2714" xr:uid="{00000000-0005-0000-0000-0000780A0000}"/>
    <cellStyle name="SAPBEXHLevel2X 3 2" xfId="2715" xr:uid="{00000000-0005-0000-0000-0000790A0000}"/>
    <cellStyle name="SAPBEXHLevel2X 3 2 2" xfId="18697" xr:uid="{00000000-0005-0000-0000-000024460000}"/>
    <cellStyle name="SAPBEXHLevel2X 3 2 2 2" xfId="20394" xr:uid="{00000000-0005-0000-0000-000024460000}"/>
    <cellStyle name="SAPBEXHLevel2X 3 2 2 2 2" xfId="35412" xr:uid="{C2EA326E-A39E-4363-8C3D-704CE4411352}"/>
    <cellStyle name="SAPBEXHLevel2X 3 2 2 3" xfId="34807" xr:uid="{A22F7FEB-FA6E-4A23-AC26-4FD98DC4D4D3}"/>
    <cellStyle name="SAPBEXHLevel2X 3 2 3" xfId="18696" xr:uid="{00000000-0005-0000-0000-000023460000}"/>
    <cellStyle name="SAPBEXHLevel2X 3 2 4" xfId="20780" xr:uid="{9D344226-5606-4DA0-8C6E-F623FC6AFE18}"/>
    <cellStyle name="SAPBEXHLevel2X 3 2 4 2" xfId="35772" xr:uid="{AAFBF1F3-9228-4363-AEA3-23C91BC0F031}"/>
    <cellStyle name="SAPBEXHLevel2X 3 2 5" xfId="28144" xr:uid="{EABBC493-32D8-46C3-A7A8-387DA4FA8BAF}"/>
    <cellStyle name="SAPBEXHLevel2X 3 3" xfId="18698" xr:uid="{00000000-0005-0000-0000-000025460000}"/>
    <cellStyle name="SAPBEXHLevel2X 3 3 2" xfId="18699" xr:uid="{00000000-0005-0000-0000-000026460000}"/>
    <cellStyle name="SAPBEXHLevel2X 3 3 2 2" xfId="20396" xr:uid="{00000000-0005-0000-0000-000026460000}"/>
    <cellStyle name="SAPBEXHLevel2X 3 3 2 2 2" xfId="35414" xr:uid="{5B195E4F-1AA5-4E7C-89E7-88939EA9F294}"/>
    <cellStyle name="SAPBEXHLevel2X 3 3 2 3" xfId="34809" xr:uid="{F54559A9-0517-42C6-B785-FD6DBE35B357}"/>
    <cellStyle name="SAPBEXHLevel2X 3 3 3" xfId="20395" xr:uid="{00000000-0005-0000-0000-000025460000}"/>
    <cellStyle name="SAPBEXHLevel2X 3 3 3 2" xfId="27753" xr:uid="{7D83FF47-8B30-4B80-920E-D04B6F684581}"/>
    <cellStyle name="SAPBEXHLevel2X 3 3 3 2 2" xfId="42690" xr:uid="{DF9C784A-F9C5-4335-8D9C-1123A5710F07}"/>
    <cellStyle name="SAPBEXHLevel2X 3 3 3 3" xfId="35413" xr:uid="{7B0587AD-C510-4F65-865B-3A565693F56A}"/>
    <cellStyle name="SAPBEXHLevel2X 3 3 4" xfId="34808" xr:uid="{2107D725-AE15-42A8-81AC-E37F4E91292C}"/>
    <cellStyle name="SAPBEXHLevel2X 3 4" xfId="18700" xr:uid="{00000000-0005-0000-0000-000027460000}"/>
    <cellStyle name="SAPBEXHLevel2X 3 4 2" xfId="20397" xr:uid="{00000000-0005-0000-0000-000027460000}"/>
    <cellStyle name="SAPBEXHLevel2X 3 4 2 2" xfId="35415" xr:uid="{43CD89AA-2FB2-44CD-8D10-D13EDE378DE5}"/>
    <cellStyle name="SAPBEXHLevel2X 3 4 3" xfId="34810" xr:uid="{36B9BBA1-B703-4CD8-B80A-14B72443D5CB}"/>
    <cellStyle name="SAPBEXHLevel2X 3 5" xfId="18701" xr:uid="{00000000-0005-0000-0000-000028460000}"/>
    <cellStyle name="SAPBEXHLevel2X 3 6" xfId="18695" xr:uid="{00000000-0005-0000-0000-000022460000}"/>
    <cellStyle name="SAPBEXHLevel2X 3 7" xfId="28143" xr:uid="{872FB530-2395-4483-8936-BAFE55A2393E}"/>
    <cellStyle name="SAPBEXHLevel2X 4" xfId="2716" xr:uid="{00000000-0005-0000-0000-00007A0A0000}"/>
    <cellStyle name="SAPBEXHLevel2X 4 2" xfId="18703" xr:uid="{00000000-0005-0000-0000-00002A460000}"/>
    <cellStyle name="SAPBEXHLevel2X 4 2 2" xfId="18704" xr:uid="{00000000-0005-0000-0000-00002B460000}"/>
    <cellStyle name="SAPBEXHLevel2X 4 2 2 2" xfId="20399" xr:uid="{00000000-0005-0000-0000-00002B460000}"/>
    <cellStyle name="SAPBEXHLevel2X 4 2 2 2 2" xfId="35417" xr:uid="{115FE6F0-501F-4CB6-B02C-256B23E79411}"/>
    <cellStyle name="SAPBEXHLevel2X 4 2 2 3" xfId="34812" xr:uid="{52D38165-2DC4-4CA4-9380-E8BC63B3E9FD}"/>
    <cellStyle name="SAPBEXHLevel2X 4 2 3" xfId="18705" xr:uid="{00000000-0005-0000-0000-00002C460000}"/>
    <cellStyle name="SAPBEXHLevel2X 4 2 4" xfId="20398" xr:uid="{00000000-0005-0000-0000-00002A460000}"/>
    <cellStyle name="SAPBEXHLevel2X 4 2 4 2" xfId="27754" xr:uid="{6867C31D-538D-47C4-BA56-B66AD20DF0C2}"/>
    <cellStyle name="SAPBEXHLevel2X 4 2 4 2 2" xfId="42691" xr:uid="{4125B212-0422-40E0-A1D9-0E1C4D4F84C3}"/>
    <cellStyle name="SAPBEXHLevel2X 4 2 4 3" xfId="35416" xr:uid="{DBF38BDF-9314-4184-8918-082A3C5C4325}"/>
    <cellStyle name="SAPBEXHLevel2X 4 2 5" xfId="34811" xr:uid="{6374AEDB-62A2-4D93-9E48-B520CB13BC74}"/>
    <cellStyle name="SAPBEXHLevel2X 4 3" xfId="18706" xr:uid="{00000000-0005-0000-0000-00002D460000}"/>
    <cellStyle name="SAPBEXHLevel2X 4 4" xfId="18702" xr:uid="{00000000-0005-0000-0000-000029460000}"/>
    <cellStyle name="SAPBEXHLevel2X 4 5" xfId="28145" xr:uid="{630B13F7-826F-4587-991F-91F19C80CECE}"/>
    <cellStyle name="SAPBEXHLevel2X 5" xfId="18707" xr:uid="{00000000-0005-0000-0000-00002E460000}"/>
    <cellStyle name="SAPBEXHLevel2X 5 2" xfId="18708" xr:uid="{00000000-0005-0000-0000-00002F460000}"/>
    <cellStyle name="SAPBEXHLevel2X 5 2 2" xfId="20400" xr:uid="{00000000-0005-0000-0000-00002F460000}"/>
    <cellStyle name="SAPBEXHLevel2X 5 2 2 2" xfId="35418" xr:uid="{3A4AE2E4-FE73-421A-8921-EF9EC5A1A9A4}"/>
    <cellStyle name="SAPBEXHLevel2X 5 2 3" xfId="34813" xr:uid="{BD20A60D-28F9-4666-BAB5-4F49E7A267B1}"/>
    <cellStyle name="SAPBEXHLevel2X 6" xfId="18709" xr:uid="{00000000-0005-0000-0000-000030460000}"/>
    <cellStyle name="SAPBEXHLevel2X 6 2" xfId="20401" xr:uid="{00000000-0005-0000-0000-000030460000}"/>
    <cellStyle name="SAPBEXHLevel2X 6 2 2" xfId="27755" xr:uid="{7E2C5495-C8BF-41DC-B616-FCF1E0122FB8}"/>
    <cellStyle name="SAPBEXHLevel2X 6 2 2 2" xfId="42692" xr:uid="{F598B010-FFC8-4953-B689-890DC2442DC0}"/>
    <cellStyle name="SAPBEXHLevel2X 6 2 3" xfId="35419" xr:uid="{4D45EB6F-4FE1-4498-A9AF-7EFE08333C8E}"/>
    <cellStyle name="SAPBEXHLevel2X 6 3" xfId="34814" xr:uid="{543402FA-B19E-4E41-84F2-687F854C5799}"/>
    <cellStyle name="SAPBEXHLevel2X 7" xfId="18710" xr:uid="{00000000-0005-0000-0000-000031460000}"/>
    <cellStyle name="SAPBEXHLevel2X 8" xfId="18685" xr:uid="{00000000-0005-0000-0000-000018460000}"/>
    <cellStyle name="SAPBEXHLevel2X 9" xfId="28140" xr:uid="{208FBB91-570D-4943-889A-65EB7CE5718F}"/>
    <cellStyle name="SAPBEXHLevel2X_2010-2012 Program Workbook_Incent_FS" xfId="2717" xr:uid="{00000000-0005-0000-0000-00007B0A0000}"/>
    <cellStyle name="SAPBEXHLevel3" xfId="2718" xr:uid="{00000000-0005-0000-0000-00007C0A0000}"/>
    <cellStyle name="SAPBEXHLevel3 2" xfId="2905" xr:uid="{00000000-0005-0000-0000-00007D0A0000}"/>
    <cellStyle name="SAPBEXHLevel3 2 2" xfId="18713" xr:uid="{00000000-0005-0000-0000-000035460000}"/>
    <cellStyle name="SAPBEXHLevel3 2 2 2" xfId="18714" xr:uid="{00000000-0005-0000-0000-000036460000}"/>
    <cellStyle name="SAPBEXHLevel3 2 2 3" xfId="18715" xr:uid="{00000000-0005-0000-0000-000037460000}"/>
    <cellStyle name="SAPBEXHLevel3 2 2 3 2" xfId="20402" xr:uid="{00000000-0005-0000-0000-000037460000}"/>
    <cellStyle name="SAPBEXHLevel3 2 2 3 2 2" xfId="27756" xr:uid="{F34810B4-6E8E-4342-B8C3-C06A66B6856A}"/>
    <cellStyle name="SAPBEXHLevel3 2 2 3 2 2 2" xfId="42693" xr:uid="{01741A93-8AFE-4387-8A47-68C851354712}"/>
    <cellStyle name="SAPBEXHLevel3 2 2 3 2 3" xfId="35420" xr:uid="{751B3D4E-19A2-4701-88C9-A4E65EBA874A}"/>
    <cellStyle name="SAPBEXHLevel3 2 2 3 3" xfId="27300" xr:uid="{871EEA0B-CC1C-4D19-ABBB-A8EE81E8B3E3}"/>
    <cellStyle name="SAPBEXHLevel3 2 2 3 3 2" xfId="42260" xr:uid="{A55ABC81-C029-4ACB-BD5C-FC76FC86C32E}"/>
    <cellStyle name="SAPBEXHLevel3 2 2 3 4" xfId="34815" xr:uid="{AC4DDA3C-F26B-4A27-9640-7D8CC9BE5646}"/>
    <cellStyle name="SAPBEXHLevel3 2 2 4" xfId="18716" xr:uid="{00000000-0005-0000-0000-000038460000}"/>
    <cellStyle name="SAPBEXHLevel3 2 3" xfId="18717" xr:uid="{00000000-0005-0000-0000-000039460000}"/>
    <cellStyle name="SAPBEXHLevel3 2 3 2" xfId="18718" xr:uid="{00000000-0005-0000-0000-00003A460000}"/>
    <cellStyle name="SAPBEXHLevel3 2 3 3" xfId="18719" xr:uid="{00000000-0005-0000-0000-00003B460000}"/>
    <cellStyle name="SAPBEXHLevel3 2 3 3 2" xfId="20403" xr:uid="{00000000-0005-0000-0000-00003B460000}"/>
    <cellStyle name="SAPBEXHLevel3 2 3 3 2 2" xfId="27757" xr:uid="{F6B57493-3B64-4529-A4E5-36C74FD5B604}"/>
    <cellStyle name="SAPBEXHLevel3 2 3 3 2 2 2" xfId="42694" xr:uid="{70F5B25A-D504-4718-94B4-75A736C2107D}"/>
    <cellStyle name="SAPBEXHLevel3 2 3 3 2 3" xfId="35421" xr:uid="{A2E325FC-6948-42BA-BBE0-10441FF202C4}"/>
    <cellStyle name="SAPBEXHLevel3 2 3 3 3" xfId="27301" xr:uid="{04969755-3C44-4209-89B8-D01D30E19DF5}"/>
    <cellStyle name="SAPBEXHLevel3 2 3 3 3 2" xfId="42261" xr:uid="{01F85571-6DED-49F0-9A63-4031A825B89E}"/>
    <cellStyle name="SAPBEXHLevel3 2 3 3 4" xfId="34816" xr:uid="{50F8A39B-7630-4940-A29A-01E3793198D6}"/>
    <cellStyle name="SAPBEXHLevel3 2 3 4" xfId="18720" xr:uid="{00000000-0005-0000-0000-00003C460000}"/>
    <cellStyle name="SAPBEXHLevel3 2 4" xfId="18721" xr:uid="{00000000-0005-0000-0000-00003D460000}"/>
    <cellStyle name="SAPBEXHLevel3 2 4 2" xfId="18722" xr:uid="{00000000-0005-0000-0000-00003E460000}"/>
    <cellStyle name="SAPBEXHLevel3 2 4 2 2" xfId="20404" xr:uid="{00000000-0005-0000-0000-00003E460000}"/>
    <cellStyle name="SAPBEXHLevel3 2 4 2 2 2" xfId="27758" xr:uid="{3CC5F9E3-1B43-408D-9E9D-BFD51834A160}"/>
    <cellStyle name="SAPBEXHLevel3 2 4 2 2 2 2" xfId="42695" xr:uid="{2203FDB6-723A-4A18-A9C9-FDE14EC0E573}"/>
    <cellStyle name="SAPBEXHLevel3 2 4 2 2 3" xfId="35422" xr:uid="{4DF247DE-B142-436B-8172-4B47746FF9EA}"/>
    <cellStyle name="SAPBEXHLevel3 2 4 2 3" xfId="27302" xr:uid="{5D90BB88-065B-41B9-8E8E-0B3FB1243235}"/>
    <cellStyle name="SAPBEXHLevel3 2 4 2 3 2" xfId="42262" xr:uid="{A8EACD7B-6FE7-4C5A-B882-54A55B405E01}"/>
    <cellStyle name="SAPBEXHLevel3 2 4 2 4" xfId="34817" xr:uid="{6E5179B1-AFD2-423C-97AE-696164C633A3}"/>
    <cellStyle name="SAPBEXHLevel3 2 5" xfId="18723" xr:uid="{00000000-0005-0000-0000-00003F460000}"/>
    <cellStyle name="SAPBEXHLevel3 2 5 2" xfId="20405" xr:uid="{00000000-0005-0000-0000-00003F460000}"/>
    <cellStyle name="SAPBEXHLevel3 2 5 2 2" xfId="27759" xr:uid="{404E1970-2722-4291-AA1C-3393AFB8D311}"/>
    <cellStyle name="SAPBEXHLevel3 2 5 2 2 2" xfId="42696" xr:uid="{476BECBE-2181-4CBF-BA42-CE70FA0BB768}"/>
    <cellStyle name="SAPBEXHLevel3 2 5 2 3" xfId="35423" xr:uid="{C7DBB770-D213-48F7-BCEB-4D535D15F483}"/>
    <cellStyle name="SAPBEXHLevel3 2 5 3" xfId="27303" xr:uid="{7E0D9C39-85C0-488F-9A60-02F0FC90B8D0}"/>
    <cellStyle name="SAPBEXHLevel3 2 5 3 2" xfId="42263" xr:uid="{2C402F84-044D-486A-A37E-CAD768F66D0B}"/>
    <cellStyle name="SAPBEXHLevel3 2 5 4" xfId="34818" xr:uid="{A544DA3D-9E4C-44C1-9916-B93C42F637C4}"/>
    <cellStyle name="SAPBEXHLevel3 2 6" xfId="18724" xr:uid="{00000000-0005-0000-0000-000040460000}"/>
    <cellStyle name="SAPBEXHLevel3 2 7" xfId="18712" xr:uid="{00000000-0005-0000-0000-000034460000}"/>
    <cellStyle name="SAPBEXHLevel3 2 8" xfId="20861" xr:uid="{1832E886-D6AE-4159-8BC3-6E9A3B803DE0}"/>
    <cellStyle name="SAPBEXHLevel3 2 8 2" xfId="35837" xr:uid="{FCB96C83-4B5C-4A4A-90B1-999336C309B0}"/>
    <cellStyle name="SAPBEXHLevel3 2 9" xfId="28233" xr:uid="{CC98CC1F-589E-417C-959C-1D0E4DFF1CA2}"/>
    <cellStyle name="SAPBEXHLevel3 3" xfId="18725" xr:uid="{00000000-0005-0000-0000-000041460000}"/>
    <cellStyle name="SAPBEXHLevel3 3 2" xfId="18726" xr:uid="{00000000-0005-0000-0000-000042460000}"/>
    <cellStyle name="SAPBEXHLevel3 3 2 2" xfId="18727" xr:uid="{00000000-0005-0000-0000-000043460000}"/>
    <cellStyle name="SAPBEXHLevel3 3 2 2 2" xfId="20406" xr:uid="{00000000-0005-0000-0000-000043460000}"/>
    <cellStyle name="SAPBEXHLevel3 3 2 2 2 2" xfId="35424" xr:uid="{EB4FD757-0CA5-464E-B4FE-A1F606DEF9A6}"/>
    <cellStyle name="SAPBEXHLevel3 3 2 2 3" xfId="34819" xr:uid="{C2EADA55-FC27-40A0-BCA9-058D3282E418}"/>
    <cellStyle name="SAPBEXHLevel3 3 3" xfId="18728" xr:uid="{00000000-0005-0000-0000-000044460000}"/>
    <cellStyle name="SAPBEXHLevel3 3 3 2" xfId="18729" xr:uid="{00000000-0005-0000-0000-000045460000}"/>
    <cellStyle name="SAPBEXHLevel3 3 3 2 2" xfId="20408" xr:uid="{00000000-0005-0000-0000-000045460000}"/>
    <cellStyle name="SAPBEXHLevel3 3 3 2 2 2" xfId="35426" xr:uid="{38341513-7DB6-4E83-A35E-527310DA055E}"/>
    <cellStyle name="SAPBEXHLevel3 3 3 2 3" xfId="34821" xr:uid="{11EA92BD-A1AB-4EFE-9B67-53FC32E01462}"/>
    <cellStyle name="SAPBEXHLevel3 3 3 3" xfId="20407" xr:uid="{00000000-0005-0000-0000-000044460000}"/>
    <cellStyle name="SAPBEXHLevel3 3 3 3 2" xfId="27760" xr:uid="{FEE9BEB6-A8C5-48D0-B0AE-778FA1991D1F}"/>
    <cellStyle name="SAPBEXHLevel3 3 3 3 2 2" xfId="42697" xr:uid="{F443831D-CB42-44C7-B38E-8657DA48DF61}"/>
    <cellStyle name="SAPBEXHLevel3 3 3 3 3" xfId="35425" xr:uid="{3485188E-2410-4B05-B1C4-6FFF9A7EAEA6}"/>
    <cellStyle name="SAPBEXHLevel3 3 3 4" xfId="27304" xr:uid="{48BDAA25-09B5-480E-AF0D-1A69C22B4232}"/>
    <cellStyle name="SAPBEXHLevel3 3 3 4 2" xfId="42264" xr:uid="{36379C94-16CD-4192-B2A9-F5378371F4FC}"/>
    <cellStyle name="SAPBEXHLevel3 3 3 5" xfId="34820" xr:uid="{F2DA9B74-5A06-4DB2-BE9C-09EA88832BD5}"/>
    <cellStyle name="SAPBEXHLevel3 3 4" xfId="18730" xr:uid="{00000000-0005-0000-0000-000046460000}"/>
    <cellStyle name="SAPBEXHLevel3 3 4 2" xfId="20409" xr:uid="{00000000-0005-0000-0000-000046460000}"/>
    <cellStyle name="SAPBEXHLevel3 3 4 2 2" xfId="35427" xr:uid="{8E3AD129-48A1-4FED-8CAA-8AA47348DEC9}"/>
    <cellStyle name="SAPBEXHLevel3 3 4 3" xfId="34822" xr:uid="{D897D3E2-6EBF-4A8B-BBFA-6D747E166095}"/>
    <cellStyle name="SAPBEXHLevel3 3 5" xfId="18731" xr:uid="{00000000-0005-0000-0000-000047460000}"/>
    <cellStyle name="SAPBEXHLevel3 4" xfId="18732" xr:uid="{00000000-0005-0000-0000-000048460000}"/>
    <cellStyle name="SAPBEXHLevel3 4 2" xfId="18733" xr:uid="{00000000-0005-0000-0000-000049460000}"/>
    <cellStyle name="SAPBEXHLevel3 4 2 2" xfId="20410" xr:uid="{00000000-0005-0000-0000-000049460000}"/>
    <cellStyle name="SAPBEXHLevel3 4 2 2 2" xfId="35428" xr:uid="{769E55D1-B097-479D-93C6-9AABCF4A55D9}"/>
    <cellStyle name="SAPBEXHLevel3 4 2 3" xfId="34823" xr:uid="{972DDCAF-2CF0-4533-A250-7AA2EAE70DB9}"/>
    <cellStyle name="SAPBEXHLevel3 5" xfId="18734" xr:uid="{00000000-0005-0000-0000-00004A460000}"/>
    <cellStyle name="SAPBEXHLevel3 5 2" xfId="18735" xr:uid="{00000000-0005-0000-0000-00004B460000}"/>
    <cellStyle name="SAPBEXHLevel3 5 2 2" xfId="20412" xr:uid="{00000000-0005-0000-0000-00004B460000}"/>
    <cellStyle name="SAPBEXHLevel3 5 2 2 2" xfId="35430" xr:uid="{372C4942-65C4-4A9D-AD2A-E112F1DD6309}"/>
    <cellStyle name="SAPBEXHLevel3 5 2 3" xfId="34825" xr:uid="{DA7957B6-F9AC-4C90-AA3D-E4527DFBA110}"/>
    <cellStyle name="SAPBEXHLevel3 5 3" xfId="20411" xr:uid="{00000000-0005-0000-0000-00004A460000}"/>
    <cellStyle name="SAPBEXHLevel3 5 3 2" xfId="27761" xr:uid="{65FAE292-FB6B-4770-9126-AFD0E6A093EC}"/>
    <cellStyle name="SAPBEXHLevel3 5 3 2 2" xfId="42698" xr:uid="{6DA8F179-DC60-4D27-83E8-35B59DB80963}"/>
    <cellStyle name="SAPBEXHLevel3 5 3 3" xfId="35429" xr:uid="{97474D58-0EB7-459F-A751-8E43DC35FA5A}"/>
    <cellStyle name="SAPBEXHLevel3 5 4" xfId="34824" xr:uid="{AAD7D9D3-2E64-4DDF-BB21-BE317ABE13A9}"/>
    <cellStyle name="SAPBEXHLevel3 6" xfId="18736" xr:uid="{00000000-0005-0000-0000-00004C460000}"/>
    <cellStyle name="SAPBEXHLevel3 7" xfId="18711" xr:uid="{00000000-0005-0000-0000-000033460000}"/>
    <cellStyle name="SAPBEXHLevel3 8" xfId="20781" xr:uid="{65C66054-CEAB-4225-919C-6467937DFA66}"/>
    <cellStyle name="SAPBEXHLevel3 8 2" xfId="35773" xr:uid="{ED111EFD-401E-43B6-B084-DC393E5F8E63}"/>
    <cellStyle name="SAPBEXHLevel3 9" xfId="28146" xr:uid="{CEF2894E-A45D-4C75-987E-B57B95A5E0A0}"/>
    <cellStyle name="SAPBEXHLevel3X" xfId="2719" xr:uid="{00000000-0005-0000-0000-00007E0A0000}"/>
    <cellStyle name="SAPBEXHLevel3X 2" xfId="2720" xr:uid="{00000000-0005-0000-0000-00007F0A0000}"/>
    <cellStyle name="SAPBEXHLevel3X 2 2" xfId="2721" xr:uid="{00000000-0005-0000-0000-0000800A0000}"/>
    <cellStyle name="SAPBEXHLevel3X 2 2 2" xfId="18740" xr:uid="{00000000-0005-0000-0000-000050460000}"/>
    <cellStyle name="SAPBEXHLevel3X 2 2 2 2" xfId="18741" xr:uid="{00000000-0005-0000-0000-000051460000}"/>
    <cellStyle name="SAPBEXHLevel3X 2 2 2 3" xfId="20413" xr:uid="{00000000-0005-0000-0000-000050460000}"/>
    <cellStyle name="SAPBEXHLevel3X 2 2 2 3 2" xfId="27762" xr:uid="{E68D8457-38B4-42EE-9A85-7BCC1FB909F1}"/>
    <cellStyle name="SAPBEXHLevel3X 2 2 2 3 2 2" xfId="42699" xr:uid="{4BC9A2E2-E3A1-495A-84E7-3E149F9C9A9A}"/>
    <cellStyle name="SAPBEXHLevel3X 2 2 2 3 3" xfId="35431" xr:uid="{260CB4A7-0F00-4F90-9946-F10BB4006123}"/>
    <cellStyle name="SAPBEXHLevel3X 2 2 2 4" xfId="34826" xr:uid="{BEEF334D-0249-4763-815D-7F82E0C2A295}"/>
    <cellStyle name="SAPBEXHLevel3X 2 2 3" xfId="18742" xr:uid="{00000000-0005-0000-0000-000052460000}"/>
    <cellStyle name="SAPBEXHLevel3X 2 2 4" xfId="18739" xr:uid="{00000000-0005-0000-0000-00004F460000}"/>
    <cellStyle name="SAPBEXHLevel3X 2 2 5" xfId="28149" xr:uid="{5CDEAFB6-6E61-4F1E-BFAF-E1EC698AB3AD}"/>
    <cellStyle name="SAPBEXHLevel3X 2 3" xfId="18743" xr:uid="{00000000-0005-0000-0000-000053460000}"/>
    <cellStyle name="SAPBEXHLevel3X 2 3 2" xfId="18744" xr:uid="{00000000-0005-0000-0000-000054460000}"/>
    <cellStyle name="SAPBEXHLevel3X 2 3 2 2" xfId="20414" xr:uid="{00000000-0005-0000-0000-000054460000}"/>
    <cellStyle name="SAPBEXHLevel3X 2 3 2 2 2" xfId="27763" xr:uid="{064FDAE9-7D32-45B5-A7D1-C29D09DA5094}"/>
    <cellStyle name="SAPBEXHLevel3X 2 3 2 2 2 2" xfId="42700" xr:uid="{A5623594-FB58-498E-A44B-F359B6EE7B22}"/>
    <cellStyle name="SAPBEXHLevel3X 2 3 2 2 3" xfId="35432" xr:uid="{1190096D-ED3F-4040-9F0A-E80D7A30383A}"/>
    <cellStyle name="SAPBEXHLevel3X 2 3 2 3" xfId="34827" xr:uid="{8FC3F157-0A70-4C7F-A4D0-61A2112F70EF}"/>
    <cellStyle name="SAPBEXHLevel3X 2 4" xfId="18745" xr:uid="{00000000-0005-0000-0000-000055460000}"/>
    <cellStyle name="SAPBEXHLevel3X 2 4 2" xfId="20415" xr:uid="{00000000-0005-0000-0000-000055460000}"/>
    <cellStyle name="SAPBEXHLevel3X 2 4 2 2" xfId="27764" xr:uid="{700F0291-3CB8-4117-94F7-8646CF873F29}"/>
    <cellStyle name="SAPBEXHLevel3X 2 4 2 2 2" xfId="42701" xr:uid="{C2AC16E3-859F-4443-8E1F-71246A50A382}"/>
    <cellStyle name="SAPBEXHLevel3X 2 4 2 3" xfId="35433" xr:uid="{2054C6F5-B279-4DF5-9F15-61EF89222B7E}"/>
    <cellStyle name="SAPBEXHLevel3X 2 4 3" xfId="34828" xr:uid="{68C3F27E-C407-4D68-A101-6D79F2087004}"/>
    <cellStyle name="SAPBEXHLevel3X 2 5" xfId="18746" xr:uid="{00000000-0005-0000-0000-000056460000}"/>
    <cellStyle name="SAPBEXHLevel3X 2 6" xfId="18738" xr:uid="{00000000-0005-0000-0000-00004E460000}"/>
    <cellStyle name="SAPBEXHLevel3X 2 7" xfId="28148" xr:uid="{F64BBE54-577C-4A36-AB48-6B381D1B3E33}"/>
    <cellStyle name="SAPBEXHLevel3X 3" xfId="2722" xr:uid="{00000000-0005-0000-0000-0000810A0000}"/>
    <cellStyle name="SAPBEXHLevel3X 3 2" xfId="2723" xr:uid="{00000000-0005-0000-0000-0000820A0000}"/>
    <cellStyle name="SAPBEXHLevel3X 3 2 2" xfId="18749" xr:uid="{00000000-0005-0000-0000-000059460000}"/>
    <cellStyle name="SAPBEXHLevel3X 3 2 2 2" xfId="20416" xr:uid="{00000000-0005-0000-0000-000059460000}"/>
    <cellStyle name="SAPBEXHLevel3X 3 2 2 2 2" xfId="35434" xr:uid="{7A6FBA3C-E4FD-4073-A216-0B12056CC8DB}"/>
    <cellStyle name="SAPBEXHLevel3X 3 2 2 3" xfId="34829" xr:uid="{FCB940F9-0D89-43DE-A84B-077B5147DA31}"/>
    <cellStyle name="SAPBEXHLevel3X 3 2 3" xfId="18748" xr:uid="{00000000-0005-0000-0000-000058460000}"/>
    <cellStyle name="SAPBEXHLevel3X 3 2 4" xfId="20782" xr:uid="{4986B05A-2B92-4DF0-8EA8-57C4C6A19C6A}"/>
    <cellStyle name="SAPBEXHLevel3X 3 2 4 2" xfId="35774" xr:uid="{967CEA32-6BD0-40FC-B702-0FD38BE57F68}"/>
    <cellStyle name="SAPBEXHLevel3X 3 2 5" xfId="28151" xr:uid="{3D23E2A4-540D-4090-83E8-426C4536FA5D}"/>
    <cellStyle name="SAPBEXHLevel3X 3 3" xfId="18750" xr:uid="{00000000-0005-0000-0000-00005A460000}"/>
    <cellStyle name="SAPBEXHLevel3X 3 3 2" xfId="18751" xr:uid="{00000000-0005-0000-0000-00005B460000}"/>
    <cellStyle name="SAPBEXHLevel3X 3 3 2 2" xfId="20418" xr:uid="{00000000-0005-0000-0000-00005B460000}"/>
    <cellStyle name="SAPBEXHLevel3X 3 3 2 2 2" xfId="35436" xr:uid="{50609448-84E4-472D-8654-10D25BDE2EFB}"/>
    <cellStyle name="SAPBEXHLevel3X 3 3 2 3" xfId="34831" xr:uid="{081FD3B0-BA56-4FF3-BEDB-B5E0B1C1229D}"/>
    <cellStyle name="SAPBEXHLevel3X 3 3 3" xfId="20417" xr:uid="{00000000-0005-0000-0000-00005A460000}"/>
    <cellStyle name="SAPBEXHLevel3X 3 3 3 2" xfId="27765" xr:uid="{5EBCC1EB-637E-48CC-9054-5E2C3FC1C333}"/>
    <cellStyle name="SAPBEXHLevel3X 3 3 3 2 2" xfId="42702" xr:uid="{19C067EE-0074-4C37-9C88-00C0DD4327F4}"/>
    <cellStyle name="SAPBEXHLevel3X 3 3 3 3" xfId="35435" xr:uid="{326C8B1F-BA02-4A07-A195-33EC30EA8BA5}"/>
    <cellStyle name="SAPBEXHLevel3X 3 3 4" xfId="34830" xr:uid="{C9444D7D-10F0-42DA-832D-46515E556B64}"/>
    <cellStyle name="SAPBEXHLevel3X 3 4" xfId="18752" xr:uid="{00000000-0005-0000-0000-00005C460000}"/>
    <cellStyle name="SAPBEXHLevel3X 3 4 2" xfId="20419" xr:uid="{00000000-0005-0000-0000-00005C460000}"/>
    <cellStyle name="SAPBEXHLevel3X 3 4 2 2" xfId="35437" xr:uid="{794071CF-233C-402F-9B88-C7107E039FB1}"/>
    <cellStyle name="SAPBEXHLevel3X 3 4 3" xfId="34832" xr:uid="{B7143BA4-ACEB-426D-AB7A-14D9AE89C6D4}"/>
    <cellStyle name="SAPBEXHLevel3X 3 5" xfId="18753" xr:uid="{00000000-0005-0000-0000-00005D460000}"/>
    <cellStyle name="SAPBEXHLevel3X 3 6" xfId="18747" xr:uid="{00000000-0005-0000-0000-000057460000}"/>
    <cellStyle name="SAPBEXHLevel3X 3 7" xfId="28150" xr:uid="{D3CEFF9B-F064-4752-8D66-DB601E105727}"/>
    <cellStyle name="SAPBEXHLevel3X 4" xfId="2724" xr:uid="{00000000-0005-0000-0000-0000830A0000}"/>
    <cellStyle name="SAPBEXHLevel3X 4 2" xfId="18755" xr:uid="{00000000-0005-0000-0000-00005F460000}"/>
    <cellStyle name="SAPBEXHLevel3X 4 2 2" xfId="18756" xr:uid="{00000000-0005-0000-0000-000060460000}"/>
    <cellStyle name="SAPBEXHLevel3X 4 2 2 2" xfId="20421" xr:uid="{00000000-0005-0000-0000-000060460000}"/>
    <cellStyle name="SAPBEXHLevel3X 4 2 2 2 2" xfId="35439" xr:uid="{A0C05FDB-3296-4158-BD27-A466EF6D3563}"/>
    <cellStyle name="SAPBEXHLevel3X 4 2 2 3" xfId="34834" xr:uid="{ADC58EFB-86DE-4315-95DF-7D8F47DD2E0B}"/>
    <cellStyle name="SAPBEXHLevel3X 4 2 3" xfId="18757" xr:uid="{00000000-0005-0000-0000-000061460000}"/>
    <cellStyle name="SAPBEXHLevel3X 4 2 4" xfId="20420" xr:uid="{00000000-0005-0000-0000-00005F460000}"/>
    <cellStyle name="SAPBEXHLevel3X 4 2 4 2" xfId="27766" xr:uid="{3AB3F881-E5D3-4402-8233-694FA8541C0C}"/>
    <cellStyle name="SAPBEXHLevel3X 4 2 4 2 2" xfId="42703" xr:uid="{BDCAB86F-16BC-44DB-A9B4-1C9952D79850}"/>
    <cellStyle name="SAPBEXHLevel3X 4 2 4 3" xfId="35438" xr:uid="{D7EF5B86-B951-40BA-999D-A371C876B18C}"/>
    <cellStyle name="SAPBEXHLevel3X 4 2 5" xfId="34833" xr:uid="{FF0BFBB9-1C39-4E96-8E81-BBBB4490AA70}"/>
    <cellStyle name="SAPBEXHLevel3X 4 3" xfId="18758" xr:uid="{00000000-0005-0000-0000-000062460000}"/>
    <cellStyle name="SAPBEXHLevel3X 4 4" xfId="18754" xr:uid="{00000000-0005-0000-0000-00005E460000}"/>
    <cellStyle name="SAPBEXHLevel3X 4 5" xfId="28152" xr:uid="{CBA32F73-616F-4EEE-B5BF-5096EE2A2F8F}"/>
    <cellStyle name="SAPBEXHLevel3X 5" xfId="18759" xr:uid="{00000000-0005-0000-0000-000063460000}"/>
    <cellStyle name="SAPBEXHLevel3X 5 2" xfId="18760" xr:uid="{00000000-0005-0000-0000-000064460000}"/>
    <cellStyle name="SAPBEXHLevel3X 5 2 2" xfId="20422" xr:uid="{00000000-0005-0000-0000-000064460000}"/>
    <cellStyle name="SAPBEXHLevel3X 5 2 2 2" xfId="35440" xr:uid="{FAAA8841-D0F4-43BB-B00E-B2BA2F7BC900}"/>
    <cellStyle name="SAPBEXHLevel3X 5 2 3" xfId="34835" xr:uid="{1B58E277-94A6-46C0-9D99-88A2F8FA0ADE}"/>
    <cellStyle name="SAPBEXHLevel3X 6" xfId="18761" xr:uid="{00000000-0005-0000-0000-000065460000}"/>
    <cellStyle name="SAPBEXHLevel3X 6 2" xfId="20423" xr:uid="{00000000-0005-0000-0000-000065460000}"/>
    <cellStyle name="SAPBEXHLevel3X 6 2 2" xfId="27767" xr:uid="{ACDCF2A6-701F-4C8F-92E5-E085BA3FDDD4}"/>
    <cellStyle name="SAPBEXHLevel3X 6 2 2 2" xfId="42704" xr:uid="{FEC87CD4-2518-407D-AEF2-3CC7AF1A87AF}"/>
    <cellStyle name="SAPBEXHLevel3X 6 2 3" xfId="35441" xr:uid="{CBF838CD-3DCF-43AF-8A85-492F5504B3E2}"/>
    <cellStyle name="SAPBEXHLevel3X 6 3" xfId="34836" xr:uid="{4DA675FF-5238-47BA-9DA8-2E58C9D78E46}"/>
    <cellStyle name="SAPBEXHLevel3X 7" xfId="18762" xr:uid="{00000000-0005-0000-0000-000066460000}"/>
    <cellStyle name="SAPBEXHLevel3X 8" xfId="18737" xr:uid="{00000000-0005-0000-0000-00004D460000}"/>
    <cellStyle name="SAPBEXHLevel3X 9" xfId="28147" xr:uid="{3DFE3382-7388-4085-B112-7B83F1FC8422}"/>
    <cellStyle name="SAPBEXHLevel3X_2010-2012 Program Workbook_Incent_FS" xfId="2725" xr:uid="{00000000-0005-0000-0000-0000840A0000}"/>
    <cellStyle name="SAPBEXinputData" xfId="2726" xr:uid="{00000000-0005-0000-0000-0000850A0000}"/>
    <cellStyle name="SAPBEXinputData 10" xfId="18764" xr:uid="{00000000-0005-0000-0000-000069460000}"/>
    <cellStyle name="SAPBEXinputData 10 2" xfId="18765" xr:uid="{00000000-0005-0000-0000-00006A460000}"/>
    <cellStyle name="SAPBEXinputData 10 2 2" xfId="18766" xr:uid="{00000000-0005-0000-0000-00006B460000}"/>
    <cellStyle name="SAPBEXinputData 10 2 3" xfId="18767" xr:uid="{00000000-0005-0000-0000-00006C460000}"/>
    <cellStyle name="SAPBEXinputData 10 3" xfId="18768" xr:uid="{00000000-0005-0000-0000-00006D460000}"/>
    <cellStyle name="SAPBEXinputData 10 4" xfId="18769" xr:uid="{00000000-0005-0000-0000-00006E460000}"/>
    <cellStyle name="SAPBEXinputData 10 4 2" xfId="27305" xr:uid="{2115920D-4725-4C6B-8DC5-5A82E9B2000F}"/>
    <cellStyle name="SAPBEXinputData 10 4 2 2" xfId="42265" xr:uid="{C491223C-3468-40AD-87EB-7AEFBFD936D6}"/>
    <cellStyle name="SAPBEXinputData 10 4 3" xfId="34837" xr:uid="{32EA4901-2417-4F6D-9E98-C21D1524B641}"/>
    <cellStyle name="SAPBEXinputData 10 5" xfId="18770" xr:uid="{00000000-0005-0000-0000-00006F460000}"/>
    <cellStyle name="SAPBEXinputData 10 5 2" xfId="27306" xr:uid="{E9FBE60C-9B0F-483E-BBE1-3D8040E2C65C}"/>
    <cellStyle name="SAPBEXinputData 10 5 2 2" xfId="42266" xr:uid="{CD9EF104-C09B-4640-B9EA-C2469761C08F}"/>
    <cellStyle name="SAPBEXinputData 10 5 3" xfId="34838" xr:uid="{C2816862-40D8-4FA9-A529-656F84740C3B}"/>
    <cellStyle name="SAPBEXinputData 10 6" xfId="18771" xr:uid="{00000000-0005-0000-0000-000070460000}"/>
    <cellStyle name="SAPBEXinputData 11" xfId="18772" xr:uid="{00000000-0005-0000-0000-000071460000}"/>
    <cellStyle name="SAPBEXinputData 11 2" xfId="18773" xr:uid="{00000000-0005-0000-0000-000072460000}"/>
    <cellStyle name="SAPBEXinputData 11 3" xfId="18774" xr:uid="{00000000-0005-0000-0000-000073460000}"/>
    <cellStyle name="SAPBEXinputData 12" xfId="18775" xr:uid="{00000000-0005-0000-0000-000074460000}"/>
    <cellStyle name="SAPBEXinputData 12 2" xfId="18776" xr:uid="{00000000-0005-0000-0000-000075460000}"/>
    <cellStyle name="SAPBEXinputData 12 2 2" xfId="34839" xr:uid="{0A34A415-8F6A-4372-BD33-8AFE4932D418}"/>
    <cellStyle name="SAPBEXinputData 13" xfId="18777" xr:uid="{00000000-0005-0000-0000-000076460000}"/>
    <cellStyle name="SAPBEXinputData 13 2" xfId="27307" xr:uid="{C7C026BB-33CB-4FEA-BD71-D86499C98526}"/>
    <cellStyle name="SAPBEXinputData 13 2 2" xfId="42267" xr:uid="{3E6BD963-27F9-4FC0-8AE0-60785481FE4D}"/>
    <cellStyle name="SAPBEXinputData 13 3" xfId="34840" xr:uid="{6EFDAA35-8FD0-411E-B3EF-14953543FF72}"/>
    <cellStyle name="SAPBEXinputData 14" xfId="18778" xr:uid="{00000000-0005-0000-0000-000077460000}"/>
    <cellStyle name="SAPBEXinputData 14 2" xfId="20424" xr:uid="{00000000-0005-0000-0000-000077460000}"/>
    <cellStyle name="SAPBEXinputData 14 2 2" xfId="27768" xr:uid="{FEE092A2-9762-4392-B230-9852473C6909}"/>
    <cellStyle name="SAPBEXinputData 14 2 2 2" xfId="42705" xr:uid="{136644AA-A7EC-4F7E-A554-992E4711C35D}"/>
    <cellStyle name="SAPBEXinputData 14 2 3" xfId="35442" xr:uid="{63B3393E-45A9-447A-9CC7-AB06DDFCB998}"/>
    <cellStyle name="SAPBEXinputData 14 3" xfId="27308" xr:uid="{E79A3C53-683F-4326-A526-FC76FCB1E77E}"/>
    <cellStyle name="SAPBEXinputData 14 3 2" xfId="42268" xr:uid="{0BA7CE93-EB05-45CC-8DD2-FAF9FECEFC86}"/>
    <cellStyle name="SAPBEXinputData 14 4" xfId="34841" xr:uid="{94D5337A-E421-4F52-867D-3A13643943A5}"/>
    <cellStyle name="SAPBEXinputData 15" xfId="18779" xr:uid="{00000000-0005-0000-0000-000078460000}"/>
    <cellStyle name="SAPBEXinputData 16" xfId="18763" xr:uid="{00000000-0005-0000-0000-000068460000}"/>
    <cellStyle name="SAPBEXinputData 17" xfId="20783" xr:uid="{8E44F21C-23A1-4F3D-87AD-FA39CC5D2D45}"/>
    <cellStyle name="SAPBEXinputData 17 2" xfId="35775" xr:uid="{56925CFB-4C2E-41F4-8C2A-7F39D7520CB1}"/>
    <cellStyle name="SAPBEXinputData 18" xfId="28153" xr:uid="{08FA7D74-FFDE-4E01-B3A1-3B04D6A2E926}"/>
    <cellStyle name="SAPBEXinputData 2" xfId="2727" xr:uid="{00000000-0005-0000-0000-0000860A0000}"/>
    <cellStyle name="SAPBEXinputData 2 2" xfId="2907" xr:uid="{00000000-0005-0000-0000-0000870A0000}"/>
    <cellStyle name="SAPBEXinputData 2 2 2" xfId="18782" xr:uid="{00000000-0005-0000-0000-00007B460000}"/>
    <cellStyle name="SAPBEXinputData 2 2 2 2" xfId="18783" xr:uid="{00000000-0005-0000-0000-00007C460000}"/>
    <cellStyle name="SAPBEXinputData 2 2 2 3" xfId="20425" xr:uid="{00000000-0005-0000-0000-00007B460000}"/>
    <cellStyle name="SAPBEXinputData 2 2 2 3 2" xfId="27769" xr:uid="{FE3999A5-963F-49E2-A738-EC747B408CF1}"/>
    <cellStyle name="SAPBEXinputData 2 2 2 3 2 2" xfId="42706" xr:uid="{9B6E9B18-3415-4E5B-8326-E0F391054920}"/>
    <cellStyle name="SAPBEXinputData 2 2 2 3 3" xfId="35443" xr:uid="{4CF4417C-362B-4631-910C-BE443CD3D605}"/>
    <cellStyle name="SAPBEXinputData 2 2 2 4" xfId="27309" xr:uid="{59D6E69A-FA2B-4947-B2BE-652E59703414}"/>
    <cellStyle name="SAPBEXinputData 2 2 2 4 2" xfId="42269" xr:uid="{80F062EC-A8C8-4F22-9755-C5B6630CB781}"/>
    <cellStyle name="SAPBEXinputData 2 2 2 5" xfId="34842" xr:uid="{9899A0B5-DF79-4F9A-B138-5CE84B109C8F}"/>
    <cellStyle name="SAPBEXinputData 2 2 3" xfId="18784" xr:uid="{00000000-0005-0000-0000-00007D460000}"/>
    <cellStyle name="SAPBEXinputData 2 2 4" xfId="18781" xr:uid="{00000000-0005-0000-0000-00007A460000}"/>
    <cellStyle name="SAPBEXinputData 2 2 5" xfId="20863" xr:uid="{AC1CD894-AA60-48A0-9D2F-06195415131C}"/>
    <cellStyle name="SAPBEXinputData 2 2 5 2" xfId="35839" xr:uid="{C2AEADDE-40FD-409D-A81F-C864E73C16B3}"/>
    <cellStyle name="SAPBEXinputData 2 2 6" xfId="28235" xr:uid="{B5663CFF-8DB0-42CA-86DA-5098A6C34EA3}"/>
    <cellStyle name="SAPBEXinputData 2 3" xfId="18785" xr:uid="{00000000-0005-0000-0000-00007E460000}"/>
    <cellStyle name="SAPBEXinputData 2 4" xfId="18786" xr:uid="{00000000-0005-0000-0000-00007F460000}"/>
    <cellStyle name="SAPBEXinputData 2 4 2" xfId="34843" xr:uid="{C6B6C7BB-AEEB-475A-9B3E-6B1CEA4EF01B}"/>
    <cellStyle name="SAPBEXinputData 2 5" xfId="18787" xr:uid="{00000000-0005-0000-0000-000080460000}"/>
    <cellStyle name="SAPBEXinputData 2 6" xfId="18780" xr:uid="{00000000-0005-0000-0000-000079460000}"/>
    <cellStyle name="SAPBEXinputData 2 7" xfId="20784" xr:uid="{5D7B072B-7128-4F2F-B1AA-7C5699E4A2FD}"/>
    <cellStyle name="SAPBEXinputData 2 7 2" xfId="35776" xr:uid="{638BC133-FF75-494C-9752-504E944955F1}"/>
    <cellStyle name="SAPBEXinputData 2 8" xfId="28154" xr:uid="{B341C8BB-B5DE-4F28-85D2-16DCEEE93420}"/>
    <cellStyle name="SAPBEXinputData 3" xfId="2728" xr:uid="{00000000-0005-0000-0000-0000880A0000}"/>
    <cellStyle name="SAPBEXinputData 3 10" xfId="18789" xr:uid="{00000000-0005-0000-0000-000082460000}"/>
    <cellStyle name="SAPBEXinputData 3 11" xfId="18790" xr:uid="{00000000-0005-0000-0000-000083460000}"/>
    <cellStyle name="SAPBEXinputData 3 11 2" xfId="27310" xr:uid="{C7F76126-D5CD-4848-8F72-BCE1A4AC31B8}"/>
    <cellStyle name="SAPBEXinputData 3 11 2 2" xfId="42270" xr:uid="{E8286FB5-FC91-40E8-B653-AF752CDFB74D}"/>
    <cellStyle name="SAPBEXinputData 3 11 3" xfId="34844" xr:uid="{A1DD35D4-E707-4B13-AB7E-47700F9F0A47}"/>
    <cellStyle name="SAPBEXinputData 3 12" xfId="18791" xr:uid="{00000000-0005-0000-0000-000084460000}"/>
    <cellStyle name="SAPBEXinputData 3 12 2" xfId="27311" xr:uid="{B5D1BD9D-CE88-4797-A5E9-39E98A8AF583}"/>
    <cellStyle name="SAPBEXinputData 3 12 2 2" xfId="42271" xr:uid="{82939410-D459-46BE-A143-DF2BB7920D46}"/>
    <cellStyle name="SAPBEXinputData 3 12 3" xfId="34845" xr:uid="{261CA41A-71CF-4E85-9EA5-C9DA48AE1F75}"/>
    <cellStyle name="SAPBEXinputData 3 13" xfId="18792" xr:uid="{00000000-0005-0000-0000-000085460000}"/>
    <cellStyle name="SAPBEXinputData 3 14" xfId="18788" xr:uid="{00000000-0005-0000-0000-000081460000}"/>
    <cellStyle name="SAPBEXinputData 3 15" xfId="20785" xr:uid="{8F7154ED-DC0D-41D8-AF36-0B341D525C22}"/>
    <cellStyle name="SAPBEXinputData 3 15 2" xfId="35777" xr:uid="{8093CC2C-BC31-429D-B357-AEA586C73EC0}"/>
    <cellStyle name="SAPBEXinputData 3 16" xfId="28155" xr:uid="{35DEF86A-69FD-46D2-94E2-66167A20F3E0}"/>
    <cellStyle name="SAPBEXinputData 3 2" xfId="2908" xr:uid="{00000000-0005-0000-0000-0000890A0000}"/>
    <cellStyle name="SAPBEXinputData 3 2 10" xfId="18794" xr:uid="{00000000-0005-0000-0000-000087460000}"/>
    <cellStyle name="SAPBEXinputData 3 2 10 2" xfId="27312" xr:uid="{A30FD570-EF65-48BD-95E4-FAEBCF15D360}"/>
    <cellStyle name="SAPBEXinputData 3 2 10 2 2" xfId="42272" xr:uid="{AD36421D-6484-4786-B990-0459B4555A3F}"/>
    <cellStyle name="SAPBEXinputData 3 2 10 3" xfId="34846" xr:uid="{FCE8E92E-A3E4-4986-B238-A5E6BEF475CE}"/>
    <cellStyle name="SAPBEXinputData 3 2 11" xfId="18795" xr:uid="{00000000-0005-0000-0000-000088460000}"/>
    <cellStyle name="SAPBEXinputData 3 2 12" xfId="18793" xr:uid="{00000000-0005-0000-0000-000086460000}"/>
    <cellStyle name="SAPBEXinputData 3 2 13" xfId="20864" xr:uid="{96681290-D8F3-46F3-A486-D0CDBD377B33}"/>
    <cellStyle name="SAPBEXinputData 3 2 13 2" xfId="35840" xr:uid="{279C5634-19D3-4E3C-B970-932B153D9105}"/>
    <cellStyle name="SAPBEXinputData 3 2 14" xfId="28236" xr:uid="{3B80870B-6683-40E2-BF71-C501D346B18E}"/>
    <cellStyle name="SAPBEXinputData 3 2 2" xfId="18796" xr:uid="{00000000-0005-0000-0000-000089460000}"/>
    <cellStyle name="SAPBEXinputData 3 2 2 10" xfId="18797" xr:uid="{00000000-0005-0000-0000-00008A460000}"/>
    <cellStyle name="SAPBEXinputData 3 2 2 2" xfId="18798" xr:uid="{00000000-0005-0000-0000-00008B460000}"/>
    <cellStyle name="SAPBEXinputData 3 2 2 2 2" xfId="18799" xr:uid="{00000000-0005-0000-0000-00008C460000}"/>
    <cellStyle name="SAPBEXinputData 3 2 2 2 2 2" xfId="18800" xr:uid="{00000000-0005-0000-0000-00008D460000}"/>
    <cellStyle name="SAPBEXinputData 3 2 2 2 2 2 2" xfId="18801" xr:uid="{00000000-0005-0000-0000-00008E460000}"/>
    <cellStyle name="SAPBEXinputData 3 2 2 2 2 2 2 2" xfId="18802" xr:uid="{00000000-0005-0000-0000-00008F460000}"/>
    <cellStyle name="SAPBEXinputData 3 2 2 2 2 2 2 3" xfId="18803" xr:uid="{00000000-0005-0000-0000-000090460000}"/>
    <cellStyle name="SAPBEXinputData 3 2 2 2 2 2 3" xfId="18804" xr:uid="{00000000-0005-0000-0000-000091460000}"/>
    <cellStyle name="SAPBEXinputData 3 2 2 2 2 2 4" xfId="18805" xr:uid="{00000000-0005-0000-0000-000092460000}"/>
    <cellStyle name="SAPBEXinputData 3 2 2 2 2 2 4 2" xfId="27313" xr:uid="{F2E3FE10-E248-4240-A4FD-04C8DA83757E}"/>
    <cellStyle name="SAPBEXinputData 3 2 2 2 2 2 4 2 2" xfId="42273" xr:uid="{7B8F5F6B-74AD-41D8-A898-7B00F21B0369}"/>
    <cellStyle name="SAPBEXinputData 3 2 2 2 2 2 4 3" xfId="34847" xr:uid="{8362C5DB-BC2C-4F2E-B963-8A4B2B096805}"/>
    <cellStyle name="SAPBEXinputData 3 2 2 2 2 2 5" xfId="18806" xr:uid="{00000000-0005-0000-0000-000093460000}"/>
    <cellStyle name="SAPBEXinputData 3 2 2 2 2 2 5 2" xfId="27314" xr:uid="{6E03F377-7278-43E3-9B9D-AD0C907006D9}"/>
    <cellStyle name="SAPBEXinputData 3 2 2 2 2 2 5 2 2" xfId="42274" xr:uid="{38FED376-0CAD-4139-AC67-3DA287912545}"/>
    <cellStyle name="SAPBEXinputData 3 2 2 2 2 2 5 3" xfId="34848" xr:uid="{21E8E91E-24E3-4782-A668-3380E4551E50}"/>
    <cellStyle name="SAPBEXinputData 3 2 2 2 2 2 6" xfId="18807" xr:uid="{00000000-0005-0000-0000-000094460000}"/>
    <cellStyle name="SAPBEXinputData 3 2 2 2 2 3" xfId="18808" xr:uid="{00000000-0005-0000-0000-000095460000}"/>
    <cellStyle name="SAPBEXinputData 3 2 2 2 2 3 2" xfId="18809" xr:uid="{00000000-0005-0000-0000-000096460000}"/>
    <cellStyle name="SAPBEXinputData 3 2 2 2 2 3 2 2" xfId="18810" xr:uid="{00000000-0005-0000-0000-000097460000}"/>
    <cellStyle name="SAPBEXinputData 3 2 2 2 2 3 2 3" xfId="18811" xr:uid="{00000000-0005-0000-0000-000098460000}"/>
    <cellStyle name="SAPBEXinputData 3 2 2 2 2 3 3" xfId="18812" xr:uid="{00000000-0005-0000-0000-000099460000}"/>
    <cellStyle name="SAPBEXinputData 3 2 2 2 2 3 3 2" xfId="18813" xr:uid="{00000000-0005-0000-0000-00009A460000}"/>
    <cellStyle name="SAPBEXinputData 3 2 2 2 2 3 3 3" xfId="27315" xr:uid="{2F00C1CA-DFDE-4318-A8E9-EEEC3CCAB6D5}"/>
    <cellStyle name="SAPBEXinputData 3 2 2 2 2 3 3 3 2" xfId="42275" xr:uid="{6B964F29-266E-4DE9-A54D-43F9886AAA70}"/>
    <cellStyle name="SAPBEXinputData 3 2 2 2 2 3 3 4" xfId="34849" xr:uid="{30686EF2-7FF7-4F95-A467-7349FC327FE3}"/>
    <cellStyle name="SAPBEXinputData 3 2 2 2 2 3 4" xfId="18814" xr:uid="{00000000-0005-0000-0000-00009B460000}"/>
    <cellStyle name="SAPBEXinputData 3 2 2 2 2 4" xfId="18815" xr:uid="{00000000-0005-0000-0000-00009C460000}"/>
    <cellStyle name="SAPBEXinputData 3 2 2 2 2 4 2" xfId="18816" xr:uid="{00000000-0005-0000-0000-00009D460000}"/>
    <cellStyle name="SAPBEXinputData 3 2 2 2 2 4 3" xfId="18817" xr:uid="{00000000-0005-0000-0000-00009E460000}"/>
    <cellStyle name="SAPBEXinputData 3 2 2 2 2 5" xfId="18818" xr:uid="{00000000-0005-0000-0000-00009F460000}"/>
    <cellStyle name="SAPBEXinputData 3 2 2 2 2 6" xfId="18819" xr:uid="{00000000-0005-0000-0000-0000A0460000}"/>
    <cellStyle name="SAPBEXinputData 3 2 2 2 2 6 2" xfId="27316" xr:uid="{130D5C55-B0A6-495A-9413-E8FA8D3C7BAF}"/>
    <cellStyle name="SAPBEXinputData 3 2 2 2 2 6 2 2" xfId="42276" xr:uid="{0C9DB0C7-C1DA-4C53-9020-DF680FD226E0}"/>
    <cellStyle name="SAPBEXinputData 3 2 2 2 2 6 3" xfId="34850" xr:uid="{501BF4AA-93E7-4144-A7F0-85600B343CE2}"/>
    <cellStyle name="SAPBEXinputData 3 2 2 2 2 7" xfId="18820" xr:uid="{00000000-0005-0000-0000-0000A1460000}"/>
    <cellStyle name="SAPBEXinputData 3 2 2 2 2 7 2" xfId="27317" xr:uid="{91F2FBA4-7FA4-4784-9C52-38887994838C}"/>
    <cellStyle name="SAPBEXinputData 3 2 2 2 2 7 2 2" xfId="42277" xr:uid="{F8B8CB38-6807-4445-844B-A1424306E4D5}"/>
    <cellStyle name="SAPBEXinputData 3 2 2 2 2 7 3" xfId="34851" xr:uid="{EF3F18B9-5E4F-4FC8-82C3-BABA6F283D6F}"/>
    <cellStyle name="SAPBEXinputData 3 2 2 2 2 8" xfId="18821" xr:uid="{00000000-0005-0000-0000-0000A2460000}"/>
    <cellStyle name="SAPBEXinputData 3 2 2 2 3" xfId="18822" xr:uid="{00000000-0005-0000-0000-0000A3460000}"/>
    <cellStyle name="SAPBEXinputData 3 2 2 2 3 2" xfId="18823" xr:uid="{00000000-0005-0000-0000-0000A4460000}"/>
    <cellStyle name="SAPBEXinputData 3 2 2 2 3 2 2" xfId="18824" xr:uid="{00000000-0005-0000-0000-0000A5460000}"/>
    <cellStyle name="SAPBEXinputData 3 2 2 2 3 2 3" xfId="18825" xr:uid="{00000000-0005-0000-0000-0000A6460000}"/>
    <cellStyle name="SAPBEXinputData 3 2 2 2 3 3" xfId="18826" xr:uid="{00000000-0005-0000-0000-0000A7460000}"/>
    <cellStyle name="SAPBEXinputData 3 2 2 2 3 4" xfId="18827" xr:uid="{00000000-0005-0000-0000-0000A8460000}"/>
    <cellStyle name="SAPBEXinputData 3 2 2 2 3 4 2" xfId="27318" xr:uid="{2BC01223-1817-4328-B4B5-DA9950276EA9}"/>
    <cellStyle name="SAPBEXinputData 3 2 2 2 3 4 2 2" xfId="42278" xr:uid="{D9672B25-0AB3-40FF-9F8C-72590E20036C}"/>
    <cellStyle name="SAPBEXinputData 3 2 2 2 3 4 3" xfId="34852" xr:uid="{D5998A8D-031D-42C8-B69F-3BFCFD900040}"/>
    <cellStyle name="SAPBEXinputData 3 2 2 2 3 5" xfId="18828" xr:uid="{00000000-0005-0000-0000-0000A9460000}"/>
    <cellStyle name="SAPBEXinputData 3 2 2 2 3 5 2" xfId="27319" xr:uid="{6200EF04-BC1A-4E2F-810B-6B8FEAD5D395}"/>
    <cellStyle name="SAPBEXinputData 3 2 2 2 3 5 2 2" xfId="42279" xr:uid="{5E51C83B-40B9-48A7-817D-C3D266503259}"/>
    <cellStyle name="SAPBEXinputData 3 2 2 2 3 5 3" xfId="34853" xr:uid="{1688A1D9-612F-4DC0-9E68-FA0BE69811F6}"/>
    <cellStyle name="SAPBEXinputData 3 2 2 2 3 6" xfId="18829" xr:uid="{00000000-0005-0000-0000-0000AA460000}"/>
    <cellStyle name="SAPBEXinputData 3 2 2 2 4" xfId="18830" xr:uid="{00000000-0005-0000-0000-0000AB460000}"/>
    <cellStyle name="SAPBEXinputData 3 2 2 2 4 2" xfId="18831" xr:uid="{00000000-0005-0000-0000-0000AC460000}"/>
    <cellStyle name="SAPBEXinputData 3 2 2 2 4 2 2" xfId="18832" xr:uid="{00000000-0005-0000-0000-0000AD460000}"/>
    <cellStyle name="SAPBEXinputData 3 2 2 2 4 2 3" xfId="18833" xr:uid="{00000000-0005-0000-0000-0000AE460000}"/>
    <cellStyle name="SAPBEXinputData 3 2 2 2 4 3" xfId="18834" xr:uid="{00000000-0005-0000-0000-0000AF460000}"/>
    <cellStyle name="SAPBEXinputData 3 2 2 2 4 3 2" xfId="18835" xr:uid="{00000000-0005-0000-0000-0000B0460000}"/>
    <cellStyle name="SAPBEXinputData 3 2 2 2 4 3 3" xfId="27320" xr:uid="{5C2C23AF-954A-43C2-887C-88446036D684}"/>
    <cellStyle name="SAPBEXinputData 3 2 2 2 4 3 3 2" xfId="42280" xr:uid="{AE19824B-E73F-4DF7-9E74-C0397E04D79E}"/>
    <cellStyle name="SAPBEXinputData 3 2 2 2 4 3 4" xfId="34854" xr:uid="{72C09B78-330F-4824-A5C5-47C36170933E}"/>
    <cellStyle name="SAPBEXinputData 3 2 2 2 4 4" xfId="18836" xr:uid="{00000000-0005-0000-0000-0000B1460000}"/>
    <cellStyle name="SAPBEXinputData 3 2 2 2 5" xfId="18837" xr:uid="{00000000-0005-0000-0000-0000B2460000}"/>
    <cellStyle name="SAPBEXinputData 3 2 2 2 5 2" xfId="18838" xr:uid="{00000000-0005-0000-0000-0000B3460000}"/>
    <cellStyle name="SAPBEXinputData 3 2 2 2 5 3" xfId="18839" xr:uid="{00000000-0005-0000-0000-0000B4460000}"/>
    <cellStyle name="SAPBEXinputData 3 2 2 2 6" xfId="18840" xr:uid="{00000000-0005-0000-0000-0000B5460000}"/>
    <cellStyle name="SAPBEXinputData 3 2 2 2 7" xfId="18841" xr:uid="{00000000-0005-0000-0000-0000B6460000}"/>
    <cellStyle name="SAPBEXinputData 3 2 2 2 7 2" xfId="27321" xr:uid="{11F6B332-87E1-4681-A71D-2BB28576D591}"/>
    <cellStyle name="SAPBEXinputData 3 2 2 2 7 2 2" xfId="42281" xr:uid="{2825FEAE-F275-4274-8F72-0CACE26ABBA9}"/>
    <cellStyle name="SAPBEXinputData 3 2 2 2 7 3" xfId="34855" xr:uid="{0D050E10-4E6C-4775-9226-0D1A2500D465}"/>
    <cellStyle name="SAPBEXinputData 3 2 2 2 8" xfId="18842" xr:uid="{00000000-0005-0000-0000-0000B7460000}"/>
    <cellStyle name="SAPBEXinputData 3 2 2 2 8 2" xfId="27322" xr:uid="{CF2C873B-5494-490F-A11F-81286F656815}"/>
    <cellStyle name="SAPBEXinputData 3 2 2 2 8 2 2" xfId="42282" xr:uid="{2B0136C7-C82A-4A83-9C74-D00129B2FD62}"/>
    <cellStyle name="SAPBEXinputData 3 2 2 2 8 3" xfId="34856" xr:uid="{EBF41489-D741-4667-B201-70BA0FA6B6D5}"/>
    <cellStyle name="SAPBEXinputData 3 2 2 2 9" xfId="18843" xr:uid="{00000000-0005-0000-0000-0000B8460000}"/>
    <cellStyle name="SAPBEXinputData 3 2 2 3" xfId="18844" xr:uid="{00000000-0005-0000-0000-0000B9460000}"/>
    <cellStyle name="SAPBEXinputData 3 2 2 3 2" xfId="18845" xr:uid="{00000000-0005-0000-0000-0000BA460000}"/>
    <cellStyle name="SAPBEXinputData 3 2 2 3 2 2" xfId="18846" xr:uid="{00000000-0005-0000-0000-0000BB460000}"/>
    <cellStyle name="SAPBEXinputData 3 2 2 3 2 2 2" xfId="18847" xr:uid="{00000000-0005-0000-0000-0000BC460000}"/>
    <cellStyle name="SAPBEXinputData 3 2 2 3 2 2 3" xfId="18848" xr:uid="{00000000-0005-0000-0000-0000BD460000}"/>
    <cellStyle name="SAPBEXinputData 3 2 2 3 2 3" xfId="18849" xr:uid="{00000000-0005-0000-0000-0000BE460000}"/>
    <cellStyle name="SAPBEXinputData 3 2 2 3 2 4" xfId="18850" xr:uid="{00000000-0005-0000-0000-0000BF460000}"/>
    <cellStyle name="SAPBEXinputData 3 2 2 3 2 4 2" xfId="27323" xr:uid="{00511966-B50C-41D7-8A3F-349AC8E87336}"/>
    <cellStyle name="SAPBEXinputData 3 2 2 3 2 4 2 2" xfId="42283" xr:uid="{FEFC8D2E-AB59-483D-8E9A-15E5D51F511D}"/>
    <cellStyle name="SAPBEXinputData 3 2 2 3 2 4 3" xfId="34857" xr:uid="{3D6127AF-4A7A-4D60-9C6C-FD40C0732525}"/>
    <cellStyle name="SAPBEXinputData 3 2 2 3 2 5" xfId="18851" xr:uid="{00000000-0005-0000-0000-0000C0460000}"/>
    <cellStyle name="SAPBEXinputData 3 2 2 3 2 5 2" xfId="27324" xr:uid="{89B72A62-95AA-40F2-8703-CA08F840EFA3}"/>
    <cellStyle name="SAPBEXinputData 3 2 2 3 2 5 2 2" xfId="42284" xr:uid="{31BE1B31-41A0-4F43-B390-7FEB97EA19BE}"/>
    <cellStyle name="SAPBEXinputData 3 2 2 3 2 5 3" xfId="34858" xr:uid="{F2AF0D21-FC42-49E0-83AD-62E1B292A9BF}"/>
    <cellStyle name="SAPBEXinputData 3 2 2 3 2 6" xfId="18852" xr:uid="{00000000-0005-0000-0000-0000C1460000}"/>
    <cellStyle name="SAPBEXinputData 3 2 2 3 3" xfId="18853" xr:uid="{00000000-0005-0000-0000-0000C2460000}"/>
    <cellStyle name="SAPBEXinputData 3 2 2 3 3 2" xfId="18854" xr:uid="{00000000-0005-0000-0000-0000C3460000}"/>
    <cellStyle name="SAPBEXinputData 3 2 2 3 3 2 2" xfId="18855" xr:uid="{00000000-0005-0000-0000-0000C4460000}"/>
    <cellStyle name="SAPBEXinputData 3 2 2 3 3 2 3" xfId="18856" xr:uid="{00000000-0005-0000-0000-0000C5460000}"/>
    <cellStyle name="SAPBEXinputData 3 2 2 3 3 3" xfId="18857" xr:uid="{00000000-0005-0000-0000-0000C6460000}"/>
    <cellStyle name="SAPBEXinputData 3 2 2 3 3 3 2" xfId="18858" xr:uid="{00000000-0005-0000-0000-0000C7460000}"/>
    <cellStyle name="SAPBEXinputData 3 2 2 3 3 3 3" xfId="27325" xr:uid="{63B6120F-4858-4DEC-879B-00870F5B6A46}"/>
    <cellStyle name="SAPBEXinputData 3 2 2 3 3 3 3 2" xfId="42285" xr:uid="{20C84134-962A-44D6-9150-1AEDEFAA6849}"/>
    <cellStyle name="SAPBEXinputData 3 2 2 3 3 3 4" xfId="34859" xr:uid="{F7F3E00C-F4F0-47F5-9AF2-F79E325DF669}"/>
    <cellStyle name="SAPBEXinputData 3 2 2 3 3 4" xfId="18859" xr:uid="{00000000-0005-0000-0000-0000C8460000}"/>
    <cellStyle name="SAPBEXinputData 3 2 2 3 4" xfId="18860" xr:uid="{00000000-0005-0000-0000-0000C9460000}"/>
    <cellStyle name="SAPBEXinputData 3 2 2 3 4 2" xfId="18861" xr:uid="{00000000-0005-0000-0000-0000CA460000}"/>
    <cellStyle name="SAPBEXinputData 3 2 2 3 4 3" xfId="18862" xr:uid="{00000000-0005-0000-0000-0000CB460000}"/>
    <cellStyle name="SAPBEXinputData 3 2 2 3 5" xfId="18863" xr:uid="{00000000-0005-0000-0000-0000CC460000}"/>
    <cellStyle name="SAPBEXinputData 3 2 2 3 6" xfId="18864" xr:uid="{00000000-0005-0000-0000-0000CD460000}"/>
    <cellStyle name="SAPBEXinputData 3 2 2 3 6 2" xfId="27326" xr:uid="{91ABD98B-AB8A-4051-97CA-7D863A70FE01}"/>
    <cellStyle name="SAPBEXinputData 3 2 2 3 6 2 2" xfId="42286" xr:uid="{188A6D67-FC26-4A9B-B403-9D3D71E546AD}"/>
    <cellStyle name="SAPBEXinputData 3 2 2 3 6 3" xfId="34860" xr:uid="{CD16C17E-599B-4CB9-A54B-B23967D33BEB}"/>
    <cellStyle name="SAPBEXinputData 3 2 2 3 7" xfId="18865" xr:uid="{00000000-0005-0000-0000-0000CE460000}"/>
    <cellStyle name="SAPBEXinputData 3 2 2 3 7 2" xfId="27327" xr:uid="{156C62A2-65B4-425C-9F97-5711526C0E30}"/>
    <cellStyle name="SAPBEXinputData 3 2 2 3 7 2 2" xfId="42287" xr:uid="{A97C1840-287D-4A93-B052-C5D8BDA7610F}"/>
    <cellStyle name="SAPBEXinputData 3 2 2 3 7 3" xfId="34861" xr:uid="{C91B49AA-3195-4D1B-BE3F-DE3EF645A5F9}"/>
    <cellStyle name="SAPBEXinputData 3 2 2 3 8" xfId="18866" xr:uid="{00000000-0005-0000-0000-0000CF460000}"/>
    <cellStyle name="SAPBEXinputData 3 2 2 4" xfId="18867" xr:uid="{00000000-0005-0000-0000-0000D0460000}"/>
    <cellStyle name="SAPBEXinputData 3 2 2 4 2" xfId="18868" xr:uid="{00000000-0005-0000-0000-0000D1460000}"/>
    <cellStyle name="SAPBEXinputData 3 2 2 4 2 2" xfId="18869" xr:uid="{00000000-0005-0000-0000-0000D2460000}"/>
    <cellStyle name="SAPBEXinputData 3 2 2 4 2 3" xfId="18870" xr:uid="{00000000-0005-0000-0000-0000D3460000}"/>
    <cellStyle name="SAPBEXinputData 3 2 2 4 2 3 2" xfId="27328" xr:uid="{F081BDF9-72CE-4B79-9382-94CC1821DCB3}"/>
    <cellStyle name="SAPBEXinputData 3 2 2 4 2 3 2 2" xfId="42288" xr:uid="{D904D599-EADA-4B2B-8B1B-89920547AF03}"/>
    <cellStyle name="SAPBEXinputData 3 2 2 4 2 3 3" xfId="34862" xr:uid="{16342C8D-430A-478B-B6B2-05CF8C49AEF3}"/>
    <cellStyle name="SAPBEXinputData 3 2 2 4 2 4" xfId="18871" xr:uid="{00000000-0005-0000-0000-0000D4460000}"/>
    <cellStyle name="SAPBEXinputData 3 2 2 4 3" xfId="18872" xr:uid="{00000000-0005-0000-0000-0000D5460000}"/>
    <cellStyle name="SAPBEXinputData 3 2 2 4 4" xfId="18873" xr:uid="{00000000-0005-0000-0000-0000D6460000}"/>
    <cellStyle name="SAPBEXinputData 3 2 2 4 4 2" xfId="27329" xr:uid="{A11A3EB4-480C-497B-B663-BBE788BD0B60}"/>
    <cellStyle name="SAPBEXinputData 3 2 2 4 4 2 2" xfId="42289" xr:uid="{15EDA0D9-357F-4F06-BD2D-54B563CACEDC}"/>
    <cellStyle name="SAPBEXinputData 3 2 2 4 4 3" xfId="34863" xr:uid="{9B0A3781-A4C7-4C55-BF95-B01F67EF29F9}"/>
    <cellStyle name="SAPBEXinputData 3 2 2 4 5" xfId="18874" xr:uid="{00000000-0005-0000-0000-0000D7460000}"/>
    <cellStyle name="SAPBEXinputData 3 2 2 4 5 2" xfId="27330" xr:uid="{D0E80C38-350C-4711-8876-B9D06088C14A}"/>
    <cellStyle name="SAPBEXinputData 3 2 2 4 5 2 2" xfId="42290" xr:uid="{3CA2FA1C-A6AC-4508-9509-6E7414AC670B}"/>
    <cellStyle name="SAPBEXinputData 3 2 2 4 5 3" xfId="34864" xr:uid="{7D828CCE-0868-46F1-BE97-02169DBB3F7F}"/>
    <cellStyle name="SAPBEXinputData 3 2 2 4 6" xfId="18875" xr:uid="{00000000-0005-0000-0000-0000D8460000}"/>
    <cellStyle name="SAPBEXinputData 3 2 2 5" xfId="18876" xr:uid="{00000000-0005-0000-0000-0000D9460000}"/>
    <cellStyle name="SAPBEXinputData 3 2 2 5 2" xfId="18877" xr:uid="{00000000-0005-0000-0000-0000DA460000}"/>
    <cellStyle name="SAPBEXinputData 3 2 2 5 2 2" xfId="18878" xr:uid="{00000000-0005-0000-0000-0000DB460000}"/>
    <cellStyle name="SAPBEXinputData 3 2 2 5 2 3" xfId="18879" xr:uid="{00000000-0005-0000-0000-0000DC460000}"/>
    <cellStyle name="SAPBEXinputData 3 2 2 5 3" xfId="18880" xr:uid="{00000000-0005-0000-0000-0000DD460000}"/>
    <cellStyle name="SAPBEXinputData 3 2 2 5 4" xfId="18881" xr:uid="{00000000-0005-0000-0000-0000DE460000}"/>
    <cellStyle name="SAPBEXinputData 3 2 2 5 4 2" xfId="27331" xr:uid="{C136E138-53FE-4B9C-9E8F-D1C515D0A61E}"/>
    <cellStyle name="SAPBEXinputData 3 2 2 5 4 2 2" xfId="42291" xr:uid="{98470B07-FCEE-41A0-B61B-7A3AB272C836}"/>
    <cellStyle name="SAPBEXinputData 3 2 2 5 4 3" xfId="34865" xr:uid="{345F40F3-8BFB-4D15-8ACC-68AFC4D19DB8}"/>
    <cellStyle name="SAPBEXinputData 3 2 2 5 5" xfId="18882" xr:uid="{00000000-0005-0000-0000-0000DF460000}"/>
    <cellStyle name="SAPBEXinputData 3 2 2 5 5 2" xfId="27332" xr:uid="{2C4E42F8-3702-4991-A826-903C365E06A8}"/>
    <cellStyle name="SAPBEXinputData 3 2 2 5 5 2 2" xfId="42292" xr:uid="{776BC843-4A86-4815-BCD7-02FB1A3727D1}"/>
    <cellStyle name="SAPBEXinputData 3 2 2 5 5 3" xfId="34866" xr:uid="{9719CC29-C338-42D8-A674-F72AEDB2287B}"/>
    <cellStyle name="SAPBEXinputData 3 2 2 5 6" xfId="18883" xr:uid="{00000000-0005-0000-0000-0000E0460000}"/>
    <cellStyle name="SAPBEXinputData 3 2 2 6" xfId="18884" xr:uid="{00000000-0005-0000-0000-0000E1460000}"/>
    <cellStyle name="SAPBEXinputData 3 2 2 6 2" xfId="18885" xr:uid="{00000000-0005-0000-0000-0000E2460000}"/>
    <cellStyle name="SAPBEXinputData 3 2 2 6 3" xfId="18886" xr:uid="{00000000-0005-0000-0000-0000E3460000}"/>
    <cellStyle name="SAPBEXinputData 3 2 2 7" xfId="18887" xr:uid="{00000000-0005-0000-0000-0000E4460000}"/>
    <cellStyle name="SAPBEXinputData 3 2 2 8" xfId="18888" xr:uid="{00000000-0005-0000-0000-0000E5460000}"/>
    <cellStyle name="SAPBEXinputData 3 2 2 8 2" xfId="27333" xr:uid="{E84AA596-C8AF-4D62-9184-E49CC46EC7F8}"/>
    <cellStyle name="SAPBEXinputData 3 2 2 8 2 2" xfId="42293" xr:uid="{21CE8FCD-097A-4C43-BCF6-4B2C77CB4840}"/>
    <cellStyle name="SAPBEXinputData 3 2 2 8 3" xfId="34867" xr:uid="{CE23C29C-D257-4544-9987-35D636E62865}"/>
    <cellStyle name="SAPBEXinputData 3 2 2 9" xfId="18889" xr:uid="{00000000-0005-0000-0000-0000E6460000}"/>
    <cellStyle name="SAPBEXinputData 3 2 2 9 2" xfId="27334" xr:uid="{6C366732-AE4B-42A2-93E4-97AD766095E6}"/>
    <cellStyle name="SAPBEXinputData 3 2 2 9 2 2" xfId="42294" xr:uid="{23C6225F-9266-4417-B64F-746B05ECA8F9}"/>
    <cellStyle name="SAPBEXinputData 3 2 2 9 3" xfId="34868" xr:uid="{F9476AF8-0FD7-41F3-9185-15D3FD31A601}"/>
    <cellStyle name="SAPBEXinputData 3 2 3" xfId="18890" xr:uid="{00000000-0005-0000-0000-0000E7460000}"/>
    <cellStyle name="SAPBEXinputData 3 2 3 2" xfId="18891" xr:uid="{00000000-0005-0000-0000-0000E8460000}"/>
    <cellStyle name="SAPBEXinputData 3 2 3 2 2" xfId="18892" xr:uid="{00000000-0005-0000-0000-0000E9460000}"/>
    <cellStyle name="SAPBEXinputData 3 2 3 2 2 2" xfId="18893" xr:uid="{00000000-0005-0000-0000-0000EA460000}"/>
    <cellStyle name="SAPBEXinputData 3 2 3 2 2 2 2" xfId="18894" xr:uid="{00000000-0005-0000-0000-0000EB460000}"/>
    <cellStyle name="SAPBEXinputData 3 2 3 2 2 2 3" xfId="18895" xr:uid="{00000000-0005-0000-0000-0000EC460000}"/>
    <cellStyle name="SAPBEXinputData 3 2 3 2 2 3" xfId="18896" xr:uid="{00000000-0005-0000-0000-0000ED460000}"/>
    <cellStyle name="SAPBEXinputData 3 2 3 2 2 4" xfId="18897" xr:uid="{00000000-0005-0000-0000-0000EE460000}"/>
    <cellStyle name="SAPBEXinputData 3 2 3 2 2 4 2" xfId="27335" xr:uid="{C4A19AEA-821B-4218-A1EC-CC075CD10B1D}"/>
    <cellStyle name="SAPBEXinputData 3 2 3 2 2 4 2 2" xfId="42295" xr:uid="{0D87EE97-0039-40BD-8AF8-D244A0F3BF35}"/>
    <cellStyle name="SAPBEXinputData 3 2 3 2 2 4 3" xfId="34869" xr:uid="{5E173762-4C87-4828-8E40-D24D7BD678FF}"/>
    <cellStyle name="SAPBEXinputData 3 2 3 2 2 5" xfId="18898" xr:uid="{00000000-0005-0000-0000-0000EF460000}"/>
    <cellStyle name="SAPBEXinputData 3 2 3 2 2 5 2" xfId="27336" xr:uid="{0E43BD83-8B3F-4CB9-AA25-9942E13FD3E2}"/>
    <cellStyle name="SAPBEXinputData 3 2 3 2 2 5 2 2" xfId="42296" xr:uid="{2D912147-C457-41FC-97B9-7B306E4D7D43}"/>
    <cellStyle name="SAPBEXinputData 3 2 3 2 2 5 3" xfId="34870" xr:uid="{5ADC627D-9DA6-4B40-8BF9-7303B86AB531}"/>
    <cellStyle name="SAPBEXinputData 3 2 3 2 2 6" xfId="18899" xr:uid="{00000000-0005-0000-0000-0000F0460000}"/>
    <cellStyle name="SAPBEXinputData 3 2 3 2 3" xfId="18900" xr:uid="{00000000-0005-0000-0000-0000F1460000}"/>
    <cellStyle name="SAPBEXinputData 3 2 3 2 3 2" xfId="18901" xr:uid="{00000000-0005-0000-0000-0000F2460000}"/>
    <cellStyle name="SAPBEXinputData 3 2 3 2 3 2 2" xfId="18902" xr:uid="{00000000-0005-0000-0000-0000F3460000}"/>
    <cellStyle name="SAPBEXinputData 3 2 3 2 3 2 3" xfId="18903" xr:uid="{00000000-0005-0000-0000-0000F4460000}"/>
    <cellStyle name="SAPBEXinputData 3 2 3 2 3 3" xfId="18904" xr:uid="{00000000-0005-0000-0000-0000F5460000}"/>
    <cellStyle name="SAPBEXinputData 3 2 3 2 3 3 2" xfId="18905" xr:uid="{00000000-0005-0000-0000-0000F6460000}"/>
    <cellStyle name="SAPBEXinputData 3 2 3 2 3 3 3" xfId="27337" xr:uid="{402CB235-FAB1-46BB-A149-A9D068AF8CF5}"/>
    <cellStyle name="SAPBEXinputData 3 2 3 2 3 3 3 2" xfId="42297" xr:uid="{2FD7A457-626B-4231-B038-E7125E6A6CD2}"/>
    <cellStyle name="SAPBEXinputData 3 2 3 2 3 3 4" xfId="34871" xr:uid="{E05065E4-B468-4827-B7C7-07F94C7A7D62}"/>
    <cellStyle name="SAPBEXinputData 3 2 3 2 3 4" xfId="18906" xr:uid="{00000000-0005-0000-0000-0000F7460000}"/>
    <cellStyle name="SAPBEXinputData 3 2 3 2 4" xfId="18907" xr:uid="{00000000-0005-0000-0000-0000F8460000}"/>
    <cellStyle name="SAPBEXinputData 3 2 3 2 4 2" xfId="18908" xr:uid="{00000000-0005-0000-0000-0000F9460000}"/>
    <cellStyle name="SAPBEXinputData 3 2 3 2 4 3" xfId="18909" xr:uid="{00000000-0005-0000-0000-0000FA460000}"/>
    <cellStyle name="SAPBEXinputData 3 2 3 2 5" xfId="18910" xr:uid="{00000000-0005-0000-0000-0000FB460000}"/>
    <cellStyle name="SAPBEXinputData 3 2 3 2 6" xfId="18911" xr:uid="{00000000-0005-0000-0000-0000FC460000}"/>
    <cellStyle name="SAPBEXinputData 3 2 3 2 6 2" xfId="27338" xr:uid="{B59FDE03-C9C1-4184-8BE3-1602AEB47335}"/>
    <cellStyle name="SAPBEXinputData 3 2 3 2 6 2 2" xfId="42298" xr:uid="{4A7F915C-4E42-4B52-8555-EAB30B7B7B5A}"/>
    <cellStyle name="SAPBEXinputData 3 2 3 2 6 3" xfId="34872" xr:uid="{C0A9414A-1819-4697-85B7-9D003F68EEB0}"/>
    <cellStyle name="SAPBEXinputData 3 2 3 2 7" xfId="18912" xr:uid="{00000000-0005-0000-0000-0000FD460000}"/>
    <cellStyle name="SAPBEXinputData 3 2 3 2 7 2" xfId="27339" xr:uid="{63AE3955-DA85-4C4E-9D66-50AF4A0893D2}"/>
    <cellStyle name="SAPBEXinputData 3 2 3 2 7 2 2" xfId="42299" xr:uid="{10234C0B-B0F6-4DAA-9068-29FFA7281F5F}"/>
    <cellStyle name="SAPBEXinputData 3 2 3 2 7 3" xfId="34873" xr:uid="{5E5AE81E-4519-4E17-9535-8EBD9E60FDCD}"/>
    <cellStyle name="SAPBEXinputData 3 2 3 2 8" xfId="18913" xr:uid="{00000000-0005-0000-0000-0000FE460000}"/>
    <cellStyle name="SAPBEXinputData 3 2 3 3" xfId="18914" xr:uid="{00000000-0005-0000-0000-0000FF460000}"/>
    <cellStyle name="SAPBEXinputData 3 2 3 3 2" xfId="18915" xr:uid="{00000000-0005-0000-0000-000000470000}"/>
    <cellStyle name="SAPBEXinputData 3 2 3 3 2 2" xfId="18916" xr:uid="{00000000-0005-0000-0000-000001470000}"/>
    <cellStyle name="SAPBEXinputData 3 2 3 3 2 3" xfId="18917" xr:uid="{00000000-0005-0000-0000-000002470000}"/>
    <cellStyle name="SAPBEXinputData 3 2 3 3 3" xfId="18918" xr:uid="{00000000-0005-0000-0000-000003470000}"/>
    <cellStyle name="SAPBEXinputData 3 2 3 3 4" xfId="18919" xr:uid="{00000000-0005-0000-0000-000004470000}"/>
    <cellStyle name="SAPBEXinputData 3 2 3 3 4 2" xfId="27340" xr:uid="{26B6F8B4-A689-4984-A26E-3C672DF10C46}"/>
    <cellStyle name="SAPBEXinputData 3 2 3 3 4 2 2" xfId="42300" xr:uid="{AF710438-211D-40DE-8C33-D5E5AF70D752}"/>
    <cellStyle name="SAPBEXinputData 3 2 3 3 4 3" xfId="34874" xr:uid="{24BF8B06-5B75-49B3-9E3B-7169695688B8}"/>
    <cellStyle name="SAPBEXinputData 3 2 3 3 5" xfId="18920" xr:uid="{00000000-0005-0000-0000-000005470000}"/>
    <cellStyle name="SAPBEXinputData 3 2 3 3 5 2" xfId="27341" xr:uid="{B23E3A8C-7380-4F7C-80E9-9B1335BCC57B}"/>
    <cellStyle name="SAPBEXinputData 3 2 3 3 5 2 2" xfId="42301" xr:uid="{38C722EC-0F35-4BB1-8E89-0DF44C789C00}"/>
    <cellStyle name="SAPBEXinputData 3 2 3 3 5 3" xfId="34875" xr:uid="{02FA2364-C227-4867-8780-EF75CB14F0F6}"/>
    <cellStyle name="SAPBEXinputData 3 2 3 3 6" xfId="18921" xr:uid="{00000000-0005-0000-0000-000006470000}"/>
    <cellStyle name="SAPBEXinputData 3 2 3 4" xfId="18922" xr:uid="{00000000-0005-0000-0000-000007470000}"/>
    <cellStyle name="SAPBEXinputData 3 2 3 4 2" xfId="18923" xr:uid="{00000000-0005-0000-0000-000008470000}"/>
    <cellStyle name="SAPBEXinputData 3 2 3 4 2 2" xfId="18924" xr:uid="{00000000-0005-0000-0000-000009470000}"/>
    <cellStyle name="SAPBEXinputData 3 2 3 4 2 3" xfId="18925" xr:uid="{00000000-0005-0000-0000-00000A470000}"/>
    <cellStyle name="SAPBEXinputData 3 2 3 4 3" xfId="18926" xr:uid="{00000000-0005-0000-0000-00000B470000}"/>
    <cellStyle name="SAPBEXinputData 3 2 3 4 3 2" xfId="18927" xr:uid="{00000000-0005-0000-0000-00000C470000}"/>
    <cellStyle name="SAPBEXinputData 3 2 3 4 3 3" xfId="27342" xr:uid="{93685E58-3300-4A6C-9925-F47514494D32}"/>
    <cellStyle name="SAPBEXinputData 3 2 3 4 3 3 2" xfId="42302" xr:uid="{840759E1-F15E-4B14-BDD2-ED9CB712447D}"/>
    <cellStyle name="SAPBEXinputData 3 2 3 4 3 4" xfId="34876" xr:uid="{060D817F-A6CB-4A5C-B8DF-0599B7B8E650}"/>
    <cellStyle name="SAPBEXinputData 3 2 3 4 4" xfId="18928" xr:uid="{00000000-0005-0000-0000-00000D470000}"/>
    <cellStyle name="SAPBEXinputData 3 2 3 5" xfId="18929" xr:uid="{00000000-0005-0000-0000-00000E470000}"/>
    <cellStyle name="SAPBEXinputData 3 2 3 5 2" xfId="18930" xr:uid="{00000000-0005-0000-0000-00000F470000}"/>
    <cellStyle name="SAPBEXinputData 3 2 3 5 3" xfId="18931" xr:uid="{00000000-0005-0000-0000-000010470000}"/>
    <cellStyle name="SAPBEXinputData 3 2 3 6" xfId="18932" xr:uid="{00000000-0005-0000-0000-000011470000}"/>
    <cellStyle name="SAPBEXinputData 3 2 3 7" xfId="18933" xr:uid="{00000000-0005-0000-0000-000012470000}"/>
    <cellStyle name="SAPBEXinputData 3 2 3 7 2" xfId="27343" xr:uid="{B8854C68-C89B-474E-AF7B-9DB8388CF1B4}"/>
    <cellStyle name="SAPBEXinputData 3 2 3 7 2 2" xfId="42303" xr:uid="{52757CC8-328F-49B9-A71F-D7F9AE89ABD5}"/>
    <cellStyle name="SAPBEXinputData 3 2 3 7 3" xfId="34877" xr:uid="{DEBD196A-CC1C-42D4-B918-AB285479B2A9}"/>
    <cellStyle name="SAPBEXinputData 3 2 3 8" xfId="18934" xr:uid="{00000000-0005-0000-0000-000013470000}"/>
    <cellStyle name="SAPBEXinputData 3 2 3 8 2" xfId="27344" xr:uid="{5715568F-F555-4F47-BBC2-E11ACF4E2954}"/>
    <cellStyle name="SAPBEXinputData 3 2 3 8 2 2" xfId="42304" xr:uid="{A757A487-D00B-4792-994C-F5552B1AC619}"/>
    <cellStyle name="SAPBEXinputData 3 2 3 8 3" xfId="34878" xr:uid="{C039780D-93E5-4558-B163-0107C52CA0E2}"/>
    <cellStyle name="SAPBEXinputData 3 2 3 9" xfId="18935" xr:uid="{00000000-0005-0000-0000-000014470000}"/>
    <cellStyle name="SAPBEXinputData 3 2 4" xfId="18936" xr:uid="{00000000-0005-0000-0000-000015470000}"/>
    <cellStyle name="SAPBEXinputData 3 2 4 2" xfId="18937" xr:uid="{00000000-0005-0000-0000-000016470000}"/>
    <cellStyle name="SAPBEXinputData 3 2 4 2 2" xfId="18938" xr:uid="{00000000-0005-0000-0000-000017470000}"/>
    <cellStyle name="SAPBEXinputData 3 2 4 2 2 2" xfId="18939" xr:uid="{00000000-0005-0000-0000-000018470000}"/>
    <cellStyle name="SAPBEXinputData 3 2 4 2 2 3" xfId="18940" xr:uid="{00000000-0005-0000-0000-000019470000}"/>
    <cellStyle name="SAPBEXinputData 3 2 4 2 2 3 2" xfId="27345" xr:uid="{7338D694-153D-40D7-B6AD-A1BAFE475823}"/>
    <cellStyle name="SAPBEXinputData 3 2 4 2 2 3 2 2" xfId="42305" xr:uid="{42501777-1F57-406D-B44D-8FB346237FAC}"/>
    <cellStyle name="SAPBEXinputData 3 2 4 2 2 3 3" xfId="34879" xr:uid="{9776E6C2-3FD6-41E3-94F9-3A4C0291FF82}"/>
    <cellStyle name="SAPBEXinputData 3 2 4 2 2 4" xfId="18941" xr:uid="{00000000-0005-0000-0000-00001A470000}"/>
    <cellStyle name="SAPBEXinputData 3 2 4 2 3" xfId="18942" xr:uid="{00000000-0005-0000-0000-00001B470000}"/>
    <cellStyle name="SAPBEXinputData 3 2 4 2 4" xfId="18943" xr:uid="{00000000-0005-0000-0000-00001C470000}"/>
    <cellStyle name="SAPBEXinputData 3 2 4 2 4 2" xfId="27346" xr:uid="{B5512194-FB62-467B-88D4-6CA5A5AA2677}"/>
    <cellStyle name="SAPBEXinputData 3 2 4 2 4 2 2" xfId="42306" xr:uid="{6199C095-CFBB-4387-A16A-5B0F3F55823D}"/>
    <cellStyle name="SAPBEXinputData 3 2 4 2 4 3" xfId="34880" xr:uid="{0FCC30AB-FAFB-4EE8-956F-B09D1F050757}"/>
    <cellStyle name="SAPBEXinputData 3 2 4 2 5" xfId="18944" xr:uid="{00000000-0005-0000-0000-00001D470000}"/>
    <cellStyle name="SAPBEXinputData 3 2 4 2 5 2" xfId="27347" xr:uid="{3BF0B396-B586-4121-A38F-9BB96F64D682}"/>
    <cellStyle name="SAPBEXinputData 3 2 4 2 5 2 2" xfId="42307" xr:uid="{A9261B8A-65D8-4B49-BC94-552BA1919B78}"/>
    <cellStyle name="SAPBEXinputData 3 2 4 2 5 3" xfId="34881" xr:uid="{776C3A13-1961-4DF1-9F40-6C9823AAEED3}"/>
    <cellStyle name="SAPBEXinputData 3 2 4 2 6" xfId="18945" xr:uid="{00000000-0005-0000-0000-00001E470000}"/>
    <cellStyle name="SAPBEXinputData 3 2 4 3" xfId="18946" xr:uid="{00000000-0005-0000-0000-00001F470000}"/>
    <cellStyle name="SAPBEXinputData 3 2 4 3 2" xfId="18947" xr:uid="{00000000-0005-0000-0000-000020470000}"/>
    <cellStyle name="SAPBEXinputData 3 2 4 3 2 2" xfId="18948" xr:uid="{00000000-0005-0000-0000-000021470000}"/>
    <cellStyle name="SAPBEXinputData 3 2 4 3 2 3" xfId="18949" xr:uid="{00000000-0005-0000-0000-000022470000}"/>
    <cellStyle name="SAPBEXinputData 3 2 4 3 3" xfId="18950" xr:uid="{00000000-0005-0000-0000-000023470000}"/>
    <cellStyle name="SAPBEXinputData 3 2 4 3 4" xfId="18951" xr:uid="{00000000-0005-0000-0000-000024470000}"/>
    <cellStyle name="SAPBEXinputData 3 2 4 3 4 2" xfId="27348" xr:uid="{2FAE8D94-1789-44C9-A1E3-24FB73ED3CA7}"/>
    <cellStyle name="SAPBEXinputData 3 2 4 3 4 2 2" xfId="42308" xr:uid="{047B08E5-F2B4-46F4-AE6B-199BB142D908}"/>
    <cellStyle name="SAPBEXinputData 3 2 4 3 4 3" xfId="34882" xr:uid="{B1D6D913-E3F0-48C6-BC60-D2F28D03783D}"/>
    <cellStyle name="SAPBEXinputData 3 2 4 3 5" xfId="18952" xr:uid="{00000000-0005-0000-0000-000025470000}"/>
    <cellStyle name="SAPBEXinputData 3 2 4 3 5 2" xfId="27349" xr:uid="{8E4BD6E3-96B1-4E64-BCAD-2065611681DB}"/>
    <cellStyle name="SAPBEXinputData 3 2 4 3 5 2 2" xfId="42309" xr:uid="{BB218DDD-E036-4622-8DEF-EA2CCB26A79D}"/>
    <cellStyle name="SAPBEXinputData 3 2 4 3 5 3" xfId="34883" xr:uid="{A374D0A2-2D13-4AF1-9679-40DE1C17A98D}"/>
    <cellStyle name="SAPBEXinputData 3 2 4 3 6" xfId="18953" xr:uid="{00000000-0005-0000-0000-000026470000}"/>
    <cellStyle name="SAPBEXinputData 3 2 4 4" xfId="18954" xr:uid="{00000000-0005-0000-0000-000027470000}"/>
    <cellStyle name="SAPBEXinputData 3 2 4 4 2" xfId="18955" xr:uid="{00000000-0005-0000-0000-000028470000}"/>
    <cellStyle name="SAPBEXinputData 3 2 4 4 3" xfId="18956" xr:uid="{00000000-0005-0000-0000-000029470000}"/>
    <cellStyle name="SAPBEXinputData 3 2 4 5" xfId="18957" xr:uid="{00000000-0005-0000-0000-00002A470000}"/>
    <cellStyle name="SAPBEXinputData 3 2 4 6" xfId="18958" xr:uid="{00000000-0005-0000-0000-00002B470000}"/>
    <cellStyle name="SAPBEXinputData 3 2 4 6 2" xfId="27350" xr:uid="{93F0A324-8B53-4DA9-AB67-01015F63A1D3}"/>
    <cellStyle name="SAPBEXinputData 3 2 4 6 2 2" xfId="42310" xr:uid="{E2ADB1E1-075B-4ABC-8C6D-7BCE1E324DCC}"/>
    <cellStyle name="SAPBEXinputData 3 2 4 6 3" xfId="34884" xr:uid="{95E492D8-9410-45FD-8ED8-3ECF65549DED}"/>
    <cellStyle name="SAPBEXinputData 3 2 4 7" xfId="18959" xr:uid="{00000000-0005-0000-0000-00002C470000}"/>
    <cellStyle name="SAPBEXinputData 3 2 4 7 2" xfId="27351" xr:uid="{1FD80F50-8F31-430D-9624-06B4B0151AB2}"/>
    <cellStyle name="SAPBEXinputData 3 2 4 7 2 2" xfId="42311" xr:uid="{2F10C6FB-EA19-460C-A269-D9AD8C2E90A2}"/>
    <cellStyle name="SAPBEXinputData 3 2 4 7 3" xfId="34885" xr:uid="{BA172572-1963-4B0A-B613-9B938BD893A9}"/>
    <cellStyle name="SAPBEXinputData 3 2 4 8" xfId="18960" xr:uid="{00000000-0005-0000-0000-00002D470000}"/>
    <cellStyle name="SAPBEXinputData 3 2 5" xfId="18961" xr:uid="{00000000-0005-0000-0000-00002E470000}"/>
    <cellStyle name="SAPBEXinputData 3 2 5 2" xfId="18962" xr:uid="{00000000-0005-0000-0000-00002F470000}"/>
    <cellStyle name="SAPBEXinputData 3 2 5 2 2" xfId="18963" xr:uid="{00000000-0005-0000-0000-000030470000}"/>
    <cellStyle name="SAPBEXinputData 3 2 5 2 3" xfId="18964" xr:uid="{00000000-0005-0000-0000-000031470000}"/>
    <cellStyle name="SAPBEXinputData 3 2 5 2 3 2" xfId="27352" xr:uid="{EE23FB14-B391-4CB4-9FDE-D0977D4B8791}"/>
    <cellStyle name="SAPBEXinputData 3 2 5 2 3 2 2" xfId="42312" xr:uid="{83FF8C96-FD1B-4C54-A214-E5CCC931B256}"/>
    <cellStyle name="SAPBEXinputData 3 2 5 2 3 3" xfId="34886" xr:uid="{CB2080B8-5219-49D8-954C-D1406F90E7AC}"/>
    <cellStyle name="SAPBEXinputData 3 2 5 2 4" xfId="18965" xr:uid="{00000000-0005-0000-0000-000032470000}"/>
    <cellStyle name="SAPBEXinputData 3 2 5 3" xfId="18966" xr:uid="{00000000-0005-0000-0000-000033470000}"/>
    <cellStyle name="SAPBEXinputData 3 2 5 4" xfId="18967" xr:uid="{00000000-0005-0000-0000-000034470000}"/>
    <cellStyle name="SAPBEXinputData 3 2 5 4 2" xfId="27353" xr:uid="{00A25973-0394-4792-BD17-0F9EE67026FB}"/>
    <cellStyle name="SAPBEXinputData 3 2 5 4 2 2" xfId="42313" xr:uid="{6FE56DDD-EBD5-4240-9A73-051686A3625F}"/>
    <cellStyle name="SAPBEXinputData 3 2 5 4 3" xfId="34887" xr:uid="{4AC9AB31-596D-45D0-81D2-7DB0FD0DC350}"/>
    <cellStyle name="SAPBEXinputData 3 2 5 5" xfId="18968" xr:uid="{00000000-0005-0000-0000-000035470000}"/>
    <cellStyle name="SAPBEXinputData 3 2 5 5 2" xfId="27354" xr:uid="{CFA9C7BE-B9D6-404E-BDA4-600C92A26617}"/>
    <cellStyle name="SAPBEXinputData 3 2 5 5 2 2" xfId="42314" xr:uid="{C3304DAE-05E5-4558-9C99-784C117095D4}"/>
    <cellStyle name="SAPBEXinputData 3 2 5 5 3" xfId="34888" xr:uid="{AA032922-5D5D-4CAB-9C1D-9BA78A258E79}"/>
    <cellStyle name="SAPBEXinputData 3 2 5 6" xfId="18969" xr:uid="{00000000-0005-0000-0000-000036470000}"/>
    <cellStyle name="SAPBEXinputData 3 2 6" xfId="18970" xr:uid="{00000000-0005-0000-0000-000037470000}"/>
    <cellStyle name="SAPBEXinputData 3 2 6 2" xfId="18971" xr:uid="{00000000-0005-0000-0000-000038470000}"/>
    <cellStyle name="SAPBEXinputData 3 2 6 2 2" xfId="18972" xr:uid="{00000000-0005-0000-0000-000039470000}"/>
    <cellStyle name="SAPBEXinputData 3 2 6 2 3" xfId="18973" xr:uid="{00000000-0005-0000-0000-00003A470000}"/>
    <cellStyle name="SAPBEXinputData 3 2 6 3" xfId="18974" xr:uid="{00000000-0005-0000-0000-00003B470000}"/>
    <cellStyle name="SAPBEXinputData 3 2 6 4" xfId="18975" xr:uid="{00000000-0005-0000-0000-00003C470000}"/>
    <cellStyle name="SAPBEXinputData 3 2 6 4 2" xfId="27355" xr:uid="{DEB76A71-FF8A-4ED3-8576-FF387F2E3621}"/>
    <cellStyle name="SAPBEXinputData 3 2 6 4 2 2" xfId="42315" xr:uid="{F9284A5B-E8CF-4D09-A85B-A5BDC8C9AD8B}"/>
    <cellStyle name="SAPBEXinputData 3 2 6 4 3" xfId="34889" xr:uid="{58D0929C-FACA-4FE2-95DF-8C41BCBAD29E}"/>
    <cellStyle name="SAPBEXinputData 3 2 6 5" xfId="18976" xr:uid="{00000000-0005-0000-0000-00003D470000}"/>
    <cellStyle name="SAPBEXinputData 3 2 6 5 2" xfId="27356" xr:uid="{4D44012D-7DB4-4224-AB19-2843D409F37A}"/>
    <cellStyle name="SAPBEXinputData 3 2 6 5 2 2" xfId="42316" xr:uid="{95AFDF18-A384-455B-ABC7-B291EFCE71BF}"/>
    <cellStyle name="SAPBEXinputData 3 2 6 5 3" xfId="34890" xr:uid="{3055A8C3-9B56-45E4-B882-204CDE02D09C}"/>
    <cellStyle name="SAPBEXinputData 3 2 6 6" xfId="18977" xr:uid="{00000000-0005-0000-0000-00003E470000}"/>
    <cellStyle name="SAPBEXinputData 3 2 7" xfId="18978" xr:uid="{00000000-0005-0000-0000-00003F470000}"/>
    <cellStyle name="SAPBEXinputData 3 2 7 2" xfId="18979" xr:uid="{00000000-0005-0000-0000-000040470000}"/>
    <cellStyle name="SAPBEXinputData 3 2 7 3" xfId="18980" xr:uid="{00000000-0005-0000-0000-000041470000}"/>
    <cellStyle name="SAPBEXinputData 3 2 8" xfId="18981" xr:uid="{00000000-0005-0000-0000-000042470000}"/>
    <cellStyle name="SAPBEXinputData 3 2 9" xfId="18982" xr:uid="{00000000-0005-0000-0000-000043470000}"/>
    <cellStyle name="SAPBEXinputData 3 2 9 2" xfId="27357" xr:uid="{A1C6222E-AE9F-458E-9A68-63DB35419D90}"/>
    <cellStyle name="SAPBEXinputData 3 2 9 2 2" xfId="42317" xr:uid="{E943C096-B851-424A-A5B4-5B0123E8612C}"/>
    <cellStyle name="SAPBEXinputData 3 2 9 3" xfId="34891" xr:uid="{6238D699-6712-4FEC-BD10-3FB4B0BE7F8D}"/>
    <cellStyle name="SAPBEXinputData 3 3" xfId="18983" xr:uid="{00000000-0005-0000-0000-000044470000}"/>
    <cellStyle name="SAPBEXinputData 3 3 10" xfId="18984" xr:uid="{00000000-0005-0000-0000-000045470000}"/>
    <cellStyle name="SAPBEXinputData 3 3 2" xfId="18985" xr:uid="{00000000-0005-0000-0000-000046470000}"/>
    <cellStyle name="SAPBEXinputData 3 3 2 2" xfId="18986" xr:uid="{00000000-0005-0000-0000-000047470000}"/>
    <cellStyle name="SAPBEXinputData 3 3 2 2 2" xfId="18987" xr:uid="{00000000-0005-0000-0000-000048470000}"/>
    <cellStyle name="SAPBEXinputData 3 3 2 2 2 2" xfId="18988" xr:uid="{00000000-0005-0000-0000-000049470000}"/>
    <cellStyle name="SAPBEXinputData 3 3 2 2 2 2 2" xfId="18989" xr:uid="{00000000-0005-0000-0000-00004A470000}"/>
    <cellStyle name="SAPBEXinputData 3 3 2 2 2 2 3" xfId="18990" xr:uid="{00000000-0005-0000-0000-00004B470000}"/>
    <cellStyle name="SAPBEXinputData 3 3 2 2 2 3" xfId="18991" xr:uid="{00000000-0005-0000-0000-00004C470000}"/>
    <cellStyle name="SAPBEXinputData 3 3 2 2 2 4" xfId="18992" xr:uid="{00000000-0005-0000-0000-00004D470000}"/>
    <cellStyle name="SAPBEXinputData 3 3 2 2 2 4 2" xfId="27358" xr:uid="{1A6ED9FE-E73A-4331-8ACE-610D43A649A7}"/>
    <cellStyle name="SAPBEXinputData 3 3 2 2 2 4 2 2" xfId="42318" xr:uid="{AA5F5D9B-BB5C-4ABB-BA5E-BC6A5AD3C992}"/>
    <cellStyle name="SAPBEXinputData 3 3 2 2 2 4 3" xfId="34892" xr:uid="{BB0134CF-52A9-4AED-BB41-8918CA2BAB50}"/>
    <cellStyle name="SAPBEXinputData 3 3 2 2 2 5" xfId="18993" xr:uid="{00000000-0005-0000-0000-00004E470000}"/>
    <cellStyle name="SAPBEXinputData 3 3 2 2 2 5 2" xfId="27359" xr:uid="{B6958543-F1AF-4685-B09F-4BB0DD5BBE31}"/>
    <cellStyle name="SAPBEXinputData 3 3 2 2 2 5 2 2" xfId="42319" xr:uid="{C0FE52DD-2B87-4F9F-A07F-71031F4CC47E}"/>
    <cellStyle name="SAPBEXinputData 3 3 2 2 2 5 3" xfId="34893" xr:uid="{49C54679-8E5E-4D12-A9CA-E46C99F35ACE}"/>
    <cellStyle name="SAPBEXinputData 3 3 2 2 2 6" xfId="18994" xr:uid="{00000000-0005-0000-0000-00004F470000}"/>
    <cellStyle name="SAPBEXinputData 3 3 2 2 3" xfId="18995" xr:uid="{00000000-0005-0000-0000-000050470000}"/>
    <cellStyle name="SAPBEXinputData 3 3 2 2 3 2" xfId="18996" xr:uid="{00000000-0005-0000-0000-000051470000}"/>
    <cellStyle name="SAPBEXinputData 3 3 2 2 3 2 2" xfId="18997" xr:uid="{00000000-0005-0000-0000-000052470000}"/>
    <cellStyle name="SAPBEXinputData 3 3 2 2 3 2 3" xfId="18998" xr:uid="{00000000-0005-0000-0000-000053470000}"/>
    <cellStyle name="SAPBEXinputData 3 3 2 2 3 3" xfId="18999" xr:uid="{00000000-0005-0000-0000-000054470000}"/>
    <cellStyle name="SAPBEXinputData 3 3 2 2 3 3 2" xfId="19000" xr:uid="{00000000-0005-0000-0000-000055470000}"/>
    <cellStyle name="SAPBEXinputData 3 3 2 2 3 3 3" xfId="27360" xr:uid="{D865CF31-2D9E-497A-B755-B19599BA8C88}"/>
    <cellStyle name="SAPBEXinputData 3 3 2 2 3 3 3 2" xfId="42320" xr:uid="{0BE6D7F0-9CB1-4B1F-B5BA-AE817AE91B8C}"/>
    <cellStyle name="SAPBEXinputData 3 3 2 2 3 3 4" xfId="34894" xr:uid="{5DF473B0-A8D1-4EED-AE1D-337E986C4277}"/>
    <cellStyle name="SAPBEXinputData 3 3 2 2 3 4" xfId="19001" xr:uid="{00000000-0005-0000-0000-000056470000}"/>
    <cellStyle name="SAPBEXinputData 3 3 2 2 4" xfId="19002" xr:uid="{00000000-0005-0000-0000-000057470000}"/>
    <cellStyle name="SAPBEXinputData 3 3 2 2 4 2" xfId="19003" xr:uid="{00000000-0005-0000-0000-000058470000}"/>
    <cellStyle name="SAPBEXinputData 3 3 2 2 4 3" xfId="19004" xr:uid="{00000000-0005-0000-0000-000059470000}"/>
    <cellStyle name="SAPBEXinputData 3 3 2 2 5" xfId="19005" xr:uid="{00000000-0005-0000-0000-00005A470000}"/>
    <cellStyle name="SAPBEXinputData 3 3 2 2 6" xfId="19006" xr:uid="{00000000-0005-0000-0000-00005B470000}"/>
    <cellStyle name="SAPBEXinputData 3 3 2 2 6 2" xfId="27361" xr:uid="{5B756816-470E-46B0-94EA-B858990B35B1}"/>
    <cellStyle name="SAPBEXinputData 3 3 2 2 6 2 2" xfId="42321" xr:uid="{DB7B71DD-AD79-4B9E-B3D6-1CE03DB33BDA}"/>
    <cellStyle name="SAPBEXinputData 3 3 2 2 6 3" xfId="34895" xr:uid="{8FBEA6EA-0D49-4B95-B98C-70967F6CEEE1}"/>
    <cellStyle name="SAPBEXinputData 3 3 2 2 7" xfId="19007" xr:uid="{00000000-0005-0000-0000-00005C470000}"/>
    <cellStyle name="SAPBEXinputData 3 3 2 2 7 2" xfId="27362" xr:uid="{BD0D4294-8D55-4157-B47A-659A8984F251}"/>
    <cellStyle name="SAPBEXinputData 3 3 2 2 7 2 2" xfId="42322" xr:uid="{A7F6C8B2-C4C8-4A7C-B990-63A158387305}"/>
    <cellStyle name="SAPBEXinputData 3 3 2 2 7 3" xfId="34896" xr:uid="{EC5BD4B6-8D8E-4249-9905-634A5FF1C9BF}"/>
    <cellStyle name="SAPBEXinputData 3 3 2 2 8" xfId="19008" xr:uid="{00000000-0005-0000-0000-00005D470000}"/>
    <cellStyle name="SAPBEXinputData 3 3 2 3" xfId="19009" xr:uid="{00000000-0005-0000-0000-00005E470000}"/>
    <cellStyle name="SAPBEXinputData 3 3 2 3 2" xfId="19010" xr:uid="{00000000-0005-0000-0000-00005F470000}"/>
    <cellStyle name="SAPBEXinputData 3 3 2 3 2 2" xfId="19011" xr:uid="{00000000-0005-0000-0000-000060470000}"/>
    <cellStyle name="SAPBEXinputData 3 3 2 3 2 3" xfId="19012" xr:uid="{00000000-0005-0000-0000-000061470000}"/>
    <cellStyle name="SAPBEXinputData 3 3 2 3 3" xfId="19013" xr:uid="{00000000-0005-0000-0000-000062470000}"/>
    <cellStyle name="SAPBEXinputData 3 3 2 3 4" xfId="19014" xr:uid="{00000000-0005-0000-0000-000063470000}"/>
    <cellStyle name="SAPBEXinputData 3 3 2 3 4 2" xfId="27363" xr:uid="{D92DB14A-0B52-452B-94B7-D9203E38F397}"/>
    <cellStyle name="SAPBEXinputData 3 3 2 3 4 2 2" xfId="42323" xr:uid="{F00ABE6D-A965-4A11-849F-F48A2BD1E455}"/>
    <cellStyle name="SAPBEXinputData 3 3 2 3 4 3" xfId="34897" xr:uid="{F48AA22D-10DB-4FAE-A485-4C507AC78154}"/>
    <cellStyle name="SAPBEXinputData 3 3 2 3 5" xfId="19015" xr:uid="{00000000-0005-0000-0000-000064470000}"/>
    <cellStyle name="SAPBEXinputData 3 3 2 3 5 2" xfId="27364" xr:uid="{82ACE42D-931D-4331-9ADF-44585EF23F41}"/>
    <cellStyle name="SAPBEXinputData 3 3 2 3 5 2 2" xfId="42324" xr:uid="{A4BAEFD1-5731-41D8-8D1A-8CB32C062335}"/>
    <cellStyle name="SAPBEXinputData 3 3 2 3 5 3" xfId="34898" xr:uid="{7137F6A9-4D5C-47AC-9552-0D368907A188}"/>
    <cellStyle name="SAPBEXinputData 3 3 2 3 6" xfId="19016" xr:uid="{00000000-0005-0000-0000-000065470000}"/>
    <cellStyle name="SAPBEXinputData 3 3 2 4" xfId="19017" xr:uid="{00000000-0005-0000-0000-000066470000}"/>
    <cellStyle name="SAPBEXinputData 3 3 2 4 2" xfId="19018" xr:uid="{00000000-0005-0000-0000-000067470000}"/>
    <cellStyle name="SAPBEXinputData 3 3 2 4 2 2" xfId="19019" xr:uid="{00000000-0005-0000-0000-000068470000}"/>
    <cellStyle name="SAPBEXinputData 3 3 2 4 2 3" xfId="19020" xr:uid="{00000000-0005-0000-0000-000069470000}"/>
    <cellStyle name="SAPBEXinputData 3 3 2 4 3" xfId="19021" xr:uid="{00000000-0005-0000-0000-00006A470000}"/>
    <cellStyle name="SAPBEXinputData 3 3 2 4 3 2" xfId="19022" xr:uid="{00000000-0005-0000-0000-00006B470000}"/>
    <cellStyle name="SAPBEXinputData 3 3 2 4 3 3" xfId="27365" xr:uid="{495B0A08-107E-4144-9F2D-C026233ECF04}"/>
    <cellStyle name="SAPBEXinputData 3 3 2 4 3 3 2" xfId="42325" xr:uid="{90DFA1CD-3949-4C67-9924-7B9D995EFE8A}"/>
    <cellStyle name="SAPBEXinputData 3 3 2 4 3 4" xfId="34899" xr:uid="{5C516E29-B404-4DE7-9A46-022B4B8504D9}"/>
    <cellStyle name="SAPBEXinputData 3 3 2 4 4" xfId="19023" xr:uid="{00000000-0005-0000-0000-00006C470000}"/>
    <cellStyle name="SAPBEXinputData 3 3 2 5" xfId="19024" xr:uid="{00000000-0005-0000-0000-00006D470000}"/>
    <cellStyle name="SAPBEXinputData 3 3 2 5 2" xfId="19025" xr:uid="{00000000-0005-0000-0000-00006E470000}"/>
    <cellStyle name="SAPBEXinputData 3 3 2 5 3" xfId="19026" xr:uid="{00000000-0005-0000-0000-00006F470000}"/>
    <cellStyle name="SAPBEXinputData 3 3 2 6" xfId="19027" xr:uid="{00000000-0005-0000-0000-000070470000}"/>
    <cellStyle name="SAPBEXinputData 3 3 2 7" xfId="19028" xr:uid="{00000000-0005-0000-0000-000071470000}"/>
    <cellStyle name="SAPBEXinputData 3 3 2 7 2" xfId="27366" xr:uid="{C411CB84-57EA-4A45-A3A1-94B41A9C8FA4}"/>
    <cellStyle name="SAPBEXinputData 3 3 2 7 2 2" xfId="42326" xr:uid="{BDA86BFE-F3F9-4C27-8F2A-A4604F077B06}"/>
    <cellStyle name="SAPBEXinputData 3 3 2 7 3" xfId="34900" xr:uid="{C04A9894-C531-4BC6-8413-FFB2AA128BD9}"/>
    <cellStyle name="SAPBEXinputData 3 3 2 8" xfId="19029" xr:uid="{00000000-0005-0000-0000-000072470000}"/>
    <cellStyle name="SAPBEXinputData 3 3 2 8 2" xfId="27367" xr:uid="{9B4EE85E-DD9F-4EB0-AE53-597EB03116DD}"/>
    <cellStyle name="SAPBEXinputData 3 3 2 8 2 2" xfId="42327" xr:uid="{AC379E41-9CA6-44FE-9F8F-3986C59F6160}"/>
    <cellStyle name="SAPBEXinputData 3 3 2 8 3" xfId="34901" xr:uid="{F9772172-36C3-4204-9144-EFFD9316B348}"/>
    <cellStyle name="SAPBEXinputData 3 3 2 9" xfId="19030" xr:uid="{00000000-0005-0000-0000-000073470000}"/>
    <cellStyle name="SAPBEXinputData 3 3 3" xfId="19031" xr:uid="{00000000-0005-0000-0000-000074470000}"/>
    <cellStyle name="SAPBEXinputData 3 3 3 2" xfId="19032" xr:uid="{00000000-0005-0000-0000-000075470000}"/>
    <cellStyle name="SAPBEXinputData 3 3 3 2 2" xfId="19033" xr:uid="{00000000-0005-0000-0000-000076470000}"/>
    <cellStyle name="SAPBEXinputData 3 3 3 2 2 2" xfId="19034" xr:uid="{00000000-0005-0000-0000-000077470000}"/>
    <cellStyle name="SAPBEXinputData 3 3 3 2 2 3" xfId="19035" xr:uid="{00000000-0005-0000-0000-000078470000}"/>
    <cellStyle name="SAPBEXinputData 3 3 3 2 3" xfId="19036" xr:uid="{00000000-0005-0000-0000-000079470000}"/>
    <cellStyle name="SAPBEXinputData 3 3 3 2 4" xfId="19037" xr:uid="{00000000-0005-0000-0000-00007A470000}"/>
    <cellStyle name="SAPBEXinputData 3 3 3 2 4 2" xfId="27368" xr:uid="{E72914A7-7014-43F2-BBC9-59D7417CFB47}"/>
    <cellStyle name="SAPBEXinputData 3 3 3 2 4 2 2" xfId="42328" xr:uid="{EB5CF5A9-5614-4B09-AE0B-1FDE6BB229C1}"/>
    <cellStyle name="SAPBEXinputData 3 3 3 2 4 3" xfId="34902" xr:uid="{7B4B1065-9663-4C8B-9025-E962A5FD9D4E}"/>
    <cellStyle name="SAPBEXinputData 3 3 3 2 5" xfId="19038" xr:uid="{00000000-0005-0000-0000-00007B470000}"/>
    <cellStyle name="SAPBEXinputData 3 3 3 2 5 2" xfId="27369" xr:uid="{F5743654-2DE1-47DD-A363-3029AF72B2F3}"/>
    <cellStyle name="SAPBEXinputData 3 3 3 2 5 2 2" xfId="42329" xr:uid="{3E5F4481-1D27-4B4F-B35B-162FAE2ED992}"/>
    <cellStyle name="SAPBEXinputData 3 3 3 2 5 3" xfId="34903" xr:uid="{648C5F4C-DBD5-471F-A9E5-77034E797F31}"/>
    <cellStyle name="SAPBEXinputData 3 3 3 2 6" xfId="19039" xr:uid="{00000000-0005-0000-0000-00007C470000}"/>
    <cellStyle name="SAPBEXinputData 3 3 3 3" xfId="19040" xr:uid="{00000000-0005-0000-0000-00007D470000}"/>
    <cellStyle name="SAPBEXinputData 3 3 3 3 2" xfId="19041" xr:uid="{00000000-0005-0000-0000-00007E470000}"/>
    <cellStyle name="SAPBEXinputData 3 3 3 3 2 2" xfId="19042" xr:uid="{00000000-0005-0000-0000-00007F470000}"/>
    <cellStyle name="SAPBEXinputData 3 3 3 3 2 3" xfId="19043" xr:uid="{00000000-0005-0000-0000-000080470000}"/>
    <cellStyle name="SAPBEXinputData 3 3 3 3 3" xfId="19044" xr:uid="{00000000-0005-0000-0000-000081470000}"/>
    <cellStyle name="SAPBEXinputData 3 3 3 3 3 2" xfId="19045" xr:uid="{00000000-0005-0000-0000-000082470000}"/>
    <cellStyle name="SAPBEXinputData 3 3 3 3 3 3" xfId="27370" xr:uid="{4B413705-E598-4645-9592-88515F80BF00}"/>
    <cellStyle name="SAPBEXinputData 3 3 3 3 3 3 2" xfId="42330" xr:uid="{875CCFB9-9CD0-4622-BD43-08D0F3493870}"/>
    <cellStyle name="SAPBEXinputData 3 3 3 3 3 4" xfId="34904" xr:uid="{7D7C75BA-6E1D-49AB-9A68-4622734A8A4D}"/>
    <cellStyle name="SAPBEXinputData 3 3 3 3 4" xfId="19046" xr:uid="{00000000-0005-0000-0000-000083470000}"/>
    <cellStyle name="SAPBEXinputData 3 3 3 4" xfId="19047" xr:uid="{00000000-0005-0000-0000-000084470000}"/>
    <cellStyle name="SAPBEXinputData 3 3 3 4 2" xfId="19048" xr:uid="{00000000-0005-0000-0000-000085470000}"/>
    <cellStyle name="SAPBEXinputData 3 3 3 4 3" xfId="19049" xr:uid="{00000000-0005-0000-0000-000086470000}"/>
    <cellStyle name="SAPBEXinputData 3 3 3 5" xfId="19050" xr:uid="{00000000-0005-0000-0000-000087470000}"/>
    <cellStyle name="SAPBEXinputData 3 3 3 6" xfId="19051" xr:uid="{00000000-0005-0000-0000-000088470000}"/>
    <cellStyle name="SAPBEXinputData 3 3 3 6 2" xfId="27371" xr:uid="{C6CE3C25-D7DE-4D2E-9F14-F3083198FFF2}"/>
    <cellStyle name="SAPBEXinputData 3 3 3 6 2 2" xfId="42331" xr:uid="{CCA156B1-E629-4BF2-A4CC-C29D8CBC7537}"/>
    <cellStyle name="SAPBEXinputData 3 3 3 6 3" xfId="34905" xr:uid="{5DE6CDF3-75BD-4406-985A-057A35E747D7}"/>
    <cellStyle name="SAPBEXinputData 3 3 3 7" xfId="19052" xr:uid="{00000000-0005-0000-0000-000089470000}"/>
    <cellStyle name="SAPBEXinputData 3 3 3 7 2" xfId="27372" xr:uid="{40A442DF-DB62-4FDA-BDEF-5FCFC827231B}"/>
    <cellStyle name="SAPBEXinputData 3 3 3 7 2 2" xfId="42332" xr:uid="{33635DCD-0E5A-4DD2-9650-B56C2CF98F11}"/>
    <cellStyle name="SAPBEXinputData 3 3 3 7 3" xfId="34906" xr:uid="{96A7A991-1B8A-4EB3-8B9C-035191222446}"/>
    <cellStyle name="SAPBEXinputData 3 3 3 8" xfId="19053" xr:uid="{00000000-0005-0000-0000-00008A470000}"/>
    <cellStyle name="SAPBEXinputData 3 3 4" xfId="19054" xr:uid="{00000000-0005-0000-0000-00008B470000}"/>
    <cellStyle name="SAPBEXinputData 3 3 4 2" xfId="19055" xr:uid="{00000000-0005-0000-0000-00008C470000}"/>
    <cellStyle name="SAPBEXinputData 3 3 4 2 2" xfId="19056" xr:uid="{00000000-0005-0000-0000-00008D470000}"/>
    <cellStyle name="SAPBEXinputData 3 3 4 2 3" xfId="19057" xr:uid="{00000000-0005-0000-0000-00008E470000}"/>
    <cellStyle name="SAPBEXinputData 3 3 4 2 3 2" xfId="27373" xr:uid="{81D45ADC-6B68-40B5-9BE5-A138E554D68C}"/>
    <cellStyle name="SAPBEXinputData 3 3 4 2 3 2 2" xfId="42333" xr:uid="{9A1B14AE-9C4A-4EBD-9DF8-8DF6046EE64C}"/>
    <cellStyle name="SAPBEXinputData 3 3 4 2 3 3" xfId="34907" xr:uid="{E0B45349-49ED-40AB-9EA3-98FF401F3402}"/>
    <cellStyle name="SAPBEXinputData 3 3 4 2 4" xfId="19058" xr:uid="{00000000-0005-0000-0000-00008F470000}"/>
    <cellStyle name="SAPBEXinputData 3 3 4 3" xfId="19059" xr:uid="{00000000-0005-0000-0000-000090470000}"/>
    <cellStyle name="SAPBEXinputData 3 3 4 4" xfId="19060" xr:uid="{00000000-0005-0000-0000-000091470000}"/>
    <cellStyle name="SAPBEXinputData 3 3 4 4 2" xfId="27374" xr:uid="{BD8C5F40-4D32-40B2-8E5B-60A17C5BDE30}"/>
    <cellStyle name="SAPBEXinputData 3 3 4 4 2 2" xfId="42334" xr:uid="{90994E37-325E-4E8C-84A7-BB9C527382FA}"/>
    <cellStyle name="SAPBEXinputData 3 3 4 4 3" xfId="34908" xr:uid="{31C40BBA-0D38-47BA-B0F5-2864D4AD8D3C}"/>
    <cellStyle name="SAPBEXinputData 3 3 4 5" xfId="19061" xr:uid="{00000000-0005-0000-0000-000092470000}"/>
    <cellStyle name="SAPBEXinputData 3 3 4 5 2" xfId="27375" xr:uid="{0A7B8118-A100-4E5E-A41E-A5D2C20A39A3}"/>
    <cellStyle name="SAPBEXinputData 3 3 4 5 2 2" xfId="42335" xr:uid="{EAC5BB5B-64B0-431E-9001-B52FF2A22FFD}"/>
    <cellStyle name="SAPBEXinputData 3 3 4 5 3" xfId="34909" xr:uid="{764EEA6E-80F7-414C-8A77-F6FF38B48473}"/>
    <cellStyle name="SAPBEXinputData 3 3 4 6" xfId="19062" xr:uid="{00000000-0005-0000-0000-000093470000}"/>
    <cellStyle name="SAPBEXinputData 3 3 5" xfId="19063" xr:uid="{00000000-0005-0000-0000-000094470000}"/>
    <cellStyle name="SAPBEXinputData 3 3 5 2" xfId="19064" xr:uid="{00000000-0005-0000-0000-000095470000}"/>
    <cellStyle name="SAPBEXinputData 3 3 5 2 2" xfId="19065" xr:uid="{00000000-0005-0000-0000-000096470000}"/>
    <cellStyle name="SAPBEXinputData 3 3 5 2 3" xfId="19066" xr:uid="{00000000-0005-0000-0000-000097470000}"/>
    <cellStyle name="SAPBEXinputData 3 3 5 3" xfId="19067" xr:uid="{00000000-0005-0000-0000-000098470000}"/>
    <cellStyle name="SAPBEXinputData 3 3 5 4" xfId="19068" xr:uid="{00000000-0005-0000-0000-000099470000}"/>
    <cellStyle name="SAPBEXinputData 3 3 5 4 2" xfId="27376" xr:uid="{5DA2E0EC-467C-4189-950C-A667A1D5749E}"/>
    <cellStyle name="SAPBEXinputData 3 3 5 4 2 2" xfId="42336" xr:uid="{53E54B69-1A3B-44B5-AA59-77313DF87E56}"/>
    <cellStyle name="SAPBEXinputData 3 3 5 4 3" xfId="34910" xr:uid="{ABA7DC49-A4D4-43B1-A910-80470E164EB3}"/>
    <cellStyle name="SAPBEXinputData 3 3 5 5" xfId="19069" xr:uid="{00000000-0005-0000-0000-00009A470000}"/>
    <cellStyle name="SAPBEXinputData 3 3 5 5 2" xfId="27377" xr:uid="{172AE3E8-1009-49ED-91F4-1061E9B1E779}"/>
    <cellStyle name="SAPBEXinputData 3 3 5 5 2 2" xfId="42337" xr:uid="{13E14D23-81C0-4F85-931E-5D57FFB7534C}"/>
    <cellStyle name="SAPBEXinputData 3 3 5 5 3" xfId="34911" xr:uid="{9BCC8C4C-660A-444F-9453-04A9F4260BD2}"/>
    <cellStyle name="SAPBEXinputData 3 3 5 6" xfId="19070" xr:uid="{00000000-0005-0000-0000-00009B470000}"/>
    <cellStyle name="SAPBEXinputData 3 3 6" xfId="19071" xr:uid="{00000000-0005-0000-0000-00009C470000}"/>
    <cellStyle name="SAPBEXinputData 3 3 6 2" xfId="19072" xr:uid="{00000000-0005-0000-0000-00009D470000}"/>
    <cellStyle name="SAPBEXinputData 3 3 6 3" xfId="19073" xr:uid="{00000000-0005-0000-0000-00009E470000}"/>
    <cellStyle name="SAPBEXinputData 3 3 7" xfId="19074" xr:uid="{00000000-0005-0000-0000-00009F470000}"/>
    <cellStyle name="SAPBEXinputData 3 3 8" xfId="19075" xr:uid="{00000000-0005-0000-0000-0000A0470000}"/>
    <cellStyle name="SAPBEXinputData 3 3 8 2" xfId="27378" xr:uid="{59D2FD25-77FF-4FBE-B408-1E5F5775C3AA}"/>
    <cellStyle name="SAPBEXinputData 3 3 8 2 2" xfId="42338" xr:uid="{F963116F-C90C-4165-9944-C5CE7E42E467}"/>
    <cellStyle name="SAPBEXinputData 3 3 8 3" xfId="34912" xr:uid="{63AF9432-E491-4870-9DAC-06988D4EEE07}"/>
    <cellStyle name="SAPBEXinputData 3 3 9" xfId="19076" xr:uid="{00000000-0005-0000-0000-0000A1470000}"/>
    <cellStyle name="SAPBEXinputData 3 3 9 2" xfId="27379" xr:uid="{3AC5BC13-8E1B-4098-9059-045CBD1730BA}"/>
    <cellStyle name="SAPBEXinputData 3 3 9 2 2" xfId="42339" xr:uid="{BDF37239-4EDE-42D1-ABE1-F1F4E1FD3301}"/>
    <cellStyle name="SAPBEXinputData 3 3 9 3" xfId="34913" xr:uid="{A9BCF701-E5CE-4937-8D99-A3431B252C8D}"/>
    <cellStyle name="SAPBEXinputData 3 4" xfId="19077" xr:uid="{00000000-0005-0000-0000-0000A2470000}"/>
    <cellStyle name="SAPBEXinputData 3 4 2" xfId="19078" xr:uid="{00000000-0005-0000-0000-0000A3470000}"/>
    <cellStyle name="SAPBEXinputData 3 4 2 2" xfId="19079" xr:uid="{00000000-0005-0000-0000-0000A4470000}"/>
    <cellStyle name="SAPBEXinputData 3 4 2 2 2" xfId="19080" xr:uid="{00000000-0005-0000-0000-0000A5470000}"/>
    <cellStyle name="SAPBEXinputData 3 4 2 2 2 2" xfId="19081" xr:uid="{00000000-0005-0000-0000-0000A6470000}"/>
    <cellStyle name="SAPBEXinputData 3 4 2 2 2 3" xfId="19082" xr:uid="{00000000-0005-0000-0000-0000A7470000}"/>
    <cellStyle name="SAPBEXinputData 3 4 2 2 3" xfId="19083" xr:uid="{00000000-0005-0000-0000-0000A8470000}"/>
    <cellStyle name="SAPBEXinputData 3 4 2 2 4" xfId="19084" xr:uid="{00000000-0005-0000-0000-0000A9470000}"/>
    <cellStyle name="SAPBEXinputData 3 4 2 2 4 2" xfId="27380" xr:uid="{A4AC1EEC-08C2-4DF6-9940-A5F25AE5C9B1}"/>
    <cellStyle name="SAPBEXinputData 3 4 2 2 4 2 2" xfId="42340" xr:uid="{B2EECA76-D845-46E3-894C-61671A254450}"/>
    <cellStyle name="SAPBEXinputData 3 4 2 2 4 3" xfId="34914" xr:uid="{007100DC-9914-4CA5-8774-47AD59A48A4F}"/>
    <cellStyle name="SAPBEXinputData 3 4 2 2 5" xfId="19085" xr:uid="{00000000-0005-0000-0000-0000AA470000}"/>
    <cellStyle name="SAPBEXinputData 3 4 2 2 5 2" xfId="27381" xr:uid="{B8B61B7B-830F-483C-A477-25CA492A5C0F}"/>
    <cellStyle name="SAPBEXinputData 3 4 2 2 5 2 2" xfId="42341" xr:uid="{678AC08B-98C6-4863-8621-266E7F06F40A}"/>
    <cellStyle name="SAPBEXinputData 3 4 2 2 5 3" xfId="34915" xr:uid="{8B3C394C-E360-4C0C-BD05-26D5F446DA83}"/>
    <cellStyle name="SAPBEXinputData 3 4 2 2 6" xfId="19086" xr:uid="{00000000-0005-0000-0000-0000AB470000}"/>
    <cellStyle name="SAPBEXinputData 3 4 2 3" xfId="19087" xr:uid="{00000000-0005-0000-0000-0000AC470000}"/>
    <cellStyle name="SAPBEXinputData 3 4 2 3 2" xfId="19088" xr:uid="{00000000-0005-0000-0000-0000AD470000}"/>
    <cellStyle name="SAPBEXinputData 3 4 2 3 2 2" xfId="19089" xr:uid="{00000000-0005-0000-0000-0000AE470000}"/>
    <cellStyle name="SAPBEXinputData 3 4 2 3 2 3" xfId="19090" xr:uid="{00000000-0005-0000-0000-0000AF470000}"/>
    <cellStyle name="SAPBEXinputData 3 4 2 3 3" xfId="19091" xr:uid="{00000000-0005-0000-0000-0000B0470000}"/>
    <cellStyle name="SAPBEXinputData 3 4 2 3 3 2" xfId="19092" xr:uid="{00000000-0005-0000-0000-0000B1470000}"/>
    <cellStyle name="SAPBEXinputData 3 4 2 3 3 3" xfId="27382" xr:uid="{1ECB9A75-910A-4AE2-A0BA-ACC1A5E5D3B4}"/>
    <cellStyle name="SAPBEXinputData 3 4 2 3 3 3 2" xfId="42342" xr:uid="{714359DE-DF4C-4095-9451-C5D7771A2012}"/>
    <cellStyle name="SAPBEXinputData 3 4 2 3 3 4" xfId="34916" xr:uid="{2BFAE9D6-358F-401E-BF07-125BAACBD6E9}"/>
    <cellStyle name="SAPBEXinputData 3 4 2 3 4" xfId="19093" xr:uid="{00000000-0005-0000-0000-0000B2470000}"/>
    <cellStyle name="SAPBEXinputData 3 4 2 4" xfId="19094" xr:uid="{00000000-0005-0000-0000-0000B3470000}"/>
    <cellStyle name="SAPBEXinputData 3 4 2 4 2" xfId="19095" xr:uid="{00000000-0005-0000-0000-0000B4470000}"/>
    <cellStyle name="SAPBEXinputData 3 4 2 4 3" xfId="19096" xr:uid="{00000000-0005-0000-0000-0000B5470000}"/>
    <cellStyle name="SAPBEXinputData 3 4 2 5" xfId="19097" xr:uid="{00000000-0005-0000-0000-0000B6470000}"/>
    <cellStyle name="SAPBEXinputData 3 4 2 6" xfId="19098" xr:uid="{00000000-0005-0000-0000-0000B7470000}"/>
    <cellStyle name="SAPBEXinputData 3 4 2 6 2" xfId="27383" xr:uid="{F26AE8AA-C483-464A-A9B3-0336967A3BF3}"/>
    <cellStyle name="SAPBEXinputData 3 4 2 6 2 2" xfId="42343" xr:uid="{5027A160-E39F-4B20-9C45-8E2870AADF8F}"/>
    <cellStyle name="SAPBEXinputData 3 4 2 6 3" xfId="34917" xr:uid="{0B3AA743-19AC-4D9A-A724-21BF4BB7F3AF}"/>
    <cellStyle name="SAPBEXinputData 3 4 2 7" xfId="19099" xr:uid="{00000000-0005-0000-0000-0000B8470000}"/>
    <cellStyle name="SAPBEXinputData 3 4 2 7 2" xfId="27384" xr:uid="{379C3DE0-DA52-46AA-8BD9-8E81B5EA88F1}"/>
    <cellStyle name="SAPBEXinputData 3 4 2 7 2 2" xfId="42344" xr:uid="{FB0086C8-E89B-4F90-AE9F-1A83694DD818}"/>
    <cellStyle name="SAPBEXinputData 3 4 2 7 3" xfId="34918" xr:uid="{E94BE7EC-3B20-4D89-B730-3D62154D4E79}"/>
    <cellStyle name="SAPBEXinputData 3 4 2 8" xfId="19100" xr:uid="{00000000-0005-0000-0000-0000B9470000}"/>
    <cellStyle name="SAPBEXinputData 3 4 3" xfId="19101" xr:uid="{00000000-0005-0000-0000-0000BA470000}"/>
    <cellStyle name="SAPBEXinputData 3 4 3 2" xfId="19102" xr:uid="{00000000-0005-0000-0000-0000BB470000}"/>
    <cellStyle name="SAPBEXinputData 3 4 3 2 2" xfId="19103" xr:uid="{00000000-0005-0000-0000-0000BC470000}"/>
    <cellStyle name="SAPBEXinputData 3 4 3 2 3" xfId="19104" xr:uid="{00000000-0005-0000-0000-0000BD470000}"/>
    <cellStyle name="SAPBEXinputData 3 4 3 3" xfId="19105" xr:uid="{00000000-0005-0000-0000-0000BE470000}"/>
    <cellStyle name="SAPBEXinputData 3 4 3 4" xfId="19106" xr:uid="{00000000-0005-0000-0000-0000BF470000}"/>
    <cellStyle name="SAPBEXinputData 3 4 3 4 2" xfId="27385" xr:uid="{63F68F60-5F59-41CA-97D4-1D9008B46AA4}"/>
    <cellStyle name="SAPBEXinputData 3 4 3 4 2 2" xfId="42345" xr:uid="{04E1F528-0C66-4E8A-B443-D37D7A277537}"/>
    <cellStyle name="SAPBEXinputData 3 4 3 4 3" xfId="34919" xr:uid="{F7E1AF75-9471-48D4-8F24-4F19F95FC0D5}"/>
    <cellStyle name="SAPBEXinputData 3 4 3 5" xfId="19107" xr:uid="{00000000-0005-0000-0000-0000C0470000}"/>
    <cellStyle name="SAPBEXinputData 3 4 3 5 2" xfId="27386" xr:uid="{510DE7FA-11DC-4EBB-908D-629345135B91}"/>
    <cellStyle name="SAPBEXinputData 3 4 3 5 2 2" xfId="42346" xr:uid="{28BD036E-6A30-4E98-A7AD-64888BF0CD57}"/>
    <cellStyle name="SAPBEXinputData 3 4 3 5 3" xfId="34920" xr:uid="{DE1AB5D9-B587-4B06-AA31-04FC9B3EA1CA}"/>
    <cellStyle name="SAPBEXinputData 3 4 3 6" xfId="19108" xr:uid="{00000000-0005-0000-0000-0000C1470000}"/>
    <cellStyle name="SAPBEXinputData 3 4 4" xfId="19109" xr:uid="{00000000-0005-0000-0000-0000C2470000}"/>
    <cellStyle name="SAPBEXinputData 3 4 4 2" xfId="19110" xr:uid="{00000000-0005-0000-0000-0000C3470000}"/>
    <cellStyle name="SAPBEXinputData 3 4 4 2 2" xfId="19111" xr:uid="{00000000-0005-0000-0000-0000C4470000}"/>
    <cellStyle name="SAPBEXinputData 3 4 4 2 3" xfId="19112" xr:uid="{00000000-0005-0000-0000-0000C5470000}"/>
    <cellStyle name="SAPBEXinputData 3 4 4 3" xfId="19113" xr:uid="{00000000-0005-0000-0000-0000C6470000}"/>
    <cellStyle name="SAPBEXinputData 3 4 4 3 2" xfId="19114" xr:uid="{00000000-0005-0000-0000-0000C7470000}"/>
    <cellStyle name="SAPBEXinputData 3 4 4 3 3" xfId="27387" xr:uid="{46140CE5-2FE5-4FE3-B4CC-AB9999D76CBF}"/>
    <cellStyle name="SAPBEXinputData 3 4 4 3 3 2" xfId="42347" xr:uid="{8D5E4F37-5A87-417A-9440-1598AB9345C7}"/>
    <cellStyle name="SAPBEXinputData 3 4 4 3 4" xfId="34921" xr:uid="{0026F4B2-8244-4885-AB3B-E71761EFD3FD}"/>
    <cellStyle name="SAPBEXinputData 3 4 4 4" xfId="19115" xr:uid="{00000000-0005-0000-0000-0000C8470000}"/>
    <cellStyle name="SAPBEXinputData 3 4 5" xfId="19116" xr:uid="{00000000-0005-0000-0000-0000C9470000}"/>
    <cellStyle name="SAPBEXinputData 3 4 5 2" xfId="19117" xr:uid="{00000000-0005-0000-0000-0000CA470000}"/>
    <cellStyle name="SAPBEXinputData 3 4 5 3" xfId="19118" xr:uid="{00000000-0005-0000-0000-0000CB470000}"/>
    <cellStyle name="SAPBEXinputData 3 4 6" xfId="19119" xr:uid="{00000000-0005-0000-0000-0000CC470000}"/>
    <cellStyle name="SAPBEXinputData 3 4 7" xfId="19120" xr:uid="{00000000-0005-0000-0000-0000CD470000}"/>
    <cellStyle name="SAPBEXinputData 3 4 7 2" xfId="27388" xr:uid="{5698641C-5B89-4A61-88EF-8C6715FC288E}"/>
    <cellStyle name="SAPBEXinputData 3 4 7 2 2" xfId="42348" xr:uid="{AA59BE87-111A-4CFC-94BE-EDE45B345630}"/>
    <cellStyle name="SAPBEXinputData 3 4 7 3" xfId="34922" xr:uid="{03DDC71E-D420-4C0B-8B1F-ECE6930047BA}"/>
    <cellStyle name="SAPBEXinputData 3 4 8" xfId="19121" xr:uid="{00000000-0005-0000-0000-0000CE470000}"/>
    <cellStyle name="SAPBEXinputData 3 4 8 2" xfId="27389" xr:uid="{B7041BC2-9854-4C15-9233-03ED6B276BFD}"/>
    <cellStyle name="SAPBEXinputData 3 4 8 2 2" xfId="42349" xr:uid="{8F21FB71-C935-4B3F-89C5-DF2C98232555}"/>
    <cellStyle name="SAPBEXinputData 3 4 8 3" xfId="34923" xr:uid="{277CB0B1-380F-4261-9D4A-8B6AC756CB1D}"/>
    <cellStyle name="SAPBEXinputData 3 4 9" xfId="19122" xr:uid="{00000000-0005-0000-0000-0000CF470000}"/>
    <cellStyle name="SAPBEXinputData 3 5" xfId="19123" xr:uid="{00000000-0005-0000-0000-0000D0470000}"/>
    <cellStyle name="SAPBEXinputData 3 5 2" xfId="19124" xr:uid="{00000000-0005-0000-0000-0000D1470000}"/>
    <cellStyle name="SAPBEXinputData 3 5 2 2" xfId="19125" xr:uid="{00000000-0005-0000-0000-0000D2470000}"/>
    <cellStyle name="SAPBEXinputData 3 5 2 2 2" xfId="19126" xr:uid="{00000000-0005-0000-0000-0000D3470000}"/>
    <cellStyle name="SAPBEXinputData 3 5 2 2 3" xfId="19127" xr:uid="{00000000-0005-0000-0000-0000D4470000}"/>
    <cellStyle name="SAPBEXinputData 3 5 2 2 3 2" xfId="27390" xr:uid="{5F00EF2D-EC62-4FC2-84E4-8E71BD826DCD}"/>
    <cellStyle name="SAPBEXinputData 3 5 2 2 3 2 2" xfId="42350" xr:uid="{E1A664A0-2327-4322-931E-B13D92EC3591}"/>
    <cellStyle name="SAPBEXinputData 3 5 2 2 3 3" xfId="34924" xr:uid="{FEA2D271-8562-4967-BD8A-4F856901F9B1}"/>
    <cellStyle name="SAPBEXinputData 3 5 2 2 4" xfId="19128" xr:uid="{00000000-0005-0000-0000-0000D5470000}"/>
    <cellStyle name="SAPBEXinputData 3 5 2 3" xfId="19129" xr:uid="{00000000-0005-0000-0000-0000D6470000}"/>
    <cellStyle name="SAPBEXinputData 3 5 2 4" xfId="19130" xr:uid="{00000000-0005-0000-0000-0000D7470000}"/>
    <cellStyle name="SAPBEXinputData 3 5 2 4 2" xfId="27391" xr:uid="{E9228F12-6116-42F4-955D-C0CF66014ABB}"/>
    <cellStyle name="SAPBEXinputData 3 5 2 4 2 2" xfId="42351" xr:uid="{030BF69F-75CA-4C97-A7FB-1FC680D80FE4}"/>
    <cellStyle name="SAPBEXinputData 3 5 2 4 3" xfId="34925" xr:uid="{21943152-660E-4872-AF1D-4BC4AC6228A2}"/>
    <cellStyle name="SAPBEXinputData 3 5 2 5" xfId="19131" xr:uid="{00000000-0005-0000-0000-0000D8470000}"/>
    <cellStyle name="SAPBEXinputData 3 5 2 5 2" xfId="27392" xr:uid="{9CB367B4-AD71-4F54-8F19-7B26AC198B31}"/>
    <cellStyle name="SAPBEXinputData 3 5 2 5 2 2" xfId="42352" xr:uid="{A775E940-9DFE-4B07-BBAA-8D595E60FD0F}"/>
    <cellStyle name="SAPBEXinputData 3 5 2 5 3" xfId="34926" xr:uid="{F07465F7-ACC4-42DF-BF0A-236BCABEF70F}"/>
    <cellStyle name="SAPBEXinputData 3 5 2 6" xfId="19132" xr:uid="{00000000-0005-0000-0000-0000D9470000}"/>
    <cellStyle name="SAPBEXinputData 3 5 3" xfId="19133" xr:uid="{00000000-0005-0000-0000-0000DA470000}"/>
    <cellStyle name="SAPBEXinputData 3 5 3 2" xfId="19134" xr:uid="{00000000-0005-0000-0000-0000DB470000}"/>
    <cellStyle name="SAPBEXinputData 3 5 3 2 2" xfId="19135" xr:uid="{00000000-0005-0000-0000-0000DC470000}"/>
    <cellStyle name="SAPBEXinputData 3 5 3 2 3" xfId="19136" xr:uid="{00000000-0005-0000-0000-0000DD470000}"/>
    <cellStyle name="SAPBEXinputData 3 5 3 3" xfId="19137" xr:uid="{00000000-0005-0000-0000-0000DE470000}"/>
    <cellStyle name="SAPBEXinputData 3 5 3 4" xfId="19138" xr:uid="{00000000-0005-0000-0000-0000DF470000}"/>
    <cellStyle name="SAPBEXinputData 3 5 3 4 2" xfId="27393" xr:uid="{E2DC093B-6B16-495A-A43F-312A84A5CD4A}"/>
    <cellStyle name="SAPBEXinputData 3 5 3 4 2 2" xfId="42353" xr:uid="{09505750-1E04-40FC-ACAB-A2E7111899C7}"/>
    <cellStyle name="SAPBEXinputData 3 5 3 4 3" xfId="34927" xr:uid="{B2FF494A-A9D6-45CF-BB20-1FC75FEF8833}"/>
    <cellStyle name="SAPBEXinputData 3 5 3 5" xfId="19139" xr:uid="{00000000-0005-0000-0000-0000E0470000}"/>
    <cellStyle name="SAPBEXinputData 3 5 3 5 2" xfId="27394" xr:uid="{0D120826-0D06-42A0-A00F-5DF096BA0F0B}"/>
    <cellStyle name="SAPBEXinputData 3 5 3 5 2 2" xfId="42354" xr:uid="{D7E35A11-AF80-4A6F-A8BD-98601834B4B6}"/>
    <cellStyle name="SAPBEXinputData 3 5 3 5 3" xfId="34928" xr:uid="{A9990F94-B9C6-46FC-8ADD-251CEB51EBF6}"/>
    <cellStyle name="SAPBEXinputData 3 5 3 6" xfId="19140" xr:uid="{00000000-0005-0000-0000-0000E1470000}"/>
    <cellStyle name="SAPBEXinputData 3 5 4" xfId="19141" xr:uid="{00000000-0005-0000-0000-0000E2470000}"/>
    <cellStyle name="SAPBEXinputData 3 5 4 2" xfId="19142" xr:uid="{00000000-0005-0000-0000-0000E3470000}"/>
    <cellStyle name="SAPBEXinputData 3 5 4 3" xfId="19143" xr:uid="{00000000-0005-0000-0000-0000E4470000}"/>
    <cellStyle name="SAPBEXinputData 3 5 5" xfId="19144" xr:uid="{00000000-0005-0000-0000-0000E5470000}"/>
    <cellStyle name="SAPBEXinputData 3 5 6" xfId="19145" xr:uid="{00000000-0005-0000-0000-0000E6470000}"/>
    <cellStyle name="SAPBEXinputData 3 5 6 2" xfId="27395" xr:uid="{6FB4058E-FA6E-45E9-9649-3255A9D71D8D}"/>
    <cellStyle name="SAPBEXinputData 3 5 6 2 2" xfId="42355" xr:uid="{DC7EF8FF-C4A9-4E1E-AF0A-0086E02C6D8C}"/>
    <cellStyle name="SAPBEXinputData 3 5 6 3" xfId="34929" xr:uid="{8A1A2451-E502-49B2-A067-FD8AC37404A2}"/>
    <cellStyle name="SAPBEXinputData 3 5 7" xfId="19146" xr:uid="{00000000-0005-0000-0000-0000E7470000}"/>
    <cellStyle name="SAPBEXinputData 3 5 7 2" xfId="27396" xr:uid="{A46365AF-5D81-45FA-BE1B-E1EEC66F69C0}"/>
    <cellStyle name="SAPBEXinputData 3 5 7 2 2" xfId="42356" xr:uid="{B721DD35-5C86-4E9E-93AD-E29F8AEEB1AE}"/>
    <cellStyle name="SAPBEXinputData 3 5 7 3" xfId="34930" xr:uid="{2CE5F440-FC88-4CFB-BDA1-17B092F02987}"/>
    <cellStyle name="SAPBEXinputData 3 5 8" xfId="19147" xr:uid="{00000000-0005-0000-0000-0000E8470000}"/>
    <cellStyle name="SAPBEXinputData 3 6" xfId="19148" xr:uid="{00000000-0005-0000-0000-0000E9470000}"/>
    <cellStyle name="SAPBEXinputData 3 6 2" xfId="19149" xr:uid="{00000000-0005-0000-0000-0000EA470000}"/>
    <cellStyle name="SAPBEXinputData 3 6 2 2" xfId="19150" xr:uid="{00000000-0005-0000-0000-0000EB470000}"/>
    <cellStyle name="SAPBEXinputData 3 6 2 3" xfId="27397" xr:uid="{CBDBC4AA-CB5B-4505-868A-15C328239FFE}"/>
    <cellStyle name="SAPBEXinputData 3 6 2 3 2" xfId="42357" xr:uid="{75167AFC-92D9-4D66-80CA-33185375872C}"/>
    <cellStyle name="SAPBEXinputData 3 6 2 4" xfId="34931" xr:uid="{12CF2E1E-3700-462E-BF70-2DD72E06CDC7}"/>
    <cellStyle name="SAPBEXinputData 3 6 3" xfId="19151" xr:uid="{00000000-0005-0000-0000-0000EC470000}"/>
    <cellStyle name="SAPBEXinputData 3 6 4" xfId="19152" xr:uid="{00000000-0005-0000-0000-0000ED470000}"/>
    <cellStyle name="SAPBEXinputData 3 6 4 2" xfId="20426" xr:uid="{00000000-0005-0000-0000-0000ED470000}"/>
    <cellStyle name="SAPBEXinputData 3 6 4 2 2" xfId="27770" xr:uid="{0CBC4F40-059B-44AB-B0CA-7F593CE96C7B}"/>
    <cellStyle name="SAPBEXinputData 3 6 4 2 2 2" xfId="42707" xr:uid="{DF523E50-3E30-42DF-9E14-77F88248F068}"/>
    <cellStyle name="SAPBEXinputData 3 6 4 2 3" xfId="35444" xr:uid="{E52D01CC-8A5E-4025-BBDF-55E95D874445}"/>
    <cellStyle name="SAPBEXinputData 3 6 4 3" xfId="27398" xr:uid="{343646BE-D5F7-478D-BF2B-07D2D2AD8EA7}"/>
    <cellStyle name="SAPBEXinputData 3 6 4 3 2" xfId="42358" xr:uid="{FD62A88E-1834-42CC-8CF6-425ECD2D9CD6}"/>
    <cellStyle name="SAPBEXinputData 3 6 4 4" xfId="34932" xr:uid="{893A333F-332B-4A27-AE1E-DA78DF90F18E}"/>
    <cellStyle name="SAPBEXinputData 3 6 5" xfId="19153" xr:uid="{00000000-0005-0000-0000-0000EE470000}"/>
    <cellStyle name="SAPBEXinputData 3 6 5 2" xfId="27399" xr:uid="{4A1CFC06-B01F-441F-A841-F178061A9B88}"/>
    <cellStyle name="SAPBEXinputData 3 6 5 2 2" xfId="42359" xr:uid="{DC08135F-8960-4050-AFD5-702B30DAA133}"/>
    <cellStyle name="SAPBEXinputData 3 6 5 3" xfId="34933" xr:uid="{0E60FF60-D3D5-48AD-9BE7-FD75E26B881B}"/>
    <cellStyle name="SAPBEXinputData 3 6 6" xfId="19154" xr:uid="{00000000-0005-0000-0000-0000EF470000}"/>
    <cellStyle name="SAPBEXinputData 3 7" xfId="19155" xr:uid="{00000000-0005-0000-0000-0000F0470000}"/>
    <cellStyle name="SAPBEXinputData 3 7 2" xfId="19156" xr:uid="{00000000-0005-0000-0000-0000F1470000}"/>
    <cellStyle name="SAPBEXinputData 3 7 2 2" xfId="19157" xr:uid="{00000000-0005-0000-0000-0000F2470000}"/>
    <cellStyle name="SAPBEXinputData 3 7 2 3" xfId="19158" xr:uid="{00000000-0005-0000-0000-0000F3470000}"/>
    <cellStyle name="SAPBEXinputData 3 7 3" xfId="19159" xr:uid="{00000000-0005-0000-0000-0000F4470000}"/>
    <cellStyle name="SAPBEXinputData 3 7 4" xfId="19160" xr:uid="{00000000-0005-0000-0000-0000F5470000}"/>
    <cellStyle name="SAPBEXinputData 3 7 4 2" xfId="27400" xr:uid="{B4CBEB6D-76AF-486E-AFC3-233AA80D3126}"/>
    <cellStyle name="SAPBEXinputData 3 7 4 2 2" xfId="42360" xr:uid="{82555568-B73E-436F-B846-37524DF2B325}"/>
    <cellStyle name="SAPBEXinputData 3 7 4 3" xfId="34934" xr:uid="{EE460DDD-EF8A-4587-90F1-081CB844C860}"/>
    <cellStyle name="SAPBEXinputData 3 7 5" xfId="19161" xr:uid="{00000000-0005-0000-0000-0000F6470000}"/>
    <cellStyle name="SAPBEXinputData 3 7 5 2" xfId="27401" xr:uid="{5C7B1076-CF21-4FA4-A8E3-DFB1EEB89779}"/>
    <cellStyle name="SAPBEXinputData 3 7 5 2 2" xfId="42361" xr:uid="{1D944271-AF63-4AEE-A308-FECE13B7C38B}"/>
    <cellStyle name="SAPBEXinputData 3 7 5 3" xfId="34935" xr:uid="{E27D8805-8807-42AB-9495-F34E0037A3A4}"/>
    <cellStyle name="SAPBEXinputData 3 7 6" xfId="19162" xr:uid="{00000000-0005-0000-0000-0000F7470000}"/>
    <cellStyle name="SAPBEXinputData 3 8" xfId="19163" xr:uid="{00000000-0005-0000-0000-0000F8470000}"/>
    <cellStyle name="SAPBEXinputData 3 8 2" xfId="19164" xr:uid="{00000000-0005-0000-0000-0000F9470000}"/>
    <cellStyle name="SAPBEXinputData 3 8 2 2" xfId="19165" xr:uid="{00000000-0005-0000-0000-0000FA470000}"/>
    <cellStyle name="SAPBEXinputData 3 8 2 3" xfId="19166" xr:uid="{00000000-0005-0000-0000-0000FB470000}"/>
    <cellStyle name="SAPBEXinputData 3 8 3" xfId="19167" xr:uid="{00000000-0005-0000-0000-0000FC470000}"/>
    <cellStyle name="SAPBEXinputData 3 8 3 2" xfId="19168" xr:uid="{00000000-0005-0000-0000-0000FD470000}"/>
    <cellStyle name="SAPBEXinputData 3 8 3 3" xfId="27402" xr:uid="{60189033-B019-4A6B-ABFA-9DFBBCF2EBA5}"/>
    <cellStyle name="SAPBEXinputData 3 8 3 3 2" xfId="42362" xr:uid="{C52E7986-D781-4EC5-8ECA-FF63D572E755}"/>
    <cellStyle name="SAPBEXinputData 3 8 3 4" xfId="34936" xr:uid="{3E019038-2701-4D12-93AA-D22B932DA8B0}"/>
    <cellStyle name="SAPBEXinputData 3 8 4" xfId="19169" xr:uid="{00000000-0005-0000-0000-0000FE470000}"/>
    <cellStyle name="SAPBEXinputData 3 9" xfId="19170" xr:uid="{00000000-0005-0000-0000-0000FF470000}"/>
    <cellStyle name="SAPBEXinputData 3 9 2" xfId="19171" xr:uid="{00000000-0005-0000-0000-000000480000}"/>
    <cellStyle name="SAPBEXinputData 3 9 3" xfId="19172" xr:uid="{00000000-0005-0000-0000-000001480000}"/>
    <cellStyle name="SAPBEXinputData 4" xfId="2906" xr:uid="{00000000-0005-0000-0000-00008A0A0000}"/>
    <cellStyle name="SAPBEXinputData 4 10" xfId="19174" xr:uid="{00000000-0005-0000-0000-000003480000}"/>
    <cellStyle name="SAPBEXinputData 4 10 2" xfId="27403" xr:uid="{D861FDA4-6E16-4445-BA21-4A79DDE00383}"/>
    <cellStyle name="SAPBEXinputData 4 10 2 2" xfId="42363" xr:uid="{0B1A272E-9026-4BA3-A4CF-3FA3E3881DF9}"/>
    <cellStyle name="SAPBEXinputData 4 10 3" xfId="34937" xr:uid="{5963BA6F-F1DC-45DF-9846-374261902EDE}"/>
    <cellStyle name="SAPBEXinputData 4 11" xfId="19175" xr:uid="{00000000-0005-0000-0000-000004480000}"/>
    <cellStyle name="SAPBEXinputData 4 12" xfId="19173" xr:uid="{00000000-0005-0000-0000-000002480000}"/>
    <cellStyle name="SAPBEXinputData 4 13" xfId="20862" xr:uid="{69433632-D705-4B62-9A44-426446C69E86}"/>
    <cellStyle name="SAPBEXinputData 4 13 2" xfId="35838" xr:uid="{D2D9E65B-3FD3-4675-A615-66EEE068DF99}"/>
    <cellStyle name="SAPBEXinputData 4 14" xfId="28234" xr:uid="{4396F20B-CF18-4ED0-9879-D7FB31070279}"/>
    <cellStyle name="SAPBEXinputData 4 2" xfId="19176" xr:uid="{00000000-0005-0000-0000-000005480000}"/>
    <cellStyle name="SAPBEXinputData 4 2 10" xfId="19177" xr:uid="{00000000-0005-0000-0000-000006480000}"/>
    <cellStyle name="SAPBEXinputData 4 2 2" xfId="19178" xr:uid="{00000000-0005-0000-0000-000007480000}"/>
    <cellStyle name="SAPBEXinputData 4 2 2 2" xfId="19179" xr:uid="{00000000-0005-0000-0000-000008480000}"/>
    <cellStyle name="SAPBEXinputData 4 2 2 2 2" xfId="19180" xr:uid="{00000000-0005-0000-0000-000009480000}"/>
    <cellStyle name="SAPBEXinputData 4 2 2 2 2 2" xfId="19181" xr:uid="{00000000-0005-0000-0000-00000A480000}"/>
    <cellStyle name="SAPBEXinputData 4 2 2 2 2 2 2" xfId="19182" xr:uid="{00000000-0005-0000-0000-00000B480000}"/>
    <cellStyle name="SAPBEXinputData 4 2 2 2 2 2 3" xfId="19183" xr:uid="{00000000-0005-0000-0000-00000C480000}"/>
    <cellStyle name="SAPBEXinputData 4 2 2 2 2 3" xfId="19184" xr:uid="{00000000-0005-0000-0000-00000D480000}"/>
    <cellStyle name="SAPBEXinputData 4 2 2 2 2 4" xfId="19185" xr:uid="{00000000-0005-0000-0000-00000E480000}"/>
    <cellStyle name="SAPBEXinputData 4 2 2 2 2 4 2" xfId="27404" xr:uid="{AA3AD6B9-70D7-4140-B915-622673FACF15}"/>
    <cellStyle name="SAPBEXinputData 4 2 2 2 2 4 2 2" xfId="42364" xr:uid="{ABF671BD-D31F-45BB-88FC-C16AA8696D58}"/>
    <cellStyle name="SAPBEXinputData 4 2 2 2 2 4 3" xfId="34938" xr:uid="{ED802C62-F698-46E5-8410-A4C08FEBE73D}"/>
    <cellStyle name="SAPBEXinputData 4 2 2 2 2 5" xfId="19186" xr:uid="{00000000-0005-0000-0000-00000F480000}"/>
    <cellStyle name="SAPBEXinputData 4 2 2 2 2 5 2" xfId="27405" xr:uid="{91CF5218-F134-4709-8633-FD3A2BE32DF2}"/>
    <cellStyle name="SAPBEXinputData 4 2 2 2 2 5 2 2" xfId="42365" xr:uid="{BC350CA6-035A-4A4A-A99E-C97AD2B6D87D}"/>
    <cellStyle name="SAPBEXinputData 4 2 2 2 2 5 3" xfId="34939" xr:uid="{68275ACB-72E4-4ACD-9069-D9260DEAE7E9}"/>
    <cellStyle name="SAPBEXinputData 4 2 2 2 2 6" xfId="19187" xr:uid="{00000000-0005-0000-0000-000010480000}"/>
    <cellStyle name="SAPBEXinputData 4 2 2 2 3" xfId="19188" xr:uid="{00000000-0005-0000-0000-000011480000}"/>
    <cellStyle name="SAPBEXinputData 4 2 2 2 3 2" xfId="19189" xr:uid="{00000000-0005-0000-0000-000012480000}"/>
    <cellStyle name="SAPBEXinputData 4 2 2 2 3 2 2" xfId="19190" xr:uid="{00000000-0005-0000-0000-000013480000}"/>
    <cellStyle name="SAPBEXinputData 4 2 2 2 3 2 3" xfId="19191" xr:uid="{00000000-0005-0000-0000-000014480000}"/>
    <cellStyle name="SAPBEXinputData 4 2 2 2 3 3" xfId="19192" xr:uid="{00000000-0005-0000-0000-000015480000}"/>
    <cellStyle name="SAPBEXinputData 4 2 2 2 3 3 2" xfId="19193" xr:uid="{00000000-0005-0000-0000-000016480000}"/>
    <cellStyle name="SAPBEXinputData 4 2 2 2 3 3 3" xfId="27406" xr:uid="{28C98F17-E58A-42E1-8E52-ABF48B8CF475}"/>
    <cellStyle name="SAPBEXinputData 4 2 2 2 3 3 3 2" xfId="42366" xr:uid="{D5552FCE-F26A-41F4-973F-B21E2D364056}"/>
    <cellStyle name="SAPBEXinputData 4 2 2 2 3 3 4" xfId="34940" xr:uid="{B69FDD1E-C4C3-419B-A936-644D02FE10DC}"/>
    <cellStyle name="SAPBEXinputData 4 2 2 2 3 4" xfId="19194" xr:uid="{00000000-0005-0000-0000-000017480000}"/>
    <cellStyle name="SAPBEXinputData 4 2 2 2 4" xfId="19195" xr:uid="{00000000-0005-0000-0000-000018480000}"/>
    <cellStyle name="SAPBEXinputData 4 2 2 2 4 2" xfId="19196" xr:uid="{00000000-0005-0000-0000-000019480000}"/>
    <cellStyle name="SAPBEXinputData 4 2 2 2 4 3" xfId="19197" xr:uid="{00000000-0005-0000-0000-00001A480000}"/>
    <cellStyle name="SAPBEXinputData 4 2 2 2 5" xfId="19198" xr:uid="{00000000-0005-0000-0000-00001B480000}"/>
    <cellStyle name="SAPBEXinputData 4 2 2 2 6" xfId="19199" xr:uid="{00000000-0005-0000-0000-00001C480000}"/>
    <cellStyle name="SAPBEXinputData 4 2 2 2 6 2" xfId="27407" xr:uid="{8EDFE7F0-928D-446B-82EE-1930B5817D95}"/>
    <cellStyle name="SAPBEXinputData 4 2 2 2 6 2 2" xfId="42367" xr:uid="{A16789F9-40B9-43A4-B4E6-9503C3537842}"/>
    <cellStyle name="SAPBEXinputData 4 2 2 2 6 3" xfId="34941" xr:uid="{52E3BC58-E3B2-4B0D-9A2D-F0C8DC1BDF66}"/>
    <cellStyle name="SAPBEXinputData 4 2 2 2 7" xfId="19200" xr:uid="{00000000-0005-0000-0000-00001D480000}"/>
    <cellStyle name="SAPBEXinputData 4 2 2 2 7 2" xfId="27408" xr:uid="{6D69D2EC-FFC2-4D73-A323-D9E8EC23A768}"/>
    <cellStyle name="SAPBEXinputData 4 2 2 2 7 2 2" xfId="42368" xr:uid="{34FBB4F6-4FBB-47E9-B465-42A0B89E1171}"/>
    <cellStyle name="SAPBEXinputData 4 2 2 2 7 3" xfId="34942" xr:uid="{B6CB5DDA-62EC-47AA-8543-F507ECD92617}"/>
    <cellStyle name="SAPBEXinputData 4 2 2 2 8" xfId="19201" xr:uid="{00000000-0005-0000-0000-00001E480000}"/>
    <cellStyle name="SAPBEXinputData 4 2 2 3" xfId="19202" xr:uid="{00000000-0005-0000-0000-00001F480000}"/>
    <cellStyle name="SAPBEXinputData 4 2 2 3 2" xfId="19203" xr:uid="{00000000-0005-0000-0000-000020480000}"/>
    <cellStyle name="SAPBEXinputData 4 2 2 3 2 2" xfId="19204" xr:uid="{00000000-0005-0000-0000-000021480000}"/>
    <cellStyle name="SAPBEXinputData 4 2 2 3 2 3" xfId="19205" xr:uid="{00000000-0005-0000-0000-000022480000}"/>
    <cellStyle name="SAPBEXinputData 4 2 2 3 3" xfId="19206" xr:uid="{00000000-0005-0000-0000-000023480000}"/>
    <cellStyle name="SAPBEXinputData 4 2 2 3 4" xfId="19207" xr:uid="{00000000-0005-0000-0000-000024480000}"/>
    <cellStyle name="SAPBEXinputData 4 2 2 3 4 2" xfId="27409" xr:uid="{461BA89A-7A5E-4442-9C09-6B4A25369BF3}"/>
    <cellStyle name="SAPBEXinputData 4 2 2 3 4 2 2" xfId="42369" xr:uid="{C2F38550-DE02-4019-97F7-C363DB4D141C}"/>
    <cellStyle name="SAPBEXinputData 4 2 2 3 4 3" xfId="34943" xr:uid="{A23693ED-D4EC-488F-AED2-84BE01C399A6}"/>
    <cellStyle name="SAPBEXinputData 4 2 2 3 5" xfId="19208" xr:uid="{00000000-0005-0000-0000-000025480000}"/>
    <cellStyle name="SAPBEXinputData 4 2 2 3 5 2" xfId="27410" xr:uid="{6F962F4C-8F97-4693-81B2-CF11200558A2}"/>
    <cellStyle name="SAPBEXinputData 4 2 2 3 5 2 2" xfId="42370" xr:uid="{E806998C-AB56-4130-A053-28D2EA8CA009}"/>
    <cellStyle name="SAPBEXinputData 4 2 2 3 5 3" xfId="34944" xr:uid="{BAA23244-8CA5-4CEC-AA8E-797653D9FB89}"/>
    <cellStyle name="SAPBEXinputData 4 2 2 3 6" xfId="19209" xr:uid="{00000000-0005-0000-0000-000026480000}"/>
    <cellStyle name="SAPBEXinputData 4 2 2 4" xfId="19210" xr:uid="{00000000-0005-0000-0000-000027480000}"/>
    <cellStyle name="SAPBEXinputData 4 2 2 4 2" xfId="19211" xr:uid="{00000000-0005-0000-0000-000028480000}"/>
    <cellStyle name="SAPBEXinputData 4 2 2 4 2 2" xfId="19212" xr:uid="{00000000-0005-0000-0000-000029480000}"/>
    <cellStyle name="SAPBEXinputData 4 2 2 4 2 3" xfId="19213" xr:uid="{00000000-0005-0000-0000-00002A480000}"/>
    <cellStyle name="SAPBEXinputData 4 2 2 4 3" xfId="19214" xr:uid="{00000000-0005-0000-0000-00002B480000}"/>
    <cellStyle name="SAPBEXinputData 4 2 2 4 3 2" xfId="19215" xr:uid="{00000000-0005-0000-0000-00002C480000}"/>
    <cellStyle name="SAPBEXinputData 4 2 2 4 3 3" xfId="27411" xr:uid="{ABC7615B-D05A-4870-A5C9-A1BA1A61AA3E}"/>
    <cellStyle name="SAPBEXinputData 4 2 2 4 3 3 2" xfId="42371" xr:uid="{78C93606-1799-4055-8F6A-6F8A57C3CAC9}"/>
    <cellStyle name="SAPBEXinputData 4 2 2 4 3 4" xfId="34945" xr:uid="{0A5A3287-C3A6-4C2D-9F03-AC5CCA3C5D2A}"/>
    <cellStyle name="SAPBEXinputData 4 2 2 4 4" xfId="19216" xr:uid="{00000000-0005-0000-0000-00002D480000}"/>
    <cellStyle name="SAPBEXinputData 4 2 2 5" xfId="19217" xr:uid="{00000000-0005-0000-0000-00002E480000}"/>
    <cellStyle name="SAPBEXinputData 4 2 2 5 2" xfId="19218" xr:uid="{00000000-0005-0000-0000-00002F480000}"/>
    <cellStyle name="SAPBEXinputData 4 2 2 5 3" xfId="19219" xr:uid="{00000000-0005-0000-0000-000030480000}"/>
    <cellStyle name="SAPBEXinputData 4 2 2 6" xfId="19220" xr:uid="{00000000-0005-0000-0000-000031480000}"/>
    <cellStyle name="SAPBEXinputData 4 2 2 7" xfId="19221" xr:uid="{00000000-0005-0000-0000-000032480000}"/>
    <cellStyle name="SAPBEXinputData 4 2 2 7 2" xfId="27412" xr:uid="{C4263A86-1446-4513-A981-6CA285DA70C5}"/>
    <cellStyle name="SAPBEXinputData 4 2 2 7 2 2" xfId="42372" xr:uid="{6A3C33A8-ECF3-4E38-885A-06E5541D210D}"/>
    <cellStyle name="SAPBEXinputData 4 2 2 7 3" xfId="34946" xr:uid="{81F53D8A-836F-40A8-A3AF-29101403FEEE}"/>
    <cellStyle name="SAPBEXinputData 4 2 2 8" xfId="19222" xr:uid="{00000000-0005-0000-0000-000033480000}"/>
    <cellStyle name="SAPBEXinputData 4 2 2 8 2" xfId="27413" xr:uid="{D1D7EB12-AB90-4225-B86F-E541C214C10F}"/>
    <cellStyle name="SAPBEXinputData 4 2 2 8 2 2" xfId="42373" xr:uid="{71F08160-B624-4EA8-BD36-8E5A96B707D5}"/>
    <cellStyle name="SAPBEXinputData 4 2 2 8 3" xfId="34947" xr:uid="{48280464-3942-4586-B90D-C24AD68B8B3D}"/>
    <cellStyle name="SAPBEXinputData 4 2 2 9" xfId="19223" xr:uid="{00000000-0005-0000-0000-000034480000}"/>
    <cellStyle name="SAPBEXinputData 4 2 3" xfId="19224" xr:uid="{00000000-0005-0000-0000-000035480000}"/>
    <cellStyle name="SAPBEXinputData 4 2 3 2" xfId="19225" xr:uid="{00000000-0005-0000-0000-000036480000}"/>
    <cellStyle name="SAPBEXinputData 4 2 3 2 2" xfId="19226" xr:uid="{00000000-0005-0000-0000-000037480000}"/>
    <cellStyle name="SAPBEXinputData 4 2 3 2 2 2" xfId="19227" xr:uid="{00000000-0005-0000-0000-000038480000}"/>
    <cellStyle name="SAPBEXinputData 4 2 3 2 2 3" xfId="19228" xr:uid="{00000000-0005-0000-0000-000039480000}"/>
    <cellStyle name="SAPBEXinputData 4 2 3 2 3" xfId="19229" xr:uid="{00000000-0005-0000-0000-00003A480000}"/>
    <cellStyle name="SAPBEXinputData 4 2 3 2 4" xfId="19230" xr:uid="{00000000-0005-0000-0000-00003B480000}"/>
    <cellStyle name="SAPBEXinputData 4 2 3 2 4 2" xfId="27414" xr:uid="{69D377A3-11C0-4363-BDA7-BDAF831BBD35}"/>
    <cellStyle name="SAPBEXinputData 4 2 3 2 4 2 2" xfId="42374" xr:uid="{99903DE3-C73F-4079-AC86-4D883D183DF3}"/>
    <cellStyle name="SAPBEXinputData 4 2 3 2 4 3" xfId="34948" xr:uid="{4C059C3B-41DE-4847-98A3-A84E045D9AB6}"/>
    <cellStyle name="SAPBEXinputData 4 2 3 2 5" xfId="19231" xr:uid="{00000000-0005-0000-0000-00003C480000}"/>
    <cellStyle name="SAPBEXinputData 4 2 3 2 5 2" xfId="27415" xr:uid="{214EB852-DFBA-43DC-8E44-EB1CC7D83BF3}"/>
    <cellStyle name="SAPBEXinputData 4 2 3 2 5 2 2" xfId="42375" xr:uid="{DEBABC7F-904F-4991-BEEA-7F168D44C4D2}"/>
    <cellStyle name="SAPBEXinputData 4 2 3 2 5 3" xfId="34949" xr:uid="{8C0AA026-4F27-4F81-9371-DEE6B9C8EE27}"/>
    <cellStyle name="SAPBEXinputData 4 2 3 2 6" xfId="19232" xr:uid="{00000000-0005-0000-0000-00003D480000}"/>
    <cellStyle name="SAPBEXinputData 4 2 3 3" xfId="19233" xr:uid="{00000000-0005-0000-0000-00003E480000}"/>
    <cellStyle name="SAPBEXinputData 4 2 3 3 2" xfId="19234" xr:uid="{00000000-0005-0000-0000-00003F480000}"/>
    <cellStyle name="SAPBEXinputData 4 2 3 3 2 2" xfId="19235" xr:uid="{00000000-0005-0000-0000-000040480000}"/>
    <cellStyle name="SAPBEXinputData 4 2 3 3 2 3" xfId="19236" xr:uid="{00000000-0005-0000-0000-000041480000}"/>
    <cellStyle name="SAPBEXinputData 4 2 3 3 3" xfId="19237" xr:uid="{00000000-0005-0000-0000-000042480000}"/>
    <cellStyle name="SAPBEXinputData 4 2 3 3 3 2" xfId="19238" xr:uid="{00000000-0005-0000-0000-000043480000}"/>
    <cellStyle name="SAPBEXinputData 4 2 3 3 3 3" xfId="27416" xr:uid="{936067B7-1037-4E82-8779-6B9A72665E70}"/>
    <cellStyle name="SAPBEXinputData 4 2 3 3 3 3 2" xfId="42376" xr:uid="{B3E08EC9-7517-4671-804E-C9A89E217B6E}"/>
    <cellStyle name="SAPBEXinputData 4 2 3 3 3 4" xfId="34950" xr:uid="{0E7E4E40-EAA3-4AC3-B9BA-CBD98B3CFA59}"/>
    <cellStyle name="SAPBEXinputData 4 2 3 3 4" xfId="19239" xr:uid="{00000000-0005-0000-0000-000044480000}"/>
    <cellStyle name="SAPBEXinputData 4 2 3 4" xfId="19240" xr:uid="{00000000-0005-0000-0000-000045480000}"/>
    <cellStyle name="SAPBEXinputData 4 2 3 4 2" xfId="19241" xr:uid="{00000000-0005-0000-0000-000046480000}"/>
    <cellStyle name="SAPBEXinputData 4 2 3 4 3" xfId="19242" xr:uid="{00000000-0005-0000-0000-000047480000}"/>
    <cellStyle name="SAPBEXinputData 4 2 3 5" xfId="19243" xr:uid="{00000000-0005-0000-0000-000048480000}"/>
    <cellStyle name="SAPBEXinputData 4 2 3 6" xfId="19244" xr:uid="{00000000-0005-0000-0000-000049480000}"/>
    <cellStyle name="SAPBEXinputData 4 2 3 6 2" xfId="27417" xr:uid="{E44FFEBE-38C7-4E18-8D33-A46E4AB8550E}"/>
    <cellStyle name="SAPBEXinputData 4 2 3 6 2 2" xfId="42377" xr:uid="{818C299C-1940-4CF2-9057-1DF0153E4B3D}"/>
    <cellStyle name="SAPBEXinputData 4 2 3 6 3" xfId="34951" xr:uid="{2008F39D-DCB9-47DD-A9C4-E93BB430F56F}"/>
    <cellStyle name="SAPBEXinputData 4 2 3 7" xfId="19245" xr:uid="{00000000-0005-0000-0000-00004A480000}"/>
    <cellStyle name="SAPBEXinputData 4 2 3 7 2" xfId="27418" xr:uid="{2CF64D5A-7893-4738-B5FC-8BF8D19D7BE6}"/>
    <cellStyle name="SAPBEXinputData 4 2 3 7 2 2" xfId="42378" xr:uid="{555FA748-49E3-4B05-9421-56ECF5D22034}"/>
    <cellStyle name="SAPBEXinputData 4 2 3 7 3" xfId="34952" xr:uid="{F4097E9B-58C2-4296-8DB0-5C7DFA376A8A}"/>
    <cellStyle name="SAPBEXinputData 4 2 3 8" xfId="19246" xr:uid="{00000000-0005-0000-0000-00004B480000}"/>
    <cellStyle name="SAPBEXinputData 4 2 4" xfId="19247" xr:uid="{00000000-0005-0000-0000-00004C480000}"/>
    <cellStyle name="SAPBEXinputData 4 2 4 2" xfId="19248" xr:uid="{00000000-0005-0000-0000-00004D480000}"/>
    <cellStyle name="SAPBEXinputData 4 2 4 2 2" xfId="19249" xr:uid="{00000000-0005-0000-0000-00004E480000}"/>
    <cellStyle name="SAPBEXinputData 4 2 4 2 3" xfId="19250" xr:uid="{00000000-0005-0000-0000-00004F480000}"/>
    <cellStyle name="SAPBEXinputData 4 2 4 2 3 2" xfId="27419" xr:uid="{6E1F5D74-B7BE-4F89-8399-81BBD3F604AF}"/>
    <cellStyle name="SAPBEXinputData 4 2 4 2 3 2 2" xfId="42379" xr:uid="{5939B7F0-CAC5-45A5-8F7B-D05578DDB2E2}"/>
    <cellStyle name="SAPBEXinputData 4 2 4 2 3 3" xfId="34953" xr:uid="{B353D98D-1833-4E22-ACB6-6078165D5F94}"/>
    <cellStyle name="SAPBEXinputData 4 2 4 2 4" xfId="19251" xr:uid="{00000000-0005-0000-0000-000050480000}"/>
    <cellStyle name="SAPBEXinputData 4 2 4 3" xfId="19252" xr:uid="{00000000-0005-0000-0000-000051480000}"/>
    <cellStyle name="SAPBEXinputData 4 2 4 4" xfId="19253" xr:uid="{00000000-0005-0000-0000-000052480000}"/>
    <cellStyle name="SAPBEXinputData 4 2 4 4 2" xfId="27420" xr:uid="{11C88013-B651-4D62-9622-9B2F59F4E7E0}"/>
    <cellStyle name="SAPBEXinputData 4 2 4 4 2 2" xfId="42380" xr:uid="{20090E93-4CB6-4719-870D-6A4CE5C1BC18}"/>
    <cellStyle name="SAPBEXinputData 4 2 4 4 3" xfId="34954" xr:uid="{FCF4A193-1D2B-4E8A-BFF0-432E7CAF4BDE}"/>
    <cellStyle name="SAPBEXinputData 4 2 4 5" xfId="19254" xr:uid="{00000000-0005-0000-0000-000053480000}"/>
    <cellStyle name="SAPBEXinputData 4 2 4 5 2" xfId="27421" xr:uid="{6EBE24A9-47FF-4244-ACA1-F6581544A5CC}"/>
    <cellStyle name="SAPBEXinputData 4 2 4 5 2 2" xfId="42381" xr:uid="{8722454B-9327-432F-8D1A-5125A4FDB96C}"/>
    <cellStyle name="SAPBEXinputData 4 2 4 5 3" xfId="34955" xr:uid="{9D1B26D3-8877-40C2-81B2-CAB3827FF4A9}"/>
    <cellStyle name="SAPBEXinputData 4 2 4 6" xfId="19255" xr:uid="{00000000-0005-0000-0000-000054480000}"/>
    <cellStyle name="SAPBEXinputData 4 2 5" xfId="19256" xr:uid="{00000000-0005-0000-0000-000055480000}"/>
    <cellStyle name="SAPBEXinputData 4 2 5 2" xfId="19257" xr:uid="{00000000-0005-0000-0000-000056480000}"/>
    <cellStyle name="SAPBEXinputData 4 2 5 2 2" xfId="19258" xr:uid="{00000000-0005-0000-0000-000057480000}"/>
    <cellStyle name="SAPBEXinputData 4 2 5 2 3" xfId="19259" xr:uid="{00000000-0005-0000-0000-000058480000}"/>
    <cellStyle name="SAPBEXinputData 4 2 5 3" xfId="19260" xr:uid="{00000000-0005-0000-0000-000059480000}"/>
    <cellStyle name="SAPBEXinputData 4 2 5 4" xfId="19261" xr:uid="{00000000-0005-0000-0000-00005A480000}"/>
    <cellStyle name="SAPBEXinputData 4 2 5 4 2" xfId="27422" xr:uid="{3D7D9EF6-190B-4C57-8928-76FB2096D629}"/>
    <cellStyle name="SAPBEXinputData 4 2 5 4 2 2" xfId="42382" xr:uid="{62EB137D-C2D7-4C63-9288-03E358C9B1ED}"/>
    <cellStyle name="SAPBEXinputData 4 2 5 4 3" xfId="34956" xr:uid="{EC69DE83-375A-4D1D-A6D1-1D2EF1126A77}"/>
    <cellStyle name="SAPBEXinputData 4 2 5 5" xfId="19262" xr:uid="{00000000-0005-0000-0000-00005B480000}"/>
    <cellStyle name="SAPBEXinputData 4 2 5 5 2" xfId="27423" xr:uid="{F861F330-BB05-48B2-B015-A3020CCD20F6}"/>
    <cellStyle name="SAPBEXinputData 4 2 5 5 2 2" xfId="42383" xr:uid="{105BD56E-210D-4D42-941D-5725E9649C21}"/>
    <cellStyle name="SAPBEXinputData 4 2 5 5 3" xfId="34957" xr:uid="{C5C0EE83-416F-4952-AD6C-BB1DC4D6161F}"/>
    <cellStyle name="SAPBEXinputData 4 2 5 6" xfId="19263" xr:uid="{00000000-0005-0000-0000-00005C480000}"/>
    <cellStyle name="SAPBEXinputData 4 2 6" xfId="19264" xr:uid="{00000000-0005-0000-0000-00005D480000}"/>
    <cellStyle name="SAPBEXinputData 4 2 6 2" xfId="19265" xr:uid="{00000000-0005-0000-0000-00005E480000}"/>
    <cellStyle name="SAPBEXinputData 4 2 6 3" xfId="19266" xr:uid="{00000000-0005-0000-0000-00005F480000}"/>
    <cellStyle name="SAPBEXinputData 4 2 7" xfId="19267" xr:uid="{00000000-0005-0000-0000-000060480000}"/>
    <cellStyle name="SAPBEXinputData 4 2 8" xfId="19268" xr:uid="{00000000-0005-0000-0000-000061480000}"/>
    <cellStyle name="SAPBEXinputData 4 2 8 2" xfId="27424" xr:uid="{031DFA19-296D-4DE2-9F9F-A687F9C79530}"/>
    <cellStyle name="SAPBEXinputData 4 2 8 2 2" xfId="42384" xr:uid="{818BB34B-DCCD-4EDC-9C93-C3447FE0A94C}"/>
    <cellStyle name="SAPBEXinputData 4 2 8 3" xfId="34958" xr:uid="{4974DCCF-3E41-434D-AF18-20E7996AE380}"/>
    <cellStyle name="SAPBEXinputData 4 2 9" xfId="19269" xr:uid="{00000000-0005-0000-0000-000062480000}"/>
    <cellStyle name="SAPBEXinputData 4 2 9 2" xfId="27425" xr:uid="{B13F3614-13B9-4E67-80CF-00DEFB788AC2}"/>
    <cellStyle name="SAPBEXinputData 4 2 9 2 2" xfId="42385" xr:uid="{0F2C7173-EC21-4AF5-B876-6E600A0E3365}"/>
    <cellStyle name="SAPBEXinputData 4 2 9 3" xfId="34959" xr:uid="{2C93E2F1-7D0B-4A0D-843A-87BA179CBECB}"/>
    <cellStyle name="SAPBEXinputData 4 3" xfId="19270" xr:uid="{00000000-0005-0000-0000-000063480000}"/>
    <cellStyle name="SAPBEXinputData 4 3 2" xfId="19271" xr:uid="{00000000-0005-0000-0000-000064480000}"/>
    <cellStyle name="SAPBEXinputData 4 3 2 2" xfId="19272" xr:uid="{00000000-0005-0000-0000-000065480000}"/>
    <cellStyle name="SAPBEXinputData 4 3 2 2 2" xfId="19273" xr:uid="{00000000-0005-0000-0000-000066480000}"/>
    <cellStyle name="SAPBEXinputData 4 3 2 2 2 2" xfId="19274" xr:uid="{00000000-0005-0000-0000-000067480000}"/>
    <cellStyle name="SAPBEXinputData 4 3 2 2 2 3" xfId="19275" xr:uid="{00000000-0005-0000-0000-000068480000}"/>
    <cellStyle name="SAPBEXinputData 4 3 2 2 3" xfId="19276" xr:uid="{00000000-0005-0000-0000-000069480000}"/>
    <cellStyle name="SAPBEXinputData 4 3 2 2 4" xfId="19277" xr:uid="{00000000-0005-0000-0000-00006A480000}"/>
    <cellStyle name="SAPBEXinputData 4 3 2 2 4 2" xfId="27426" xr:uid="{22E6CA6C-7F68-4404-BFB8-15E196BAACA3}"/>
    <cellStyle name="SAPBEXinputData 4 3 2 2 4 2 2" xfId="42386" xr:uid="{50CC9BE1-090C-4FB5-8FA5-727165D15330}"/>
    <cellStyle name="SAPBEXinputData 4 3 2 2 4 3" xfId="34960" xr:uid="{E09159CE-520F-4905-96BF-5E73323DE930}"/>
    <cellStyle name="SAPBEXinputData 4 3 2 2 5" xfId="19278" xr:uid="{00000000-0005-0000-0000-00006B480000}"/>
    <cellStyle name="SAPBEXinputData 4 3 2 2 5 2" xfId="27427" xr:uid="{F0294BD3-6F96-4331-B7E6-8F61B170ED9A}"/>
    <cellStyle name="SAPBEXinputData 4 3 2 2 5 2 2" xfId="42387" xr:uid="{7A24974B-8F1C-45B5-BB03-34F390235C18}"/>
    <cellStyle name="SAPBEXinputData 4 3 2 2 5 3" xfId="34961" xr:uid="{BEBA3E71-38E9-4BC7-83E9-7373C5B29F8C}"/>
    <cellStyle name="SAPBEXinputData 4 3 2 2 6" xfId="19279" xr:uid="{00000000-0005-0000-0000-00006C480000}"/>
    <cellStyle name="SAPBEXinputData 4 3 2 3" xfId="19280" xr:uid="{00000000-0005-0000-0000-00006D480000}"/>
    <cellStyle name="SAPBEXinputData 4 3 2 3 2" xfId="19281" xr:uid="{00000000-0005-0000-0000-00006E480000}"/>
    <cellStyle name="SAPBEXinputData 4 3 2 3 2 2" xfId="19282" xr:uid="{00000000-0005-0000-0000-00006F480000}"/>
    <cellStyle name="SAPBEXinputData 4 3 2 3 2 3" xfId="19283" xr:uid="{00000000-0005-0000-0000-000070480000}"/>
    <cellStyle name="SAPBEXinputData 4 3 2 3 3" xfId="19284" xr:uid="{00000000-0005-0000-0000-000071480000}"/>
    <cellStyle name="SAPBEXinputData 4 3 2 3 3 2" xfId="19285" xr:uid="{00000000-0005-0000-0000-000072480000}"/>
    <cellStyle name="SAPBEXinputData 4 3 2 3 3 3" xfId="27428" xr:uid="{B7C47E30-EB8E-4232-AB66-F3D8B06BB075}"/>
    <cellStyle name="SAPBEXinputData 4 3 2 3 3 3 2" xfId="42388" xr:uid="{C67AEE36-7FC3-4961-80A1-3DFFA7544551}"/>
    <cellStyle name="SAPBEXinputData 4 3 2 3 3 4" xfId="34962" xr:uid="{40D69719-DE31-4BB1-A25A-0AD503A4F84E}"/>
    <cellStyle name="SAPBEXinputData 4 3 2 3 4" xfId="19286" xr:uid="{00000000-0005-0000-0000-000073480000}"/>
    <cellStyle name="SAPBEXinputData 4 3 2 4" xfId="19287" xr:uid="{00000000-0005-0000-0000-000074480000}"/>
    <cellStyle name="SAPBEXinputData 4 3 2 4 2" xfId="19288" xr:uid="{00000000-0005-0000-0000-000075480000}"/>
    <cellStyle name="SAPBEXinputData 4 3 2 4 3" xfId="19289" xr:uid="{00000000-0005-0000-0000-000076480000}"/>
    <cellStyle name="SAPBEXinputData 4 3 2 5" xfId="19290" xr:uid="{00000000-0005-0000-0000-000077480000}"/>
    <cellStyle name="SAPBEXinputData 4 3 2 6" xfId="19291" xr:uid="{00000000-0005-0000-0000-000078480000}"/>
    <cellStyle name="SAPBEXinputData 4 3 2 6 2" xfId="27429" xr:uid="{F00C515A-55C5-4773-B3FA-7C529BEA856A}"/>
    <cellStyle name="SAPBEXinputData 4 3 2 6 2 2" xfId="42389" xr:uid="{892B6D87-BED2-43D7-84BF-239D1D99F289}"/>
    <cellStyle name="SAPBEXinputData 4 3 2 6 3" xfId="34963" xr:uid="{11B407DA-A1F7-4A40-88C7-EEA962A731D2}"/>
    <cellStyle name="SAPBEXinputData 4 3 2 7" xfId="19292" xr:uid="{00000000-0005-0000-0000-000079480000}"/>
    <cellStyle name="SAPBEXinputData 4 3 2 7 2" xfId="27430" xr:uid="{9A2DEE4D-C125-4759-ABD6-060F75461719}"/>
    <cellStyle name="SAPBEXinputData 4 3 2 7 2 2" xfId="42390" xr:uid="{D8D486C3-B078-4088-8393-BC6CDFBA0697}"/>
    <cellStyle name="SAPBEXinputData 4 3 2 7 3" xfId="34964" xr:uid="{51E207FB-73E3-472B-B48E-267EB67EC37F}"/>
    <cellStyle name="SAPBEXinputData 4 3 2 8" xfId="19293" xr:uid="{00000000-0005-0000-0000-00007A480000}"/>
    <cellStyle name="SAPBEXinputData 4 3 3" xfId="19294" xr:uid="{00000000-0005-0000-0000-00007B480000}"/>
    <cellStyle name="SAPBEXinputData 4 3 3 2" xfId="19295" xr:uid="{00000000-0005-0000-0000-00007C480000}"/>
    <cellStyle name="SAPBEXinputData 4 3 3 2 2" xfId="19296" xr:uid="{00000000-0005-0000-0000-00007D480000}"/>
    <cellStyle name="SAPBEXinputData 4 3 3 2 3" xfId="19297" xr:uid="{00000000-0005-0000-0000-00007E480000}"/>
    <cellStyle name="SAPBEXinputData 4 3 3 3" xfId="19298" xr:uid="{00000000-0005-0000-0000-00007F480000}"/>
    <cellStyle name="SAPBEXinputData 4 3 3 4" xfId="19299" xr:uid="{00000000-0005-0000-0000-000080480000}"/>
    <cellStyle name="SAPBEXinputData 4 3 3 4 2" xfId="27431" xr:uid="{98404937-08A0-4F49-A1BD-30B0CD5D32EE}"/>
    <cellStyle name="SAPBEXinputData 4 3 3 4 2 2" xfId="42391" xr:uid="{4A702E91-1622-42E0-99D4-FC96DD1B9DE5}"/>
    <cellStyle name="SAPBEXinputData 4 3 3 4 3" xfId="34965" xr:uid="{83A73365-0F55-45B6-889C-746EA3940FB3}"/>
    <cellStyle name="SAPBEXinputData 4 3 3 5" xfId="19300" xr:uid="{00000000-0005-0000-0000-000081480000}"/>
    <cellStyle name="SAPBEXinputData 4 3 3 5 2" xfId="27432" xr:uid="{DC859708-96CF-45AD-865D-72D3C58FC259}"/>
    <cellStyle name="SAPBEXinputData 4 3 3 5 2 2" xfId="42392" xr:uid="{ECF52EA6-C4A3-452E-8D4F-87B6B85D6583}"/>
    <cellStyle name="SAPBEXinputData 4 3 3 5 3" xfId="34966" xr:uid="{ED1F166B-50D1-4ACB-8399-310DEFC47B7A}"/>
    <cellStyle name="SAPBEXinputData 4 3 3 6" xfId="19301" xr:uid="{00000000-0005-0000-0000-000082480000}"/>
    <cellStyle name="SAPBEXinputData 4 3 4" xfId="19302" xr:uid="{00000000-0005-0000-0000-000083480000}"/>
    <cellStyle name="SAPBEXinputData 4 3 4 2" xfId="19303" xr:uid="{00000000-0005-0000-0000-000084480000}"/>
    <cellStyle name="SAPBEXinputData 4 3 4 2 2" xfId="19304" xr:uid="{00000000-0005-0000-0000-000085480000}"/>
    <cellStyle name="SAPBEXinputData 4 3 4 2 3" xfId="19305" xr:uid="{00000000-0005-0000-0000-000086480000}"/>
    <cellStyle name="SAPBEXinputData 4 3 4 3" xfId="19306" xr:uid="{00000000-0005-0000-0000-000087480000}"/>
    <cellStyle name="SAPBEXinputData 4 3 4 3 2" xfId="19307" xr:uid="{00000000-0005-0000-0000-000088480000}"/>
    <cellStyle name="SAPBEXinputData 4 3 4 3 3" xfId="27433" xr:uid="{0FD407F4-C2AC-46C6-9CEC-D8A5AA986077}"/>
    <cellStyle name="SAPBEXinputData 4 3 4 3 3 2" xfId="42393" xr:uid="{F82DBCF0-168D-4712-A744-1B1EED7E1245}"/>
    <cellStyle name="SAPBEXinputData 4 3 4 3 4" xfId="34967" xr:uid="{91495559-3C94-43D3-A719-B1E5DBBB56A5}"/>
    <cellStyle name="SAPBEXinputData 4 3 4 4" xfId="19308" xr:uid="{00000000-0005-0000-0000-000089480000}"/>
    <cellStyle name="SAPBEXinputData 4 3 5" xfId="19309" xr:uid="{00000000-0005-0000-0000-00008A480000}"/>
    <cellStyle name="SAPBEXinputData 4 3 5 2" xfId="19310" xr:uid="{00000000-0005-0000-0000-00008B480000}"/>
    <cellStyle name="SAPBEXinputData 4 3 5 3" xfId="19311" xr:uid="{00000000-0005-0000-0000-00008C480000}"/>
    <cellStyle name="SAPBEXinputData 4 3 6" xfId="19312" xr:uid="{00000000-0005-0000-0000-00008D480000}"/>
    <cellStyle name="SAPBEXinputData 4 3 7" xfId="19313" xr:uid="{00000000-0005-0000-0000-00008E480000}"/>
    <cellStyle name="SAPBEXinputData 4 3 7 2" xfId="27434" xr:uid="{78DA83C1-1C95-4E8A-BA26-367A2A1B3F47}"/>
    <cellStyle name="SAPBEXinputData 4 3 7 2 2" xfId="42394" xr:uid="{D357CAC5-B680-462A-99BD-62E6AB470965}"/>
    <cellStyle name="SAPBEXinputData 4 3 7 3" xfId="34968" xr:uid="{108AFA0B-3DE9-4DCF-8312-0AA39B45BC00}"/>
    <cellStyle name="SAPBEXinputData 4 3 8" xfId="19314" xr:uid="{00000000-0005-0000-0000-00008F480000}"/>
    <cellStyle name="SAPBEXinputData 4 3 8 2" xfId="27435" xr:uid="{58FD012D-175D-4FAB-A96C-BAA3D1B8B956}"/>
    <cellStyle name="SAPBEXinputData 4 3 8 2 2" xfId="42395" xr:uid="{3DD21215-529F-4AB6-AE04-8B2A69E48E11}"/>
    <cellStyle name="SAPBEXinputData 4 3 8 3" xfId="34969" xr:uid="{4A4B0312-8AC5-4BC0-B51D-FF66B232F4A7}"/>
    <cellStyle name="SAPBEXinputData 4 3 9" xfId="19315" xr:uid="{00000000-0005-0000-0000-000090480000}"/>
    <cellStyle name="SAPBEXinputData 4 4" xfId="19316" xr:uid="{00000000-0005-0000-0000-000091480000}"/>
    <cellStyle name="SAPBEXinputData 4 4 2" xfId="19317" xr:uid="{00000000-0005-0000-0000-000092480000}"/>
    <cellStyle name="SAPBEXinputData 4 4 2 2" xfId="19318" xr:uid="{00000000-0005-0000-0000-000093480000}"/>
    <cellStyle name="SAPBEXinputData 4 4 2 2 2" xfId="19319" xr:uid="{00000000-0005-0000-0000-000094480000}"/>
    <cellStyle name="SAPBEXinputData 4 4 2 2 3" xfId="19320" xr:uid="{00000000-0005-0000-0000-000095480000}"/>
    <cellStyle name="SAPBEXinputData 4 4 2 2 3 2" xfId="27436" xr:uid="{2682D484-3B38-4CD9-AD5D-C2B70165B5A5}"/>
    <cellStyle name="SAPBEXinputData 4 4 2 2 3 2 2" xfId="42396" xr:uid="{DA6E72CB-E019-4830-B235-53F0D3D77298}"/>
    <cellStyle name="SAPBEXinputData 4 4 2 2 3 3" xfId="34970" xr:uid="{A1A968A6-1D3A-42C6-81DF-E498D3843807}"/>
    <cellStyle name="SAPBEXinputData 4 4 2 2 4" xfId="19321" xr:uid="{00000000-0005-0000-0000-000096480000}"/>
    <cellStyle name="SAPBEXinputData 4 4 2 3" xfId="19322" xr:uid="{00000000-0005-0000-0000-000097480000}"/>
    <cellStyle name="SAPBEXinputData 4 4 2 4" xfId="19323" xr:uid="{00000000-0005-0000-0000-000098480000}"/>
    <cellStyle name="SAPBEXinputData 4 4 2 4 2" xfId="27437" xr:uid="{0B923B70-B0D7-4C15-8AD3-D7449A41E788}"/>
    <cellStyle name="SAPBEXinputData 4 4 2 4 2 2" xfId="42397" xr:uid="{4EDE97C9-3BD4-4757-8C2A-40F716210591}"/>
    <cellStyle name="SAPBEXinputData 4 4 2 4 3" xfId="34971" xr:uid="{D0F5319B-14C9-4673-9E61-F9C423CBD0E4}"/>
    <cellStyle name="SAPBEXinputData 4 4 2 5" xfId="19324" xr:uid="{00000000-0005-0000-0000-000099480000}"/>
    <cellStyle name="SAPBEXinputData 4 4 2 5 2" xfId="27438" xr:uid="{41F45597-DEA2-429B-AE93-894A2844FAB0}"/>
    <cellStyle name="SAPBEXinputData 4 4 2 5 2 2" xfId="42398" xr:uid="{C7477881-0CE5-4440-AF5B-F77DEBFE72A6}"/>
    <cellStyle name="SAPBEXinputData 4 4 2 5 3" xfId="34972" xr:uid="{1A2B011F-0AEF-4370-AE06-BECF980E8CBA}"/>
    <cellStyle name="SAPBEXinputData 4 4 2 6" xfId="19325" xr:uid="{00000000-0005-0000-0000-00009A480000}"/>
    <cellStyle name="SAPBEXinputData 4 4 3" xfId="19326" xr:uid="{00000000-0005-0000-0000-00009B480000}"/>
    <cellStyle name="SAPBEXinputData 4 4 3 2" xfId="19327" xr:uid="{00000000-0005-0000-0000-00009C480000}"/>
    <cellStyle name="SAPBEXinputData 4 4 3 2 2" xfId="19328" xr:uid="{00000000-0005-0000-0000-00009D480000}"/>
    <cellStyle name="SAPBEXinputData 4 4 3 2 3" xfId="19329" xr:uid="{00000000-0005-0000-0000-00009E480000}"/>
    <cellStyle name="SAPBEXinputData 4 4 3 3" xfId="19330" xr:uid="{00000000-0005-0000-0000-00009F480000}"/>
    <cellStyle name="SAPBEXinputData 4 4 3 4" xfId="19331" xr:uid="{00000000-0005-0000-0000-0000A0480000}"/>
    <cellStyle name="SAPBEXinputData 4 4 3 4 2" xfId="27439" xr:uid="{FC900F2E-36E1-4063-97C4-BA692DA78587}"/>
    <cellStyle name="SAPBEXinputData 4 4 3 4 2 2" xfId="42399" xr:uid="{C2F4BE2D-A194-4F85-9C21-FA908068E10F}"/>
    <cellStyle name="SAPBEXinputData 4 4 3 4 3" xfId="34973" xr:uid="{D9FA585D-1E3E-41B6-839F-5A20F4D9EC0B}"/>
    <cellStyle name="SAPBEXinputData 4 4 3 5" xfId="19332" xr:uid="{00000000-0005-0000-0000-0000A1480000}"/>
    <cellStyle name="SAPBEXinputData 4 4 3 5 2" xfId="27440" xr:uid="{0A422DFE-5E2C-4867-822E-DBDD40A222BF}"/>
    <cellStyle name="SAPBEXinputData 4 4 3 5 2 2" xfId="42400" xr:uid="{757B6CD4-E01A-4692-A398-D0BBDD6741A2}"/>
    <cellStyle name="SAPBEXinputData 4 4 3 5 3" xfId="34974" xr:uid="{8DE558ED-EC9F-4762-978F-03967782F60A}"/>
    <cellStyle name="SAPBEXinputData 4 4 3 6" xfId="19333" xr:uid="{00000000-0005-0000-0000-0000A2480000}"/>
    <cellStyle name="SAPBEXinputData 4 4 4" xfId="19334" xr:uid="{00000000-0005-0000-0000-0000A3480000}"/>
    <cellStyle name="SAPBEXinputData 4 4 4 2" xfId="19335" xr:uid="{00000000-0005-0000-0000-0000A4480000}"/>
    <cellStyle name="SAPBEXinputData 4 4 4 3" xfId="19336" xr:uid="{00000000-0005-0000-0000-0000A5480000}"/>
    <cellStyle name="SAPBEXinputData 4 4 5" xfId="19337" xr:uid="{00000000-0005-0000-0000-0000A6480000}"/>
    <cellStyle name="SAPBEXinputData 4 4 6" xfId="19338" xr:uid="{00000000-0005-0000-0000-0000A7480000}"/>
    <cellStyle name="SAPBEXinputData 4 4 6 2" xfId="27441" xr:uid="{8C3CF69B-E9E2-40E1-A986-767031A89CDB}"/>
    <cellStyle name="SAPBEXinputData 4 4 6 2 2" xfId="42401" xr:uid="{D6B5B9C3-024E-4173-BF23-07C4A3367083}"/>
    <cellStyle name="SAPBEXinputData 4 4 6 3" xfId="34975" xr:uid="{CC9D80F1-11E0-4A5C-BC26-A422AABE6735}"/>
    <cellStyle name="SAPBEXinputData 4 4 7" xfId="19339" xr:uid="{00000000-0005-0000-0000-0000A8480000}"/>
    <cellStyle name="SAPBEXinputData 4 4 7 2" xfId="27442" xr:uid="{DC24B320-3C6B-4A4B-811E-DAFE05457936}"/>
    <cellStyle name="SAPBEXinputData 4 4 7 2 2" xfId="42402" xr:uid="{29854FAC-80D7-4FC2-B46E-E92415534BF0}"/>
    <cellStyle name="SAPBEXinputData 4 4 7 3" xfId="34976" xr:uid="{85C810F3-BFEA-4A7E-820B-1011BAC556CE}"/>
    <cellStyle name="SAPBEXinputData 4 4 8" xfId="19340" xr:uid="{00000000-0005-0000-0000-0000A9480000}"/>
    <cellStyle name="SAPBEXinputData 4 5" xfId="19341" xr:uid="{00000000-0005-0000-0000-0000AA480000}"/>
    <cellStyle name="SAPBEXinputData 4 5 2" xfId="19342" xr:uid="{00000000-0005-0000-0000-0000AB480000}"/>
    <cellStyle name="SAPBEXinputData 4 5 2 2" xfId="19343" xr:uid="{00000000-0005-0000-0000-0000AC480000}"/>
    <cellStyle name="SAPBEXinputData 4 5 2 3" xfId="19344" xr:uid="{00000000-0005-0000-0000-0000AD480000}"/>
    <cellStyle name="SAPBEXinputData 4 5 2 3 2" xfId="27443" xr:uid="{AB0A2022-8F10-45EA-A357-1E17EFE01B4A}"/>
    <cellStyle name="SAPBEXinputData 4 5 2 3 2 2" xfId="42403" xr:uid="{49B7DA0A-A215-46C6-8D0A-DCD1F9C3C696}"/>
    <cellStyle name="SAPBEXinputData 4 5 2 3 3" xfId="34977" xr:uid="{2A2716C4-65A1-4195-A61E-336663BE2D58}"/>
    <cellStyle name="SAPBEXinputData 4 5 2 4" xfId="19345" xr:uid="{00000000-0005-0000-0000-0000AE480000}"/>
    <cellStyle name="SAPBEXinputData 4 5 3" xfId="19346" xr:uid="{00000000-0005-0000-0000-0000AF480000}"/>
    <cellStyle name="SAPBEXinputData 4 5 4" xfId="19347" xr:uid="{00000000-0005-0000-0000-0000B0480000}"/>
    <cellStyle name="SAPBEXinputData 4 5 4 2" xfId="27444" xr:uid="{B85F282A-E897-4B7B-A9F1-27FD660E4923}"/>
    <cellStyle name="SAPBEXinputData 4 5 4 2 2" xfId="42404" xr:uid="{31B5826D-3966-4CFC-B5EC-C76C9EA8577F}"/>
    <cellStyle name="SAPBEXinputData 4 5 4 3" xfId="34978" xr:uid="{593D81BD-28C0-4C96-803B-2FC4BDA2F280}"/>
    <cellStyle name="SAPBEXinputData 4 5 5" xfId="19348" xr:uid="{00000000-0005-0000-0000-0000B1480000}"/>
    <cellStyle name="SAPBEXinputData 4 5 5 2" xfId="27445" xr:uid="{DB3610E9-8DCC-4D8A-8119-D212F6FB505D}"/>
    <cellStyle name="SAPBEXinputData 4 5 5 2 2" xfId="42405" xr:uid="{D2928964-0E72-4471-B299-5F5E316011ED}"/>
    <cellStyle name="SAPBEXinputData 4 5 5 3" xfId="34979" xr:uid="{7CD94979-BF9B-4B74-8A31-E0CEFF36EE9D}"/>
    <cellStyle name="SAPBEXinputData 4 5 6" xfId="19349" xr:uid="{00000000-0005-0000-0000-0000B2480000}"/>
    <cellStyle name="SAPBEXinputData 4 6" xfId="19350" xr:uid="{00000000-0005-0000-0000-0000B3480000}"/>
    <cellStyle name="SAPBEXinputData 4 6 2" xfId="19351" xr:uid="{00000000-0005-0000-0000-0000B4480000}"/>
    <cellStyle name="SAPBEXinputData 4 6 2 2" xfId="19352" xr:uid="{00000000-0005-0000-0000-0000B5480000}"/>
    <cellStyle name="SAPBEXinputData 4 6 2 3" xfId="19353" xr:uid="{00000000-0005-0000-0000-0000B6480000}"/>
    <cellStyle name="SAPBEXinputData 4 6 3" xfId="19354" xr:uid="{00000000-0005-0000-0000-0000B7480000}"/>
    <cellStyle name="SAPBEXinputData 4 6 4" xfId="19355" xr:uid="{00000000-0005-0000-0000-0000B8480000}"/>
    <cellStyle name="SAPBEXinputData 4 6 4 2" xfId="27446" xr:uid="{15AE88CB-14E8-4DB7-8E28-32891D40AB28}"/>
    <cellStyle name="SAPBEXinputData 4 6 4 2 2" xfId="42406" xr:uid="{B5AE8FA8-458B-48CD-834A-F2BA344626C4}"/>
    <cellStyle name="SAPBEXinputData 4 6 4 3" xfId="34980" xr:uid="{7FEBF7A1-4C23-491E-8CF0-7146A776A430}"/>
    <cellStyle name="SAPBEXinputData 4 6 5" xfId="19356" xr:uid="{00000000-0005-0000-0000-0000B9480000}"/>
    <cellStyle name="SAPBEXinputData 4 6 5 2" xfId="27447" xr:uid="{FCC66862-A2BD-4F23-8530-046A00887A3F}"/>
    <cellStyle name="SAPBEXinputData 4 6 5 2 2" xfId="42407" xr:uid="{42469F78-BAC9-4B6B-BFAE-65C32A1C62C3}"/>
    <cellStyle name="SAPBEXinputData 4 6 5 3" xfId="34981" xr:uid="{6929F1A9-9802-4DCA-B4E7-020CB9E7A862}"/>
    <cellStyle name="SAPBEXinputData 4 6 6" xfId="19357" xr:uid="{00000000-0005-0000-0000-0000BA480000}"/>
    <cellStyle name="SAPBEXinputData 4 7" xfId="19358" xr:uid="{00000000-0005-0000-0000-0000BB480000}"/>
    <cellStyle name="SAPBEXinputData 4 7 2" xfId="19359" xr:uid="{00000000-0005-0000-0000-0000BC480000}"/>
    <cellStyle name="SAPBEXinputData 4 7 3" xfId="19360" xr:uid="{00000000-0005-0000-0000-0000BD480000}"/>
    <cellStyle name="SAPBEXinputData 4 8" xfId="19361" xr:uid="{00000000-0005-0000-0000-0000BE480000}"/>
    <cellStyle name="SAPBEXinputData 4 9" xfId="19362" xr:uid="{00000000-0005-0000-0000-0000BF480000}"/>
    <cellStyle name="SAPBEXinputData 4 9 2" xfId="27448" xr:uid="{B3DA8084-376E-4F2B-80A0-C1779CB0FBFA}"/>
    <cellStyle name="SAPBEXinputData 4 9 2 2" xfId="42408" xr:uid="{43FC77FA-5BB6-4166-BE61-8B6E0543DF4D}"/>
    <cellStyle name="SAPBEXinputData 4 9 3" xfId="34982" xr:uid="{7070659F-76F6-472C-A42B-340D0E3E0989}"/>
    <cellStyle name="SAPBEXinputData 5" xfId="19363" xr:uid="{00000000-0005-0000-0000-0000C0480000}"/>
    <cellStyle name="SAPBEXinputData 5 10" xfId="19364" xr:uid="{00000000-0005-0000-0000-0000C1480000}"/>
    <cellStyle name="SAPBEXinputData 5 2" xfId="19365" xr:uid="{00000000-0005-0000-0000-0000C2480000}"/>
    <cellStyle name="SAPBEXinputData 5 2 2" xfId="19366" xr:uid="{00000000-0005-0000-0000-0000C3480000}"/>
    <cellStyle name="SAPBEXinputData 5 2 2 2" xfId="19367" xr:uid="{00000000-0005-0000-0000-0000C4480000}"/>
    <cellStyle name="SAPBEXinputData 5 2 2 2 2" xfId="19368" xr:uid="{00000000-0005-0000-0000-0000C5480000}"/>
    <cellStyle name="SAPBEXinputData 5 2 2 2 2 2" xfId="19369" xr:uid="{00000000-0005-0000-0000-0000C6480000}"/>
    <cellStyle name="SAPBEXinputData 5 2 2 2 2 3" xfId="19370" xr:uid="{00000000-0005-0000-0000-0000C7480000}"/>
    <cellStyle name="SAPBEXinputData 5 2 2 2 3" xfId="19371" xr:uid="{00000000-0005-0000-0000-0000C8480000}"/>
    <cellStyle name="SAPBEXinputData 5 2 2 2 4" xfId="19372" xr:uid="{00000000-0005-0000-0000-0000C9480000}"/>
    <cellStyle name="SAPBEXinputData 5 2 2 2 4 2" xfId="27449" xr:uid="{5FA10AD7-E938-4BE8-A460-ABECA583A6D0}"/>
    <cellStyle name="SAPBEXinputData 5 2 2 2 4 2 2" xfId="42409" xr:uid="{CB363741-DD99-4EC2-94C3-55C7BCFF7582}"/>
    <cellStyle name="SAPBEXinputData 5 2 2 2 4 3" xfId="34983" xr:uid="{63E6588E-9242-406E-A6EE-761D9DA8845F}"/>
    <cellStyle name="SAPBEXinputData 5 2 2 2 5" xfId="19373" xr:uid="{00000000-0005-0000-0000-0000CA480000}"/>
    <cellStyle name="SAPBEXinputData 5 2 2 2 5 2" xfId="27450" xr:uid="{4905A78A-5791-46A9-B263-7B00D82ADB61}"/>
    <cellStyle name="SAPBEXinputData 5 2 2 2 5 2 2" xfId="42410" xr:uid="{DF410918-8544-4E96-AF08-2D7F099FC581}"/>
    <cellStyle name="SAPBEXinputData 5 2 2 2 5 3" xfId="34984" xr:uid="{7E37A4AE-A726-4EEB-B544-F4CB45FAA019}"/>
    <cellStyle name="SAPBEXinputData 5 2 2 2 6" xfId="19374" xr:uid="{00000000-0005-0000-0000-0000CB480000}"/>
    <cellStyle name="SAPBEXinputData 5 2 2 3" xfId="19375" xr:uid="{00000000-0005-0000-0000-0000CC480000}"/>
    <cellStyle name="SAPBEXinputData 5 2 2 3 2" xfId="19376" xr:uid="{00000000-0005-0000-0000-0000CD480000}"/>
    <cellStyle name="SAPBEXinputData 5 2 2 3 2 2" xfId="19377" xr:uid="{00000000-0005-0000-0000-0000CE480000}"/>
    <cellStyle name="SAPBEXinputData 5 2 2 3 2 3" xfId="19378" xr:uid="{00000000-0005-0000-0000-0000CF480000}"/>
    <cellStyle name="SAPBEXinputData 5 2 2 3 3" xfId="19379" xr:uid="{00000000-0005-0000-0000-0000D0480000}"/>
    <cellStyle name="SAPBEXinputData 5 2 2 3 3 2" xfId="19380" xr:uid="{00000000-0005-0000-0000-0000D1480000}"/>
    <cellStyle name="SAPBEXinputData 5 2 2 3 3 3" xfId="27451" xr:uid="{D9347F29-ED08-4A0A-B5BC-E512C784730F}"/>
    <cellStyle name="SAPBEXinputData 5 2 2 3 3 3 2" xfId="42411" xr:uid="{C05CBC48-457F-4BF8-BFBB-D79AF988CA27}"/>
    <cellStyle name="SAPBEXinputData 5 2 2 3 3 4" xfId="34985" xr:uid="{0F7292C9-79B0-4A02-9C19-E88A54C42190}"/>
    <cellStyle name="SAPBEXinputData 5 2 2 3 4" xfId="19381" xr:uid="{00000000-0005-0000-0000-0000D2480000}"/>
    <cellStyle name="SAPBEXinputData 5 2 2 4" xfId="19382" xr:uid="{00000000-0005-0000-0000-0000D3480000}"/>
    <cellStyle name="SAPBEXinputData 5 2 2 4 2" xfId="19383" xr:uid="{00000000-0005-0000-0000-0000D4480000}"/>
    <cellStyle name="SAPBEXinputData 5 2 2 4 3" xfId="19384" xr:uid="{00000000-0005-0000-0000-0000D5480000}"/>
    <cellStyle name="SAPBEXinputData 5 2 2 5" xfId="19385" xr:uid="{00000000-0005-0000-0000-0000D6480000}"/>
    <cellStyle name="SAPBEXinputData 5 2 2 6" xfId="19386" xr:uid="{00000000-0005-0000-0000-0000D7480000}"/>
    <cellStyle name="SAPBEXinputData 5 2 2 6 2" xfId="27452" xr:uid="{7D1A70C0-CD5A-4C30-9852-EAAF84ABC6FA}"/>
    <cellStyle name="SAPBEXinputData 5 2 2 6 2 2" xfId="42412" xr:uid="{05092680-64D9-4E34-8E65-40D99D251F68}"/>
    <cellStyle name="SAPBEXinputData 5 2 2 6 3" xfId="34986" xr:uid="{2D2B2A41-5CDC-46EE-89E6-0CDFFD722BCD}"/>
    <cellStyle name="SAPBEXinputData 5 2 2 7" xfId="19387" xr:uid="{00000000-0005-0000-0000-0000D8480000}"/>
    <cellStyle name="SAPBEXinputData 5 2 2 7 2" xfId="27453" xr:uid="{617FFCE8-50F0-481B-8AD4-30B5D787478E}"/>
    <cellStyle name="SAPBEXinputData 5 2 2 7 2 2" xfId="42413" xr:uid="{CC4A5E4C-860F-4FF2-A10A-A071D08B7244}"/>
    <cellStyle name="SAPBEXinputData 5 2 2 7 3" xfId="34987" xr:uid="{6FBE2FEC-FEAD-4351-AFB4-942DC5385A68}"/>
    <cellStyle name="SAPBEXinputData 5 2 2 8" xfId="19388" xr:uid="{00000000-0005-0000-0000-0000D9480000}"/>
    <cellStyle name="SAPBEXinputData 5 2 3" xfId="19389" xr:uid="{00000000-0005-0000-0000-0000DA480000}"/>
    <cellStyle name="SAPBEXinputData 5 2 3 2" xfId="19390" xr:uid="{00000000-0005-0000-0000-0000DB480000}"/>
    <cellStyle name="SAPBEXinputData 5 2 3 2 2" xfId="19391" xr:uid="{00000000-0005-0000-0000-0000DC480000}"/>
    <cellStyle name="SAPBEXinputData 5 2 3 2 3" xfId="19392" xr:uid="{00000000-0005-0000-0000-0000DD480000}"/>
    <cellStyle name="SAPBEXinputData 5 2 3 3" xfId="19393" xr:uid="{00000000-0005-0000-0000-0000DE480000}"/>
    <cellStyle name="SAPBEXinputData 5 2 3 4" xfId="19394" xr:uid="{00000000-0005-0000-0000-0000DF480000}"/>
    <cellStyle name="SAPBEXinputData 5 2 3 4 2" xfId="27454" xr:uid="{C3306630-4C6E-48EC-9A11-E20444039BA2}"/>
    <cellStyle name="SAPBEXinputData 5 2 3 4 2 2" xfId="42414" xr:uid="{D1EA2164-C78B-4C34-84AC-4BD9958B74B6}"/>
    <cellStyle name="SAPBEXinputData 5 2 3 4 3" xfId="34988" xr:uid="{FDE5DBB1-49FC-4936-A9D3-43F327227664}"/>
    <cellStyle name="SAPBEXinputData 5 2 3 5" xfId="19395" xr:uid="{00000000-0005-0000-0000-0000E0480000}"/>
    <cellStyle name="SAPBEXinputData 5 2 3 5 2" xfId="27455" xr:uid="{909BB552-2BB9-4490-8AA5-EADC1B95679E}"/>
    <cellStyle name="SAPBEXinputData 5 2 3 5 2 2" xfId="42415" xr:uid="{90A5EF84-5FCA-4183-B8FD-55D382332D71}"/>
    <cellStyle name="SAPBEXinputData 5 2 3 5 3" xfId="34989" xr:uid="{B3FEA604-A777-4D92-A785-504BC1EBC1BB}"/>
    <cellStyle name="SAPBEXinputData 5 2 3 6" xfId="19396" xr:uid="{00000000-0005-0000-0000-0000E1480000}"/>
    <cellStyle name="SAPBEXinputData 5 2 4" xfId="19397" xr:uid="{00000000-0005-0000-0000-0000E2480000}"/>
    <cellStyle name="SAPBEXinputData 5 2 4 2" xfId="19398" xr:uid="{00000000-0005-0000-0000-0000E3480000}"/>
    <cellStyle name="SAPBEXinputData 5 2 4 2 2" xfId="19399" xr:uid="{00000000-0005-0000-0000-0000E4480000}"/>
    <cellStyle name="SAPBEXinputData 5 2 4 2 3" xfId="19400" xr:uid="{00000000-0005-0000-0000-0000E5480000}"/>
    <cellStyle name="SAPBEXinputData 5 2 4 3" xfId="19401" xr:uid="{00000000-0005-0000-0000-0000E6480000}"/>
    <cellStyle name="SAPBEXinputData 5 2 4 3 2" xfId="19402" xr:uid="{00000000-0005-0000-0000-0000E7480000}"/>
    <cellStyle name="SAPBEXinputData 5 2 4 3 3" xfId="27456" xr:uid="{FB1C2F0D-1616-453C-AA3C-2A4EDD1265BB}"/>
    <cellStyle name="SAPBEXinputData 5 2 4 3 3 2" xfId="42416" xr:uid="{040314C8-348A-423B-A915-52DA8A78DA39}"/>
    <cellStyle name="SAPBEXinputData 5 2 4 3 4" xfId="34990" xr:uid="{38FE67E6-57B5-41FA-8FC1-F4E1A3139A16}"/>
    <cellStyle name="SAPBEXinputData 5 2 4 4" xfId="19403" xr:uid="{00000000-0005-0000-0000-0000E8480000}"/>
    <cellStyle name="SAPBEXinputData 5 2 5" xfId="19404" xr:uid="{00000000-0005-0000-0000-0000E9480000}"/>
    <cellStyle name="SAPBEXinputData 5 2 5 2" xfId="19405" xr:uid="{00000000-0005-0000-0000-0000EA480000}"/>
    <cellStyle name="SAPBEXinputData 5 2 5 3" xfId="19406" xr:uid="{00000000-0005-0000-0000-0000EB480000}"/>
    <cellStyle name="SAPBEXinputData 5 2 6" xfId="19407" xr:uid="{00000000-0005-0000-0000-0000EC480000}"/>
    <cellStyle name="SAPBEXinputData 5 2 7" xfId="19408" xr:uid="{00000000-0005-0000-0000-0000ED480000}"/>
    <cellStyle name="SAPBEXinputData 5 2 7 2" xfId="27457" xr:uid="{257E44E3-317F-4E50-9F5D-D49B6B1E5508}"/>
    <cellStyle name="SAPBEXinputData 5 2 7 2 2" xfId="42417" xr:uid="{9D5955FB-CE31-4118-A957-BD51D87B1400}"/>
    <cellStyle name="SAPBEXinputData 5 2 7 3" xfId="34991" xr:uid="{1A2E4C67-D327-48F2-AA62-CD5BB990CF26}"/>
    <cellStyle name="SAPBEXinputData 5 2 8" xfId="19409" xr:uid="{00000000-0005-0000-0000-0000EE480000}"/>
    <cellStyle name="SAPBEXinputData 5 2 8 2" xfId="27458" xr:uid="{36B4A24C-A90C-4DB0-96A0-FBF7CC7E6014}"/>
    <cellStyle name="SAPBEXinputData 5 2 8 2 2" xfId="42418" xr:uid="{7D66932B-ED9E-444D-B04B-8ADCD46B2560}"/>
    <cellStyle name="SAPBEXinputData 5 2 8 3" xfId="34992" xr:uid="{0BA2B8C6-0B87-4652-A411-BD98EEFDD15D}"/>
    <cellStyle name="SAPBEXinputData 5 2 9" xfId="19410" xr:uid="{00000000-0005-0000-0000-0000EF480000}"/>
    <cellStyle name="SAPBEXinputData 5 3" xfId="19411" xr:uid="{00000000-0005-0000-0000-0000F0480000}"/>
    <cellStyle name="SAPBEXinputData 5 3 2" xfId="19412" xr:uid="{00000000-0005-0000-0000-0000F1480000}"/>
    <cellStyle name="SAPBEXinputData 5 3 2 2" xfId="19413" xr:uid="{00000000-0005-0000-0000-0000F2480000}"/>
    <cellStyle name="SAPBEXinputData 5 3 2 2 2" xfId="19414" xr:uid="{00000000-0005-0000-0000-0000F3480000}"/>
    <cellStyle name="SAPBEXinputData 5 3 2 2 3" xfId="19415" xr:uid="{00000000-0005-0000-0000-0000F4480000}"/>
    <cellStyle name="SAPBEXinputData 5 3 2 3" xfId="19416" xr:uid="{00000000-0005-0000-0000-0000F5480000}"/>
    <cellStyle name="SAPBEXinputData 5 3 2 4" xfId="19417" xr:uid="{00000000-0005-0000-0000-0000F6480000}"/>
    <cellStyle name="SAPBEXinputData 5 3 2 4 2" xfId="27459" xr:uid="{9C0C71F6-C642-43F3-8891-029E3C88B418}"/>
    <cellStyle name="SAPBEXinputData 5 3 2 4 2 2" xfId="42419" xr:uid="{BE650136-8F6B-4735-ACBC-1D4EC66FE081}"/>
    <cellStyle name="SAPBEXinputData 5 3 2 4 3" xfId="34993" xr:uid="{373B63D9-9278-49D6-8784-6652018D0A73}"/>
    <cellStyle name="SAPBEXinputData 5 3 2 5" xfId="19418" xr:uid="{00000000-0005-0000-0000-0000F7480000}"/>
    <cellStyle name="SAPBEXinputData 5 3 2 5 2" xfId="27460" xr:uid="{E05C9737-95F6-45CC-8550-9FA9721609F4}"/>
    <cellStyle name="SAPBEXinputData 5 3 2 5 2 2" xfId="42420" xr:uid="{B24B5F31-D1CF-4C53-8BF5-89F3C087F1A5}"/>
    <cellStyle name="SAPBEXinputData 5 3 2 5 3" xfId="34994" xr:uid="{DBC199F7-9584-448D-9005-F21B4B33FE7E}"/>
    <cellStyle name="SAPBEXinputData 5 3 2 6" xfId="19419" xr:uid="{00000000-0005-0000-0000-0000F8480000}"/>
    <cellStyle name="SAPBEXinputData 5 3 3" xfId="19420" xr:uid="{00000000-0005-0000-0000-0000F9480000}"/>
    <cellStyle name="SAPBEXinputData 5 3 3 2" xfId="19421" xr:uid="{00000000-0005-0000-0000-0000FA480000}"/>
    <cellStyle name="SAPBEXinputData 5 3 3 2 2" xfId="19422" xr:uid="{00000000-0005-0000-0000-0000FB480000}"/>
    <cellStyle name="SAPBEXinputData 5 3 3 2 3" xfId="19423" xr:uid="{00000000-0005-0000-0000-0000FC480000}"/>
    <cellStyle name="SAPBEXinputData 5 3 3 3" xfId="19424" xr:uid="{00000000-0005-0000-0000-0000FD480000}"/>
    <cellStyle name="SAPBEXinputData 5 3 3 3 2" xfId="19425" xr:uid="{00000000-0005-0000-0000-0000FE480000}"/>
    <cellStyle name="SAPBEXinputData 5 3 3 3 3" xfId="27461" xr:uid="{8A1C72D3-6E3D-4369-BCB9-1C4E3B3DEBD2}"/>
    <cellStyle name="SAPBEXinputData 5 3 3 3 3 2" xfId="42421" xr:uid="{7C8B620A-0687-4102-95CC-97B8B6B9FD6E}"/>
    <cellStyle name="SAPBEXinputData 5 3 3 3 4" xfId="34995" xr:uid="{9BCFA6BA-4489-43FB-9112-D06B47D91BB8}"/>
    <cellStyle name="SAPBEXinputData 5 3 3 4" xfId="19426" xr:uid="{00000000-0005-0000-0000-0000FF480000}"/>
    <cellStyle name="SAPBEXinputData 5 3 4" xfId="19427" xr:uid="{00000000-0005-0000-0000-000000490000}"/>
    <cellStyle name="SAPBEXinputData 5 3 4 2" xfId="19428" xr:uid="{00000000-0005-0000-0000-000001490000}"/>
    <cellStyle name="SAPBEXinputData 5 3 4 3" xfId="19429" xr:uid="{00000000-0005-0000-0000-000002490000}"/>
    <cellStyle name="SAPBEXinputData 5 3 5" xfId="19430" xr:uid="{00000000-0005-0000-0000-000003490000}"/>
    <cellStyle name="SAPBEXinputData 5 3 6" xfId="19431" xr:uid="{00000000-0005-0000-0000-000004490000}"/>
    <cellStyle name="SAPBEXinputData 5 3 6 2" xfId="27462" xr:uid="{BC3E83EC-2D01-410C-B636-83EC52F2A606}"/>
    <cellStyle name="SAPBEXinputData 5 3 6 2 2" xfId="42422" xr:uid="{205FE279-EE62-41A8-9A17-060F0844C61A}"/>
    <cellStyle name="SAPBEXinputData 5 3 6 3" xfId="34996" xr:uid="{7FE75CFF-4F7D-4511-8703-0501E8B40957}"/>
    <cellStyle name="SAPBEXinputData 5 3 7" xfId="19432" xr:uid="{00000000-0005-0000-0000-000005490000}"/>
    <cellStyle name="SAPBEXinputData 5 3 7 2" xfId="27463" xr:uid="{50EDEA94-666E-41B0-B3D0-9CE1A5412816}"/>
    <cellStyle name="SAPBEXinputData 5 3 7 2 2" xfId="42423" xr:uid="{C778E528-5594-4E71-A516-50637311DE0C}"/>
    <cellStyle name="SAPBEXinputData 5 3 7 3" xfId="34997" xr:uid="{EA240C60-F5D0-4B7E-A620-72F01D3EFF69}"/>
    <cellStyle name="SAPBEXinputData 5 3 8" xfId="19433" xr:uid="{00000000-0005-0000-0000-000006490000}"/>
    <cellStyle name="SAPBEXinputData 5 4" xfId="19434" xr:uid="{00000000-0005-0000-0000-000007490000}"/>
    <cellStyle name="SAPBEXinputData 5 4 2" xfId="19435" xr:uid="{00000000-0005-0000-0000-000008490000}"/>
    <cellStyle name="SAPBEXinputData 5 4 2 2" xfId="19436" xr:uid="{00000000-0005-0000-0000-000009490000}"/>
    <cellStyle name="SAPBEXinputData 5 4 2 3" xfId="19437" xr:uid="{00000000-0005-0000-0000-00000A490000}"/>
    <cellStyle name="SAPBEXinputData 5 4 2 3 2" xfId="27464" xr:uid="{61383003-4A1B-445C-A284-DD20479FBCF4}"/>
    <cellStyle name="SAPBEXinputData 5 4 2 3 2 2" xfId="42424" xr:uid="{110A0594-F93B-4E4B-9DA0-A33C54C96E63}"/>
    <cellStyle name="SAPBEXinputData 5 4 2 3 3" xfId="34998" xr:uid="{53494410-3D2F-4EEB-8028-0AD5285141F2}"/>
    <cellStyle name="SAPBEXinputData 5 4 2 4" xfId="19438" xr:uid="{00000000-0005-0000-0000-00000B490000}"/>
    <cellStyle name="SAPBEXinputData 5 4 3" xfId="19439" xr:uid="{00000000-0005-0000-0000-00000C490000}"/>
    <cellStyle name="SAPBEXinputData 5 4 4" xfId="19440" xr:uid="{00000000-0005-0000-0000-00000D490000}"/>
    <cellStyle name="SAPBEXinputData 5 4 4 2" xfId="27465" xr:uid="{78419AB0-9725-4D7D-8C1B-AF4D3CE300EE}"/>
    <cellStyle name="SAPBEXinputData 5 4 4 2 2" xfId="42425" xr:uid="{64DB582D-0E6B-4506-BF50-46D2916C85E3}"/>
    <cellStyle name="SAPBEXinputData 5 4 4 3" xfId="34999" xr:uid="{39E15B15-DE52-4392-A8DE-D2955AA8C761}"/>
    <cellStyle name="SAPBEXinputData 5 4 5" xfId="19441" xr:uid="{00000000-0005-0000-0000-00000E490000}"/>
    <cellStyle name="SAPBEXinputData 5 4 5 2" xfId="27466" xr:uid="{07EC283C-8BF5-4A78-A47A-951B2655A415}"/>
    <cellStyle name="SAPBEXinputData 5 4 5 2 2" xfId="42426" xr:uid="{60E4064D-3F7C-4ED4-BEFB-DE48AA0FFCC8}"/>
    <cellStyle name="SAPBEXinputData 5 4 5 3" xfId="35000" xr:uid="{9205FCF8-A813-4FF2-AF50-64822EA86243}"/>
    <cellStyle name="SAPBEXinputData 5 4 6" xfId="19442" xr:uid="{00000000-0005-0000-0000-00000F490000}"/>
    <cellStyle name="SAPBEXinputData 5 5" xfId="19443" xr:uid="{00000000-0005-0000-0000-000010490000}"/>
    <cellStyle name="SAPBEXinputData 5 5 2" xfId="19444" xr:uid="{00000000-0005-0000-0000-000011490000}"/>
    <cellStyle name="SAPBEXinputData 5 5 2 2" xfId="19445" xr:uid="{00000000-0005-0000-0000-000012490000}"/>
    <cellStyle name="SAPBEXinputData 5 5 2 3" xfId="19446" xr:uid="{00000000-0005-0000-0000-000013490000}"/>
    <cellStyle name="SAPBEXinputData 5 5 3" xfId="19447" xr:uid="{00000000-0005-0000-0000-000014490000}"/>
    <cellStyle name="SAPBEXinputData 5 5 4" xfId="19448" xr:uid="{00000000-0005-0000-0000-000015490000}"/>
    <cellStyle name="SAPBEXinputData 5 5 4 2" xfId="27467" xr:uid="{7A0DEF22-67CC-423F-8881-EEBC61B84058}"/>
    <cellStyle name="SAPBEXinputData 5 5 4 2 2" xfId="42427" xr:uid="{B074136D-17FD-4FAE-BE54-8FBB5939DC7A}"/>
    <cellStyle name="SAPBEXinputData 5 5 4 3" xfId="35001" xr:uid="{D9F2CB07-267C-4D40-BCD3-0D633893D013}"/>
    <cellStyle name="SAPBEXinputData 5 5 5" xfId="19449" xr:uid="{00000000-0005-0000-0000-000016490000}"/>
    <cellStyle name="SAPBEXinputData 5 5 5 2" xfId="27468" xr:uid="{D2582973-0BBF-466C-8050-BF4A8E180216}"/>
    <cellStyle name="SAPBEXinputData 5 5 5 2 2" xfId="42428" xr:uid="{4B52364B-236C-4239-8D56-C8B4FD276847}"/>
    <cellStyle name="SAPBEXinputData 5 5 5 3" xfId="35002" xr:uid="{63F42C39-3E24-4869-A84A-243126AF83B4}"/>
    <cellStyle name="SAPBEXinputData 5 5 6" xfId="19450" xr:uid="{00000000-0005-0000-0000-000017490000}"/>
    <cellStyle name="SAPBEXinputData 5 6" xfId="19451" xr:uid="{00000000-0005-0000-0000-000018490000}"/>
    <cellStyle name="SAPBEXinputData 5 6 2" xfId="19452" xr:uid="{00000000-0005-0000-0000-000019490000}"/>
    <cellStyle name="SAPBEXinputData 5 6 3" xfId="19453" xr:uid="{00000000-0005-0000-0000-00001A490000}"/>
    <cellStyle name="SAPBEXinputData 5 7" xfId="19454" xr:uid="{00000000-0005-0000-0000-00001B490000}"/>
    <cellStyle name="SAPBEXinputData 5 8" xfId="19455" xr:uid="{00000000-0005-0000-0000-00001C490000}"/>
    <cellStyle name="SAPBEXinputData 5 8 2" xfId="27469" xr:uid="{998B951A-EA11-4B07-9BD9-39950AA46FCD}"/>
    <cellStyle name="SAPBEXinputData 5 8 2 2" xfId="42429" xr:uid="{4AF22D14-2AAF-4C17-A0E1-9034241E178F}"/>
    <cellStyle name="SAPBEXinputData 5 8 3" xfId="35003" xr:uid="{3613E488-D471-49B7-95B6-D603617F825F}"/>
    <cellStyle name="SAPBEXinputData 5 9" xfId="19456" xr:uid="{00000000-0005-0000-0000-00001D490000}"/>
    <cellStyle name="SAPBEXinputData 5 9 2" xfId="27470" xr:uid="{887674D4-431A-4E14-9000-C021F6DD4A8E}"/>
    <cellStyle name="SAPBEXinputData 5 9 2 2" xfId="42430" xr:uid="{7258A6FC-9530-4FC7-806D-715BD6B6AA54}"/>
    <cellStyle name="SAPBEXinputData 5 9 3" xfId="35004" xr:uid="{33B89E06-65E4-47FC-A95E-CB5256D22C4A}"/>
    <cellStyle name="SAPBEXinputData 6" xfId="19457" xr:uid="{00000000-0005-0000-0000-00001E490000}"/>
    <cellStyle name="SAPBEXinputData 6 2" xfId="19458" xr:uid="{00000000-0005-0000-0000-00001F490000}"/>
    <cellStyle name="SAPBEXinputData 6 2 2" xfId="19459" xr:uid="{00000000-0005-0000-0000-000020490000}"/>
    <cellStyle name="SAPBEXinputData 6 2 2 2" xfId="19460" xr:uid="{00000000-0005-0000-0000-000021490000}"/>
    <cellStyle name="SAPBEXinputData 6 2 2 2 2" xfId="19461" xr:uid="{00000000-0005-0000-0000-000022490000}"/>
    <cellStyle name="SAPBEXinputData 6 2 2 2 3" xfId="19462" xr:uid="{00000000-0005-0000-0000-000023490000}"/>
    <cellStyle name="SAPBEXinputData 6 2 2 3" xfId="19463" xr:uid="{00000000-0005-0000-0000-000024490000}"/>
    <cellStyle name="SAPBEXinputData 6 2 2 4" xfId="19464" xr:uid="{00000000-0005-0000-0000-000025490000}"/>
    <cellStyle name="SAPBEXinputData 6 2 2 4 2" xfId="27471" xr:uid="{DFCF64EC-CF1D-4656-84E6-EEF229D33BCB}"/>
    <cellStyle name="SAPBEXinputData 6 2 2 4 2 2" xfId="42431" xr:uid="{3F8DF071-426D-4E90-BDA1-C2BB00B8BE0C}"/>
    <cellStyle name="SAPBEXinputData 6 2 2 4 3" xfId="35005" xr:uid="{9CCD13E4-3D46-45CF-BFF9-6442E9D5005A}"/>
    <cellStyle name="SAPBEXinputData 6 2 2 5" xfId="19465" xr:uid="{00000000-0005-0000-0000-000026490000}"/>
    <cellStyle name="SAPBEXinputData 6 2 2 5 2" xfId="27472" xr:uid="{73BD7134-39E6-4F7C-A8BE-45288A9DEEB2}"/>
    <cellStyle name="SAPBEXinputData 6 2 2 5 2 2" xfId="42432" xr:uid="{15DE50B3-9277-4107-AEB2-71FA57CD3617}"/>
    <cellStyle name="SAPBEXinputData 6 2 2 5 3" xfId="35006" xr:uid="{A3ED8391-CD36-4472-9F8C-AF0AC6879240}"/>
    <cellStyle name="SAPBEXinputData 6 2 2 6" xfId="19466" xr:uid="{00000000-0005-0000-0000-000027490000}"/>
    <cellStyle name="SAPBEXinputData 6 2 3" xfId="19467" xr:uid="{00000000-0005-0000-0000-000028490000}"/>
    <cellStyle name="SAPBEXinputData 6 2 3 2" xfId="19468" xr:uid="{00000000-0005-0000-0000-000029490000}"/>
    <cellStyle name="SAPBEXinputData 6 2 3 2 2" xfId="19469" xr:uid="{00000000-0005-0000-0000-00002A490000}"/>
    <cellStyle name="SAPBEXinputData 6 2 3 2 3" xfId="19470" xr:uid="{00000000-0005-0000-0000-00002B490000}"/>
    <cellStyle name="SAPBEXinputData 6 2 3 3" xfId="19471" xr:uid="{00000000-0005-0000-0000-00002C490000}"/>
    <cellStyle name="SAPBEXinputData 6 2 3 3 2" xfId="19472" xr:uid="{00000000-0005-0000-0000-00002D490000}"/>
    <cellStyle name="SAPBEXinputData 6 2 3 3 3" xfId="27473" xr:uid="{26FDE379-489F-48CC-8DE4-57EBFCB1C5D2}"/>
    <cellStyle name="SAPBEXinputData 6 2 3 3 3 2" xfId="42433" xr:uid="{A218027C-5D8F-4172-A1B3-FE93F881BB90}"/>
    <cellStyle name="SAPBEXinputData 6 2 3 3 4" xfId="35007" xr:uid="{90474584-848A-40FB-B10E-F3F072ABCA17}"/>
    <cellStyle name="SAPBEXinputData 6 2 3 4" xfId="19473" xr:uid="{00000000-0005-0000-0000-00002E490000}"/>
    <cellStyle name="SAPBEXinputData 6 2 4" xfId="19474" xr:uid="{00000000-0005-0000-0000-00002F490000}"/>
    <cellStyle name="SAPBEXinputData 6 2 4 2" xfId="19475" xr:uid="{00000000-0005-0000-0000-000030490000}"/>
    <cellStyle name="SAPBEXinputData 6 2 4 3" xfId="19476" xr:uid="{00000000-0005-0000-0000-000031490000}"/>
    <cellStyle name="SAPBEXinputData 6 2 5" xfId="19477" xr:uid="{00000000-0005-0000-0000-000032490000}"/>
    <cellStyle name="SAPBEXinputData 6 2 6" xfId="19478" xr:uid="{00000000-0005-0000-0000-000033490000}"/>
    <cellStyle name="SAPBEXinputData 6 2 6 2" xfId="27474" xr:uid="{C9CF2DDF-9B5B-4329-8F90-BB87DF9F5773}"/>
    <cellStyle name="SAPBEXinputData 6 2 6 2 2" xfId="42434" xr:uid="{1F8D2F9B-CB19-4A0B-A888-F57C044A1E5F}"/>
    <cellStyle name="SAPBEXinputData 6 2 6 3" xfId="35008" xr:uid="{1EB41C9B-86E7-491D-B6FB-78087730A1B7}"/>
    <cellStyle name="SAPBEXinputData 6 2 7" xfId="19479" xr:uid="{00000000-0005-0000-0000-000034490000}"/>
    <cellStyle name="SAPBEXinputData 6 2 7 2" xfId="27475" xr:uid="{F4C59A0D-C091-4B87-ABCF-9F0433A6D6C1}"/>
    <cellStyle name="SAPBEXinputData 6 2 7 2 2" xfId="42435" xr:uid="{7DDAF88B-CD98-48B8-9113-BAEC7513BDA2}"/>
    <cellStyle name="SAPBEXinputData 6 2 7 3" xfId="35009" xr:uid="{6CA2D7F3-F33E-4C1B-8628-AD3B9D2173DE}"/>
    <cellStyle name="SAPBEXinputData 6 2 8" xfId="19480" xr:uid="{00000000-0005-0000-0000-000035490000}"/>
    <cellStyle name="SAPBEXinputData 6 3" xfId="19481" xr:uid="{00000000-0005-0000-0000-000036490000}"/>
    <cellStyle name="SAPBEXinputData 6 3 2" xfId="19482" xr:uid="{00000000-0005-0000-0000-000037490000}"/>
    <cellStyle name="SAPBEXinputData 6 3 2 2" xfId="19483" xr:uid="{00000000-0005-0000-0000-000038490000}"/>
    <cellStyle name="SAPBEXinputData 6 3 2 3" xfId="19484" xr:uid="{00000000-0005-0000-0000-000039490000}"/>
    <cellStyle name="SAPBEXinputData 6 3 3" xfId="19485" xr:uid="{00000000-0005-0000-0000-00003A490000}"/>
    <cellStyle name="SAPBEXinputData 6 3 4" xfId="19486" xr:uid="{00000000-0005-0000-0000-00003B490000}"/>
    <cellStyle name="SAPBEXinputData 6 3 4 2" xfId="27476" xr:uid="{36C0D875-4194-4EAA-8AF2-1ED78F221776}"/>
    <cellStyle name="SAPBEXinputData 6 3 4 2 2" xfId="42436" xr:uid="{FE5D063C-2D2B-417F-ABA2-51A51DDB1CF4}"/>
    <cellStyle name="SAPBEXinputData 6 3 4 3" xfId="35010" xr:uid="{6CAE00B5-0407-477D-93ED-DD5A4D4800D9}"/>
    <cellStyle name="SAPBEXinputData 6 3 5" xfId="19487" xr:uid="{00000000-0005-0000-0000-00003C490000}"/>
    <cellStyle name="SAPBEXinputData 6 3 5 2" xfId="27477" xr:uid="{4BB88ADA-021C-4C94-B952-D3A22C0A3E5B}"/>
    <cellStyle name="SAPBEXinputData 6 3 5 2 2" xfId="42437" xr:uid="{D953EECC-0DEE-4B0A-813A-75EE39D416A5}"/>
    <cellStyle name="SAPBEXinputData 6 3 5 3" xfId="35011" xr:uid="{6E1C955C-385F-4F0E-8C4F-47048CE777EF}"/>
    <cellStyle name="SAPBEXinputData 6 3 6" xfId="19488" xr:uid="{00000000-0005-0000-0000-00003D490000}"/>
    <cellStyle name="SAPBEXinputData 6 4" xfId="19489" xr:uid="{00000000-0005-0000-0000-00003E490000}"/>
    <cellStyle name="SAPBEXinputData 6 4 2" xfId="19490" xr:uid="{00000000-0005-0000-0000-00003F490000}"/>
    <cellStyle name="SAPBEXinputData 6 4 2 2" xfId="19491" xr:uid="{00000000-0005-0000-0000-000040490000}"/>
    <cellStyle name="SAPBEXinputData 6 4 2 3" xfId="19492" xr:uid="{00000000-0005-0000-0000-000041490000}"/>
    <cellStyle name="SAPBEXinputData 6 4 3" xfId="19493" xr:uid="{00000000-0005-0000-0000-000042490000}"/>
    <cellStyle name="SAPBEXinputData 6 4 3 2" xfId="19494" xr:uid="{00000000-0005-0000-0000-000043490000}"/>
    <cellStyle name="SAPBEXinputData 6 4 3 3" xfId="27478" xr:uid="{897FFD4E-F74C-40BE-AEBF-19282D11ECF3}"/>
    <cellStyle name="SAPBEXinputData 6 4 3 3 2" xfId="42438" xr:uid="{715ED767-F40C-4301-9DE5-852C45F9D486}"/>
    <cellStyle name="SAPBEXinputData 6 4 3 4" xfId="35012" xr:uid="{FF2F6F77-7DEC-4793-AA80-7BC04B7D2217}"/>
    <cellStyle name="SAPBEXinputData 6 4 4" xfId="19495" xr:uid="{00000000-0005-0000-0000-000044490000}"/>
    <cellStyle name="SAPBEXinputData 6 5" xfId="19496" xr:uid="{00000000-0005-0000-0000-000045490000}"/>
    <cellStyle name="SAPBEXinputData 6 5 2" xfId="19497" xr:uid="{00000000-0005-0000-0000-000046490000}"/>
    <cellStyle name="SAPBEXinputData 6 5 3" xfId="19498" xr:uid="{00000000-0005-0000-0000-000047490000}"/>
    <cellStyle name="SAPBEXinputData 6 6" xfId="19499" xr:uid="{00000000-0005-0000-0000-000048490000}"/>
    <cellStyle name="SAPBEXinputData 6 7" xfId="19500" xr:uid="{00000000-0005-0000-0000-000049490000}"/>
    <cellStyle name="SAPBEXinputData 6 7 2" xfId="27479" xr:uid="{594C7E83-3A05-40FA-8BB7-6A8F43E830FD}"/>
    <cellStyle name="SAPBEXinputData 6 7 2 2" xfId="42439" xr:uid="{16C173F9-0526-4801-AA7B-A505CD3C5857}"/>
    <cellStyle name="SAPBEXinputData 6 7 3" xfId="35013" xr:uid="{3826C355-1A90-400D-B533-C298780A01F8}"/>
    <cellStyle name="SAPBEXinputData 6 8" xfId="19501" xr:uid="{00000000-0005-0000-0000-00004A490000}"/>
    <cellStyle name="SAPBEXinputData 6 8 2" xfId="27480" xr:uid="{3ADB6527-6383-4E27-BA77-EA3296BE7EEB}"/>
    <cellStyle name="SAPBEXinputData 6 8 2 2" xfId="42440" xr:uid="{53BEE641-651A-4C87-8048-02CC7398306E}"/>
    <cellStyle name="SAPBEXinputData 6 8 3" xfId="35014" xr:uid="{1087A878-EEB8-4407-A83D-E2EEA9F10F64}"/>
    <cellStyle name="SAPBEXinputData 6 9" xfId="19502" xr:uid="{00000000-0005-0000-0000-00004B490000}"/>
    <cellStyle name="SAPBEXinputData 7" xfId="19503" xr:uid="{00000000-0005-0000-0000-00004C490000}"/>
    <cellStyle name="SAPBEXinputData 7 2" xfId="19504" xr:uid="{00000000-0005-0000-0000-00004D490000}"/>
    <cellStyle name="SAPBEXinputData 7 2 2" xfId="19505" xr:uid="{00000000-0005-0000-0000-00004E490000}"/>
    <cellStyle name="SAPBEXinputData 7 2 2 2" xfId="19506" xr:uid="{00000000-0005-0000-0000-00004F490000}"/>
    <cellStyle name="SAPBEXinputData 7 2 2 3" xfId="19507" xr:uid="{00000000-0005-0000-0000-000050490000}"/>
    <cellStyle name="SAPBEXinputData 7 2 2 3 2" xfId="27481" xr:uid="{9F046717-BC11-4926-9289-4C78639A8D3C}"/>
    <cellStyle name="SAPBEXinputData 7 2 2 3 2 2" xfId="42441" xr:uid="{701A2DE2-6F15-4AFA-9C52-FC15C2C6E73A}"/>
    <cellStyle name="SAPBEXinputData 7 2 2 3 3" xfId="35015" xr:uid="{0B58A12F-8BE7-4988-ABB6-697E416509D1}"/>
    <cellStyle name="SAPBEXinputData 7 2 2 4" xfId="19508" xr:uid="{00000000-0005-0000-0000-000051490000}"/>
    <cellStyle name="SAPBEXinputData 7 2 3" xfId="19509" xr:uid="{00000000-0005-0000-0000-000052490000}"/>
    <cellStyle name="SAPBEXinputData 7 2 4" xfId="19510" xr:uid="{00000000-0005-0000-0000-000053490000}"/>
    <cellStyle name="SAPBEXinputData 7 2 4 2" xfId="27482" xr:uid="{12947079-F27A-4232-8C3C-BFC51872A4A7}"/>
    <cellStyle name="SAPBEXinputData 7 2 4 2 2" xfId="42442" xr:uid="{9DCEDC2E-96B1-41A5-87C9-F0D7CE3FE4B4}"/>
    <cellStyle name="SAPBEXinputData 7 2 4 3" xfId="35016" xr:uid="{DF032082-C3E9-4A89-BB75-BA7A5692C87D}"/>
    <cellStyle name="SAPBEXinputData 7 2 5" xfId="19511" xr:uid="{00000000-0005-0000-0000-000054490000}"/>
    <cellStyle name="SAPBEXinputData 7 2 5 2" xfId="27483" xr:uid="{92B4E542-00DA-45C5-B713-0F06EF36B358}"/>
    <cellStyle name="SAPBEXinputData 7 2 5 2 2" xfId="42443" xr:uid="{E79C92D6-4EA3-43E3-8EA6-C88E96FF7F42}"/>
    <cellStyle name="SAPBEXinputData 7 2 5 3" xfId="35017" xr:uid="{519FCF53-41F7-4E8D-9B9D-A28D53E3D8B3}"/>
    <cellStyle name="SAPBEXinputData 7 2 6" xfId="19512" xr:uid="{00000000-0005-0000-0000-000055490000}"/>
    <cellStyle name="SAPBEXinputData 7 3" xfId="19513" xr:uid="{00000000-0005-0000-0000-000056490000}"/>
    <cellStyle name="SAPBEXinputData 7 3 2" xfId="19514" xr:uid="{00000000-0005-0000-0000-000057490000}"/>
    <cellStyle name="SAPBEXinputData 7 3 2 2" xfId="19515" xr:uid="{00000000-0005-0000-0000-000058490000}"/>
    <cellStyle name="SAPBEXinputData 7 3 2 3" xfId="19516" xr:uid="{00000000-0005-0000-0000-000059490000}"/>
    <cellStyle name="SAPBEXinputData 7 3 3" xfId="19517" xr:uid="{00000000-0005-0000-0000-00005A490000}"/>
    <cellStyle name="SAPBEXinputData 7 3 4" xfId="19518" xr:uid="{00000000-0005-0000-0000-00005B490000}"/>
    <cellStyle name="SAPBEXinputData 7 3 4 2" xfId="27484" xr:uid="{5BE7DF47-5C6B-4F8F-8659-53E715B28268}"/>
    <cellStyle name="SAPBEXinputData 7 3 4 2 2" xfId="42444" xr:uid="{08DD7FFB-D9E8-4A31-8A48-92C18A4A70B1}"/>
    <cellStyle name="SAPBEXinputData 7 3 4 3" xfId="35018" xr:uid="{27F73D48-6E74-4311-9C95-D79FF7DBA6CC}"/>
    <cellStyle name="SAPBEXinputData 7 3 5" xfId="19519" xr:uid="{00000000-0005-0000-0000-00005C490000}"/>
    <cellStyle name="SAPBEXinputData 7 3 5 2" xfId="27485" xr:uid="{77AC9354-A0CC-4846-988F-A42BED8D9BE6}"/>
    <cellStyle name="SAPBEXinputData 7 3 5 2 2" xfId="42445" xr:uid="{DC005679-F46E-4742-9843-1FE728D7A850}"/>
    <cellStyle name="SAPBEXinputData 7 3 5 3" xfId="35019" xr:uid="{F72EB403-9F43-4EE1-940E-33F6FC8D89F5}"/>
    <cellStyle name="SAPBEXinputData 7 3 6" xfId="19520" xr:uid="{00000000-0005-0000-0000-00005D490000}"/>
    <cellStyle name="SAPBEXinputData 7 4" xfId="19521" xr:uid="{00000000-0005-0000-0000-00005E490000}"/>
    <cellStyle name="SAPBEXinputData 7 4 2" xfId="19522" xr:uid="{00000000-0005-0000-0000-00005F490000}"/>
    <cellStyle name="SAPBEXinputData 7 4 3" xfId="19523" xr:uid="{00000000-0005-0000-0000-000060490000}"/>
    <cellStyle name="SAPBEXinputData 7 5" xfId="19524" xr:uid="{00000000-0005-0000-0000-000061490000}"/>
    <cellStyle name="SAPBEXinputData 7 6" xfId="19525" xr:uid="{00000000-0005-0000-0000-000062490000}"/>
    <cellStyle name="SAPBEXinputData 7 6 2" xfId="27486" xr:uid="{CA02D173-89C3-468E-8FDC-E64EFC743436}"/>
    <cellStyle name="SAPBEXinputData 7 6 2 2" xfId="42446" xr:uid="{79EE6BB4-C8CD-4558-8CA7-868E26AA13A3}"/>
    <cellStyle name="SAPBEXinputData 7 6 3" xfId="35020" xr:uid="{04C97B2E-2D5E-4035-8747-8111237032FF}"/>
    <cellStyle name="SAPBEXinputData 7 7" xfId="19526" xr:uid="{00000000-0005-0000-0000-000063490000}"/>
    <cellStyle name="SAPBEXinputData 7 7 2" xfId="27487" xr:uid="{10F99C64-5F9F-43E0-B54C-3464A701673D}"/>
    <cellStyle name="SAPBEXinputData 7 7 2 2" xfId="42447" xr:uid="{E767D5E5-E82F-4241-82A4-08D9F692C5EF}"/>
    <cellStyle name="SAPBEXinputData 7 7 3" xfId="35021" xr:uid="{B28958C9-283D-4CFB-B380-D72CA5D1AD26}"/>
    <cellStyle name="SAPBEXinputData 7 8" xfId="19527" xr:uid="{00000000-0005-0000-0000-000064490000}"/>
    <cellStyle name="SAPBEXinputData 8" xfId="19528" xr:uid="{00000000-0005-0000-0000-000065490000}"/>
    <cellStyle name="SAPBEXinputData 8 2" xfId="19529" xr:uid="{00000000-0005-0000-0000-000066490000}"/>
    <cellStyle name="SAPBEXinputData 8 2 2" xfId="19530" xr:uid="{00000000-0005-0000-0000-000067490000}"/>
    <cellStyle name="SAPBEXinputData 8 2 3" xfId="27488" xr:uid="{0F09175C-B935-460F-944A-C17DB6E4C018}"/>
    <cellStyle name="SAPBEXinputData 8 2 3 2" xfId="42448" xr:uid="{2306AF0E-177F-45D9-A615-9619FBC5C3B4}"/>
    <cellStyle name="SAPBEXinputData 8 2 4" xfId="35022" xr:uid="{DC0CA8AE-AC79-4257-80AA-3496E5C7C45B}"/>
    <cellStyle name="SAPBEXinputData 8 3" xfId="19531" xr:uid="{00000000-0005-0000-0000-000068490000}"/>
    <cellStyle name="SAPBEXinputData 8 4" xfId="19532" xr:uid="{00000000-0005-0000-0000-000069490000}"/>
    <cellStyle name="SAPBEXinputData 8 4 2" xfId="20427" xr:uid="{00000000-0005-0000-0000-000069490000}"/>
    <cellStyle name="SAPBEXinputData 8 4 2 2" xfId="27771" xr:uid="{3B841243-76E9-4564-BFB1-4010EFE6977C}"/>
    <cellStyle name="SAPBEXinputData 8 4 2 2 2" xfId="42708" xr:uid="{8DDF4031-11F1-41B3-86DD-E23AD3087F85}"/>
    <cellStyle name="SAPBEXinputData 8 4 2 3" xfId="35445" xr:uid="{4C69E82B-1043-483E-976E-E3E1B48E5320}"/>
    <cellStyle name="SAPBEXinputData 8 4 3" xfId="27489" xr:uid="{0827B940-2EFA-4EE6-8A85-25A0EAD2C03F}"/>
    <cellStyle name="SAPBEXinputData 8 4 3 2" xfId="42449" xr:uid="{918B798A-2D28-4D43-A346-7228983021FA}"/>
    <cellStyle name="SAPBEXinputData 8 4 4" xfId="35023" xr:uid="{E6BF1F23-7812-467A-BA92-AB0C22114133}"/>
    <cellStyle name="SAPBEXinputData 8 5" xfId="19533" xr:uid="{00000000-0005-0000-0000-00006A490000}"/>
    <cellStyle name="SAPBEXinputData 8 5 2" xfId="27490" xr:uid="{155360A5-F316-4BD7-9C1F-74470AA6B436}"/>
    <cellStyle name="SAPBEXinputData 8 5 2 2" xfId="42450" xr:uid="{3C1F54C8-1B9F-49E1-A63A-131DECF5E2E0}"/>
    <cellStyle name="SAPBEXinputData 8 5 3" xfId="35024" xr:uid="{AD9F3996-D46A-461C-B913-2BBDC6A69073}"/>
    <cellStyle name="SAPBEXinputData 8 6" xfId="19534" xr:uid="{00000000-0005-0000-0000-00006B490000}"/>
    <cellStyle name="SAPBEXinputData 9" xfId="19535" xr:uid="{00000000-0005-0000-0000-00006C490000}"/>
    <cellStyle name="SAPBEXinputData 9 2" xfId="19536" xr:uid="{00000000-0005-0000-0000-00006D490000}"/>
    <cellStyle name="SAPBEXinputData 9 2 2" xfId="19537" xr:uid="{00000000-0005-0000-0000-00006E490000}"/>
    <cellStyle name="SAPBEXinputData 9 2 3" xfId="19538" xr:uid="{00000000-0005-0000-0000-00006F490000}"/>
    <cellStyle name="SAPBEXinputData 9 3" xfId="19539" xr:uid="{00000000-0005-0000-0000-000070490000}"/>
    <cellStyle name="SAPBEXinputData 9 4" xfId="19540" xr:uid="{00000000-0005-0000-0000-000071490000}"/>
    <cellStyle name="SAPBEXinputData 9 4 2" xfId="27491" xr:uid="{4C7446A3-2A0B-47D4-BAEE-FF0D2EC39C56}"/>
    <cellStyle name="SAPBEXinputData 9 4 2 2" xfId="42451" xr:uid="{A67EB101-CD90-4F71-86E0-9AFB78B80116}"/>
    <cellStyle name="SAPBEXinputData 9 4 3" xfId="35025" xr:uid="{0BA5DF39-A3A7-4574-92A6-4D1EACA83B45}"/>
    <cellStyle name="SAPBEXinputData 9 5" xfId="19541" xr:uid="{00000000-0005-0000-0000-000072490000}"/>
    <cellStyle name="SAPBEXinputData 9 5 2" xfId="27492" xr:uid="{021B57D9-97A2-4E36-BD45-756C8FAC6ACD}"/>
    <cellStyle name="SAPBEXinputData 9 5 2 2" xfId="42452" xr:uid="{08056593-D9D5-4121-BE50-56B911C0D970}"/>
    <cellStyle name="SAPBEXinputData 9 5 3" xfId="35026" xr:uid="{983DD7D6-6FDA-40A5-8882-66E5E2B2B3C4}"/>
    <cellStyle name="SAPBEXinputData 9 6" xfId="19542" xr:uid="{00000000-0005-0000-0000-000073490000}"/>
    <cellStyle name="SAPBEXinputData_2010-2012 Program Workbook_Incent_FS" xfId="2729" xr:uid="{00000000-0005-0000-0000-00008B0A0000}"/>
    <cellStyle name="SAPBEXItemHeader" xfId="19543" xr:uid="{00000000-0005-0000-0000-000075490000}"/>
    <cellStyle name="SAPBEXItemHeader 2" xfId="19544" xr:uid="{00000000-0005-0000-0000-000076490000}"/>
    <cellStyle name="SAPBEXItemHeader 2 2" xfId="19545" xr:uid="{00000000-0005-0000-0000-000077490000}"/>
    <cellStyle name="SAPBEXItemHeader 2 2 2" xfId="20428" xr:uid="{00000000-0005-0000-0000-000077490000}"/>
    <cellStyle name="SAPBEXItemHeader 2 2 2 2" xfId="27772" xr:uid="{42370794-373F-4A1E-A26A-D89BCE240E3F}"/>
    <cellStyle name="SAPBEXItemHeader 2 2 2 2 2" xfId="42709" xr:uid="{53D7C2AE-78A6-41CF-9F0A-C0E6243C6BE1}"/>
    <cellStyle name="SAPBEXItemHeader 2 2 2 3" xfId="35446" xr:uid="{5FD756A3-D01E-4066-9DF1-7D7014D0ED9C}"/>
    <cellStyle name="SAPBEXItemHeader 2 2 3" xfId="35027" xr:uid="{627A649A-89CA-4E82-B4EC-09ECCE46D6F0}"/>
    <cellStyle name="SAPBEXItemHeader 3" xfId="19546" xr:uid="{00000000-0005-0000-0000-000078490000}"/>
    <cellStyle name="SAPBEXItemHeader 3 2" xfId="20429" xr:uid="{00000000-0005-0000-0000-000078490000}"/>
    <cellStyle name="SAPBEXItemHeader 3 2 2" xfId="27773" xr:uid="{BE0D4138-016D-4001-8370-C1CAF21B39DE}"/>
    <cellStyle name="SAPBEXItemHeader 3 2 2 2" xfId="42710" xr:uid="{F29DFB74-C168-4640-9B78-22DA99107DFD}"/>
    <cellStyle name="SAPBEXItemHeader 3 2 3" xfId="35447" xr:uid="{0EF35543-B43C-4469-A104-702A0B203987}"/>
    <cellStyle name="SAPBEXItemHeader 3 3" xfId="35028" xr:uid="{C1F15CBB-68C9-4749-868E-CD09EEAFC965}"/>
    <cellStyle name="SAPBEXItemHeader 4" xfId="19547" xr:uid="{00000000-0005-0000-0000-000079490000}"/>
    <cellStyle name="SAPBEXresData" xfId="2730" xr:uid="{00000000-0005-0000-0000-00008C0A0000}"/>
    <cellStyle name="SAPBEXresData 2" xfId="2731" xr:uid="{00000000-0005-0000-0000-00008D0A0000}"/>
    <cellStyle name="SAPBEXresData 2 2" xfId="19550" xr:uid="{00000000-0005-0000-0000-00007C490000}"/>
    <cellStyle name="SAPBEXresData 2 2 2" xfId="19551" xr:uid="{00000000-0005-0000-0000-00007D490000}"/>
    <cellStyle name="SAPBEXresData 2 2 2 2" xfId="20430" xr:uid="{00000000-0005-0000-0000-00007D490000}"/>
    <cellStyle name="SAPBEXresData 2 2 2 2 2" xfId="27774" xr:uid="{F16675AA-E621-4D52-95F1-F400637A8197}"/>
    <cellStyle name="SAPBEXresData 2 2 2 2 2 2" xfId="42711" xr:uid="{7FC7DF42-D11D-411A-B2A9-8723056A590D}"/>
    <cellStyle name="SAPBEXresData 2 2 2 2 3" xfId="35448" xr:uid="{255BB85B-1E2E-46EE-AE6B-B3B8AAEA3EF3}"/>
    <cellStyle name="SAPBEXresData 2 2 2 3" xfId="35029" xr:uid="{9174D403-62D0-4ADD-8E51-B014728DBCFA}"/>
    <cellStyle name="SAPBEXresData 2 3" xfId="19552" xr:uid="{00000000-0005-0000-0000-00007E490000}"/>
    <cellStyle name="SAPBEXresData 2 3 2" xfId="20431" xr:uid="{00000000-0005-0000-0000-00007E490000}"/>
    <cellStyle name="SAPBEXresData 2 3 2 2" xfId="27775" xr:uid="{2D4B98C1-EF87-4E07-8B61-5D08517F0759}"/>
    <cellStyle name="SAPBEXresData 2 3 2 2 2" xfId="42712" xr:uid="{84D9DF19-FA3C-4178-BED5-1C9CFDFCD178}"/>
    <cellStyle name="SAPBEXresData 2 3 2 3" xfId="35449" xr:uid="{182ACF08-5552-43ED-8D9B-2DACCD6EA25F}"/>
    <cellStyle name="SAPBEXresData 2 3 3" xfId="35030" xr:uid="{8E24E190-A25B-406B-8BAB-0C6A999E04B3}"/>
    <cellStyle name="SAPBEXresData 2 4" xfId="19553" xr:uid="{00000000-0005-0000-0000-00007F490000}"/>
    <cellStyle name="SAPBEXresData 2 5" xfId="19549" xr:uid="{00000000-0005-0000-0000-00007B490000}"/>
    <cellStyle name="SAPBEXresData 2 6" xfId="20786" xr:uid="{889B6DEB-19B5-4C95-8B6C-1E19BE31EAB7}"/>
    <cellStyle name="SAPBEXresData 2 6 2" xfId="35778" xr:uid="{F862925C-FEF5-457C-BA55-74346249F662}"/>
    <cellStyle name="SAPBEXresData 2 7" xfId="28157" xr:uid="{84DF3E2B-6C33-49A0-AAE2-4C12843135F0}"/>
    <cellStyle name="SAPBEXresData 3" xfId="19554" xr:uid="{00000000-0005-0000-0000-000080490000}"/>
    <cellStyle name="SAPBEXresData 3 2" xfId="19555" xr:uid="{00000000-0005-0000-0000-000081490000}"/>
    <cellStyle name="SAPBEXresData 3 3" xfId="19556" xr:uid="{00000000-0005-0000-0000-000082490000}"/>
    <cellStyle name="SAPBEXresData 3 3 2" xfId="20432" xr:uid="{00000000-0005-0000-0000-000082490000}"/>
    <cellStyle name="SAPBEXresData 3 3 2 2" xfId="27776" xr:uid="{2A94B523-F42F-4459-98B5-AA4176A51570}"/>
    <cellStyle name="SAPBEXresData 3 3 2 2 2" xfId="42713" xr:uid="{CFB90C08-859B-4396-A5F7-7D750E0E7AB0}"/>
    <cellStyle name="SAPBEXresData 3 3 2 3" xfId="35450" xr:uid="{7719E965-120C-49FC-AEDB-126D2E4C222A}"/>
    <cellStyle name="SAPBEXresData 3 3 3" xfId="35031" xr:uid="{6751D241-6C23-4605-ADE3-90F4705B5DAE}"/>
    <cellStyle name="SAPBEXresData 3 4" xfId="19557" xr:uid="{00000000-0005-0000-0000-000083490000}"/>
    <cellStyle name="SAPBEXresData 3 4 2" xfId="20433" xr:uid="{00000000-0005-0000-0000-000083490000}"/>
    <cellStyle name="SAPBEXresData 3 4 2 2" xfId="35451" xr:uid="{F63CA733-B3E2-465C-8BC1-725238E073CC}"/>
    <cellStyle name="SAPBEXresData 3 4 3" xfId="35032" xr:uid="{F157388F-7D22-4C4F-A855-EAA791156ED8}"/>
    <cellStyle name="SAPBEXresData 3 5" xfId="19558" xr:uid="{00000000-0005-0000-0000-000084490000}"/>
    <cellStyle name="SAPBEXresData 4" xfId="19559" xr:uid="{00000000-0005-0000-0000-000085490000}"/>
    <cellStyle name="SAPBEXresData 4 2" xfId="19560" xr:uid="{00000000-0005-0000-0000-000086490000}"/>
    <cellStyle name="SAPBEXresData 4 2 2" xfId="20434" xr:uid="{00000000-0005-0000-0000-000086490000}"/>
    <cellStyle name="SAPBEXresData 4 2 2 2" xfId="35452" xr:uid="{70430057-377A-482D-9B86-2ED2C4C02194}"/>
    <cellStyle name="SAPBEXresData 4 2 3" xfId="35033" xr:uid="{32DE35D4-C2A7-4673-A3DD-73C9577FC852}"/>
    <cellStyle name="SAPBEXresData 5" xfId="19561" xr:uid="{00000000-0005-0000-0000-000087490000}"/>
    <cellStyle name="SAPBEXresData 5 2" xfId="20435" xr:uid="{00000000-0005-0000-0000-000087490000}"/>
    <cellStyle name="SAPBEXresData 5 2 2" xfId="27777" xr:uid="{D4916112-D23E-4564-87FC-7F56C28B5731}"/>
    <cellStyle name="SAPBEXresData 5 2 2 2" xfId="42714" xr:uid="{6E04A5D9-925D-4F78-802C-4C7D5E658045}"/>
    <cellStyle name="SAPBEXresData 5 2 3" xfId="35453" xr:uid="{CCF8704C-693D-4B9A-B1E0-AD777EC9D76B}"/>
    <cellStyle name="SAPBEXresData 5 3" xfId="35034" xr:uid="{C27DE337-BC24-46D4-BE16-F4C80B91B8CE}"/>
    <cellStyle name="SAPBEXresData 6" xfId="19562" xr:uid="{00000000-0005-0000-0000-000088490000}"/>
    <cellStyle name="SAPBEXresData 7" xfId="19548" xr:uid="{00000000-0005-0000-0000-00007A490000}"/>
    <cellStyle name="SAPBEXresData 8" xfId="28156" xr:uid="{B5E90F66-20A2-48F9-8172-7AE7AF0F570E}"/>
    <cellStyle name="SAPBEXresDataEmph" xfId="2732" xr:uid="{00000000-0005-0000-0000-00008E0A0000}"/>
    <cellStyle name="SAPBEXresDataEmph 2" xfId="2733" xr:uid="{00000000-0005-0000-0000-00008F0A0000}"/>
    <cellStyle name="SAPBEXresDataEmph 2 2" xfId="19565" xr:uid="{00000000-0005-0000-0000-00008B490000}"/>
    <cellStyle name="SAPBEXresDataEmph 2 2 2" xfId="19566" xr:uid="{00000000-0005-0000-0000-00008C490000}"/>
    <cellStyle name="SAPBEXresDataEmph 2 2 2 2" xfId="20436" xr:uid="{00000000-0005-0000-0000-00008C490000}"/>
    <cellStyle name="SAPBEXresDataEmph 2 2 2 2 2" xfId="27778" xr:uid="{03E3A895-2908-4F86-BE90-721AD6F49E5D}"/>
    <cellStyle name="SAPBEXresDataEmph 2 2 2 2 2 2" xfId="42715" xr:uid="{8C63F13D-1A87-4228-BA0F-6B2059BCB4D9}"/>
    <cellStyle name="SAPBEXresDataEmph 2 2 2 2 3" xfId="35454" xr:uid="{FC9C3187-5616-4F7D-A113-220F01A4912E}"/>
    <cellStyle name="SAPBEXresDataEmph 2 2 2 3" xfId="27493" xr:uid="{7F6B272C-EEA0-4C09-986C-AB32D0FA8256}"/>
    <cellStyle name="SAPBEXresDataEmph 2 2 2 3 2" xfId="42453" xr:uid="{CEC6EAE2-7293-4AB5-B458-E45D666F6EE6}"/>
    <cellStyle name="SAPBEXresDataEmph 2 2 2 4" xfId="35035" xr:uid="{F8E5EB85-B8BD-465D-A377-844A7A1615AF}"/>
    <cellStyle name="SAPBEXresDataEmph 2 3" xfId="19567" xr:uid="{00000000-0005-0000-0000-00008D490000}"/>
    <cellStyle name="SAPBEXresDataEmph 2 3 2" xfId="20437" xr:uid="{00000000-0005-0000-0000-00008D490000}"/>
    <cellStyle name="SAPBEXresDataEmph 2 3 2 2" xfId="27779" xr:uid="{C0915397-FC8E-45FF-80F6-A4F639A4672A}"/>
    <cellStyle name="SAPBEXresDataEmph 2 3 2 2 2" xfId="42716" xr:uid="{611A9715-5C76-465F-86BB-D9CBE6EE189A}"/>
    <cellStyle name="SAPBEXresDataEmph 2 3 2 3" xfId="35455" xr:uid="{03A371C9-0AC6-4617-8FF6-11FAEEDFAFFB}"/>
    <cellStyle name="SAPBEXresDataEmph 2 3 3" xfId="27494" xr:uid="{D573087D-F917-491A-9366-81EF9F16D4E3}"/>
    <cellStyle name="SAPBEXresDataEmph 2 3 3 2" xfId="42454" xr:uid="{55676A39-BA3D-4595-A607-B26DF6FAA64A}"/>
    <cellStyle name="SAPBEXresDataEmph 2 3 4" xfId="35036" xr:uid="{8E33B9E4-99FE-41E9-8C09-1528145182CC}"/>
    <cellStyle name="SAPBEXresDataEmph 2 4" xfId="19568" xr:uid="{00000000-0005-0000-0000-00008E490000}"/>
    <cellStyle name="SAPBEXresDataEmph 2 5" xfId="19564" xr:uid="{00000000-0005-0000-0000-00008A490000}"/>
    <cellStyle name="SAPBEXresDataEmph 2 6" xfId="20787" xr:uid="{359C1144-2418-4018-9895-96022D7CBB24}"/>
    <cellStyle name="SAPBEXresDataEmph 2 6 2" xfId="35779" xr:uid="{581C009A-B512-4624-B167-BACE788E5434}"/>
    <cellStyle name="SAPBEXresDataEmph 2 7" xfId="28159" xr:uid="{0607DF6F-63B2-4AAD-BF68-637B570255CD}"/>
    <cellStyle name="SAPBEXresDataEmph 3" xfId="19569" xr:uid="{00000000-0005-0000-0000-00008F490000}"/>
    <cellStyle name="SAPBEXresDataEmph 3 2" xfId="19570" xr:uid="{00000000-0005-0000-0000-000090490000}"/>
    <cellStyle name="SAPBEXresDataEmph 3 3" xfId="19571" xr:uid="{00000000-0005-0000-0000-000091490000}"/>
    <cellStyle name="SAPBEXresDataEmph 3 3 2" xfId="20438" xr:uid="{00000000-0005-0000-0000-000091490000}"/>
    <cellStyle name="SAPBEXresDataEmph 3 3 2 2" xfId="27780" xr:uid="{C1758A51-3198-4F74-8216-4DEE18AF65A8}"/>
    <cellStyle name="SAPBEXresDataEmph 3 3 2 2 2" xfId="42717" xr:uid="{85616AEF-C642-456C-878D-EAE9693039ED}"/>
    <cellStyle name="SAPBEXresDataEmph 3 3 2 3" xfId="35456" xr:uid="{1C49C611-E635-48FA-A541-8A4AFB44AF59}"/>
    <cellStyle name="SAPBEXresDataEmph 3 3 3" xfId="35037" xr:uid="{51C1D791-BD8A-4C1D-BE8D-DC4ECD07991F}"/>
    <cellStyle name="SAPBEXresDataEmph 3 4" xfId="19572" xr:uid="{00000000-0005-0000-0000-000092490000}"/>
    <cellStyle name="SAPBEXresDataEmph 3 4 2" xfId="20439" xr:uid="{00000000-0005-0000-0000-000092490000}"/>
    <cellStyle name="SAPBEXresDataEmph 3 4 2 2" xfId="35457" xr:uid="{AB6B3171-FED7-4701-BA2E-90D4ED9191F8}"/>
    <cellStyle name="SAPBEXresDataEmph 3 4 3" xfId="35038" xr:uid="{BD0279B2-F9A5-4630-ACBA-A9CF1090081F}"/>
    <cellStyle name="SAPBEXresDataEmph 3 5" xfId="19573" xr:uid="{00000000-0005-0000-0000-000093490000}"/>
    <cellStyle name="SAPBEXresDataEmph 4" xfId="19574" xr:uid="{00000000-0005-0000-0000-000094490000}"/>
    <cellStyle name="SAPBEXresDataEmph 4 2" xfId="19575" xr:uid="{00000000-0005-0000-0000-000095490000}"/>
    <cellStyle name="SAPBEXresDataEmph 4 2 2" xfId="20440" xr:uid="{00000000-0005-0000-0000-000095490000}"/>
    <cellStyle name="SAPBEXresDataEmph 4 2 2 2" xfId="35458" xr:uid="{41D8F11B-6C0B-4BD7-B323-7DC0B2508D6A}"/>
    <cellStyle name="SAPBEXresDataEmph 4 2 3" xfId="35039" xr:uid="{47E7B08A-525B-4C22-8B47-5A17AD386478}"/>
    <cellStyle name="SAPBEXresDataEmph 5" xfId="19576" xr:uid="{00000000-0005-0000-0000-000096490000}"/>
    <cellStyle name="SAPBEXresDataEmph 5 2" xfId="20441" xr:uid="{00000000-0005-0000-0000-000096490000}"/>
    <cellStyle name="SAPBEXresDataEmph 5 2 2" xfId="27781" xr:uid="{1754C4B9-9EAB-47C2-B0D1-6A7C2255ABE7}"/>
    <cellStyle name="SAPBEXresDataEmph 5 2 2 2" xfId="42718" xr:uid="{FCE6A6F0-F6AB-4DB2-819D-7B292A1ABF4E}"/>
    <cellStyle name="SAPBEXresDataEmph 5 2 3" xfId="35459" xr:uid="{01E836F3-1EF8-4CB8-B566-288E30646518}"/>
    <cellStyle name="SAPBEXresDataEmph 5 3" xfId="35040" xr:uid="{0D9031EB-FDC7-483E-8447-B3B9B8913D45}"/>
    <cellStyle name="SAPBEXresDataEmph 6" xfId="19577" xr:uid="{00000000-0005-0000-0000-000097490000}"/>
    <cellStyle name="SAPBEXresDataEmph 7" xfId="19563" xr:uid="{00000000-0005-0000-0000-000089490000}"/>
    <cellStyle name="SAPBEXresDataEmph 8" xfId="28158" xr:uid="{83B48B72-9B51-4F40-89D7-605F4E2D194B}"/>
    <cellStyle name="SAPBEXresExc1" xfId="2734" xr:uid="{00000000-0005-0000-0000-0000900A0000}"/>
    <cellStyle name="SAPBEXresExc1 2" xfId="19579" xr:uid="{00000000-0005-0000-0000-000099490000}"/>
    <cellStyle name="SAPBEXresExc1 2 2" xfId="19580" xr:uid="{00000000-0005-0000-0000-00009A490000}"/>
    <cellStyle name="SAPBEXresExc1 2 3" xfId="27495" xr:uid="{6CC8C3AF-015C-48BB-811C-049F7F4F9DF1}"/>
    <cellStyle name="SAPBEXresExc1 3" xfId="19581" xr:uid="{00000000-0005-0000-0000-00009B490000}"/>
    <cellStyle name="SAPBEXresExc1 4" xfId="19578" xr:uid="{00000000-0005-0000-0000-000098490000}"/>
    <cellStyle name="SAPBEXresExc1 5" xfId="20788" xr:uid="{A8BF986F-6A95-4C3C-9A8E-9C18D531AA32}"/>
    <cellStyle name="SAPBEXresExc1Emph" xfId="2735" xr:uid="{00000000-0005-0000-0000-0000910A0000}"/>
    <cellStyle name="SAPBEXresExc1Emph 2" xfId="19583" xr:uid="{00000000-0005-0000-0000-00009D490000}"/>
    <cellStyle name="SAPBEXresExc1Emph 2 2" xfId="19584" xr:uid="{00000000-0005-0000-0000-00009E490000}"/>
    <cellStyle name="SAPBEXresExc1Emph 2 3" xfId="27496" xr:uid="{9A81B16B-75EB-4E8F-9265-0724F7952C63}"/>
    <cellStyle name="SAPBEXresExc1Emph 3" xfId="19585" xr:uid="{00000000-0005-0000-0000-00009F490000}"/>
    <cellStyle name="SAPBEXresExc1Emph 4" xfId="19582" xr:uid="{00000000-0005-0000-0000-00009C490000}"/>
    <cellStyle name="SAPBEXresExc1Emph 5" xfId="20789" xr:uid="{E0984BD1-DB01-4E13-99A5-742323D0D4AC}"/>
    <cellStyle name="SAPBEXresExc2" xfId="2736" xr:uid="{00000000-0005-0000-0000-0000920A0000}"/>
    <cellStyle name="SAPBEXresExc2 2" xfId="19587" xr:uid="{00000000-0005-0000-0000-0000A1490000}"/>
    <cellStyle name="SAPBEXresExc2 2 2" xfId="19588" xr:uid="{00000000-0005-0000-0000-0000A2490000}"/>
    <cellStyle name="SAPBEXresExc2 2 3" xfId="27497" xr:uid="{059BC182-C04A-4D1B-9A47-B17F9CE3B8EF}"/>
    <cellStyle name="SAPBEXresExc2 3" xfId="19589" xr:uid="{00000000-0005-0000-0000-0000A3490000}"/>
    <cellStyle name="SAPBEXresExc2 4" xfId="19586" xr:uid="{00000000-0005-0000-0000-0000A0490000}"/>
    <cellStyle name="SAPBEXresExc2 5" xfId="20790" xr:uid="{B85A2326-B34F-4AD1-908D-3671515B71AE}"/>
    <cellStyle name="SAPBEXresExc2Emph" xfId="2737" xr:uid="{00000000-0005-0000-0000-0000930A0000}"/>
    <cellStyle name="SAPBEXresExc2Emph 2" xfId="19591" xr:uid="{00000000-0005-0000-0000-0000A5490000}"/>
    <cellStyle name="SAPBEXresExc2Emph 2 2" xfId="19592" xr:uid="{00000000-0005-0000-0000-0000A6490000}"/>
    <cellStyle name="SAPBEXresExc2Emph 2 3" xfId="27498" xr:uid="{099A6616-44D8-4A2C-8C17-941667C9D04A}"/>
    <cellStyle name="SAPBEXresExc2Emph 3" xfId="19593" xr:uid="{00000000-0005-0000-0000-0000A7490000}"/>
    <cellStyle name="SAPBEXresExc2Emph 4" xfId="19590" xr:uid="{00000000-0005-0000-0000-0000A4490000}"/>
    <cellStyle name="SAPBEXresExc2Emph 5" xfId="20791" xr:uid="{2B202280-9F3F-498D-92C1-D143AC3D5670}"/>
    <cellStyle name="SAPBEXresItem" xfId="2738" xr:uid="{00000000-0005-0000-0000-0000940A0000}"/>
    <cellStyle name="SAPBEXresItem 2" xfId="19595" xr:uid="{00000000-0005-0000-0000-0000A9490000}"/>
    <cellStyle name="SAPBEXresItem 2 2" xfId="19596" xr:uid="{00000000-0005-0000-0000-0000AA490000}"/>
    <cellStyle name="SAPBEXresItem 2 2 2" xfId="19597" xr:uid="{00000000-0005-0000-0000-0000AB490000}"/>
    <cellStyle name="SAPBEXresItem 2 2 2 2" xfId="20442" xr:uid="{00000000-0005-0000-0000-0000AB490000}"/>
    <cellStyle name="SAPBEXresItem 2 2 2 2 2" xfId="27782" xr:uid="{479DB072-11A9-4820-94F3-5EAF1F08FB86}"/>
    <cellStyle name="SAPBEXresItem 2 2 2 2 2 2" xfId="42719" xr:uid="{EA10C887-476A-44AE-9AE1-FE861296C5A7}"/>
    <cellStyle name="SAPBEXresItem 2 2 2 2 3" xfId="35460" xr:uid="{C1D0BF42-946F-485D-A89A-696F6BC3FDD6}"/>
    <cellStyle name="SAPBEXresItem 2 2 2 3" xfId="35041" xr:uid="{C3816E38-8783-418D-BBD5-9439F684FB39}"/>
    <cellStyle name="SAPBEXresItem 2 3" xfId="19598" xr:uid="{00000000-0005-0000-0000-0000AC490000}"/>
    <cellStyle name="SAPBEXresItem 2 3 2" xfId="20443" xr:uid="{00000000-0005-0000-0000-0000AC490000}"/>
    <cellStyle name="SAPBEXresItem 2 3 2 2" xfId="27783" xr:uid="{4D4EF3C2-DEF7-4D4D-BBC0-9DF82BECD12F}"/>
    <cellStyle name="SAPBEXresItem 2 3 2 2 2" xfId="42720" xr:uid="{8D135D29-7A73-4000-8CF0-85B8A29864E6}"/>
    <cellStyle name="SAPBEXresItem 2 3 2 3" xfId="35461" xr:uid="{704CE90E-477D-4C41-B4C2-09020D07F1DD}"/>
    <cellStyle name="SAPBEXresItem 2 3 3" xfId="35042" xr:uid="{A02A4F9C-405D-41A1-B5A4-C4AEC2EB6381}"/>
    <cellStyle name="SAPBEXresItem 2 4" xfId="19599" xr:uid="{00000000-0005-0000-0000-0000AD490000}"/>
    <cellStyle name="SAPBEXresItem 3" xfId="19600" xr:uid="{00000000-0005-0000-0000-0000AE490000}"/>
    <cellStyle name="SAPBEXresItem 3 2" xfId="19601" xr:uid="{00000000-0005-0000-0000-0000AF490000}"/>
    <cellStyle name="SAPBEXresItem 3 3" xfId="19602" xr:uid="{00000000-0005-0000-0000-0000B0490000}"/>
    <cellStyle name="SAPBEXresItem 3 4" xfId="19603" xr:uid="{00000000-0005-0000-0000-0000B1490000}"/>
    <cellStyle name="SAPBEXresItem 3 4 2" xfId="20444" xr:uid="{00000000-0005-0000-0000-0000B1490000}"/>
    <cellStyle name="SAPBEXresItem 3 4 2 2" xfId="35462" xr:uid="{03E0CC20-1C5A-4C28-87DD-340167DE35BF}"/>
    <cellStyle name="SAPBEXresItem 3 4 3" xfId="35043" xr:uid="{09EB2124-D0A5-46C1-A251-404A7AD24461}"/>
    <cellStyle name="SAPBEXresItem 3 5" xfId="19604" xr:uid="{00000000-0005-0000-0000-0000B2490000}"/>
    <cellStyle name="SAPBEXresItem 4" xfId="19605" xr:uid="{00000000-0005-0000-0000-0000B3490000}"/>
    <cellStyle name="SAPBEXresItem 4 2" xfId="19606" xr:uid="{00000000-0005-0000-0000-0000B4490000}"/>
    <cellStyle name="SAPBEXresItem 4 2 2" xfId="20445" xr:uid="{00000000-0005-0000-0000-0000B4490000}"/>
    <cellStyle name="SAPBEXresItem 4 2 2 2" xfId="35463" xr:uid="{B39BFC82-8BBE-4BD3-85B2-89A7B4840A14}"/>
    <cellStyle name="SAPBEXresItem 4 2 3" xfId="35044" xr:uid="{DFF59419-8692-4A43-96CB-F21011885BFE}"/>
    <cellStyle name="SAPBEXresItem 5" xfId="19607" xr:uid="{00000000-0005-0000-0000-0000B5490000}"/>
    <cellStyle name="SAPBEXresItem 5 2" xfId="20446" xr:uid="{00000000-0005-0000-0000-0000B5490000}"/>
    <cellStyle name="SAPBEXresItem 5 2 2" xfId="27784" xr:uid="{659961A3-C887-49EB-A1D5-34F27635923C}"/>
    <cellStyle name="SAPBEXresItem 5 2 2 2" xfId="42721" xr:uid="{A8E6CD10-A480-4305-9AD4-9C727C835A3D}"/>
    <cellStyle name="SAPBEXresItem 5 2 3" xfId="35464" xr:uid="{3DE66C38-B541-464A-BAD6-4176C67D826F}"/>
    <cellStyle name="SAPBEXresItem 5 3" xfId="35045" xr:uid="{309BF0D0-81DA-48E0-90CD-27754ED95C1B}"/>
    <cellStyle name="SAPBEXresItem 6" xfId="19608" xr:uid="{00000000-0005-0000-0000-0000B6490000}"/>
    <cellStyle name="SAPBEXresItem 7" xfId="19594" xr:uid="{00000000-0005-0000-0000-0000A8490000}"/>
    <cellStyle name="SAPBEXresItemX" xfId="2739" xr:uid="{00000000-0005-0000-0000-0000950A0000}"/>
    <cellStyle name="SAPBEXresItemX 2" xfId="2740" xr:uid="{00000000-0005-0000-0000-0000960A0000}"/>
    <cellStyle name="SAPBEXresItemX 2 2" xfId="19611" xr:uid="{00000000-0005-0000-0000-0000B9490000}"/>
    <cellStyle name="SAPBEXresItemX 2 2 2" xfId="19612" xr:uid="{00000000-0005-0000-0000-0000BA490000}"/>
    <cellStyle name="SAPBEXresItemX 2 2 2 2" xfId="20447" xr:uid="{00000000-0005-0000-0000-0000BA490000}"/>
    <cellStyle name="SAPBEXresItemX 2 2 2 2 2" xfId="27785" xr:uid="{11EE7943-2997-440C-95FB-9A37F6BF3A80}"/>
    <cellStyle name="SAPBEXresItemX 2 2 2 2 2 2" xfId="42722" xr:uid="{FF47795D-8CB1-4108-83A8-9E68C71354CC}"/>
    <cellStyle name="SAPBEXresItemX 2 2 2 2 3" xfId="35465" xr:uid="{E0F07A83-47F0-4FE8-8803-1C22E4BD413E}"/>
    <cellStyle name="SAPBEXresItemX 2 2 2 3" xfId="35046" xr:uid="{FDB460DE-E230-42C1-B0FF-E17E58ECEB38}"/>
    <cellStyle name="SAPBEXresItemX 2 3" xfId="19613" xr:uid="{00000000-0005-0000-0000-0000BB490000}"/>
    <cellStyle name="SAPBEXresItemX 2 3 2" xfId="20448" xr:uid="{00000000-0005-0000-0000-0000BB490000}"/>
    <cellStyle name="SAPBEXresItemX 2 3 2 2" xfId="27786" xr:uid="{32848278-4837-48A9-A86B-A10EE2D98ACA}"/>
    <cellStyle name="SAPBEXresItemX 2 3 2 2 2" xfId="42723" xr:uid="{FDDB7691-BBB6-4D3B-9A6C-020F2E0EEBC6}"/>
    <cellStyle name="SAPBEXresItemX 2 3 2 3" xfId="35466" xr:uid="{FC7029EF-9EFC-4424-8A0F-702D2A34387F}"/>
    <cellStyle name="SAPBEXresItemX 2 3 3" xfId="35047" xr:uid="{591D695F-707D-42AD-91D2-1D37C45DFF93}"/>
    <cellStyle name="SAPBEXresItemX 2 4" xfId="19614" xr:uid="{00000000-0005-0000-0000-0000BC490000}"/>
    <cellStyle name="SAPBEXresItemX 2 5" xfId="19610" xr:uid="{00000000-0005-0000-0000-0000B8490000}"/>
    <cellStyle name="SAPBEXresItemX 2 6" xfId="20792" xr:uid="{16F973DB-BDC2-4932-9E77-356B5C703B16}"/>
    <cellStyle name="SAPBEXresItemX 2 6 2" xfId="35780" xr:uid="{EF495C95-08D6-4255-8804-DC383054D55C}"/>
    <cellStyle name="SAPBEXresItemX 2 7" xfId="28161" xr:uid="{F32967FB-E185-4FE9-916D-12D0083EF01C}"/>
    <cellStyle name="SAPBEXresItemX 3" xfId="19615" xr:uid="{00000000-0005-0000-0000-0000BD490000}"/>
    <cellStyle name="SAPBEXresItemX 3 2" xfId="19616" xr:uid="{00000000-0005-0000-0000-0000BE490000}"/>
    <cellStyle name="SAPBEXresItemX 3 3" xfId="19617" xr:uid="{00000000-0005-0000-0000-0000BF490000}"/>
    <cellStyle name="SAPBEXresItemX 3 3 2" xfId="20449" xr:uid="{00000000-0005-0000-0000-0000BF490000}"/>
    <cellStyle name="SAPBEXresItemX 3 3 2 2" xfId="27787" xr:uid="{36F76128-093B-4FC8-B860-565E50556AFD}"/>
    <cellStyle name="SAPBEXresItemX 3 3 2 2 2" xfId="42724" xr:uid="{02BB1181-FE6D-4B10-9098-8E1C12562CFE}"/>
    <cellStyle name="SAPBEXresItemX 3 3 2 3" xfId="35467" xr:uid="{45F585F8-58CB-4340-9B5D-12D736C0E3FC}"/>
    <cellStyle name="SAPBEXresItemX 3 3 3" xfId="35048" xr:uid="{23297061-8D45-403E-A88F-6B284494698F}"/>
    <cellStyle name="SAPBEXresItemX 3 4" xfId="19618" xr:uid="{00000000-0005-0000-0000-0000C0490000}"/>
    <cellStyle name="SAPBEXresItemX 3 4 2" xfId="20450" xr:uid="{00000000-0005-0000-0000-0000C0490000}"/>
    <cellStyle name="SAPBEXresItemX 3 4 2 2" xfId="35468" xr:uid="{A4CE7059-D0BE-4826-853E-ECE323F9E052}"/>
    <cellStyle name="SAPBEXresItemX 3 4 3" xfId="35049" xr:uid="{DEDC7D53-1D57-44E8-867A-5549AE820985}"/>
    <cellStyle name="SAPBEXresItemX 3 5" xfId="19619" xr:uid="{00000000-0005-0000-0000-0000C1490000}"/>
    <cellStyle name="SAPBEXresItemX 4" xfId="19620" xr:uid="{00000000-0005-0000-0000-0000C2490000}"/>
    <cellStyle name="SAPBEXresItemX 4 2" xfId="19621" xr:uid="{00000000-0005-0000-0000-0000C3490000}"/>
    <cellStyle name="SAPBEXresItemX 4 2 2" xfId="20451" xr:uid="{00000000-0005-0000-0000-0000C3490000}"/>
    <cellStyle name="SAPBEXresItemX 4 2 2 2" xfId="35469" xr:uid="{BE920917-7EB1-44C7-AF67-816323D1CD5D}"/>
    <cellStyle name="SAPBEXresItemX 4 2 3" xfId="35050" xr:uid="{0D1C9EC8-193A-42C5-855D-FF0A229A757C}"/>
    <cellStyle name="SAPBEXresItemX 5" xfId="19622" xr:uid="{00000000-0005-0000-0000-0000C4490000}"/>
    <cellStyle name="SAPBEXresItemX 5 2" xfId="20452" xr:uid="{00000000-0005-0000-0000-0000C4490000}"/>
    <cellStyle name="SAPBEXresItemX 5 2 2" xfId="27788" xr:uid="{ABF1A451-F005-4375-8868-3CB01225D1E3}"/>
    <cellStyle name="SAPBEXresItemX 5 2 2 2" xfId="42725" xr:uid="{C6B1CDF3-EB0C-4B04-A49D-08EA4E29603A}"/>
    <cellStyle name="SAPBEXresItemX 5 2 3" xfId="35470" xr:uid="{AF1FDB37-B327-4CE9-869A-4173A8E9FE06}"/>
    <cellStyle name="SAPBEXresItemX 5 3" xfId="35051" xr:uid="{6890BA96-A29F-4998-8687-69AEA9B013CD}"/>
    <cellStyle name="SAPBEXresItemX 6" xfId="19623" xr:uid="{00000000-0005-0000-0000-0000C5490000}"/>
    <cellStyle name="SAPBEXresItemX 7" xfId="19609" xr:uid="{00000000-0005-0000-0000-0000B7490000}"/>
    <cellStyle name="SAPBEXresItemX 8" xfId="28160" xr:uid="{E420E618-FBD9-45DA-B453-D0110D400225}"/>
    <cellStyle name="SAPBEXRow_Headings_SA" xfId="2741" xr:uid="{00000000-0005-0000-0000-0000970A0000}"/>
    <cellStyle name="SAPBEXRowResults_SA" xfId="2742" xr:uid="{00000000-0005-0000-0000-0000980A0000}"/>
    <cellStyle name="SAPBEXstdData" xfId="2743" xr:uid="{00000000-0005-0000-0000-0000990A0000}"/>
    <cellStyle name="SAPBEXstdData 2" xfId="2744" xr:uid="{00000000-0005-0000-0000-00009A0A0000}"/>
    <cellStyle name="SAPBEXstdData 2 10" xfId="28163" xr:uid="{F26E3194-627D-4DD8-BD75-C9E376A6D997}"/>
    <cellStyle name="SAPBEXstdData 2 2" xfId="2909" xr:uid="{00000000-0005-0000-0000-00009B0A0000}"/>
    <cellStyle name="SAPBEXstdData 2 2 2" xfId="19626" xr:uid="{00000000-0005-0000-0000-0000CB490000}"/>
    <cellStyle name="SAPBEXstdData 2 2 2 2" xfId="19627" xr:uid="{00000000-0005-0000-0000-0000CC490000}"/>
    <cellStyle name="SAPBEXstdData 2 2 2 3" xfId="19628" xr:uid="{00000000-0005-0000-0000-0000CD490000}"/>
    <cellStyle name="SAPBEXstdData 2 2 2 3 2" xfId="20453" xr:uid="{00000000-0005-0000-0000-0000CD490000}"/>
    <cellStyle name="SAPBEXstdData 2 2 2 3 2 2" xfId="27789" xr:uid="{310530D3-899E-45FA-945A-024C27D6DFE1}"/>
    <cellStyle name="SAPBEXstdData 2 2 2 3 2 2 2" xfId="42726" xr:uid="{1FF22722-ED20-4671-A067-051C6F4FD482}"/>
    <cellStyle name="SAPBEXstdData 2 2 2 3 2 3" xfId="35471" xr:uid="{AD76B578-C936-44ED-AE37-35184E13B5AB}"/>
    <cellStyle name="SAPBEXstdData 2 2 2 3 3" xfId="27499" xr:uid="{0CC3B192-8B17-4BFA-8A48-702194EDF925}"/>
    <cellStyle name="SAPBEXstdData 2 2 2 3 3 2" xfId="42455" xr:uid="{0D079C8B-E51E-4086-9298-6D0065BBBB2A}"/>
    <cellStyle name="SAPBEXstdData 2 2 2 3 4" xfId="35052" xr:uid="{79D3A75E-8ED7-4450-A613-31E077DFBBF8}"/>
    <cellStyle name="SAPBEXstdData 2 2 2 4" xfId="19629" xr:uid="{00000000-0005-0000-0000-0000CE490000}"/>
    <cellStyle name="SAPBEXstdData 2 2 3" xfId="19630" xr:uid="{00000000-0005-0000-0000-0000CF490000}"/>
    <cellStyle name="SAPBEXstdData 2 2 3 2" xfId="19631" xr:uid="{00000000-0005-0000-0000-0000D0490000}"/>
    <cellStyle name="SAPBEXstdData 2 2 3 2 2" xfId="20454" xr:uid="{00000000-0005-0000-0000-0000D0490000}"/>
    <cellStyle name="SAPBEXstdData 2 2 3 2 2 2" xfId="35472" xr:uid="{14E0E106-D7E2-4ECE-B830-8B000124E485}"/>
    <cellStyle name="SAPBEXstdData 2 2 3 2 3" xfId="35053" xr:uid="{ADD50D04-BA89-46D7-985D-255453E32BDF}"/>
    <cellStyle name="SAPBEXstdData 2 2 4" xfId="19632" xr:uid="{00000000-0005-0000-0000-0000D1490000}"/>
    <cellStyle name="SAPBEXstdData 2 2 4 2" xfId="20455" xr:uid="{00000000-0005-0000-0000-0000D1490000}"/>
    <cellStyle name="SAPBEXstdData 2 2 4 2 2" xfId="27790" xr:uid="{05E48D44-B713-49B7-9D2F-E6992D010A58}"/>
    <cellStyle name="SAPBEXstdData 2 2 4 2 2 2" xfId="42727" xr:uid="{197C03FA-969E-4469-A9AD-F4C2F1B306E3}"/>
    <cellStyle name="SAPBEXstdData 2 2 4 2 3" xfId="35473" xr:uid="{61F700C6-4A84-49BA-9917-6D1C2AD7A67F}"/>
    <cellStyle name="SAPBEXstdData 2 2 4 3" xfId="27500" xr:uid="{3804CB8C-FA5D-4DE7-895B-07DE755FB68C}"/>
    <cellStyle name="SAPBEXstdData 2 2 4 3 2" xfId="42456" xr:uid="{8C4B4C42-DEF5-45AE-951D-A0BDEC682876}"/>
    <cellStyle name="SAPBEXstdData 2 2 4 4" xfId="35054" xr:uid="{B2D94CEB-1B44-496B-9638-FC1667A04D4F}"/>
    <cellStyle name="SAPBEXstdData 2 2 5" xfId="19633" xr:uid="{00000000-0005-0000-0000-0000D2490000}"/>
    <cellStyle name="SAPBEXstdData 2 2 6" xfId="19625" xr:uid="{00000000-0005-0000-0000-0000CA490000}"/>
    <cellStyle name="SAPBEXstdData 2 2 7" xfId="20865" xr:uid="{2573353F-71D3-45F1-ACA8-BD7BEB5FCF92}"/>
    <cellStyle name="SAPBEXstdData 2 2 7 2" xfId="35841" xr:uid="{16B0AC90-376C-40D5-8773-15B49A6FBFF0}"/>
    <cellStyle name="SAPBEXstdData 2 2 8" xfId="28237" xr:uid="{D551176E-D6AC-449E-9C40-D9EE8B5B6383}"/>
    <cellStyle name="SAPBEXstdData 2 3" xfId="19634" xr:uid="{00000000-0005-0000-0000-0000D3490000}"/>
    <cellStyle name="SAPBEXstdData 2 3 2" xfId="19635" xr:uid="{00000000-0005-0000-0000-0000D4490000}"/>
    <cellStyle name="SAPBEXstdData 2 3 3" xfId="19636" xr:uid="{00000000-0005-0000-0000-0000D5490000}"/>
    <cellStyle name="SAPBEXstdData 2 3 3 2" xfId="20456" xr:uid="{00000000-0005-0000-0000-0000D5490000}"/>
    <cellStyle name="SAPBEXstdData 2 3 3 2 2" xfId="27791" xr:uid="{5DF701EB-9C6E-4FBE-A762-7E675D516349}"/>
    <cellStyle name="SAPBEXstdData 2 3 3 2 2 2" xfId="42728" xr:uid="{8C4ED13F-5961-4789-A933-FC9D4C1E667E}"/>
    <cellStyle name="SAPBEXstdData 2 3 3 2 3" xfId="35474" xr:uid="{F2E5EEE1-ED66-4B61-9A2D-821266AFE043}"/>
    <cellStyle name="SAPBEXstdData 2 3 3 3" xfId="27501" xr:uid="{A269C467-6BA0-49AE-A81D-55637076FFB7}"/>
    <cellStyle name="SAPBEXstdData 2 3 3 3 2" xfId="42457" xr:uid="{30E83329-0AC8-42C8-AB9B-281731160668}"/>
    <cellStyle name="SAPBEXstdData 2 3 3 4" xfId="35055" xr:uid="{B9A24114-6086-42AF-A3F0-37EFE9616C71}"/>
    <cellStyle name="SAPBEXstdData 2 3 4" xfId="19637" xr:uid="{00000000-0005-0000-0000-0000D6490000}"/>
    <cellStyle name="SAPBEXstdData 2 4" xfId="19638" xr:uid="{00000000-0005-0000-0000-0000D7490000}"/>
    <cellStyle name="SAPBEXstdData 2 4 2" xfId="19639" xr:uid="{00000000-0005-0000-0000-0000D8490000}"/>
    <cellStyle name="SAPBEXstdData 2 4 2 2" xfId="19640" xr:uid="{00000000-0005-0000-0000-0000D9490000}"/>
    <cellStyle name="SAPBEXstdData 2 4 2 3" xfId="20457" xr:uid="{00000000-0005-0000-0000-0000D8490000}"/>
    <cellStyle name="SAPBEXstdData 2 4 2 3 2" xfId="27792" xr:uid="{41359332-38E2-4FFD-A0C4-E1B2748009AF}"/>
    <cellStyle name="SAPBEXstdData 2 4 2 3 2 2" xfId="42729" xr:uid="{2451286B-E54C-4971-A19D-F8019FEAA2EF}"/>
    <cellStyle name="SAPBEXstdData 2 4 2 3 3" xfId="35475" xr:uid="{E6B931B0-6527-46F3-BCBD-4D9CAA8582FE}"/>
    <cellStyle name="SAPBEXstdData 2 4 2 4" xfId="27502" xr:uid="{B190E4CA-76C3-44CB-B190-9A3AA394379E}"/>
    <cellStyle name="SAPBEXstdData 2 4 2 4 2" xfId="42458" xr:uid="{A9730CF7-5D5B-42FB-9B89-E01694CCF022}"/>
    <cellStyle name="SAPBEXstdData 2 4 2 5" xfId="35056" xr:uid="{94085E6D-CD0F-4D0F-9E00-F11A1D05444A}"/>
    <cellStyle name="SAPBEXstdData 2 4 3" xfId="19641" xr:uid="{00000000-0005-0000-0000-0000DA490000}"/>
    <cellStyle name="SAPBEXstdData 2 5" xfId="19642" xr:uid="{00000000-0005-0000-0000-0000DB490000}"/>
    <cellStyle name="SAPBEXstdData 2 5 2" xfId="19643" xr:uid="{00000000-0005-0000-0000-0000DC490000}"/>
    <cellStyle name="SAPBEXstdData 2 5 2 2" xfId="20458" xr:uid="{00000000-0005-0000-0000-0000DC490000}"/>
    <cellStyle name="SAPBEXstdData 2 5 2 2 2" xfId="27793" xr:uid="{6D73E434-A717-463F-8448-D7B1B99E0794}"/>
    <cellStyle name="SAPBEXstdData 2 5 2 2 2 2" xfId="42730" xr:uid="{9386580B-C9CE-433A-949B-CA19FF327D84}"/>
    <cellStyle name="SAPBEXstdData 2 5 2 2 3" xfId="35476" xr:uid="{44E5BACD-948F-4920-B90C-4E4266C91ADA}"/>
    <cellStyle name="SAPBEXstdData 2 5 2 3" xfId="27503" xr:uid="{415159C4-1D3E-45FA-ADD8-F7FCF628135C}"/>
    <cellStyle name="SAPBEXstdData 2 5 2 3 2" xfId="42459" xr:uid="{018C2FFB-A671-4E31-83DE-587DF31D3487}"/>
    <cellStyle name="SAPBEXstdData 2 5 2 4" xfId="35057" xr:uid="{64C2D89D-6268-4E3C-8CA8-9FBD55866FB3}"/>
    <cellStyle name="SAPBEXstdData 2 6" xfId="19644" xr:uid="{00000000-0005-0000-0000-0000DD490000}"/>
    <cellStyle name="SAPBEXstdData 2 6 2" xfId="20459" xr:uid="{00000000-0005-0000-0000-0000DD490000}"/>
    <cellStyle name="SAPBEXstdData 2 6 2 2" xfId="35477" xr:uid="{296CBC20-0A3A-4E13-A672-9193110046E1}"/>
    <cellStyle name="SAPBEXstdData 2 6 3" xfId="35058" xr:uid="{1DF518EA-7650-4DA9-92AA-C014A1086E0C}"/>
    <cellStyle name="SAPBEXstdData 2 7" xfId="19645" xr:uid="{00000000-0005-0000-0000-0000DE490000}"/>
    <cellStyle name="SAPBEXstdData 2 8" xfId="19624" xr:uid="{00000000-0005-0000-0000-0000C9490000}"/>
    <cellStyle name="SAPBEXstdData 2 9" xfId="20793" xr:uid="{887A4F11-77C9-4E2C-8C4C-632A26BFF7CC}"/>
    <cellStyle name="SAPBEXstdData 2 9 2" xfId="35781" xr:uid="{D17CE7B9-7989-4231-816D-466105A6F0E4}"/>
    <cellStyle name="SAPBEXstdData 3" xfId="19646" xr:uid="{00000000-0005-0000-0000-0000DF490000}"/>
    <cellStyle name="SAPBEXstdData 3 2" xfId="19647" xr:uid="{00000000-0005-0000-0000-0000E0490000}"/>
    <cellStyle name="SAPBEXstdData 3 2 2" xfId="19648" xr:uid="{00000000-0005-0000-0000-0000E1490000}"/>
    <cellStyle name="SAPBEXstdData 3 2 2 2" xfId="20460" xr:uid="{00000000-0005-0000-0000-0000E1490000}"/>
    <cellStyle name="SAPBEXstdData 3 2 2 2 2" xfId="27794" xr:uid="{2601FFEB-85D2-41B9-9E50-B3E47E88EF04}"/>
    <cellStyle name="SAPBEXstdData 3 2 2 2 2 2" xfId="42731" xr:uid="{B71637E4-2140-4A49-95C0-71C730C921C1}"/>
    <cellStyle name="SAPBEXstdData 3 2 2 2 3" xfId="35478" xr:uid="{B91F672D-E3D9-4045-B65B-1E8753695DB3}"/>
    <cellStyle name="SAPBEXstdData 3 2 2 3" xfId="27504" xr:uid="{05B32FB7-9B79-40EF-94A4-FBEDF0629FAA}"/>
    <cellStyle name="SAPBEXstdData 3 2 2 3 2" xfId="42460" xr:uid="{28054688-FAFF-4669-8C17-4241201F1ED0}"/>
    <cellStyle name="SAPBEXstdData 3 2 2 4" xfId="35059" xr:uid="{A3B3AAB3-5BEA-46DC-979E-DA87F3E708B0}"/>
    <cellStyle name="SAPBEXstdData 3 3" xfId="19649" xr:uid="{00000000-0005-0000-0000-0000E2490000}"/>
    <cellStyle name="SAPBEXstdData 3 3 2" xfId="20461" xr:uid="{00000000-0005-0000-0000-0000E2490000}"/>
    <cellStyle name="SAPBEXstdData 3 3 2 2" xfId="27795" xr:uid="{31D0C2E1-007F-40B2-8119-41BE2E63674C}"/>
    <cellStyle name="SAPBEXstdData 3 3 2 2 2" xfId="42732" xr:uid="{B132D10A-173F-4F3E-A581-B387BF962B7F}"/>
    <cellStyle name="SAPBEXstdData 3 3 2 3" xfId="35479" xr:uid="{79BCB713-5F58-47F5-AE5A-0B1CDA6FE7E6}"/>
    <cellStyle name="SAPBEXstdData 3 3 3" xfId="27505" xr:uid="{09E6172E-D39A-4318-8D3E-F48DD56F894C}"/>
    <cellStyle name="SAPBEXstdData 3 3 3 2" xfId="42461" xr:uid="{0AF337CB-1EFA-44B0-BA15-E541B16236E4}"/>
    <cellStyle name="SAPBEXstdData 3 3 4" xfId="35060" xr:uid="{B2EAA188-A638-4D05-A224-4F8F3C30C1AD}"/>
    <cellStyle name="SAPBEXstdData 3 4" xfId="19650" xr:uid="{00000000-0005-0000-0000-0000E3490000}"/>
    <cellStyle name="SAPBEXstdData 3 4 2" xfId="20462" xr:uid="{00000000-0005-0000-0000-0000E3490000}"/>
    <cellStyle name="SAPBEXstdData 3 4 2 2" xfId="35480" xr:uid="{5B50FE25-5A45-44BB-AD01-D7EBC6795D96}"/>
    <cellStyle name="SAPBEXstdData 3 4 3" xfId="35061" xr:uid="{93CFC589-27E7-4142-97D9-D687C56038D1}"/>
    <cellStyle name="SAPBEXstdData 3 5" xfId="19651" xr:uid="{00000000-0005-0000-0000-0000E4490000}"/>
    <cellStyle name="SAPBEXstdData 4" xfId="19652" xr:uid="{00000000-0005-0000-0000-0000E5490000}"/>
    <cellStyle name="SAPBEXstdData 4 2" xfId="19653" xr:uid="{00000000-0005-0000-0000-0000E6490000}"/>
    <cellStyle name="SAPBEXstdData 4 3" xfId="20463" xr:uid="{00000000-0005-0000-0000-0000E5490000}"/>
    <cellStyle name="SAPBEXstdData 4 3 2" xfId="35481" xr:uid="{27B97B4D-F53D-4DF6-B6D6-7CB7B2F09EE7}"/>
    <cellStyle name="SAPBEXstdData 4 4" xfId="35062" xr:uid="{A010D219-AE54-452C-9097-BAACB7436F54}"/>
    <cellStyle name="SAPBEXstdData 5" xfId="19654" xr:uid="{00000000-0005-0000-0000-0000E7490000}"/>
    <cellStyle name="SAPBEXstdData 6" xfId="19655" xr:uid="{00000000-0005-0000-0000-0000E8490000}"/>
    <cellStyle name="SAPBEXstdData 6 2" xfId="20464" xr:uid="{00000000-0005-0000-0000-0000E8490000}"/>
    <cellStyle name="SAPBEXstdData 6 2 2" xfId="27796" xr:uid="{A17848F0-F90E-4D82-8F35-AA765785C05B}"/>
    <cellStyle name="SAPBEXstdData 6 2 2 2" xfId="42733" xr:uid="{8B5C7063-BCF7-4077-85E7-F99B859828EB}"/>
    <cellStyle name="SAPBEXstdData 6 2 3" xfId="35482" xr:uid="{2B8D6E72-42B3-4802-9AF9-3DF71D0A5F7F}"/>
    <cellStyle name="SAPBEXstdData 6 3" xfId="35063" xr:uid="{97085087-E496-45E9-B363-8B951BB68D0A}"/>
    <cellStyle name="SAPBEXstdData 7" xfId="19656" xr:uid="{00000000-0005-0000-0000-0000E9490000}"/>
    <cellStyle name="SAPBEXstdData 8" xfId="13618" xr:uid="{00000000-0005-0000-0000-0000C8490000}"/>
    <cellStyle name="SAPBEXstdData 8 2" xfId="33838" xr:uid="{33F260DA-FBF1-4FA7-8CD2-D34BEB71FABE}"/>
    <cellStyle name="SAPBEXstdData 9" xfId="28162" xr:uid="{9737285A-FB20-4A24-AF49-79C7A88E78E3}"/>
    <cellStyle name="SAPBEXstdData_13737 3p Contracts v3" xfId="2745" xr:uid="{00000000-0005-0000-0000-00009C0A0000}"/>
    <cellStyle name="SAPBEXstdDataEmph" xfId="2746" xr:uid="{00000000-0005-0000-0000-00009D0A0000}"/>
    <cellStyle name="SAPBEXstdDataEmph 2" xfId="2747" xr:uid="{00000000-0005-0000-0000-00009E0A0000}"/>
    <cellStyle name="SAPBEXstdDataEmph 2 2" xfId="19659" xr:uid="{00000000-0005-0000-0000-0000ED490000}"/>
    <cellStyle name="SAPBEXstdDataEmph 2 2 2" xfId="19660" xr:uid="{00000000-0005-0000-0000-0000EE490000}"/>
    <cellStyle name="SAPBEXstdDataEmph 2 2 2 2" xfId="20465" xr:uid="{00000000-0005-0000-0000-0000EE490000}"/>
    <cellStyle name="SAPBEXstdDataEmph 2 2 2 2 2" xfId="27797" xr:uid="{B09A2C18-A2F0-4D39-909F-790E084E2F17}"/>
    <cellStyle name="SAPBEXstdDataEmph 2 2 2 2 2 2" xfId="42734" xr:uid="{66D0C9FC-BA00-425A-8223-C5ABCFCD6BE0}"/>
    <cellStyle name="SAPBEXstdDataEmph 2 2 2 2 3" xfId="35483" xr:uid="{007F5A36-C2B3-4B2F-81CC-B0185D792F62}"/>
    <cellStyle name="SAPBEXstdDataEmph 2 2 2 3" xfId="27506" xr:uid="{5043366A-9172-499E-91FC-79A60379D67C}"/>
    <cellStyle name="SAPBEXstdDataEmph 2 2 2 3 2" xfId="42462" xr:uid="{F4CF26E4-6393-4FF3-A3BB-EB7DF6746A76}"/>
    <cellStyle name="SAPBEXstdDataEmph 2 2 2 4" xfId="35064" xr:uid="{EEADEF08-03EE-4B79-9CEA-9072DD86A5B6}"/>
    <cellStyle name="SAPBEXstdDataEmph 2 3" xfId="19661" xr:uid="{00000000-0005-0000-0000-0000EF490000}"/>
    <cellStyle name="SAPBEXstdDataEmph 2 3 2" xfId="20466" xr:uid="{00000000-0005-0000-0000-0000EF490000}"/>
    <cellStyle name="SAPBEXstdDataEmph 2 3 2 2" xfId="27798" xr:uid="{1FEE0311-6E31-4049-8982-EAC14AEE5EAF}"/>
    <cellStyle name="SAPBEXstdDataEmph 2 3 2 2 2" xfId="42735" xr:uid="{F4E982F4-F93E-42F6-9E73-F6D911C7C606}"/>
    <cellStyle name="SAPBEXstdDataEmph 2 3 2 3" xfId="35484" xr:uid="{D1C8EC7C-ABDE-42AD-AEA6-2607F8CB686A}"/>
    <cellStyle name="SAPBEXstdDataEmph 2 3 3" xfId="27507" xr:uid="{88E3FCCE-0C3A-4296-9BAD-326EBFDB1368}"/>
    <cellStyle name="SAPBEXstdDataEmph 2 3 3 2" xfId="42463" xr:uid="{92CB1C66-4411-4AD5-96A0-09E7BCC2F1BA}"/>
    <cellStyle name="SAPBEXstdDataEmph 2 3 4" xfId="35065" xr:uid="{16FBBE6A-61EC-4729-8A37-A6A228BA0B49}"/>
    <cellStyle name="SAPBEXstdDataEmph 2 4" xfId="19662" xr:uid="{00000000-0005-0000-0000-0000F0490000}"/>
    <cellStyle name="SAPBEXstdDataEmph 2 5" xfId="19658" xr:uid="{00000000-0005-0000-0000-0000EC490000}"/>
    <cellStyle name="SAPBEXstdDataEmph 2 6" xfId="20794" xr:uid="{B0B5743D-D277-428D-838A-A45CA39CBABE}"/>
    <cellStyle name="SAPBEXstdDataEmph 2 6 2" xfId="35782" xr:uid="{8458FC8E-14F0-4F1E-82D5-0F2F0C509DAB}"/>
    <cellStyle name="SAPBEXstdDataEmph 2 7" xfId="28165" xr:uid="{7CECC2D0-8C15-4953-9002-973E6023D410}"/>
    <cellStyle name="SAPBEXstdDataEmph 3" xfId="19663" xr:uid="{00000000-0005-0000-0000-0000F1490000}"/>
    <cellStyle name="SAPBEXstdDataEmph 3 2" xfId="19664" xr:uid="{00000000-0005-0000-0000-0000F2490000}"/>
    <cellStyle name="SAPBEXstdDataEmph 3 3" xfId="19665" xr:uid="{00000000-0005-0000-0000-0000F3490000}"/>
    <cellStyle name="SAPBEXstdDataEmph 3 3 2" xfId="20467" xr:uid="{00000000-0005-0000-0000-0000F3490000}"/>
    <cellStyle name="SAPBEXstdDataEmph 3 3 2 2" xfId="27799" xr:uid="{B415292C-F825-4EE1-8D87-27317423A696}"/>
    <cellStyle name="SAPBEXstdDataEmph 3 3 2 2 2" xfId="42736" xr:uid="{B536E939-6FE2-4B60-B829-C362DCEE3839}"/>
    <cellStyle name="SAPBEXstdDataEmph 3 3 2 3" xfId="35485" xr:uid="{B05AF774-A559-4941-A8AD-90AE91645B4B}"/>
    <cellStyle name="SAPBEXstdDataEmph 3 3 3" xfId="35066" xr:uid="{2BD1ED92-7216-49D8-9BDD-B458786B6E59}"/>
    <cellStyle name="SAPBEXstdDataEmph 3 4" xfId="19666" xr:uid="{00000000-0005-0000-0000-0000F4490000}"/>
    <cellStyle name="SAPBEXstdDataEmph 3 4 2" xfId="20468" xr:uid="{00000000-0005-0000-0000-0000F4490000}"/>
    <cellStyle name="SAPBEXstdDataEmph 3 4 2 2" xfId="35486" xr:uid="{B18418BA-A321-42E6-9797-08FFDF7CABB4}"/>
    <cellStyle name="SAPBEXstdDataEmph 3 4 3" xfId="35067" xr:uid="{AFC832A6-B183-4985-BF37-67DFBF07E253}"/>
    <cellStyle name="SAPBEXstdDataEmph 3 5" xfId="19667" xr:uid="{00000000-0005-0000-0000-0000F5490000}"/>
    <cellStyle name="SAPBEXstdDataEmph 4" xfId="19668" xr:uid="{00000000-0005-0000-0000-0000F6490000}"/>
    <cellStyle name="SAPBEXstdDataEmph 4 2" xfId="19669" xr:uid="{00000000-0005-0000-0000-0000F7490000}"/>
    <cellStyle name="SAPBEXstdDataEmph 4 2 2" xfId="20469" xr:uid="{00000000-0005-0000-0000-0000F7490000}"/>
    <cellStyle name="SAPBEXstdDataEmph 4 2 2 2" xfId="35487" xr:uid="{913DD2D9-2799-4CFC-93C2-3F39A9D4AEC0}"/>
    <cellStyle name="SAPBEXstdDataEmph 4 2 3" xfId="35068" xr:uid="{67CD057D-1030-4E21-9EFE-58D1B081B3CA}"/>
    <cellStyle name="SAPBEXstdDataEmph 5" xfId="19670" xr:uid="{00000000-0005-0000-0000-0000F8490000}"/>
    <cellStyle name="SAPBEXstdDataEmph 5 2" xfId="20470" xr:uid="{00000000-0005-0000-0000-0000F8490000}"/>
    <cellStyle name="SAPBEXstdDataEmph 5 2 2" xfId="27800" xr:uid="{D0C3FC54-77AD-4A4D-8555-A96462541DFD}"/>
    <cellStyle name="SAPBEXstdDataEmph 5 2 2 2" xfId="42737" xr:uid="{555AC211-7D21-4E74-B46A-AD43B3DDD4E9}"/>
    <cellStyle name="SAPBEXstdDataEmph 5 2 3" xfId="35488" xr:uid="{836ACEFE-0FD8-471F-95D2-F73F88289428}"/>
    <cellStyle name="SAPBEXstdDataEmph 5 3" xfId="35069" xr:uid="{7C9529D5-DD81-4836-A973-5AC3D91177DC}"/>
    <cellStyle name="SAPBEXstdDataEmph 6" xfId="19671" xr:uid="{00000000-0005-0000-0000-0000F9490000}"/>
    <cellStyle name="SAPBEXstdDataEmph 7" xfId="19657" xr:uid="{00000000-0005-0000-0000-0000EB490000}"/>
    <cellStyle name="SAPBEXstdDataEmph 8" xfId="28164" xr:uid="{67E8053D-58F3-4CCE-870E-A7FB25C0E9AC}"/>
    <cellStyle name="SAPBEXstdExc1" xfId="2748" xr:uid="{00000000-0005-0000-0000-00009F0A0000}"/>
    <cellStyle name="SAPBEXstdExc1 2" xfId="19673" xr:uid="{00000000-0005-0000-0000-0000FB490000}"/>
    <cellStyle name="SAPBEXstdExc1 2 2" xfId="19674" xr:uid="{00000000-0005-0000-0000-0000FC490000}"/>
    <cellStyle name="SAPBEXstdExc1 2 3" xfId="27508" xr:uid="{599B7837-417A-41C1-819E-D1CC747B1579}"/>
    <cellStyle name="SAPBEXstdExc1 3" xfId="19675" xr:uid="{00000000-0005-0000-0000-0000FD490000}"/>
    <cellStyle name="SAPBEXstdExc1 4" xfId="19672" xr:uid="{00000000-0005-0000-0000-0000FA490000}"/>
    <cellStyle name="SAPBEXstdExc1 5" xfId="20795" xr:uid="{EEB7420E-478F-4541-9687-A07C39D41EE9}"/>
    <cellStyle name="SAPBEXstdExc1Emph" xfId="2749" xr:uid="{00000000-0005-0000-0000-0000A00A0000}"/>
    <cellStyle name="SAPBEXstdExc1Emph 2" xfId="19677" xr:uid="{00000000-0005-0000-0000-0000FF490000}"/>
    <cellStyle name="SAPBEXstdExc1Emph 2 2" xfId="19678" xr:uid="{00000000-0005-0000-0000-0000004A0000}"/>
    <cellStyle name="SAPBEXstdExc1Emph 2 3" xfId="27509" xr:uid="{E62526E9-7E29-46A5-8226-89FAD9340BE7}"/>
    <cellStyle name="SAPBEXstdExc1Emph 3" xfId="19679" xr:uid="{00000000-0005-0000-0000-0000014A0000}"/>
    <cellStyle name="SAPBEXstdExc1Emph 4" xfId="19676" xr:uid="{00000000-0005-0000-0000-0000FE490000}"/>
    <cellStyle name="SAPBEXstdExc1Emph 5" xfId="20796" xr:uid="{7CC3490D-E384-473A-BF3D-650FB915F0B1}"/>
    <cellStyle name="SAPBEXstdExc2" xfId="2750" xr:uid="{00000000-0005-0000-0000-0000A10A0000}"/>
    <cellStyle name="SAPBEXstdExc2 2" xfId="19681" xr:uid="{00000000-0005-0000-0000-0000034A0000}"/>
    <cellStyle name="SAPBEXstdExc2 2 2" xfId="19682" xr:uid="{00000000-0005-0000-0000-0000044A0000}"/>
    <cellStyle name="SAPBEXstdExc2 2 3" xfId="27510" xr:uid="{702EC307-F38D-42C9-8DC6-C37B4B27BEFA}"/>
    <cellStyle name="SAPBEXstdExc2 3" xfId="19683" xr:uid="{00000000-0005-0000-0000-0000054A0000}"/>
    <cellStyle name="SAPBEXstdExc2 4" xfId="19680" xr:uid="{00000000-0005-0000-0000-0000024A0000}"/>
    <cellStyle name="SAPBEXstdExc2 5" xfId="20797" xr:uid="{26BC68B7-D146-4D98-874C-55FAE36E2CE0}"/>
    <cellStyle name="SAPBEXstdExc2Emph" xfId="2751" xr:uid="{00000000-0005-0000-0000-0000A20A0000}"/>
    <cellStyle name="SAPBEXstdExc2Emph 2" xfId="19685" xr:uid="{00000000-0005-0000-0000-0000074A0000}"/>
    <cellStyle name="SAPBEXstdExc2Emph 2 2" xfId="19686" xr:uid="{00000000-0005-0000-0000-0000084A0000}"/>
    <cellStyle name="SAPBEXstdExc2Emph 2 3" xfId="27511" xr:uid="{0E3FDCD6-3D93-4E36-A291-16644AAEFDFD}"/>
    <cellStyle name="SAPBEXstdExc2Emph 3" xfId="19687" xr:uid="{00000000-0005-0000-0000-0000094A0000}"/>
    <cellStyle name="SAPBEXstdExc2Emph 4" xfId="19684" xr:uid="{00000000-0005-0000-0000-0000064A0000}"/>
    <cellStyle name="SAPBEXstdExc2Emph 5" xfId="20798" xr:uid="{E9FDF361-0592-410B-B723-78622AC86695}"/>
    <cellStyle name="SAPBEXstdItem" xfId="2752" xr:uid="{00000000-0005-0000-0000-0000A30A0000}"/>
    <cellStyle name="SAPBEXstdItem 2" xfId="2753" xr:uid="{00000000-0005-0000-0000-0000A40A0000}"/>
    <cellStyle name="SAPBEXstdItem 2 10" xfId="28167" xr:uid="{051D33B4-F86D-4BDA-9B42-D964FB0ECB8E}"/>
    <cellStyle name="SAPBEXstdItem 2 2" xfId="2911" xr:uid="{00000000-0005-0000-0000-0000A50A0000}"/>
    <cellStyle name="SAPBEXstdItem 2 2 2" xfId="19691" xr:uid="{00000000-0005-0000-0000-00000D4A0000}"/>
    <cellStyle name="SAPBEXstdItem 2 2 3" xfId="19692" xr:uid="{00000000-0005-0000-0000-00000E4A0000}"/>
    <cellStyle name="SAPBEXstdItem 2 2 3 2" xfId="20471" xr:uid="{00000000-0005-0000-0000-00000E4A0000}"/>
    <cellStyle name="SAPBEXstdItem 2 2 3 2 2" xfId="27801" xr:uid="{7938C309-2FFB-4BA0-B8CA-9F24A0FC7734}"/>
    <cellStyle name="SAPBEXstdItem 2 2 3 2 2 2" xfId="42738" xr:uid="{CC51431F-F5AA-44F9-B40E-AB66E2F9D2E1}"/>
    <cellStyle name="SAPBEXstdItem 2 2 3 2 3" xfId="35489" xr:uid="{14F60C29-7FF9-436B-8C62-986D829849C7}"/>
    <cellStyle name="SAPBEXstdItem 2 2 3 3" xfId="27512" xr:uid="{AC3369C6-F94B-48A1-8B1B-2FCAE84778A8}"/>
    <cellStyle name="SAPBEXstdItem 2 2 3 3 2" xfId="42464" xr:uid="{76154C5D-8FF5-44A6-8B0C-88B7D725F613}"/>
    <cellStyle name="SAPBEXstdItem 2 2 3 4" xfId="35070" xr:uid="{16795B6B-307F-4E7B-A62A-73DA8ACEA6FD}"/>
    <cellStyle name="SAPBEXstdItem 2 2 4" xfId="19693" xr:uid="{00000000-0005-0000-0000-00000F4A0000}"/>
    <cellStyle name="SAPBEXstdItem 2 2 5" xfId="19690" xr:uid="{00000000-0005-0000-0000-00000C4A0000}"/>
    <cellStyle name="SAPBEXstdItem 2 2 6" xfId="20867" xr:uid="{E587762C-4D07-4B10-9D88-A014687A5B30}"/>
    <cellStyle name="SAPBEXstdItem 2 2 6 2" xfId="35843" xr:uid="{8799402E-EFAB-4E95-B1F5-CC6B6783582A}"/>
    <cellStyle name="SAPBEXstdItem 2 2 7" xfId="28239" xr:uid="{D76D9EF3-68C8-4D18-8A1B-898DC269508B}"/>
    <cellStyle name="SAPBEXstdItem 2 3" xfId="19694" xr:uid="{00000000-0005-0000-0000-0000104A0000}"/>
    <cellStyle name="SAPBEXstdItem 2 3 2" xfId="19695" xr:uid="{00000000-0005-0000-0000-0000114A0000}"/>
    <cellStyle name="SAPBEXstdItem 2 3 3" xfId="19696" xr:uid="{00000000-0005-0000-0000-0000124A0000}"/>
    <cellStyle name="SAPBEXstdItem 2 3 3 2" xfId="20472" xr:uid="{00000000-0005-0000-0000-0000124A0000}"/>
    <cellStyle name="SAPBEXstdItem 2 3 3 2 2" xfId="27802" xr:uid="{B935C86B-2C3B-49EF-A5A7-7284AD8B4BAD}"/>
    <cellStyle name="SAPBEXstdItem 2 3 3 2 2 2" xfId="42739" xr:uid="{27B27667-8C3E-449C-80C6-329EE8B825AB}"/>
    <cellStyle name="SAPBEXstdItem 2 3 3 2 3" xfId="35490" xr:uid="{FC09D76D-BF6F-4EA1-B8CE-8F785E5EE497}"/>
    <cellStyle name="SAPBEXstdItem 2 3 3 3" xfId="27513" xr:uid="{F964DADA-25BB-43AB-A17F-7E510C911A23}"/>
    <cellStyle name="SAPBEXstdItem 2 3 3 3 2" xfId="42465" xr:uid="{D5CFE903-4321-4514-B2BF-D6C4889FE304}"/>
    <cellStyle name="SAPBEXstdItem 2 3 3 4" xfId="35071" xr:uid="{7F49E879-82E2-4CC0-B5CE-70E8D688859F}"/>
    <cellStyle name="SAPBEXstdItem 2 3 4" xfId="19697" xr:uid="{00000000-0005-0000-0000-0000134A0000}"/>
    <cellStyle name="SAPBEXstdItem 2 4" xfId="19698" xr:uid="{00000000-0005-0000-0000-0000144A0000}"/>
    <cellStyle name="SAPBEXstdItem 2 4 2" xfId="19699" xr:uid="{00000000-0005-0000-0000-0000154A0000}"/>
    <cellStyle name="SAPBEXstdItem 2 4 2 2" xfId="19700" xr:uid="{00000000-0005-0000-0000-0000164A0000}"/>
    <cellStyle name="SAPBEXstdItem 2 4 2 3" xfId="20473" xr:uid="{00000000-0005-0000-0000-0000154A0000}"/>
    <cellStyle name="SAPBEXstdItem 2 4 2 3 2" xfId="27803" xr:uid="{B66D1538-E0F1-49D1-8877-0741EF9BB592}"/>
    <cellStyle name="SAPBEXstdItem 2 4 2 3 2 2" xfId="42740" xr:uid="{0136AB20-5871-4855-8644-6E713B81307D}"/>
    <cellStyle name="SAPBEXstdItem 2 4 2 3 3" xfId="35491" xr:uid="{BBFDE391-ACB5-454C-BFC0-6457F2B149C2}"/>
    <cellStyle name="SAPBEXstdItem 2 4 2 4" xfId="27514" xr:uid="{56C31E75-0480-4AA2-B331-D7953CB3BE3C}"/>
    <cellStyle name="SAPBEXstdItem 2 4 2 4 2" xfId="42466" xr:uid="{5FF2511D-0745-4CB1-AA47-43DE897FBF62}"/>
    <cellStyle name="SAPBEXstdItem 2 4 2 5" xfId="35072" xr:uid="{BE631695-1688-4BBB-97F9-BEEE1088A976}"/>
    <cellStyle name="SAPBEXstdItem 2 4 3" xfId="19701" xr:uid="{00000000-0005-0000-0000-0000174A0000}"/>
    <cellStyle name="SAPBEXstdItem 2 5" xfId="19702" xr:uid="{00000000-0005-0000-0000-0000184A0000}"/>
    <cellStyle name="SAPBEXstdItem 2 5 2" xfId="19703" xr:uid="{00000000-0005-0000-0000-0000194A0000}"/>
    <cellStyle name="SAPBEXstdItem 2 5 2 2" xfId="20474" xr:uid="{00000000-0005-0000-0000-0000194A0000}"/>
    <cellStyle name="SAPBEXstdItem 2 5 2 2 2" xfId="27804" xr:uid="{70B5D868-EFF7-41FF-8F6B-7C101761F26A}"/>
    <cellStyle name="SAPBEXstdItem 2 5 2 2 2 2" xfId="42741" xr:uid="{024A3425-3EC0-460F-95DB-8F02ADB19885}"/>
    <cellStyle name="SAPBEXstdItem 2 5 2 2 3" xfId="35492" xr:uid="{55C7A643-D2E7-468C-9BF0-B84DF3CFBE38}"/>
    <cellStyle name="SAPBEXstdItem 2 5 2 3" xfId="27515" xr:uid="{6BD8E832-1FDC-47F5-9DB1-05507C244757}"/>
    <cellStyle name="SAPBEXstdItem 2 5 2 3 2" xfId="42467" xr:uid="{BCC4F193-5FFC-429E-8CE0-5F3B510652F4}"/>
    <cellStyle name="SAPBEXstdItem 2 5 2 4" xfId="35073" xr:uid="{9311C2F7-FFA6-47A3-A4C8-6ACD523C788E}"/>
    <cellStyle name="SAPBEXstdItem 2 6" xfId="19704" xr:uid="{00000000-0005-0000-0000-00001A4A0000}"/>
    <cellStyle name="SAPBEXstdItem 2 6 2" xfId="20475" xr:uid="{00000000-0005-0000-0000-00001A4A0000}"/>
    <cellStyle name="SAPBEXstdItem 2 6 2 2" xfId="27805" xr:uid="{8222207A-5B8D-44BF-9881-AC31CD1F3F7B}"/>
    <cellStyle name="SAPBEXstdItem 2 6 2 2 2" xfId="42742" xr:uid="{B301EA2B-E1A4-4AAA-BA23-A7D30BEA0E88}"/>
    <cellStyle name="SAPBEXstdItem 2 6 2 3" xfId="35493" xr:uid="{C0CBA890-54FC-4C8F-A5EE-869EEC9BF54D}"/>
    <cellStyle name="SAPBEXstdItem 2 6 3" xfId="27516" xr:uid="{090D9880-B39B-418F-9A04-2DC50C52323E}"/>
    <cellStyle name="SAPBEXstdItem 2 6 3 2" xfId="42468" xr:uid="{28BCB6E9-D10F-4A74-9B78-2AC496059BA7}"/>
    <cellStyle name="SAPBEXstdItem 2 6 4" xfId="35074" xr:uid="{16190675-B7FC-46EF-B757-0E3F6381FC12}"/>
    <cellStyle name="SAPBEXstdItem 2 7" xfId="19705" xr:uid="{00000000-0005-0000-0000-00001B4A0000}"/>
    <cellStyle name="SAPBEXstdItem 2 8" xfId="19689" xr:uid="{00000000-0005-0000-0000-00000B4A0000}"/>
    <cellStyle name="SAPBEXstdItem 2 9" xfId="20800" xr:uid="{0943CFED-AF21-4194-BA7D-64066FFEA627}"/>
    <cellStyle name="SAPBEXstdItem 2 9 2" xfId="35784" xr:uid="{941BCC4A-DFB8-4AFA-922D-6C0699F0E99D}"/>
    <cellStyle name="SAPBEXstdItem 3" xfId="2910" xr:uid="{00000000-0005-0000-0000-0000A60A0000}"/>
    <cellStyle name="SAPBEXstdItem 3 2" xfId="19707" xr:uid="{00000000-0005-0000-0000-00001D4A0000}"/>
    <cellStyle name="SAPBEXstdItem 3 2 2" xfId="19708" xr:uid="{00000000-0005-0000-0000-00001E4A0000}"/>
    <cellStyle name="SAPBEXstdItem 3 2 2 2" xfId="20476" xr:uid="{00000000-0005-0000-0000-00001E4A0000}"/>
    <cellStyle name="SAPBEXstdItem 3 2 2 2 2" xfId="35494" xr:uid="{20A10865-58EB-496A-B16A-589419E3A759}"/>
    <cellStyle name="SAPBEXstdItem 3 2 2 3" xfId="35075" xr:uid="{7B7A9228-85A5-427B-A51D-8D8E5721E64D}"/>
    <cellStyle name="SAPBEXstdItem 3 3" xfId="19709" xr:uid="{00000000-0005-0000-0000-00001F4A0000}"/>
    <cellStyle name="SAPBEXstdItem 3 3 2" xfId="19710" xr:uid="{00000000-0005-0000-0000-0000204A0000}"/>
    <cellStyle name="SAPBEXstdItem 3 3 2 2" xfId="20478" xr:uid="{00000000-0005-0000-0000-0000204A0000}"/>
    <cellStyle name="SAPBEXstdItem 3 3 2 2 2" xfId="35496" xr:uid="{49290BE8-3392-4AB5-962E-55F8EF915E00}"/>
    <cellStyle name="SAPBEXstdItem 3 3 2 3" xfId="35077" xr:uid="{A0CC14A2-A5D3-4EB7-A79A-0BB5A22B47A3}"/>
    <cellStyle name="SAPBEXstdItem 3 3 3" xfId="20477" xr:uid="{00000000-0005-0000-0000-00001F4A0000}"/>
    <cellStyle name="SAPBEXstdItem 3 3 3 2" xfId="27806" xr:uid="{221CADE9-44E9-425C-AEBD-B43CC3189432}"/>
    <cellStyle name="SAPBEXstdItem 3 3 3 2 2" xfId="42743" xr:uid="{EDC75E09-E6D2-4B8C-9C72-D4F72B2D22AB}"/>
    <cellStyle name="SAPBEXstdItem 3 3 3 3" xfId="35495" xr:uid="{EFE75D0B-836B-4ED3-81D4-FE2423A5EACB}"/>
    <cellStyle name="SAPBEXstdItem 3 3 4" xfId="27517" xr:uid="{54180486-7881-40A2-BD71-15127D0298D5}"/>
    <cellStyle name="SAPBEXstdItem 3 3 4 2" xfId="42469" xr:uid="{25C96152-290B-49B1-845D-4EF82EEA3BD9}"/>
    <cellStyle name="SAPBEXstdItem 3 3 5" xfId="35076" xr:uid="{4C419E22-9676-413C-B2F5-943EFC6718BD}"/>
    <cellStyle name="SAPBEXstdItem 3 4" xfId="19711" xr:uid="{00000000-0005-0000-0000-0000214A0000}"/>
    <cellStyle name="SAPBEXstdItem 3 4 2" xfId="20479" xr:uid="{00000000-0005-0000-0000-0000214A0000}"/>
    <cellStyle name="SAPBEXstdItem 3 4 2 2" xfId="35497" xr:uid="{1178625D-86C9-4D3D-BA94-47FEBBDDD92E}"/>
    <cellStyle name="SAPBEXstdItem 3 4 3" xfId="35078" xr:uid="{3B579184-61BE-42BF-9428-048FBC4D3B3B}"/>
    <cellStyle name="SAPBEXstdItem 3 5" xfId="19712" xr:uid="{00000000-0005-0000-0000-0000224A0000}"/>
    <cellStyle name="SAPBEXstdItem 3 6" xfId="19706" xr:uid="{00000000-0005-0000-0000-00001C4A0000}"/>
    <cellStyle name="SAPBEXstdItem 3 7" xfId="20866" xr:uid="{A5E3AA5F-6106-4EB8-8B5D-C0A4E8A0C1F8}"/>
    <cellStyle name="SAPBEXstdItem 3 7 2" xfId="35842" xr:uid="{EBE658EA-16B8-4856-80D0-CEB1223180F0}"/>
    <cellStyle name="SAPBEXstdItem 3 8" xfId="28238" xr:uid="{7C88E939-2F4A-4F46-A86A-B5B9B66E1C68}"/>
    <cellStyle name="SAPBEXstdItem 4" xfId="19713" xr:uid="{00000000-0005-0000-0000-0000234A0000}"/>
    <cellStyle name="SAPBEXstdItem 4 2" xfId="19714" xr:uid="{00000000-0005-0000-0000-0000244A0000}"/>
    <cellStyle name="SAPBEXstdItem 4 2 2" xfId="20480" xr:uid="{00000000-0005-0000-0000-0000244A0000}"/>
    <cellStyle name="SAPBEXstdItem 4 2 2 2" xfId="35498" xr:uid="{79876C41-DE72-47F0-AF48-6D7CE91E000F}"/>
    <cellStyle name="SAPBEXstdItem 4 2 3" xfId="35079" xr:uid="{7E5BC8EE-1BC2-4A01-8092-004EFDE53437}"/>
    <cellStyle name="SAPBEXstdItem 5" xfId="19715" xr:uid="{00000000-0005-0000-0000-0000254A0000}"/>
    <cellStyle name="SAPBEXstdItem 5 2" xfId="19716" xr:uid="{00000000-0005-0000-0000-0000264A0000}"/>
    <cellStyle name="SAPBEXstdItem 5 2 2" xfId="20482" xr:uid="{00000000-0005-0000-0000-0000264A0000}"/>
    <cellStyle name="SAPBEXstdItem 5 2 2 2" xfId="35500" xr:uid="{B17DCF73-9F19-4ED6-A750-E0C7B84E8136}"/>
    <cellStyle name="SAPBEXstdItem 5 2 3" xfId="35081" xr:uid="{6A682A6A-1156-45DB-AD06-C23AAAE5C461}"/>
    <cellStyle name="SAPBEXstdItem 5 3" xfId="20481" xr:uid="{00000000-0005-0000-0000-0000254A0000}"/>
    <cellStyle name="SAPBEXstdItem 5 3 2" xfId="27807" xr:uid="{9C9EDE83-1D34-4A5A-8AFE-167C478AE141}"/>
    <cellStyle name="SAPBEXstdItem 5 3 2 2" xfId="42744" xr:uid="{D9E45599-2428-4144-98C4-347530C83DF1}"/>
    <cellStyle name="SAPBEXstdItem 5 3 3" xfId="35499" xr:uid="{71E0A562-95B7-4022-A0DC-B7B43A95AF0D}"/>
    <cellStyle name="SAPBEXstdItem 5 4" xfId="35080" xr:uid="{5F0FF59D-3E7F-4E94-92A5-566944F023A3}"/>
    <cellStyle name="SAPBEXstdItem 6" xfId="19717" xr:uid="{00000000-0005-0000-0000-0000274A0000}"/>
    <cellStyle name="SAPBEXstdItem 7" xfId="19688" xr:uid="{00000000-0005-0000-0000-00000A4A0000}"/>
    <cellStyle name="SAPBEXstdItem 8" xfId="20799" xr:uid="{4FDAAEE6-8E35-4D7D-B7F3-FED5CB8BD475}"/>
    <cellStyle name="SAPBEXstdItem 8 2" xfId="35783" xr:uid="{44DAF359-DFF6-48F9-9DD3-3A4A04EE9164}"/>
    <cellStyle name="SAPBEXstdItem 9" xfId="28166" xr:uid="{CFA1053B-091F-4BDC-A0F8-5E51D8FB256E}"/>
    <cellStyle name="SAPBEXstdItem_13737 3p Contracts v3" xfId="2754" xr:uid="{00000000-0005-0000-0000-0000A70A0000}"/>
    <cellStyle name="SAPBEXstdItemX" xfId="2755" xr:uid="{00000000-0005-0000-0000-0000A80A0000}"/>
    <cellStyle name="SAPBEXstdItemX 2" xfId="2756" xr:uid="{00000000-0005-0000-0000-0000A90A0000}"/>
    <cellStyle name="SAPBEXstdItemX 2 2" xfId="2913" xr:uid="{00000000-0005-0000-0000-0000AA0A0000}"/>
    <cellStyle name="SAPBEXstdItemX 2 2 2" xfId="19721" xr:uid="{00000000-0005-0000-0000-00002C4A0000}"/>
    <cellStyle name="SAPBEXstdItemX 2 2 2 2" xfId="19722" xr:uid="{00000000-0005-0000-0000-00002D4A0000}"/>
    <cellStyle name="SAPBEXstdItemX 2 2 2 3" xfId="20483" xr:uid="{00000000-0005-0000-0000-00002C4A0000}"/>
    <cellStyle name="SAPBEXstdItemX 2 2 2 3 2" xfId="27808" xr:uid="{6777C2AE-EC23-4BAD-933B-52C8E85A4165}"/>
    <cellStyle name="SAPBEXstdItemX 2 2 2 3 2 2" xfId="42745" xr:uid="{3C19BC95-80A6-4961-B1BD-A697447F056C}"/>
    <cellStyle name="SAPBEXstdItemX 2 2 2 3 3" xfId="35501" xr:uid="{21ED85C3-066D-444B-B7B1-10F252EC2D7A}"/>
    <cellStyle name="SAPBEXstdItemX 2 2 2 4" xfId="27518" xr:uid="{0409EA5C-1675-4ED8-B68F-74F53B224A96}"/>
    <cellStyle name="SAPBEXstdItemX 2 2 2 4 2" xfId="42470" xr:uid="{8637D75C-26F3-4C13-8047-6F8FF9C7EB37}"/>
    <cellStyle name="SAPBEXstdItemX 2 2 2 5" xfId="35082" xr:uid="{44ACEFD6-E30B-45D6-8018-16C58C266454}"/>
    <cellStyle name="SAPBEXstdItemX 2 2 3" xfId="19723" xr:uid="{00000000-0005-0000-0000-00002E4A0000}"/>
    <cellStyle name="SAPBEXstdItemX 2 2 4" xfId="19720" xr:uid="{00000000-0005-0000-0000-00002B4A0000}"/>
    <cellStyle name="SAPBEXstdItemX 2 2 5" xfId="20869" xr:uid="{27D5D14C-253C-4A4D-8876-4510BAA37F32}"/>
    <cellStyle name="SAPBEXstdItemX 2 2 5 2" xfId="35845" xr:uid="{193A316C-A490-4B4E-8698-E059CA68FD47}"/>
    <cellStyle name="SAPBEXstdItemX 2 2 6" xfId="28241" xr:uid="{1D5C895A-3609-4D8C-B76D-598F035E9472}"/>
    <cellStyle name="SAPBEXstdItemX 2 3" xfId="19724" xr:uid="{00000000-0005-0000-0000-00002F4A0000}"/>
    <cellStyle name="SAPBEXstdItemX 2 3 2" xfId="19725" xr:uid="{00000000-0005-0000-0000-0000304A0000}"/>
    <cellStyle name="SAPBEXstdItemX 2 3 2 2" xfId="20484" xr:uid="{00000000-0005-0000-0000-0000304A0000}"/>
    <cellStyle name="SAPBEXstdItemX 2 3 2 2 2" xfId="27809" xr:uid="{2BF86E45-5444-4E54-AC0D-9AA02B1EFD1E}"/>
    <cellStyle name="SAPBEXstdItemX 2 3 2 2 2 2" xfId="42746" xr:uid="{C392AACB-3DCA-4E8D-9EFC-1DA0073FAA29}"/>
    <cellStyle name="SAPBEXstdItemX 2 3 2 2 3" xfId="35502" xr:uid="{C35AB706-CCA4-429D-9E82-5A43511F50B5}"/>
    <cellStyle name="SAPBEXstdItemX 2 3 2 3" xfId="35083" xr:uid="{888DDA4C-F422-4428-9B61-8ADFA8CC127B}"/>
    <cellStyle name="SAPBEXstdItemX 2 4" xfId="19726" xr:uid="{00000000-0005-0000-0000-0000314A0000}"/>
    <cellStyle name="SAPBEXstdItemX 2 4 2" xfId="20485" xr:uid="{00000000-0005-0000-0000-0000314A0000}"/>
    <cellStyle name="SAPBEXstdItemX 2 4 2 2" xfId="27810" xr:uid="{733BCFC6-848F-4648-A625-296C48035FE7}"/>
    <cellStyle name="SAPBEXstdItemX 2 4 2 2 2" xfId="42747" xr:uid="{12729F51-1D4B-4609-87FD-E420DC8FA244}"/>
    <cellStyle name="SAPBEXstdItemX 2 4 2 3" xfId="35503" xr:uid="{403D500B-85BF-47C5-9600-EE00246FDFD4}"/>
    <cellStyle name="SAPBEXstdItemX 2 4 3" xfId="35084" xr:uid="{5EE4B736-9600-48E4-9502-A01F4C00C089}"/>
    <cellStyle name="SAPBEXstdItemX 2 5" xfId="19727" xr:uid="{00000000-0005-0000-0000-0000324A0000}"/>
    <cellStyle name="SAPBEXstdItemX 2 6" xfId="19719" xr:uid="{00000000-0005-0000-0000-00002A4A0000}"/>
    <cellStyle name="SAPBEXstdItemX 2 7" xfId="20802" xr:uid="{90100563-C145-45A8-BECC-F68F9096B840}"/>
    <cellStyle name="SAPBEXstdItemX 2 7 2" xfId="35786" xr:uid="{F43BE1B4-CB76-4DB8-880D-8A79802A361B}"/>
    <cellStyle name="SAPBEXstdItemX 2 8" xfId="28169" xr:uid="{F7F855AA-99BE-433C-B4EA-686D5A35EEB9}"/>
    <cellStyle name="SAPBEXstdItemX 3" xfId="2912" xr:uid="{00000000-0005-0000-0000-0000AB0A0000}"/>
    <cellStyle name="SAPBEXstdItemX 3 2" xfId="19729" xr:uid="{00000000-0005-0000-0000-0000344A0000}"/>
    <cellStyle name="SAPBEXstdItemX 3 2 2" xfId="19730" xr:uid="{00000000-0005-0000-0000-0000354A0000}"/>
    <cellStyle name="SAPBEXstdItemX 3 2 2 2" xfId="20486" xr:uid="{00000000-0005-0000-0000-0000354A0000}"/>
    <cellStyle name="SAPBEXstdItemX 3 2 2 2 2" xfId="35504" xr:uid="{AD0B1DF3-5810-4DB8-8053-3306E2E67CD3}"/>
    <cellStyle name="SAPBEXstdItemX 3 2 2 3" xfId="35085" xr:uid="{0712CA17-5B1D-4BB9-94BE-215BC4022332}"/>
    <cellStyle name="SAPBEXstdItemX 3 3" xfId="19731" xr:uid="{00000000-0005-0000-0000-0000364A0000}"/>
    <cellStyle name="SAPBEXstdItemX 3 3 2" xfId="19732" xr:uid="{00000000-0005-0000-0000-0000374A0000}"/>
    <cellStyle name="SAPBEXstdItemX 3 3 2 2" xfId="20488" xr:uid="{00000000-0005-0000-0000-0000374A0000}"/>
    <cellStyle name="SAPBEXstdItemX 3 3 2 2 2" xfId="35506" xr:uid="{9623D52D-B333-4D85-B183-EC6B5E8D6E25}"/>
    <cellStyle name="SAPBEXstdItemX 3 3 2 3" xfId="35087" xr:uid="{859895C4-3BC4-4DCA-8530-89AF83694B22}"/>
    <cellStyle name="SAPBEXstdItemX 3 3 3" xfId="20487" xr:uid="{00000000-0005-0000-0000-0000364A0000}"/>
    <cellStyle name="SAPBEXstdItemX 3 3 3 2" xfId="27811" xr:uid="{D883EF60-460C-42CB-B622-00D285AF4706}"/>
    <cellStyle name="SAPBEXstdItemX 3 3 3 2 2" xfId="42748" xr:uid="{6F611959-A494-439F-9128-21D95D9502C9}"/>
    <cellStyle name="SAPBEXstdItemX 3 3 3 3" xfId="35505" xr:uid="{A47EB5C4-4E24-49E5-813F-3F2A2DF109C8}"/>
    <cellStyle name="SAPBEXstdItemX 3 3 4" xfId="27519" xr:uid="{91E2DD98-3DE8-425B-B74F-49EB044CA04F}"/>
    <cellStyle name="SAPBEXstdItemX 3 3 4 2" xfId="42471" xr:uid="{8A0C68CF-2CCB-4B0E-9454-6FB910F5AEAB}"/>
    <cellStyle name="SAPBEXstdItemX 3 3 5" xfId="35086" xr:uid="{E37D2BE3-21DD-4F38-83BA-C284370B98BD}"/>
    <cellStyle name="SAPBEXstdItemX 3 4" xfId="19733" xr:uid="{00000000-0005-0000-0000-0000384A0000}"/>
    <cellStyle name="SAPBEXstdItemX 3 4 2" xfId="20489" xr:uid="{00000000-0005-0000-0000-0000384A0000}"/>
    <cellStyle name="SAPBEXstdItemX 3 4 2 2" xfId="35507" xr:uid="{5899EEE7-3E20-4C05-9F87-D6F7ED047278}"/>
    <cellStyle name="SAPBEXstdItemX 3 4 3" xfId="35088" xr:uid="{AB505E5E-F3B6-4E12-BD1A-5F99EF56BACE}"/>
    <cellStyle name="SAPBEXstdItemX 3 5" xfId="19734" xr:uid="{00000000-0005-0000-0000-0000394A0000}"/>
    <cellStyle name="SAPBEXstdItemX 3 6" xfId="19728" xr:uid="{00000000-0005-0000-0000-0000334A0000}"/>
    <cellStyle name="SAPBEXstdItemX 3 7" xfId="20868" xr:uid="{62701971-22A4-49EE-BFA2-83EED788D461}"/>
    <cellStyle name="SAPBEXstdItemX 3 7 2" xfId="35844" xr:uid="{E04B6083-427B-4884-9464-1F42879AD2D2}"/>
    <cellStyle name="SAPBEXstdItemX 3 8" xfId="28240" xr:uid="{DCF4CCCA-EFD0-4264-989E-2322A1045051}"/>
    <cellStyle name="SAPBEXstdItemX 4" xfId="19735" xr:uid="{00000000-0005-0000-0000-00003A4A0000}"/>
    <cellStyle name="SAPBEXstdItemX 4 2" xfId="19736" xr:uid="{00000000-0005-0000-0000-00003B4A0000}"/>
    <cellStyle name="SAPBEXstdItemX 4 2 2" xfId="20490" xr:uid="{00000000-0005-0000-0000-00003B4A0000}"/>
    <cellStyle name="SAPBEXstdItemX 4 2 2 2" xfId="35508" xr:uid="{A80CB671-2F4D-4F1A-91ED-B4122C235460}"/>
    <cellStyle name="SAPBEXstdItemX 4 2 3" xfId="35089" xr:uid="{5770B862-24CB-423B-9B93-7E77CF951420}"/>
    <cellStyle name="SAPBEXstdItemX 5" xfId="19737" xr:uid="{00000000-0005-0000-0000-00003C4A0000}"/>
    <cellStyle name="SAPBEXstdItemX 5 2" xfId="19738" xr:uid="{00000000-0005-0000-0000-00003D4A0000}"/>
    <cellStyle name="SAPBEXstdItemX 5 2 2" xfId="20492" xr:uid="{00000000-0005-0000-0000-00003D4A0000}"/>
    <cellStyle name="SAPBEXstdItemX 5 2 2 2" xfId="35510" xr:uid="{8F087141-58F9-48F4-A6F0-A2EFE64F8470}"/>
    <cellStyle name="SAPBEXstdItemX 5 2 3" xfId="35091" xr:uid="{7D3EC68A-BD6F-4F68-8F3B-C54D67C7F0AE}"/>
    <cellStyle name="SAPBEXstdItemX 5 3" xfId="20491" xr:uid="{00000000-0005-0000-0000-00003C4A0000}"/>
    <cellStyle name="SAPBEXstdItemX 5 3 2" xfId="27812" xr:uid="{BC38C70F-683E-4782-9EEA-E82D8E140C87}"/>
    <cellStyle name="SAPBEXstdItemX 5 3 2 2" xfId="42749" xr:uid="{39D06113-51C7-4F30-BB44-334D0C6E7866}"/>
    <cellStyle name="SAPBEXstdItemX 5 3 3" xfId="35509" xr:uid="{AB826B38-2A99-43D0-B53D-802D851CB955}"/>
    <cellStyle name="SAPBEXstdItemX 5 4" xfId="35090" xr:uid="{A54542A4-A376-4597-8B18-1580D5DE2214}"/>
    <cellStyle name="SAPBEXstdItemX 6" xfId="19739" xr:uid="{00000000-0005-0000-0000-00003E4A0000}"/>
    <cellStyle name="SAPBEXstdItemX 7" xfId="19718" xr:uid="{00000000-0005-0000-0000-0000294A0000}"/>
    <cellStyle name="SAPBEXstdItemX 8" xfId="20801" xr:uid="{57D47BC8-AFA4-45CE-B2FE-55390BEDA00B}"/>
    <cellStyle name="SAPBEXstdItemX 8 2" xfId="35785" xr:uid="{4756B20A-808A-4E9E-88E5-507E1D762F12}"/>
    <cellStyle name="SAPBEXstdItemX 9" xfId="28168" xr:uid="{AB9902A4-50D2-402B-8C98-0F6C3578CDD7}"/>
    <cellStyle name="SAPBEXstdItemX_Budget Consolidation by Balancing Acct v1" xfId="2757" xr:uid="{00000000-0005-0000-0000-0000AC0A0000}"/>
    <cellStyle name="SAPBEXsubData" xfId="2758" xr:uid="{00000000-0005-0000-0000-0000AD0A0000}"/>
    <cellStyle name="SAPBEXsubData 2" xfId="19741" xr:uid="{00000000-0005-0000-0000-0000414A0000}"/>
    <cellStyle name="SAPBEXsubData 2 2" xfId="19742" xr:uid="{00000000-0005-0000-0000-0000424A0000}"/>
    <cellStyle name="SAPBEXsubData 2 3" xfId="35092" xr:uid="{E038E109-58F5-420F-B288-66A2CF25877E}"/>
    <cellStyle name="SAPBEXsubData 3" xfId="19743" xr:uid="{00000000-0005-0000-0000-0000434A0000}"/>
    <cellStyle name="SAPBEXsubData 4" xfId="19740" xr:uid="{00000000-0005-0000-0000-0000404A0000}"/>
    <cellStyle name="SAPBEXsubData 5" xfId="28170" xr:uid="{700FF7F0-E086-4A1C-B0FC-756B98A0DEC3}"/>
    <cellStyle name="SAPBEXsubDataEmph" xfId="2759" xr:uid="{00000000-0005-0000-0000-0000AE0A0000}"/>
    <cellStyle name="SAPBEXsubDataEmph 2" xfId="19745" xr:uid="{00000000-0005-0000-0000-0000454A0000}"/>
    <cellStyle name="SAPBEXsubDataEmph 2 2" xfId="19746" xr:uid="{00000000-0005-0000-0000-0000464A0000}"/>
    <cellStyle name="SAPBEXsubDataEmph 2 3" xfId="35093" xr:uid="{A109D5DA-712E-4851-AF3F-DBF26FCE214B}"/>
    <cellStyle name="SAPBEXsubDataEmph 3" xfId="19747" xr:uid="{00000000-0005-0000-0000-0000474A0000}"/>
    <cellStyle name="SAPBEXsubDataEmph 4" xfId="19744" xr:uid="{00000000-0005-0000-0000-0000444A0000}"/>
    <cellStyle name="SAPBEXsubDataEmph 5" xfId="28171" xr:uid="{53764A53-A9CD-4179-AD2C-E23D9CEDF9AA}"/>
    <cellStyle name="SAPBEXsubExc1" xfId="2760" xr:uid="{00000000-0005-0000-0000-0000AF0A0000}"/>
    <cellStyle name="SAPBEXsubExc1 2" xfId="19749" xr:uid="{00000000-0005-0000-0000-0000494A0000}"/>
    <cellStyle name="SAPBEXsubExc1 2 2" xfId="19750" xr:uid="{00000000-0005-0000-0000-00004A4A0000}"/>
    <cellStyle name="SAPBEXsubExc1 2 3" xfId="35094" xr:uid="{F6FEFA6D-2DEC-4C3E-A572-92224682B442}"/>
    <cellStyle name="SAPBEXsubExc1 3" xfId="19751" xr:uid="{00000000-0005-0000-0000-00004B4A0000}"/>
    <cellStyle name="SAPBEXsubExc1 4" xfId="19748" xr:uid="{00000000-0005-0000-0000-0000484A0000}"/>
    <cellStyle name="SAPBEXsubExc1 5" xfId="28172" xr:uid="{D2C3590B-63FB-46A9-93BB-B328E2B3B5AE}"/>
    <cellStyle name="SAPBEXsubExc1Emph" xfId="2761" xr:uid="{00000000-0005-0000-0000-0000B00A0000}"/>
    <cellStyle name="SAPBEXsubExc1Emph 2" xfId="19753" xr:uid="{00000000-0005-0000-0000-00004D4A0000}"/>
    <cellStyle name="SAPBEXsubExc1Emph 2 2" xfId="19754" xr:uid="{00000000-0005-0000-0000-00004E4A0000}"/>
    <cellStyle name="SAPBEXsubExc1Emph 2 3" xfId="35095" xr:uid="{89AF3747-1D65-41BC-BC6F-06B5F20FE98A}"/>
    <cellStyle name="SAPBEXsubExc1Emph 3" xfId="19755" xr:uid="{00000000-0005-0000-0000-00004F4A0000}"/>
    <cellStyle name="SAPBEXsubExc1Emph 4" xfId="19752" xr:uid="{00000000-0005-0000-0000-00004C4A0000}"/>
    <cellStyle name="SAPBEXsubExc1Emph 5" xfId="28173" xr:uid="{8D8973C1-3D18-47F7-9955-864F5D05EE48}"/>
    <cellStyle name="SAPBEXsubExc2" xfId="2762" xr:uid="{00000000-0005-0000-0000-0000B10A0000}"/>
    <cellStyle name="SAPBEXsubExc2 2" xfId="19757" xr:uid="{00000000-0005-0000-0000-0000514A0000}"/>
    <cellStyle name="SAPBEXsubExc2 2 2" xfId="19758" xr:uid="{00000000-0005-0000-0000-0000524A0000}"/>
    <cellStyle name="SAPBEXsubExc2 2 3" xfId="27520" xr:uid="{0F6E287B-35B2-41A8-A3EC-82017D4AFFDC}"/>
    <cellStyle name="SAPBEXsubExc2 3" xfId="19759" xr:uid="{00000000-0005-0000-0000-0000534A0000}"/>
    <cellStyle name="SAPBEXsubExc2 4" xfId="19756" xr:uid="{00000000-0005-0000-0000-0000504A0000}"/>
    <cellStyle name="SAPBEXsubExc2 5" xfId="20803" xr:uid="{A7F05275-9578-4C0A-880D-F4975B9C9D1A}"/>
    <cellStyle name="SAPBEXsubExc2Emph" xfId="2763" xr:uid="{00000000-0005-0000-0000-0000B20A0000}"/>
    <cellStyle name="SAPBEXsubExc2Emph 2" xfId="19761" xr:uid="{00000000-0005-0000-0000-0000554A0000}"/>
    <cellStyle name="SAPBEXsubExc2Emph 2 2" xfId="19762" xr:uid="{00000000-0005-0000-0000-0000564A0000}"/>
    <cellStyle name="SAPBEXsubExc2Emph 2 3" xfId="27521" xr:uid="{97E041AE-6269-4141-BA66-91855A3E4EC8}"/>
    <cellStyle name="SAPBEXsubExc2Emph 3" xfId="19763" xr:uid="{00000000-0005-0000-0000-0000574A0000}"/>
    <cellStyle name="SAPBEXsubExc2Emph 4" xfId="19760" xr:uid="{00000000-0005-0000-0000-0000544A0000}"/>
    <cellStyle name="SAPBEXsubExc2Emph 5" xfId="20804" xr:uid="{52CFEE96-1B1E-4293-B8AF-06B57B97A4C5}"/>
    <cellStyle name="SAPBEXsubItem" xfId="2764" xr:uid="{00000000-0005-0000-0000-0000B30A0000}"/>
    <cellStyle name="SAPBEXsubItem 2" xfId="19765" xr:uid="{00000000-0005-0000-0000-0000594A0000}"/>
    <cellStyle name="SAPBEXsubItem 2 2" xfId="19766" xr:uid="{00000000-0005-0000-0000-00005A4A0000}"/>
    <cellStyle name="SAPBEXsubItem 2 3" xfId="35096" xr:uid="{26703AFC-DB18-4478-B3FA-C88C9F09C285}"/>
    <cellStyle name="SAPBEXsubItem 3" xfId="19767" xr:uid="{00000000-0005-0000-0000-00005B4A0000}"/>
    <cellStyle name="SAPBEXsubItem 4" xfId="19764" xr:uid="{00000000-0005-0000-0000-0000584A0000}"/>
    <cellStyle name="SAPBEXsubItem 5" xfId="28174" xr:uid="{97B132FB-19CA-4D12-BA71-73D91B51CAF2}"/>
    <cellStyle name="SAPBEXtitle" xfId="2765" xr:uid="{00000000-0005-0000-0000-0000B40A0000}"/>
    <cellStyle name="SAPBEXtitle 2" xfId="19769" xr:uid="{00000000-0005-0000-0000-00005D4A0000}"/>
    <cellStyle name="SAPBEXtitle 2 2" xfId="19770" xr:uid="{00000000-0005-0000-0000-00005E4A0000}"/>
    <cellStyle name="SAPBEXtitle 2 2 2" xfId="19771" xr:uid="{00000000-0005-0000-0000-00005F4A0000}"/>
    <cellStyle name="SAPBEXtitle 2 2 2 2" xfId="20493" xr:uid="{00000000-0005-0000-0000-00005F4A0000}"/>
    <cellStyle name="SAPBEXtitle 2 2 2 2 2" xfId="27813" xr:uid="{CF7DDEAD-B23B-45F2-8FEF-58FEE0E56217}"/>
    <cellStyle name="SAPBEXtitle 2 2 2 2 2 2" xfId="42750" xr:uid="{B695AFCE-E46A-46FB-9E99-A786410A6B29}"/>
    <cellStyle name="SAPBEXtitle 2 2 2 2 3" xfId="35511" xr:uid="{3D5EF476-7CBD-4235-B1EF-8FE6184C7867}"/>
    <cellStyle name="SAPBEXtitle 2 2 2 3" xfId="27522" xr:uid="{51914E99-9353-41D1-83E3-3EB7406996BD}"/>
    <cellStyle name="SAPBEXtitle 2 2 2 3 2" xfId="42472" xr:uid="{980A86B4-07CF-458A-B672-1BFE70D6A670}"/>
    <cellStyle name="SAPBEXtitle 2 2 2 4" xfId="35097" xr:uid="{8F141205-9582-4D89-A945-3F6B4F7E8C08}"/>
    <cellStyle name="SAPBEXtitle 2 3" xfId="19772" xr:uid="{00000000-0005-0000-0000-0000604A0000}"/>
    <cellStyle name="SAPBEXtitle 2 3 2" xfId="20494" xr:uid="{00000000-0005-0000-0000-0000604A0000}"/>
    <cellStyle name="SAPBEXtitle 2 3 2 2" xfId="27814" xr:uid="{06D8D22A-8D74-45E0-82D9-B264A926AD5C}"/>
    <cellStyle name="SAPBEXtitle 2 3 2 2 2" xfId="42751" xr:uid="{D873707E-F375-400F-8E73-E14100F8B473}"/>
    <cellStyle name="SAPBEXtitle 2 3 2 3" xfId="35512" xr:uid="{EE1F0461-4EA5-42D0-B0B9-CE2B099EB79F}"/>
    <cellStyle name="SAPBEXtitle 2 3 3" xfId="27523" xr:uid="{C08FFF22-D987-420C-AE4A-4F04249F0FD7}"/>
    <cellStyle name="SAPBEXtitle 2 3 3 2" xfId="42473" xr:uid="{5FF80716-7219-42ED-B7FB-57145E0C900B}"/>
    <cellStyle name="SAPBEXtitle 2 3 4" xfId="35098" xr:uid="{FEE967A7-6627-4B75-81DF-CB092E9B9DB8}"/>
    <cellStyle name="SAPBEXtitle 2 4" xfId="19773" xr:uid="{00000000-0005-0000-0000-0000614A0000}"/>
    <cellStyle name="SAPBEXtitle 3" xfId="19774" xr:uid="{00000000-0005-0000-0000-0000624A0000}"/>
    <cellStyle name="SAPBEXtitle 3 2" xfId="19775" xr:uid="{00000000-0005-0000-0000-0000634A0000}"/>
    <cellStyle name="SAPBEXtitle 3 3" xfId="19776" xr:uid="{00000000-0005-0000-0000-0000644A0000}"/>
    <cellStyle name="SAPBEXtitle 3 4" xfId="19777" xr:uid="{00000000-0005-0000-0000-0000654A0000}"/>
    <cellStyle name="SAPBEXtitle 3 5" xfId="19778" xr:uid="{00000000-0005-0000-0000-0000664A0000}"/>
    <cellStyle name="SAPBEXtitle 4" xfId="19779" xr:uid="{00000000-0005-0000-0000-0000674A0000}"/>
    <cellStyle name="SAPBEXtitle 4 2" xfId="19780" xr:uid="{00000000-0005-0000-0000-0000684A0000}"/>
    <cellStyle name="SAPBEXtitle 5" xfId="19781" xr:uid="{00000000-0005-0000-0000-0000694A0000}"/>
    <cellStyle name="SAPBEXtitle 6" xfId="19782" xr:uid="{00000000-0005-0000-0000-00006A4A0000}"/>
    <cellStyle name="SAPBEXtitle 7" xfId="19768" xr:uid="{00000000-0005-0000-0000-00005C4A0000}"/>
    <cellStyle name="SAPBEXunassignedItem" xfId="19783" xr:uid="{00000000-0005-0000-0000-00006B4A0000}"/>
    <cellStyle name="SAPBEXunassignedItem 2" xfId="19784" xr:uid="{00000000-0005-0000-0000-00006C4A0000}"/>
    <cellStyle name="SAPBEXunassignedItem 2 2" xfId="19785" xr:uid="{00000000-0005-0000-0000-00006D4A0000}"/>
    <cellStyle name="SAPBEXunassignedItem 2 2 2" xfId="19786" xr:uid="{00000000-0005-0000-0000-00006E4A0000}"/>
    <cellStyle name="SAPBEXunassignedItem 2 2 2 2" xfId="20495" xr:uid="{00000000-0005-0000-0000-00006E4A0000}"/>
    <cellStyle name="SAPBEXunassignedItem 2 2 2 2 2" xfId="27815" xr:uid="{8D75E629-1A4B-4726-BD14-68C929116E11}"/>
    <cellStyle name="SAPBEXunassignedItem 2 2 2 2 2 2" xfId="42752" xr:uid="{EFC506D1-FECA-4490-A5CF-FC742543BD7E}"/>
    <cellStyle name="SAPBEXunassignedItem 2 2 2 2 3" xfId="35513" xr:uid="{38012121-BB73-4A68-ADB1-776ACA048CE1}"/>
    <cellStyle name="SAPBEXunassignedItem 2 2 2 3" xfId="27524" xr:uid="{14E79F66-5DFF-4850-8AA5-990694C7F401}"/>
    <cellStyle name="SAPBEXunassignedItem 2 2 2 3 2" xfId="42474" xr:uid="{BDD58B20-5E44-4C7A-8F28-2CF7AC2AF3A0}"/>
    <cellStyle name="SAPBEXunassignedItem 2 2 2 4" xfId="35099" xr:uid="{17AB1732-5F6C-4316-9834-6FC0E5C44E69}"/>
    <cellStyle name="SAPBEXunassignedItem 2 3" xfId="19787" xr:uid="{00000000-0005-0000-0000-00006F4A0000}"/>
    <cellStyle name="SAPBEXunassignedItem 2 3 2" xfId="20496" xr:uid="{00000000-0005-0000-0000-00006F4A0000}"/>
    <cellStyle name="SAPBEXunassignedItem 2 3 2 2" xfId="27816" xr:uid="{2D86B44C-9104-4B07-A64C-65E46B3FAE8C}"/>
    <cellStyle name="SAPBEXunassignedItem 2 3 2 2 2" xfId="42753" xr:uid="{B321E67B-3BEF-4867-B92C-18FB11BD38CB}"/>
    <cellStyle name="SAPBEXunassignedItem 2 3 2 3" xfId="35514" xr:uid="{E6F0E957-AD13-402E-B059-18866D8CC13B}"/>
    <cellStyle name="SAPBEXunassignedItem 2 3 3" xfId="27525" xr:uid="{35221741-DC0B-4978-A442-7C7AD2A324E5}"/>
    <cellStyle name="SAPBEXunassignedItem 2 3 3 2" xfId="42475" xr:uid="{515FC286-83F1-4C51-9156-436A0FCB5331}"/>
    <cellStyle name="SAPBEXunassignedItem 2 3 4" xfId="35100" xr:uid="{80A3EDDB-7379-4D05-A305-33FF1B9C1999}"/>
    <cellStyle name="SAPBEXunassignedItem 2 4" xfId="19788" xr:uid="{00000000-0005-0000-0000-0000704A0000}"/>
    <cellStyle name="SAPBEXunassignedItem 3" xfId="19789" xr:uid="{00000000-0005-0000-0000-0000714A0000}"/>
    <cellStyle name="SAPBEXunassignedItem 3 2" xfId="19790" xr:uid="{00000000-0005-0000-0000-0000724A0000}"/>
    <cellStyle name="SAPBEXunassignedItem 3 3" xfId="19791" xr:uid="{00000000-0005-0000-0000-0000734A0000}"/>
    <cellStyle name="SAPBEXunassignedItem 3 3 2" xfId="20497" xr:uid="{00000000-0005-0000-0000-0000734A0000}"/>
    <cellStyle name="SAPBEXunassignedItem 3 3 2 2" xfId="27817" xr:uid="{2EBF8285-3344-48E7-84A0-51B4A528FFF4}"/>
    <cellStyle name="SAPBEXunassignedItem 3 3 2 2 2" xfId="42754" xr:uid="{FD669566-898A-44BD-99CA-193A18312E40}"/>
    <cellStyle name="SAPBEXunassignedItem 3 3 2 3" xfId="35515" xr:uid="{25E17B4B-0F6A-4FEA-9761-3406239EE9A8}"/>
    <cellStyle name="SAPBEXunassignedItem 3 3 3" xfId="27526" xr:uid="{ABFE3E5E-2541-4460-A53A-4E33192257C7}"/>
    <cellStyle name="SAPBEXunassignedItem 3 3 3 2" xfId="42476" xr:uid="{6C542106-A954-4C9C-A931-6E8D837540C5}"/>
    <cellStyle name="SAPBEXunassignedItem 3 3 4" xfId="35101" xr:uid="{B29D9FB6-1390-4E01-96CB-0E4CA0FF6CD1}"/>
    <cellStyle name="SAPBEXunassignedItem 3 4" xfId="19792" xr:uid="{00000000-0005-0000-0000-0000744A0000}"/>
    <cellStyle name="SAPBEXunassignedItem 4" xfId="19793" xr:uid="{00000000-0005-0000-0000-0000754A0000}"/>
    <cellStyle name="SAPBEXunassignedItem 4 2" xfId="19794" xr:uid="{00000000-0005-0000-0000-0000764A0000}"/>
    <cellStyle name="SAPBEXunassignedItem 4 2 2" xfId="20498" xr:uid="{00000000-0005-0000-0000-0000764A0000}"/>
    <cellStyle name="SAPBEXunassignedItem 4 2 2 2" xfId="27818" xr:uid="{A43B545E-7913-4729-BEA1-4CA49687C215}"/>
    <cellStyle name="SAPBEXunassignedItem 4 2 2 2 2" xfId="42755" xr:uid="{ED48A1B8-93EF-4F44-A78E-67FD5DDAF101}"/>
    <cellStyle name="SAPBEXunassignedItem 4 2 2 3" xfId="35516" xr:uid="{E96D1801-42C5-4669-A2FC-EE3B2D281E61}"/>
    <cellStyle name="SAPBEXunassignedItem 4 2 3" xfId="27527" xr:uid="{9077B2F9-6A82-4383-BD85-5B795BCB7061}"/>
    <cellStyle name="SAPBEXunassignedItem 4 2 3 2" xfId="42477" xr:uid="{B1846B42-9A71-4D42-AD13-82DA3B33270C}"/>
    <cellStyle name="SAPBEXunassignedItem 4 2 4" xfId="35102" xr:uid="{6B486974-DD92-44F5-8D04-B5CC95E89A07}"/>
    <cellStyle name="SAPBEXunassignedItem 5" xfId="19795" xr:uid="{00000000-0005-0000-0000-0000774A0000}"/>
    <cellStyle name="SAPBEXunassignedItem 5 2" xfId="20499" xr:uid="{00000000-0005-0000-0000-0000774A0000}"/>
    <cellStyle name="SAPBEXunassignedItem 5 2 2" xfId="27819" xr:uid="{5CF06A5E-F04B-49E3-8C9C-FD5936F0C842}"/>
    <cellStyle name="SAPBEXunassignedItem 5 2 2 2" xfId="42756" xr:uid="{AC40890F-6712-470E-A8C4-64DA5D60BE6C}"/>
    <cellStyle name="SAPBEXunassignedItem 5 2 3" xfId="35517" xr:uid="{D826AD23-5173-4C4D-8ABB-FEE714582821}"/>
    <cellStyle name="SAPBEXunassignedItem 5 3" xfId="27528" xr:uid="{5D9BFA43-25C9-4CEF-AD61-F9C9F77CF992}"/>
    <cellStyle name="SAPBEXunassignedItem 5 3 2" xfId="42478" xr:uid="{6638ECEA-13D3-49BF-B7DD-9A78B2A247E3}"/>
    <cellStyle name="SAPBEXunassignedItem 5 4" xfId="35103" xr:uid="{5C37863E-6017-42DC-9E6D-CFDB7D9E1CCE}"/>
    <cellStyle name="SAPBEXunassignedItem 6" xfId="19796" xr:uid="{00000000-0005-0000-0000-0000784A0000}"/>
    <cellStyle name="SAPBEXundefined" xfId="2766" xr:uid="{00000000-0005-0000-0000-0000B50A0000}"/>
    <cellStyle name="SAPBEXundefined 2" xfId="2767" xr:uid="{00000000-0005-0000-0000-0000B60A0000}"/>
    <cellStyle name="SAPBEXundefined 2 2" xfId="19799" xr:uid="{00000000-0005-0000-0000-00007B4A0000}"/>
    <cellStyle name="SAPBEXundefined 2 2 2" xfId="19800" xr:uid="{00000000-0005-0000-0000-00007C4A0000}"/>
    <cellStyle name="SAPBEXundefined 2 2 2 2" xfId="20500" xr:uid="{00000000-0005-0000-0000-00007C4A0000}"/>
    <cellStyle name="SAPBEXundefined 2 2 2 2 2" xfId="27820" xr:uid="{4F309BDC-1878-4F36-9B3D-7D692FCF0024}"/>
    <cellStyle name="SAPBEXundefined 2 2 2 2 2 2" xfId="42757" xr:uid="{CB4CE960-FBF2-4EC3-9D3B-017EC559DDF7}"/>
    <cellStyle name="SAPBEXundefined 2 2 2 2 3" xfId="35518" xr:uid="{F3A543E5-CB66-43E6-9224-7EF88215D2FC}"/>
    <cellStyle name="SAPBEXundefined 2 2 2 3" xfId="27529" xr:uid="{EA35FC31-1ABF-450B-BC05-E860F1DD5F7C}"/>
    <cellStyle name="SAPBEXundefined 2 2 2 3 2" xfId="42479" xr:uid="{78A4A04B-CC08-4C3A-A359-D548B6B3F7B8}"/>
    <cellStyle name="SAPBEXundefined 2 2 2 4" xfId="35104" xr:uid="{8C28E009-6661-4BB0-9D47-CF1FADA6E43F}"/>
    <cellStyle name="SAPBEXundefined 2 3" xfId="19801" xr:uid="{00000000-0005-0000-0000-00007D4A0000}"/>
    <cellStyle name="SAPBEXundefined 2 3 2" xfId="20501" xr:uid="{00000000-0005-0000-0000-00007D4A0000}"/>
    <cellStyle name="SAPBEXundefined 2 3 2 2" xfId="27821" xr:uid="{FFDA14F2-9980-4F1A-9D04-F0B39CCF7C37}"/>
    <cellStyle name="SAPBEXundefined 2 3 2 2 2" xfId="42758" xr:uid="{270F14A9-EBD1-4B54-9633-197C1215A01B}"/>
    <cellStyle name="SAPBEXundefined 2 3 2 3" xfId="35519" xr:uid="{AF2FF3B6-322C-46AF-AAF3-17D9D40290B8}"/>
    <cellStyle name="SAPBEXundefined 2 3 3" xfId="27530" xr:uid="{1883FABF-EC01-463B-8EDD-68BC549DB55A}"/>
    <cellStyle name="SAPBEXundefined 2 3 3 2" xfId="42480" xr:uid="{46D8293B-1258-46FF-B114-BDC06B6B3E23}"/>
    <cellStyle name="SAPBEXundefined 2 3 4" xfId="35105" xr:uid="{FD1D5884-8975-4A44-810E-63965D5D0795}"/>
    <cellStyle name="SAPBEXundefined 2 4" xfId="19802" xr:uid="{00000000-0005-0000-0000-00007E4A0000}"/>
    <cellStyle name="SAPBEXundefined 2 5" xfId="19798" xr:uid="{00000000-0005-0000-0000-00007A4A0000}"/>
    <cellStyle name="SAPBEXundefined 2 6" xfId="20805" xr:uid="{2DC91FAC-D1EF-49BF-88BA-1DD144E7D891}"/>
    <cellStyle name="SAPBEXundefined 2 6 2" xfId="35787" xr:uid="{9F8F4EC6-F096-4CDE-835F-CE290AF430CD}"/>
    <cellStyle name="SAPBEXundefined 2 7" xfId="28176" xr:uid="{5CD2673B-7FBF-4600-BE83-9B0952A78A9E}"/>
    <cellStyle name="SAPBEXundefined 3" xfId="19803" xr:uid="{00000000-0005-0000-0000-00007F4A0000}"/>
    <cellStyle name="SAPBEXundefined 3 2" xfId="19804" xr:uid="{00000000-0005-0000-0000-0000804A0000}"/>
    <cellStyle name="SAPBEXundefined 3 3" xfId="19805" xr:uid="{00000000-0005-0000-0000-0000814A0000}"/>
    <cellStyle name="SAPBEXundefined 3 3 2" xfId="20502" xr:uid="{00000000-0005-0000-0000-0000814A0000}"/>
    <cellStyle name="SAPBEXundefined 3 3 2 2" xfId="27822" xr:uid="{BD8F6AF0-3D58-4E5E-964E-381E978D5CED}"/>
    <cellStyle name="SAPBEXundefined 3 3 2 2 2" xfId="42759" xr:uid="{A1AA5330-2C06-4041-8483-4FFC3CFA12EA}"/>
    <cellStyle name="SAPBEXundefined 3 3 2 3" xfId="35520" xr:uid="{8DEAEEBC-6C83-49EA-A7A5-467FB6FC3FE8}"/>
    <cellStyle name="SAPBEXundefined 3 3 3" xfId="35106" xr:uid="{855CB5BB-B34D-4C17-B98F-938C9F849DEC}"/>
    <cellStyle name="SAPBEXundefined 3 4" xfId="19806" xr:uid="{00000000-0005-0000-0000-0000824A0000}"/>
    <cellStyle name="SAPBEXundefined 3 4 2" xfId="20503" xr:uid="{00000000-0005-0000-0000-0000824A0000}"/>
    <cellStyle name="SAPBEXundefined 3 4 2 2" xfId="35521" xr:uid="{292E17E7-3F1E-4715-8FFD-2334D95163F9}"/>
    <cellStyle name="SAPBEXundefined 3 4 3" xfId="35107" xr:uid="{AFA25164-06D0-413C-A619-369D1ABC1480}"/>
    <cellStyle name="SAPBEXundefined 3 5" xfId="19807" xr:uid="{00000000-0005-0000-0000-0000834A0000}"/>
    <cellStyle name="SAPBEXundefined 4" xfId="19808" xr:uid="{00000000-0005-0000-0000-0000844A0000}"/>
    <cellStyle name="SAPBEXundefined 4 2" xfId="19809" xr:uid="{00000000-0005-0000-0000-0000854A0000}"/>
    <cellStyle name="SAPBEXundefined 4 2 2" xfId="20504" xr:uid="{00000000-0005-0000-0000-0000854A0000}"/>
    <cellStyle name="SAPBEXundefined 4 2 2 2" xfId="35522" xr:uid="{5B2FE2A6-655E-4C5E-9198-DD8AEE50D62E}"/>
    <cellStyle name="SAPBEXundefined 4 2 3" xfId="35108" xr:uid="{7D13F1E6-116C-4889-8782-DAEC1374D847}"/>
    <cellStyle name="SAPBEXundefined 5" xfId="19810" xr:uid="{00000000-0005-0000-0000-0000864A0000}"/>
    <cellStyle name="SAPBEXundefined 5 2" xfId="20505" xr:uid="{00000000-0005-0000-0000-0000864A0000}"/>
    <cellStyle name="SAPBEXundefined 5 2 2" xfId="27823" xr:uid="{EC87C833-0761-46D2-8CA9-2243478B6C2F}"/>
    <cellStyle name="SAPBEXundefined 5 2 2 2" xfId="42760" xr:uid="{BDB81037-BE28-45E2-9C80-A7558FAE7FE3}"/>
    <cellStyle name="SAPBEXundefined 5 2 3" xfId="35523" xr:uid="{ADF14BD0-DEAA-472C-8049-46510671F943}"/>
    <cellStyle name="SAPBEXundefined 5 3" xfId="35109" xr:uid="{9FB921CA-8137-4C73-82FF-6885B8BD9309}"/>
    <cellStyle name="SAPBEXundefined 6" xfId="19811" xr:uid="{00000000-0005-0000-0000-0000874A0000}"/>
    <cellStyle name="SAPBEXundefined 7" xfId="19797" xr:uid="{00000000-0005-0000-0000-0000794A0000}"/>
    <cellStyle name="SAPBEXundefined 8" xfId="28175" xr:uid="{A5826E7A-779A-4B60-88FF-1FB2210EAA78}"/>
    <cellStyle name="Sched" xfId="2768" xr:uid="{00000000-0005-0000-0000-0000B70A0000}"/>
    <cellStyle name="Sched 2" xfId="19813" xr:uid="{00000000-0005-0000-0000-0000894A0000}"/>
    <cellStyle name="Sched 2 2" xfId="19814" xr:uid="{00000000-0005-0000-0000-00008A4A0000}"/>
    <cellStyle name="Sched 3" xfId="19815" xr:uid="{00000000-0005-0000-0000-00008B4A0000}"/>
    <cellStyle name="Sched 4" xfId="19812" xr:uid="{00000000-0005-0000-0000-0000884A0000}"/>
    <cellStyle name="SEM-BPS-data" xfId="2769" xr:uid="{00000000-0005-0000-0000-0000B80A0000}"/>
    <cellStyle name="SEM-BPS-data 2" xfId="19817" xr:uid="{00000000-0005-0000-0000-00008D4A0000}"/>
    <cellStyle name="SEM-BPS-data 2 2" xfId="19818" xr:uid="{00000000-0005-0000-0000-00008E4A0000}"/>
    <cellStyle name="SEM-BPS-data 3" xfId="19819" xr:uid="{00000000-0005-0000-0000-00008F4A0000}"/>
    <cellStyle name="SEM-BPS-data 4" xfId="19816" xr:uid="{00000000-0005-0000-0000-00008C4A0000}"/>
    <cellStyle name="SEM-BPS-head" xfId="2770" xr:uid="{00000000-0005-0000-0000-0000B90A0000}"/>
    <cellStyle name="SEM-BPS-head 2" xfId="19821" xr:uid="{00000000-0005-0000-0000-0000914A0000}"/>
    <cellStyle name="SEM-BPS-head 2 2" xfId="19822" xr:uid="{00000000-0005-0000-0000-0000924A0000}"/>
    <cellStyle name="SEM-BPS-head 3" xfId="19823" xr:uid="{00000000-0005-0000-0000-0000934A0000}"/>
    <cellStyle name="SEM-BPS-head 4" xfId="19820" xr:uid="{00000000-0005-0000-0000-0000904A0000}"/>
    <cellStyle name="SEM-BPS-headdata" xfId="2771" xr:uid="{00000000-0005-0000-0000-0000BA0A0000}"/>
    <cellStyle name="SEM-BPS-headdata 2" xfId="19825" xr:uid="{00000000-0005-0000-0000-0000954A0000}"/>
    <cellStyle name="SEM-BPS-headdata 2 2" xfId="19826" xr:uid="{00000000-0005-0000-0000-0000964A0000}"/>
    <cellStyle name="SEM-BPS-headdata 3" xfId="19827" xr:uid="{00000000-0005-0000-0000-0000974A0000}"/>
    <cellStyle name="SEM-BPS-headdata 4" xfId="19824" xr:uid="{00000000-0005-0000-0000-0000944A0000}"/>
    <cellStyle name="SEM-BPS-headkey" xfId="2772" xr:uid="{00000000-0005-0000-0000-0000BB0A0000}"/>
    <cellStyle name="SEM-BPS-headkey 2" xfId="19829" xr:uid="{00000000-0005-0000-0000-0000994A0000}"/>
    <cellStyle name="SEM-BPS-headkey 2 2" xfId="19830" xr:uid="{00000000-0005-0000-0000-00009A4A0000}"/>
    <cellStyle name="SEM-BPS-headkey 3" xfId="19831" xr:uid="{00000000-0005-0000-0000-00009B4A0000}"/>
    <cellStyle name="SEM-BPS-headkey 4" xfId="19828" xr:uid="{00000000-0005-0000-0000-0000984A0000}"/>
    <cellStyle name="SEM-BPS-input-on" xfId="2773" xr:uid="{00000000-0005-0000-0000-0000BC0A0000}"/>
    <cellStyle name="SEM-BPS-input-on 2" xfId="19833" xr:uid="{00000000-0005-0000-0000-00009D4A0000}"/>
    <cellStyle name="SEM-BPS-input-on 2 2" xfId="19834" xr:uid="{00000000-0005-0000-0000-00009E4A0000}"/>
    <cellStyle name="SEM-BPS-input-on 3" xfId="19835" xr:uid="{00000000-0005-0000-0000-00009F4A0000}"/>
    <cellStyle name="SEM-BPS-input-on 4" xfId="19832" xr:uid="{00000000-0005-0000-0000-00009C4A0000}"/>
    <cellStyle name="SEM-BPS-key" xfId="2774" xr:uid="{00000000-0005-0000-0000-0000BD0A0000}"/>
    <cellStyle name="SEM-BPS-key 2" xfId="19837" xr:uid="{00000000-0005-0000-0000-0000A14A0000}"/>
    <cellStyle name="SEM-BPS-key 2 2" xfId="19838" xr:uid="{00000000-0005-0000-0000-0000A24A0000}"/>
    <cellStyle name="SEM-BPS-key 3" xfId="19839" xr:uid="{00000000-0005-0000-0000-0000A34A0000}"/>
    <cellStyle name="SEM-BPS-key 4" xfId="19836" xr:uid="{00000000-0005-0000-0000-0000A04A0000}"/>
    <cellStyle name="SEM-BPS-sub1" xfId="2775" xr:uid="{00000000-0005-0000-0000-0000BE0A0000}"/>
    <cellStyle name="SEM-BPS-sub1 2" xfId="19841" xr:uid="{00000000-0005-0000-0000-0000A54A0000}"/>
    <cellStyle name="SEM-BPS-sub1 2 2" xfId="19842" xr:uid="{00000000-0005-0000-0000-0000A64A0000}"/>
    <cellStyle name="SEM-BPS-sub1 3" xfId="19843" xr:uid="{00000000-0005-0000-0000-0000A74A0000}"/>
    <cellStyle name="SEM-BPS-sub1 4" xfId="19840" xr:uid="{00000000-0005-0000-0000-0000A44A0000}"/>
    <cellStyle name="SEM-BPS-sub2" xfId="2776" xr:uid="{00000000-0005-0000-0000-0000BF0A0000}"/>
    <cellStyle name="SEM-BPS-sub2 2" xfId="19845" xr:uid="{00000000-0005-0000-0000-0000A94A0000}"/>
    <cellStyle name="SEM-BPS-sub2 2 2" xfId="19846" xr:uid="{00000000-0005-0000-0000-0000AA4A0000}"/>
    <cellStyle name="SEM-BPS-sub2 3" xfId="19847" xr:uid="{00000000-0005-0000-0000-0000AB4A0000}"/>
    <cellStyle name="SEM-BPS-sub2 4" xfId="19844" xr:uid="{00000000-0005-0000-0000-0000A84A0000}"/>
    <cellStyle name="SEM-BPS-total" xfId="2777" xr:uid="{00000000-0005-0000-0000-0000C00A0000}"/>
    <cellStyle name="SEM-BPS-total 2" xfId="19849" xr:uid="{00000000-0005-0000-0000-0000AD4A0000}"/>
    <cellStyle name="SEM-BPS-total 2 2" xfId="19850" xr:uid="{00000000-0005-0000-0000-0000AE4A0000}"/>
    <cellStyle name="SEM-BPS-total 3" xfId="19851" xr:uid="{00000000-0005-0000-0000-0000AF4A0000}"/>
    <cellStyle name="SEM-BPS-total 4" xfId="19848" xr:uid="{00000000-0005-0000-0000-0000AC4A0000}"/>
    <cellStyle name="Sheet Title" xfId="2778" xr:uid="{00000000-0005-0000-0000-0000C10A0000}"/>
    <cellStyle name="Sheet Title 2" xfId="19853" xr:uid="{00000000-0005-0000-0000-0000B14A0000}"/>
    <cellStyle name="Sheet Title 2 2" xfId="19854" xr:uid="{00000000-0005-0000-0000-0000B24A0000}"/>
    <cellStyle name="Sheet Title 3" xfId="19855" xr:uid="{00000000-0005-0000-0000-0000B34A0000}"/>
    <cellStyle name="Sheet Title 4" xfId="19856" xr:uid="{00000000-0005-0000-0000-0000B44A0000}"/>
    <cellStyle name="Sheet Title 5" xfId="19852" xr:uid="{00000000-0005-0000-0000-0000B04A0000}"/>
    <cellStyle name="small" xfId="2779" xr:uid="{00000000-0005-0000-0000-0000C20A0000}"/>
    <cellStyle name="small 2" xfId="2780" xr:uid="{00000000-0005-0000-0000-0000C30A0000}"/>
    <cellStyle name="small 2 2" xfId="19859" xr:uid="{00000000-0005-0000-0000-0000B74A0000}"/>
    <cellStyle name="small 2 3" xfId="19858" xr:uid="{00000000-0005-0000-0000-0000B64A0000}"/>
    <cellStyle name="small 2 3 2" xfId="27531" xr:uid="{F25D9A46-35CA-4D85-9B76-72CC87BC55BA}"/>
    <cellStyle name="small 2 3 2 2" xfId="42481" xr:uid="{DC6471CA-D2E9-4ED4-8B8D-79C59B76E688}"/>
    <cellStyle name="small 2 3 3" xfId="35110" xr:uid="{F8BE33B7-9D08-4BF4-8B91-77FB6ADE1868}"/>
    <cellStyle name="small 2 4" xfId="20506" xr:uid="{00000000-0005-0000-0000-0000B64A0000}"/>
    <cellStyle name="small 2 4 2" xfId="27824" xr:uid="{3D0F0A12-AAB6-4AC4-93B8-703F42E8D337}"/>
    <cellStyle name="small 2 4 2 2" xfId="42761" xr:uid="{B7A3DF36-4CDD-418C-A45C-9FAA0FC6ACDE}"/>
    <cellStyle name="small 2 4 3" xfId="35524" xr:uid="{6CE5D686-EC34-47B0-A1D4-DB0B468BF359}"/>
    <cellStyle name="small 2 5" xfId="20807" xr:uid="{FA8DE8AD-8431-4710-B8E7-FA525188072E}"/>
    <cellStyle name="small 2 5 2" xfId="35789" xr:uid="{1F694FAA-90DC-43AD-87F1-87F802B12D97}"/>
    <cellStyle name="small 2 6" xfId="28178" xr:uid="{AE28A73D-1F0A-42F5-B120-652447CF9EBE}"/>
    <cellStyle name="small 3" xfId="19860" xr:uid="{00000000-0005-0000-0000-0000B84A0000}"/>
    <cellStyle name="small 4" xfId="19857" xr:uid="{00000000-0005-0000-0000-0000B54A0000}"/>
    <cellStyle name="small 5" xfId="20806" xr:uid="{53C795F8-A575-4FB8-8EFB-E412E5026648}"/>
    <cellStyle name="small 5 2" xfId="35788" xr:uid="{C19F1C84-0F35-4BE7-8331-DB6D9C151FCD}"/>
    <cellStyle name="small 6" xfId="28177" xr:uid="{7BE16F54-49D7-454E-92BE-63244326F32D}"/>
    <cellStyle name="Sort_Name" xfId="2781" xr:uid="{00000000-0005-0000-0000-0000C40A0000}"/>
    <cellStyle name="State" xfId="2782" xr:uid="{00000000-0005-0000-0000-0000C50A0000}"/>
    <cellStyle name="State 2" xfId="5310" xr:uid="{00000000-0005-0000-0000-0000BB4A0000}"/>
    <cellStyle name="State 2 2" xfId="13615" xr:uid="{00000000-0005-0000-0000-0000BB4A0000}"/>
    <cellStyle name="State 2 2 2" xfId="33837" xr:uid="{4C110B9B-EB7C-4BE1-897F-6A1708E54B97}"/>
    <cellStyle name="State 3" xfId="5502" xr:uid="{00000000-0005-0000-0000-0000BA4A0000}"/>
    <cellStyle name="Step" xfId="2783" xr:uid="{00000000-0005-0000-0000-0000C60A0000}"/>
    <cellStyle name="Style 1" xfId="2784" xr:uid="{00000000-0005-0000-0000-0000C70A0000}"/>
    <cellStyle name="Style 1 2" xfId="19862" xr:uid="{00000000-0005-0000-0000-0000BE4A0000}"/>
    <cellStyle name="Style 1 2 2" xfId="19863" xr:uid="{00000000-0005-0000-0000-0000BF4A0000}"/>
    <cellStyle name="Style 1 3" xfId="19864" xr:uid="{00000000-0005-0000-0000-0000C04A0000}"/>
    <cellStyle name="Style 1 4" xfId="19861" xr:uid="{00000000-0005-0000-0000-0000BD4A0000}"/>
    <cellStyle name="Style 2" xfId="2785" xr:uid="{00000000-0005-0000-0000-0000C80A0000}"/>
    <cellStyle name="Style 2 2" xfId="19865" xr:uid="{00000000-0005-0000-0000-0000C24A0000}"/>
    <cellStyle name="Style 2 3" xfId="19866" xr:uid="{00000000-0005-0000-0000-0000C34A0000}"/>
    <cellStyle name="Style 21" xfId="19867" xr:uid="{00000000-0005-0000-0000-0000C44A0000}"/>
    <cellStyle name="Style 22" xfId="19868" xr:uid="{00000000-0005-0000-0000-0000C54A0000}"/>
    <cellStyle name="Style 22 2" xfId="19869" xr:uid="{00000000-0005-0000-0000-0000C64A0000}"/>
    <cellStyle name="Style 23" xfId="19870" xr:uid="{00000000-0005-0000-0000-0000C74A0000}"/>
    <cellStyle name="Style 23 2" xfId="19871" xr:uid="{00000000-0005-0000-0000-0000C84A0000}"/>
    <cellStyle name="Style 24" xfId="19872" xr:uid="{00000000-0005-0000-0000-0000C94A0000}"/>
    <cellStyle name="Style 24 2" xfId="19873" xr:uid="{00000000-0005-0000-0000-0000CA4A0000}"/>
    <cellStyle name="Style 25" xfId="19874" xr:uid="{00000000-0005-0000-0000-0000CB4A0000}"/>
    <cellStyle name="Style 25 2" xfId="19875" xr:uid="{00000000-0005-0000-0000-0000CC4A0000}"/>
    <cellStyle name="Style 26" xfId="2786" xr:uid="{00000000-0005-0000-0000-0000C90A0000}"/>
    <cellStyle name="Style 26 2" xfId="19877" xr:uid="{00000000-0005-0000-0000-0000CE4A0000}"/>
    <cellStyle name="Style 26 3" xfId="19878" xr:uid="{00000000-0005-0000-0000-0000CF4A0000}"/>
    <cellStyle name="Style 26 4" xfId="19879" xr:uid="{00000000-0005-0000-0000-0000D04A0000}"/>
    <cellStyle name="Style 26 5" xfId="19876" xr:uid="{00000000-0005-0000-0000-0000CD4A0000}"/>
    <cellStyle name="Style 27" xfId="19880" xr:uid="{00000000-0005-0000-0000-0000D14A0000}"/>
    <cellStyle name="Style 27 2" xfId="19881" xr:uid="{00000000-0005-0000-0000-0000D24A0000}"/>
    <cellStyle name="Style 28" xfId="2787" xr:uid="{00000000-0005-0000-0000-0000CA0A0000}"/>
    <cellStyle name="Style 28 2" xfId="19883" xr:uid="{00000000-0005-0000-0000-0000D44A0000}"/>
    <cellStyle name="Style 28 2 2" xfId="19884" xr:uid="{00000000-0005-0000-0000-0000D54A0000}"/>
    <cellStyle name="Style 28 3" xfId="19885" xr:uid="{00000000-0005-0000-0000-0000D64A0000}"/>
    <cellStyle name="Style 28 4" xfId="19886" xr:uid="{00000000-0005-0000-0000-0000D74A0000}"/>
    <cellStyle name="Style 28 5" xfId="19887" xr:uid="{00000000-0005-0000-0000-0000D84A0000}"/>
    <cellStyle name="Style 28 6" xfId="19888" xr:uid="{00000000-0005-0000-0000-0000D94A0000}"/>
    <cellStyle name="Style 28 7" xfId="19882" xr:uid="{00000000-0005-0000-0000-0000D34A0000}"/>
    <cellStyle name="Style 29" xfId="19889" xr:uid="{00000000-0005-0000-0000-0000DA4A0000}"/>
    <cellStyle name="Style 29 2" xfId="19890" xr:uid="{00000000-0005-0000-0000-0000DB4A0000}"/>
    <cellStyle name="Style 3" xfId="2788" xr:uid="{00000000-0005-0000-0000-0000CB0A0000}"/>
    <cellStyle name="Style 3 2" xfId="19892" xr:uid="{00000000-0005-0000-0000-0000DD4A0000}"/>
    <cellStyle name="Style 3 2 2" xfId="19893" xr:uid="{00000000-0005-0000-0000-0000DE4A0000}"/>
    <cellStyle name="Style 3 3" xfId="19894" xr:uid="{00000000-0005-0000-0000-0000DF4A0000}"/>
    <cellStyle name="Style 3 4" xfId="19891" xr:uid="{00000000-0005-0000-0000-0000DC4A0000}"/>
    <cellStyle name="Style 30" xfId="19895" xr:uid="{00000000-0005-0000-0000-0000E04A0000}"/>
    <cellStyle name="Style 30 2" xfId="19896" xr:uid="{00000000-0005-0000-0000-0000E14A0000}"/>
    <cellStyle name="Style 31" xfId="19897" xr:uid="{00000000-0005-0000-0000-0000E24A0000}"/>
    <cellStyle name="Style 31 2" xfId="19898" xr:uid="{00000000-0005-0000-0000-0000E34A0000}"/>
    <cellStyle name="Style 32" xfId="19899" xr:uid="{00000000-0005-0000-0000-0000E44A0000}"/>
    <cellStyle name="Style 32 2" xfId="19900" xr:uid="{00000000-0005-0000-0000-0000E54A0000}"/>
    <cellStyle name="Style 32 2 2" xfId="20508" xr:uid="{00000000-0005-0000-0000-0000E54A0000}"/>
    <cellStyle name="Style 32 2 2 2" xfId="27826" xr:uid="{A13C83DC-E843-49B6-BFC5-25C36B548A30}"/>
    <cellStyle name="Style 32 2 2 2 2" xfId="42763" xr:uid="{3DEDE0AB-D6E1-4B3B-97F8-38C945CC1B35}"/>
    <cellStyle name="Style 32 2 2 3" xfId="35526" xr:uid="{09026EB2-7E60-4EBB-AFE2-719BE60CFF23}"/>
    <cellStyle name="Style 32 2 3" xfId="27533" xr:uid="{F4021B13-5F18-4E23-83F4-5FA42BB22048}"/>
    <cellStyle name="Style 32 2 3 2" xfId="42483" xr:uid="{B941C627-FCFD-41B2-A25B-D326254EEBCE}"/>
    <cellStyle name="Style 32 2 4" xfId="35112" xr:uid="{B8885DF1-3F61-4508-B8A8-DC0A2D234940}"/>
    <cellStyle name="Style 32 3" xfId="20507" xr:uid="{00000000-0005-0000-0000-0000E44A0000}"/>
    <cellStyle name="Style 32 3 2" xfId="27825" xr:uid="{D473F3B7-5168-493E-873D-F04EC527517D}"/>
    <cellStyle name="Style 32 3 2 2" xfId="42762" xr:uid="{717DD2D6-A105-4AA1-9EE1-9488DA6BA318}"/>
    <cellStyle name="Style 32 3 3" xfId="35525" xr:uid="{12448F60-7E43-4742-8D61-A42C1DDFB08E}"/>
    <cellStyle name="Style 32 4" xfId="27532" xr:uid="{EB0A6E60-86B1-4E8C-9CE4-3BB328D10709}"/>
    <cellStyle name="Style 32 4 2" xfId="42482" xr:uid="{6391DDCD-EE28-4963-B38B-41E7BB1C3395}"/>
    <cellStyle name="Style 32 5" xfId="35111" xr:uid="{44156D23-E803-4B6B-AE0F-4DBCACB0E367}"/>
    <cellStyle name="Style 33" xfId="19901" xr:uid="{00000000-0005-0000-0000-0000E64A0000}"/>
    <cellStyle name="Style 33 2" xfId="19902" xr:uid="{00000000-0005-0000-0000-0000E74A0000}"/>
    <cellStyle name="Style 34" xfId="19903" xr:uid="{00000000-0005-0000-0000-0000E84A0000}"/>
    <cellStyle name="Style 34 2" xfId="19904" xr:uid="{00000000-0005-0000-0000-0000E94A0000}"/>
    <cellStyle name="Style 34 2 2" xfId="19905" xr:uid="{00000000-0005-0000-0000-0000EA4A0000}"/>
    <cellStyle name="Style 34 2 2 2" xfId="20511" xr:uid="{00000000-0005-0000-0000-0000EA4A0000}"/>
    <cellStyle name="Style 34 2 2 2 2" xfId="35529" xr:uid="{4D0084DE-997E-49FA-AB92-CE198361D2C9}"/>
    <cellStyle name="Style 34 2 2 3" xfId="27536" xr:uid="{76EB7B78-F25B-4453-94ED-2E1DBE70EBB2}"/>
    <cellStyle name="Style 34 2 3" xfId="20510" xr:uid="{00000000-0005-0000-0000-0000E94A0000}"/>
    <cellStyle name="Style 34 2 3 2" xfId="35528" xr:uid="{9FE9B2EB-4364-4F1A-8703-CC6ECB443AF0}"/>
    <cellStyle name="Style 34 2 4" xfId="27535" xr:uid="{185BF390-3CF2-4397-B64D-91869F0B77C3}"/>
    <cellStyle name="Style 34 3" xfId="19906" xr:uid="{00000000-0005-0000-0000-0000EB4A0000}"/>
    <cellStyle name="Style 34 3 2" xfId="20512" xr:uid="{00000000-0005-0000-0000-0000EB4A0000}"/>
    <cellStyle name="Style 34 3 2 2" xfId="35530" xr:uid="{0881832F-BE8E-4DD8-95CC-4B7FFF03223A}"/>
    <cellStyle name="Style 34 3 3" xfId="27537" xr:uid="{3895DB80-7ECC-4952-9D18-0BAB4297965F}"/>
    <cellStyle name="Style 34 4" xfId="20509" xr:uid="{00000000-0005-0000-0000-0000E84A0000}"/>
    <cellStyle name="Style 34 4 2" xfId="35527" xr:uid="{C026B67B-2A63-4A8B-ACD5-A88940589ECF}"/>
    <cellStyle name="Style 34 5" xfId="27534" xr:uid="{E86D2436-2358-467D-A165-4BB0434E1A8D}"/>
    <cellStyle name="Style 35" xfId="2789" xr:uid="{00000000-0005-0000-0000-0000CC0A0000}"/>
    <cellStyle name="Style 35 2" xfId="19908" xr:uid="{00000000-0005-0000-0000-0000ED4A0000}"/>
    <cellStyle name="Style 35 2 2" xfId="19909" xr:uid="{00000000-0005-0000-0000-0000EE4A0000}"/>
    <cellStyle name="Style 35 2 3" xfId="19910" xr:uid="{00000000-0005-0000-0000-0000EF4A0000}"/>
    <cellStyle name="Style 35 3" xfId="19911" xr:uid="{00000000-0005-0000-0000-0000F04A0000}"/>
    <cellStyle name="Style 35 4" xfId="19912" xr:uid="{00000000-0005-0000-0000-0000F14A0000}"/>
    <cellStyle name="Style 35 5" xfId="19913" xr:uid="{00000000-0005-0000-0000-0000F24A0000}"/>
    <cellStyle name="Style 35 6" xfId="19914" xr:uid="{00000000-0005-0000-0000-0000F34A0000}"/>
    <cellStyle name="Style 35 7" xfId="19915" xr:uid="{00000000-0005-0000-0000-0000F44A0000}"/>
    <cellStyle name="Style 35 8" xfId="19907" xr:uid="{00000000-0005-0000-0000-0000EC4A0000}"/>
    <cellStyle name="Style 36" xfId="2790" xr:uid="{00000000-0005-0000-0000-0000CD0A0000}"/>
    <cellStyle name="Style 36 2" xfId="19917" xr:uid="{00000000-0005-0000-0000-0000F64A0000}"/>
    <cellStyle name="Style 36 2 2" xfId="19918" xr:uid="{00000000-0005-0000-0000-0000F74A0000}"/>
    <cellStyle name="Style 36 2 2 2" xfId="35114" xr:uid="{5EC515E9-6551-47C1-85CC-E4F0418DBB95}"/>
    <cellStyle name="Style 36 2 3" xfId="19919" xr:uid="{00000000-0005-0000-0000-0000F84A0000}"/>
    <cellStyle name="Style 36 2 4" xfId="35113" xr:uid="{5FA28715-AFBD-46B9-960A-F64F0E690D82}"/>
    <cellStyle name="Style 36 3" xfId="19920" xr:uid="{00000000-0005-0000-0000-0000F94A0000}"/>
    <cellStyle name="Style 36 3 2" xfId="35115" xr:uid="{27EA6779-F694-4BE2-AAE7-16EB3552F6CD}"/>
    <cellStyle name="Style 36 4" xfId="19921" xr:uid="{00000000-0005-0000-0000-0000FA4A0000}"/>
    <cellStyle name="Style 36 5" xfId="19922" xr:uid="{00000000-0005-0000-0000-0000FB4A0000}"/>
    <cellStyle name="Style 36 6" xfId="19923" xr:uid="{00000000-0005-0000-0000-0000FC4A0000}"/>
    <cellStyle name="Style 36 6 2" xfId="35116" xr:uid="{52761D88-1C62-40A3-ADFA-71B31E091E09}"/>
    <cellStyle name="Style 36 7" xfId="19924" xr:uid="{00000000-0005-0000-0000-0000FD4A0000}"/>
    <cellStyle name="Style 36 8" xfId="19916" xr:uid="{00000000-0005-0000-0000-0000F54A0000}"/>
    <cellStyle name="Style 37" xfId="19925" xr:uid="{00000000-0005-0000-0000-0000FE4A0000}"/>
    <cellStyle name="Style 37 2" xfId="19926" xr:uid="{00000000-0005-0000-0000-0000FF4A0000}"/>
    <cellStyle name="Style 37 2 2" xfId="19927" xr:uid="{00000000-0005-0000-0000-0000004B0000}"/>
    <cellStyle name="Style 37 3" xfId="19928" xr:uid="{00000000-0005-0000-0000-0000014B0000}"/>
    <cellStyle name="Style 38" xfId="19929" xr:uid="{00000000-0005-0000-0000-0000024B0000}"/>
    <cellStyle name="Style 38 2" xfId="19930" xr:uid="{00000000-0005-0000-0000-0000034B0000}"/>
    <cellStyle name="Style 38 2 2" xfId="19931" xr:uid="{00000000-0005-0000-0000-0000044B0000}"/>
    <cellStyle name="Style 38 3" xfId="19932" xr:uid="{00000000-0005-0000-0000-0000054B0000}"/>
    <cellStyle name="Style 39" xfId="19933" xr:uid="{00000000-0005-0000-0000-0000064B0000}"/>
    <cellStyle name="Style 39 2" xfId="19934" xr:uid="{00000000-0005-0000-0000-0000074B0000}"/>
    <cellStyle name="Style 39 2 2" xfId="19935" xr:uid="{00000000-0005-0000-0000-0000084B0000}"/>
    <cellStyle name="Style 39 3" xfId="19936" xr:uid="{00000000-0005-0000-0000-0000094B0000}"/>
    <cellStyle name="Style 40" xfId="19937" xr:uid="{00000000-0005-0000-0000-00000A4B0000}"/>
    <cellStyle name="Style 40 2" xfId="19938" xr:uid="{00000000-0005-0000-0000-00000B4B0000}"/>
    <cellStyle name="Style 40 2 2" xfId="19939" xr:uid="{00000000-0005-0000-0000-00000C4B0000}"/>
    <cellStyle name="Style 40 2 2 2" xfId="20515" xr:uid="{00000000-0005-0000-0000-00000C4B0000}"/>
    <cellStyle name="Style 40 2 2 2 2" xfId="27829" xr:uid="{699C3964-FF41-4C9D-B155-853AC218034B}"/>
    <cellStyle name="Style 40 2 2 2 2 2" xfId="42766" xr:uid="{63683BDD-DBED-4B48-9D05-3765615AB6CC}"/>
    <cellStyle name="Style 40 2 2 2 3" xfId="35533" xr:uid="{76C209D9-3664-4E4D-BF1B-E96FA63543F3}"/>
    <cellStyle name="Style 40 2 2 3" xfId="27540" xr:uid="{6D0FCE52-C218-4676-8CCD-5F74C3213336}"/>
    <cellStyle name="Style 40 2 2 3 2" xfId="42486" xr:uid="{E0F92E81-BBFA-43B8-85B3-6F0ABC725F57}"/>
    <cellStyle name="Style 40 2 2 4" xfId="35119" xr:uid="{22DDD3C7-7882-4C36-925B-62B6C687E307}"/>
    <cellStyle name="Style 40 2 3" xfId="20514" xr:uid="{00000000-0005-0000-0000-00000B4B0000}"/>
    <cellStyle name="Style 40 2 3 2" xfId="27828" xr:uid="{733296BD-A392-447C-A408-015E83324DB1}"/>
    <cellStyle name="Style 40 2 3 2 2" xfId="42765" xr:uid="{B42E0F0B-7D23-4E1D-AC79-C8476615C29A}"/>
    <cellStyle name="Style 40 2 3 3" xfId="35532" xr:uid="{AD4A4D48-FF04-4EAD-A8AC-2A1EAE689066}"/>
    <cellStyle name="Style 40 2 4" xfId="27539" xr:uid="{8014A99C-10CC-4C78-A62C-FE93D255B215}"/>
    <cellStyle name="Style 40 2 4 2" xfId="42485" xr:uid="{0AD022B4-247E-486C-B959-7019A8D452F1}"/>
    <cellStyle name="Style 40 2 5" xfId="35118" xr:uid="{E6E585E2-F39C-439D-9C91-EB693DA21F86}"/>
    <cellStyle name="Style 40 3" xfId="19940" xr:uid="{00000000-0005-0000-0000-00000D4B0000}"/>
    <cellStyle name="Style 40 3 2" xfId="20516" xr:uid="{00000000-0005-0000-0000-00000D4B0000}"/>
    <cellStyle name="Style 40 3 2 2" xfId="27830" xr:uid="{536DD995-A1AB-441D-AA83-2A28FC095D06}"/>
    <cellStyle name="Style 40 3 2 2 2" xfId="42767" xr:uid="{F1550EEF-514E-4806-9D81-9F1AB03C0470}"/>
    <cellStyle name="Style 40 3 2 3" xfId="35534" xr:uid="{18AA5F33-B16A-4F2E-8960-BB7073481D00}"/>
    <cellStyle name="Style 40 3 3" xfId="27541" xr:uid="{06D5E31D-F8BA-4FDD-B917-C1F4805B5723}"/>
    <cellStyle name="Style 40 3 3 2" xfId="42487" xr:uid="{237C5805-03BE-4DB9-81AC-303199D9B32A}"/>
    <cellStyle name="Style 40 3 4" xfId="35120" xr:uid="{7E401113-8756-4124-8D2F-BE75C1C39268}"/>
    <cellStyle name="Style 40 4" xfId="20513" xr:uid="{00000000-0005-0000-0000-00000A4B0000}"/>
    <cellStyle name="Style 40 4 2" xfId="27827" xr:uid="{FA23C314-DE67-4C56-B6B8-71048283A0D3}"/>
    <cellStyle name="Style 40 4 2 2" xfId="42764" xr:uid="{6DC30E98-102C-4FA1-A89B-BDEF355561DB}"/>
    <cellStyle name="Style 40 4 3" xfId="35531" xr:uid="{99723781-0489-4E48-BA6A-4BDECC04D5D5}"/>
    <cellStyle name="Style 40 5" xfId="27538" xr:uid="{4EB150B2-83F1-4FFF-A523-6036AE619492}"/>
    <cellStyle name="Style 40 5 2" xfId="42484" xr:uid="{52257705-02B7-4B03-96AF-9B1C1D82F78F}"/>
    <cellStyle name="Style 40 6" xfId="35117" xr:uid="{E1D26EC5-9969-47E1-A994-5ED39A30C281}"/>
    <cellStyle name="Style 41" xfId="19941" xr:uid="{00000000-0005-0000-0000-00000E4B0000}"/>
    <cellStyle name="Style 41 2" xfId="19942" xr:uid="{00000000-0005-0000-0000-00000F4B0000}"/>
    <cellStyle name="Style 41 2 2" xfId="19943" xr:uid="{00000000-0005-0000-0000-0000104B0000}"/>
    <cellStyle name="Style 41 2 2 2" xfId="20519" xr:uid="{00000000-0005-0000-0000-0000104B0000}"/>
    <cellStyle name="Style 41 2 2 2 2" xfId="35537" xr:uid="{F7AA0920-8BB4-4467-AE66-D8A122EDA48F}"/>
    <cellStyle name="Style 41 2 2 3" xfId="27544" xr:uid="{7B9C032A-B089-4C45-A31D-AF00D96CC64F}"/>
    <cellStyle name="Style 41 2 2 3 2" xfId="42490" xr:uid="{9F8552B3-2841-4468-A25D-998CC0AB3649}"/>
    <cellStyle name="Style 41 2 2 4" xfId="35123" xr:uid="{503A91AB-C8BB-475F-AE93-D73ACAE263C3}"/>
    <cellStyle name="Style 41 2 3" xfId="20518" xr:uid="{00000000-0005-0000-0000-00000F4B0000}"/>
    <cellStyle name="Style 41 2 3 2" xfId="35536" xr:uid="{2120C209-5AAE-4A1F-B347-E2AD04ACD00B}"/>
    <cellStyle name="Style 41 2 4" xfId="27543" xr:uid="{8DBD6732-B914-421D-B91F-88DB6B5795A3}"/>
    <cellStyle name="Style 41 2 4 2" xfId="42489" xr:uid="{2936EEB2-A913-4097-B8AB-86D908D52504}"/>
    <cellStyle name="Style 41 2 5" xfId="35122" xr:uid="{0E294CE8-8E01-4F43-84D3-C4AE51BDD31E}"/>
    <cellStyle name="Style 41 3" xfId="19944" xr:uid="{00000000-0005-0000-0000-0000114B0000}"/>
    <cellStyle name="Style 41 3 2" xfId="20520" xr:uid="{00000000-0005-0000-0000-0000114B0000}"/>
    <cellStyle name="Style 41 3 2 2" xfId="35538" xr:uid="{CAEC2E5F-99E5-4C68-97E5-40A28DC06D16}"/>
    <cellStyle name="Style 41 3 3" xfId="27545" xr:uid="{2603535A-EA7E-44A8-9CE4-BB204D6D643E}"/>
    <cellStyle name="Style 41 3 3 2" xfId="42491" xr:uid="{8DA9399E-0DCC-41DB-AF11-8C56A243EBDE}"/>
    <cellStyle name="Style 41 3 4" xfId="35124" xr:uid="{0004CCD7-FCFD-4455-8965-5DA4B2FB8439}"/>
    <cellStyle name="Style 41 4" xfId="20517" xr:uid="{00000000-0005-0000-0000-00000E4B0000}"/>
    <cellStyle name="Style 41 4 2" xfId="35535" xr:uid="{870D4833-E400-4A5D-B7DA-454D563E5943}"/>
    <cellStyle name="Style 41 5" xfId="27542" xr:uid="{B7CD0585-3592-4932-B156-8851E9E413B1}"/>
    <cellStyle name="Style 41 5 2" xfId="42488" xr:uid="{B2DBF6C7-684B-4585-9C8E-11619F7D94B7}"/>
    <cellStyle name="Style 41 6" xfId="35121" xr:uid="{9F73BBE2-78BE-4800-9A08-5797585AA1E8}"/>
    <cellStyle name="Subtotal" xfId="2791" xr:uid="{00000000-0005-0000-0000-0000CE0A0000}"/>
    <cellStyle name="test a style" xfId="2792" xr:uid="{00000000-0005-0000-0000-0000CF0A0000}"/>
    <cellStyle name="Text" xfId="2793" xr:uid="{00000000-0005-0000-0000-0000D00A0000}"/>
    <cellStyle name="Text 2" xfId="19946" xr:uid="{00000000-0005-0000-0000-0000154B0000}"/>
    <cellStyle name="Text 2 2" xfId="19947" xr:uid="{00000000-0005-0000-0000-0000164B0000}"/>
    <cellStyle name="Text 3" xfId="19948" xr:uid="{00000000-0005-0000-0000-0000174B0000}"/>
    <cellStyle name="Text 4" xfId="19945" xr:uid="{00000000-0005-0000-0000-0000144B0000}"/>
    <cellStyle name="Thousand" xfId="2794" xr:uid="{00000000-0005-0000-0000-0000D10A0000}"/>
    <cellStyle name="Thousand 2" xfId="19950" xr:uid="{00000000-0005-0000-0000-0000194B0000}"/>
    <cellStyle name="Thousand 2 2" xfId="19951" xr:uid="{00000000-0005-0000-0000-00001A4B0000}"/>
    <cellStyle name="Thousand 3" xfId="19952" xr:uid="{00000000-0005-0000-0000-00001B4B0000}"/>
    <cellStyle name="Thousand 4" xfId="19949" xr:uid="{00000000-0005-0000-0000-0000184B0000}"/>
    <cellStyle name="Thousands" xfId="2795" xr:uid="{00000000-0005-0000-0000-0000D20A0000}"/>
    <cellStyle name="Thousands 2" xfId="19954" xr:uid="{00000000-0005-0000-0000-00001D4B0000}"/>
    <cellStyle name="Thousands 2 2" xfId="19955" xr:uid="{00000000-0005-0000-0000-00001E4B0000}"/>
    <cellStyle name="Thousands 3" xfId="19956" xr:uid="{00000000-0005-0000-0000-00001F4B0000}"/>
    <cellStyle name="Thousands 4" xfId="19953" xr:uid="{00000000-0005-0000-0000-00001C4B0000}"/>
    <cellStyle name="Title" xfId="65" builtinId="15" customBuiltin="1"/>
    <cellStyle name="Title 10" xfId="19957" xr:uid="{00000000-0005-0000-0000-0000204B0000}"/>
    <cellStyle name="Title 11" xfId="19958" xr:uid="{00000000-0005-0000-0000-0000214B0000}"/>
    <cellStyle name="Title 12" xfId="19959" xr:uid="{00000000-0005-0000-0000-0000224B0000}"/>
    <cellStyle name="Title 2" xfId="2796" xr:uid="{00000000-0005-0000-0000-0000D30A0000}"/>
    <cellStyle name="Title 2 2" xfId="19961" xr:uid="{00000000-0005-0000-0000-0000244B0000}"/>
    <cellStyle name="Title 2 2 2" xfId="19962" xr:uid="{00000000-0005-0000-0000-0000254B0000}"/>
    <cellStyle name="Title 2 3" xfId="19963" xr:uid="{00000000-0005-0000-0000-0000264B0000}"/>
    <cellStyle name="Title 2 4" xfId="19964" xr:uid="{00000000-0005-0000-0000-0000274B0000}"/>
    <cellStyle name="Title 2 5" xfId="19960" xr:uid="{00000000-0005-0000-0000-0000234B0000}"/>
    <cellStyle name="Title 3" xfId="2797" xr:uid="{00000000-0005-0000-0000-0000D40A0000}"/>
    <cellStyle name="Title 3 2" xfId="19966" xr:uid="{00000000-0005-0000-0000-0000294B0000}"/>
    <cellStyle name="Title 3 3" xfId="19967" xr:uid="{00000000-0005-0000-0000-00002A4B0000}"/>
    <cellStyle name="Title 3 4" xfId="19968" xr:uid="{00000000-0005-0000-0000-00002B4B0000}"/>
    <cellStyle name="Title 3 5" xfId="19969" xr:uid="{00000000-0005-0000-0000-00002C4B0000}"/>
    <cellStyle name="Title 3 6" xfId="19965" xr:uid="{00000000-0005-0000-0000-0000284B0000}"/>
    <cellStyle name="Title 4" xfId="2798" xr:uid="{00000000-0005-0000-0000-0000D50A0000}"/>
    <cellStyle name="Title 4 2" xfId="19971" xr:uid="{00000000-0005-0000-0000-00002E4B0000}"/>
    <cellStyle name="Title 4 2 2" xfId="19972" xr:uid="{00000000-0005-0000-0000-00002F4B0000}"/>
    <cellStyle name="Title 4 3" xfId="19973" xr:uid="{00000000-0005-0000-0000-0000304B0000}"/>
    <cellStyle name="Title 4 4" xfId="19970" xr:uid="{00000000-0005-0000-0000-00002D4B0000}"/>
    <cellStyle name="Title 5" xfId="2799" xr:uid="{00000000-0005-0000-0000-0000D60A0000}"/>
    <cellStyle name="Title 5 2" xfId="19975" xr:uid="{00000000-0005-0000-0000-0000324B0000}"/>
    <cellStyle name="Title 5 2 2" xfId="19976" xr:uid="{00000000-0005-0000-0000-0000334B0000}"/>
    <cellStyle name="Title 5 3" xfId="19977" xr:uid="{00000000-0005-0000-0000-0000344B0000}"/>
    <cellStyle name="Title 5 4" xfId="19974" xr:uid="{00000000-0005-0000-0000-0000314B0000}"/>
    <cellStyle name="Title 6" xfId="2800" xr:uid="{00000000-0005-0000-0000-0000D70A0000}"/>
    <cellStyle name="Title 6 2" xfId="19979" xr:uid="{00000000-0005-0000-0000-0000364B0000}"/>
    <cellStyle name="Title 6 2 2" xfId="19980" xr:uid="{00000000-0005-0000-0000-0000374B0000}"/>
    <cellStyle name="Title 6 3" xfId="19981" xr:uid="{00000000-0005-0000-0000-0000384B0000}"/>
    <cellStyle name="Title 6 4" xfId="19978" xr:uid="{00000000-0005-0000-0000-0000354B0000}"/>
    <cellStyle name="Title 7" xfId="2801" xr:uid="{00000000-0005-0000-0000-0000D80A0000}"/>
    <cellStyle name="Title 7 2" xfId="19983" xr:uid="{00000000-0005-0000-0000-00003A4B0000}"/>
    <cellStyle name="Title 7 2 2" xfId="19984" xr:uid="{00000000-0005-0000-0000-00003B4B0000}"/>
    <cellStyle name="Title 7 3" xfId="19985" xr:uid="{00000000-0005-0000-0000-00003C4B0000}"/>
    <cellStyle name="Title 7 4" xfId="19982" xr:uid="{00000000-0005-0000-0000-0000394B0000}"/>
    <cellStyle name="Title 8" xfId="19986" xr:uid="{00000000-0005-0000-0000-00003D4B0000}"/>
    <cellStyle name="Title 8 2" xfId="19987" xr:uid="{00000000-0005-0000-0000-00003E4B0000}"/>
    <cellStyle name="Title 8 3" xfId="19988" xr:uid="{00000000-0005-0000-0000-00003F4B0000}"/>
    <cellStyle name="Title 9" xfId="19989" xr:uid="{00000000-0005-0000-0000-0000404B0000}"/>
    <cellStyle name="Title 9 2" xfId="19990" xr:uid="{00000000-0005-0000-0000-0000414B0000}"/>
    <cellStyle name="Total" xfId="80" builtinId="25" customBuiltin="1"/>
    <cellStyle name="Total 10" xfId="19991" xr:uid="{00000000-0005-0000-0000-0000434B0000}"/>
    <cellStyle name="Total 11" xfId="19992" xr:uid="{00000000-0005-0000-0000-0000444B0000}"/>
    <cellStyle name="Total 11 2" xfId="27546" xr:uid="{DB0AC300-43E5-4B20-BCB9-3FA15D7BC6B7}"/>
    <cellStyle name="Total 12" xfId="19993" xr:uid="{00000000-0005-0000-0000-0000454B0000}"/>
    <cellStyle name="Total 2" xfId="2802" xr:uid="{00000000-0005-0000-0000-0000D90A0000}"/>
    <cellStyle name="Total 2 2" xfId="2803" xr:uid="{00000000-0005-0000-0000-0000DA0A0000}"/>
    <cellStyle name="Total 2 2 2" xfId="19994" xr:uid="{00000000-0005-0000-0000-0000484B0000}"/>
    <cellStyle name="Total 2 2 2 2" xfId="19995" xr:uid="{00000000-0005-0000-0000-0000494B0000}"/>
    <cellStyle name="Total 2 2 2 2 2" xfId="20521" xr:uid="{00000000-0005-0000-0000-0000494B0000}"/>
    <cellStyle name="Total 2 2 2 2 2 2" xfId="27831" xr:uid="{D4AFE377-6CC8-46F6-892F-BF2C21FF4D7A}"/>
    <cellStyle name="Total 2 2 2 2 2 2 2" xfId="42768" xr:uid="{720D9941-F2C3-471A-9385-9C46527DAFC0}"/>
    <cellStyle name="Total 2 2 2 2 2 3" xfId="35539" xr:uid="{B6ADD286-15B3-4357-A67F-1D02ED4F18BF}"/>
    <cellStyle name="Total 2 2 2 2 3" xfId="27548" xr:uid="{73FA3CB0-50EC-4DB6-8267-8CDA0FC32385}"/>
    <cellStyle name="Total 2 2 2 2 3 2" xfId="42492" xr:uid="{1C39A76B-155B-4FE0-A233-B585F7B6954E}"/>
    <cellStyle name="Total 2 2 2 2 4" xfId="35125" xr:uid="{6C18BD41-F3FA-448E-90FD-8BB12BC04724}"/>
    <cellStyle name="Total 2 2 2 3" xfId="19996" xr:uid="{00000000-0005-0000-0000-00004A4B0000}"/>
    <cellStyle name="Total 2 2 2 4" xfId="27547" xr:uid="{ED52004D-69DA-4987-A9BD-490DD910DA56}"/>
    <cellStyle name="Total 2 2 3" xfId="19997" xr:uid="{00000000-0005-0000-0000-00004B4B0000}"/>
    <cellStyle name="Total 2 2 4" xfId="19998" xr:uid="{00000000-0005-0000-0000-00004C4B0000}"/>
    <cellStyle name="Total 2 2 4 2" xfId="20522" xr:uid="{00000000-0005-0000-0000-00004C4B0000}"/>
    <cellStyle name="Total 2 2 4 2 2" xfId="27832" xr:uid="{21F0FFA1-F8E5-4199-A746-B08D70288285}"/>
    <cellStyle name="Total 2 2 4 2 2 2" xfId="42769" xr:uid="{9C93A2DD-37DF-4B28-812E-B771FE7E32CE}"/>
    <cellStyle name="Total 2 2 4 2 3" xfId="35540" xr:uid="{B9DF13AC-9268-40A1-94FD-411EC3DAE85D}"/>
    <cellStyle name="Total 2 2 4 3" xfId="27549" xr:uid="{C565D79D-6C49-482B-AF8C-5E2954ECA272}"/>
    <cellStyle name="Total 2 2 4 3 2" xfId="42493" xr:uid="{74288D3B-6A6B-424C-9BDC-1E8D1902C161}"/>
    <cellStyle name="Total 2 2 4 4" xfId="35126" xr:uid="{13BE5172-5D1C-4B69-9383-F994D800F2FA}"/>
    <cellStyle name="Total 2 2 5" xfId="19999" xr:uid="{00000000-0005-0000-0000-00004D4B0000}"/>
    <cellStyle name="Total 2 2 6" xfId="5309" xr:uid="{00000000-0005-0000-0000-0000474B0000}"/>
    <cellStyle name="Total 2 2 6 2" xfId="23175" xr:uid="{78BBE739-B336-4878-8709-9C07471F7C6F}"/>
    <cellStyle name="Total 2 2 7" xfId="28179" xr:uid="{1942FBA4-DA89-4EE1-B348-B6FDB351AFEE}"/>
    <cellStyle name="Total 2 3" xfId="20000" xr:uid="{00000000-0005-0000-0000-00004E4B0000}"/>
    <cellStyle name="Total 2 3 2" xfId="20001" xr:uid="{00000000-0005-0000-0000-00004F4B0000}"/>
    <cellStyle name="Total 2 3 2 2" xfId="20524" xr:uid="{00000000-0005-0000-0000-00004F4B0000}"/>
    <cellStyle name="Total 2 3 2 2 2" xfId="27834" xr:uid="{ACD7941F-00BF-463F-9962-9397B8A95004}"/>
    <cellStyle name="Total 2 3 2 2 2 2" xfId="42771" xr:uid="{2451DBB5-75DD-4CAB-A8FB-759E809B128C}"/>
    <cellStyle name="Total 2 3 2 2 3" xfId="35542" xr:uid="{1E606A14-C14D-4AF5-A99B-C7D8D10B3A87}"/>
    <cellStyle name="Total 2 3 2 3" xfId="27551" xr:uid="{AC9DFF6A-1AA2-4CD3-A0D2-767FA06B2C1D}"/>
    <cellStyle name="Total 2 3 2 3 2" xfId="42495" xr:uid="{AF0BC694-C12C-46CD-B5F5-D68A33521020}"/>
    <cellStyle name="Total 2 3 2 4" xfId="35128" xr:uid="{8524EBFC-7250-4C5A-B6ED-E3680E8EB25F}"/>
    <cellStyle name="Total 2 3 3" xfId="20002" xr:uid="{00000000-0005-0000-0000-0000504B0000}"/>
    <cellStyle name="Total 2 3 4" xfId="20523" xr:uid="{00000000-0005-0000-0000-00004E4B0000}"/>
    <cellStyle name="Total 2 3 4 2" xfId="27833" xr:uid="{7B7E51FC-F93E-4647-BB3A-250A2BDBD071}"/>
    <cellStyle name="Total 2 3 4 2 2" xfId="42770" xr:uid="{0E2E9CE9-26AB-42E7-A5F8-A5DBCF058681}"/>
    <cellStyle name="Total 2 3 4 3" xfId="35541" xr:uid="{271744BE-EDDE-4613-82E6-8E0FCA80943F}"/>
    <cellStyle name="Total 2 3 5" xfId="27550" xr:uid="{1B3CA901-ADE6-4E20-977F-0248B9C52845}"/>
    <cellStyle name="Total 2 3 5 2" xfId="42494" xr:uid="{061E7275-64B5-4621-9967-4F4C66BCDA2D}"/>
    <cellStyle name="Total 2 3 6" xfId="35127" xr:uid="{7D1D2532-F3F8-45E3-9CD0-E83285AA30FB}"/>
    <cellStyle name="Total 2 4" xfId="20003" xr:uid="{00000000-0005-0000-0000-0000514B0000}"/>
    <cellStyle name="Total 2 4 2" xfId="27552" xr:uid="{E13589CC-58F9-48EF-B967-572C4C324CD1}"/>
    <cellStyle name="Total 2 5" xfId="20004" xr:uid="{00000000-0005-0000-0000-0000524B0000}"/>
    <cellStyle name="Total 2 6" xfId="20005" xr:uid="{00000000-0005-0000-0000-0000534B0000}"/>
    <cellStyle name="Total 2 6 2" xfId="20525" xr:uid="{00000000-0005-0000-0000-0000534B0000}"/>
    <cellStyle name="Total 2 6 2 2" xfId="27835" xr:uid="{4593575C-F047-4C3B-8EDC-67404EB3D09A}"/>
    <cellStyle name="Total 2 6 2 2 2" xfId="42772" xr:uid="{AF615ABE-7D98-4F88-BB1E-089946B3CCAE}"/>
    <cellStyle name="Total 2 6 2 3" xfId="35543" xr:uid="{6F257BB5-B82B-4F48-8E24-079573C8708D}"/>
    <cellStyle name="Total 2 6 3" xfId="27553" xr:uid="{E573B736-1C8A-4915-8F1A-CB882564BB0F}"/>
    <cellStyle name="Total 2 6 3 2" xfId="42496" xr:uid="{DE390AE0-0FD0-40DD-BBB8-0CED85A2F0CD}"/>
    <cellStyle name="Total 2 6 4" xfId="35129" xr:uid="{A4E4100E-7819-460C-BFEF-D32B37ADA923}"/>
    <cellStyle name="Total 2 7" xfId="20006" xr:uid="{00000000-0005-0000-0000-0000544B0000}"/>
    <cellStyle name="Total 2 8" xfId="20808" xr:uid="{56E48D62-ED1C-425E-BE23-D418EDB66B90}"/>
    <cellStyle name="Total 2_App b.3 Unspent_" xfId="2804" xr:uid="{00000000-0005-0000-0000-0000DB0A0000}"/>
    <cellStyle name="Total 3" xfId="2805" xr:uid="{00000000-0005-0000-0000-0000DC0A0000}"/>
    <cellStyle name="Total 3 2" xfId="20007" xr:uid="{00000000-0005-0000-0000-0000564B0000}"/>
    <cellStyle name="Total 3 2 2" xfId="20008" xr:uid="{00000000-0005-0000-0000-0000574B0000}"/>
    <cellStyle name="Total 3 2 3" xfId="27554" xr:uid="{73A9A9A4-EA86-448A-91B6-1EFB6B66E562}"/>
    <cellStyle name="Total 3 3" xfId="20009" xr:uid="{00000000-0005-0000-0000-0000584B0000}"/>
    <cellStyle name="Total 3 4" xfId="20010" xr:uid="{00000000-0005-0000-0000-0000594B0000}"/>
    <cellStyle name="Total 3 4 2" xfId="27555" xr:uid="{4898F275-6CE6-454F-BF25-B9235DDF65BA}"/>
    <cellStyle name="Total 3 4 3" xfId="35130" xr:uid="{20481873-35C3-404F-9EBF-221063CDE57D}"/>
    <cellStyle name="Total 3 5" xfId="20011" xr:uid="{00000000-0005-0000-0000-00005A4B0000}"/>
    <cellStyle name="Total 3 6" xfId="20012" xr:uid="{00000000-0005-0000-0000-00005B4B0000}"/>
    <cellStyle name="Total 3 7" xfId="5308" xr:uid="{00000000-0005-0000-0000-0000554B0000}"/>
    <cellStyle name="Total 3 7 2" xfId="23174" xr:uid="{53A85277-5B93-42DF-9F4D-AAF163A523EC}"/>
    <cellStyle name="Total 3 8" xfId="20809" xr:uid="{520F4747-A68D-4D1B-A43C-A838D41C0DDE}"/>
    <cellStyle name="Total 3 9" xfId="28180" xr:uid="{07BC94C7-B42E-4DE1-AC12-3924A6B06C2F}"/>
    <cellStyle name="Total 4" xfId="2806" xr:uid="{00000000-0005-0000-0000-0000DD0A0000}"/>
    <cellStyle name="Total 4 2" xfId="20014" xr:uid="{00000000-0005-0000-0000-00005D4B0000}"/>
    <cellStyle name="Total 4 2 2" xfId="20015" xr:uid="{00000000-0005-0000-0000-00005E4B0000}"/>
    <cellStyle name="Total 4 2 3" xfId="27556" xr:uid="{9733DDF4-9FC5-493E-9E75-E8697D717E27}"/>
    <cellStyle name="Total 4 2 4" xfId="35131" xr:uid="{F6B4A2B7-D071-4706-BC37-C2F61CD396EF}"/>
    <cellStyle name="Total 4 3" xfId="20016" xr:uid="{00000000-0005-0000-0000-00005F4B0000}"/>
    <cellStyle name="Total 4 4" xfId="20013" xr:uid="{00000000-0005-0000-0000-00005C4B0000}"/>
    <cellStyle name="Total 4 5" xfId="20810" xr:uid="{A66A7DF7-3240-4261-8349-84BF521C7C30}"/>
    <cellStyle name="Total 4 6" xfId="28181" xr:uid="{DEF0D040-2344-44A8-BD77-81276A3FA491}"/>
    <cellStyle name="Total 5" xfId="2807" xr:uid="{00000000-0005-0000-0000-0000DE0A0000}"/>
    <cellStyle name="Total 5 2" xfId="20018" xr:uid="{00000000-0005-0000-0000-0000614B0000}"/>
    <cellStyle name="Total 5 2 2" xfId="20019" xr:uid="{00000000-0005-0000-0000-0000624B0000}"/>
    <cellStyle name="Total 5 2 3" xfId="27557" xr:uid="{781F8D30-3BFC-4A85-A951-09E730F82490}"/>
    <cellStyle name="Total 5 2 4" xfId="35132" xr:uid="{473032B3-4968-4086-A94C-4FA7C2632140}"/>
    <cellStyle name="Total 5 3" xfId="20020" xr:uid="{00000000-0005-0000-0000-0000634B0000}"/>
    <cellStyle name="Total 5 4" xfId="20017" xr:uid="{00000000-0005-0000-0000-0000604B0000}"/>
    <cellStyle name="Total 5 5" xfId="20811" xr:uid="{0A45461A-0F5F-430B-9F07-5314104C1BFD}"/>
    <cellStyle name="Total 5 6" xfId="28182" xr:uid="{805CBCE5-D870-499F-8C33-1DBDF3B6FB1F}"/>
    <cellStyle name="Total 6" xfId="2808" xr:uid="{00000000-0005-0000-0000-0000DF0A0000}"/>
    <cellStyle name="Total 6 2" xfId="20022" xr:uid="{00000000-0005-0000-0000-0000654B0000}"/>
    <cellStyle name="Total 6 2 2" xfId="20023" xr:uid="{00000000-0005-0000-0000-0000664B0000}"/>
    <cellStyle name="Total 6 2 3" xfId="27558" xr:uid="{5E34A1D1-64D2-48B8-8629-B98D0C7E3551}"/>
    <cellStyle name="Total 6 2 4" xfId="35133" xr:uid="{0E6D6466-91B7-4177-A038-9550EFB4104F}"/>
    <cellStyle name="Total 6 3" xfId="20024" xr:uid="{00000000-0005-0000-0000-0000674B0000}"/>
    <cellStyle name="Total 6 4" xfId="20021" xr:uid="{00000000-0005-0000-0000-0000644B0000}"/>
    <cellStyle name="Total 6 5" xfId="20812" xr:uid="{D66626D2-84AE-4693-9054-DFAE482B8A3A}"/>
    <cellStyle name="Total 6 6" xfId="28183" xr:uid="{D44D97DE-7C12-4530-8B25-399E6910EEA5}"/>
    <cellStyle name="Total 7" xfId="2809" xr:uid="{00000000-0005-0000-0000-0000E00A0000}"/>
    <cellStyle name="Total 7 2" xfId="20026" xr:uid="{00000000-0005-0000-0000-0000694B0000}"/>
    <cellStyle name="Total 7 2 2" xfId="20027" xr:uid="{00000000-0005-0000-0000-00006A4B0000}"/>
    <cellStyle name="Total 7 2 3" xfId="27559" xr:uid="{52B7F6AB-EC5A-41F6-A415-CE33BCAE119E}"/>
    <cellStyle name="Total 7 2 4" xfId="35134" xr:uid="{A7278F99-8A36-4838-8127-7CBFB829405D}"/>
    <cellStyle name="Total 7 3" xfId="20028" xr:uid="{00000000-0005-0000-0000-00006B4B0000}"/>
    <cellStyle name="Total 7 4" xfId="20025" xr:uid="{00000000-0005-0000-0000-0000684B0000}"/>
    <cellStyle name="Total 7 5" xfId="20813" xr:uid="{5B198663-290E-489F-9A79-AD83576A81B7}"/>
    <cellStyle name="Total 7 6" xfId="28184" xr:uid="{1B5D9D6C-2DFC-4528-BD82-B9609AF92BB2}"/>
    <cellStyle name="Total 8" xfId="20029" xr:uid="{00000000-0005-0000-0000-00006C4B0000}"/>
    <cellStyle name="Total 8 2" xfId="20030" xr:uid="{00000000-0005-0000-0000-00006D4B0000}"/>
    <cellStyle name="Total 8 3" xfId="20031" xr:uid="{00000000-0005-0000-0000-00006E4B0000}"/>
    <cellStyle name="Total 9" xfId="20032" xr:uid="{00000000-0005-0000-0000-00006F4B0000}"/>
    <cellStyle name="Total 9 2" xfId="20033" xr:uid="{00000000-0005-0000-0000-0000704B0000}"/>
    <cellStyle name="Unprot" xfId="2810" xr:uid="{00000000-0005-0000-0000-0000E10A0000}"/>
    <cellStyle name="Unprot 2" xfId="2811" xr:uid="{00000000-0005-0000-0000-0000E20A0000}"/>
    <cellStyle name="Unprot 2 2" xfId="20035" xr:uid="{00000000-0005-0000-0000-0000734B0000}"/>
    <cellStyle name="Unprot 2 2 2" xfId="20036" xr:uid="{00000000-0005-0000-0000-0000744B0000}"/>
    <cellStyle name="Unprot 2 3" xfId="20037" xr:uid="{00000000-0005-0000-0000-0000754B0000}"/>
    <cellStyle name="Unprot 2 4" xfId="20034" xr:uid="{00000000-0005-0000-0000-0000724B0000}"/>
    <cellStyle name="Unprot 3" xfId="20038" xr:uid="{00000000-0005-0000-0000-0000764B0000}"/>
    <cellStyle name="Unprot 4" xfId="20039" xr:uid="{00000000-0005-0000-0000-0000774B0000}"/>
    <cellStyle name="Unprot 5" xfId="20040" xr:uid="{00000000-0005-0000-0000-0000784B0000}"/>
    <cellStyle name="Unprot$" xfId="2813" xr:uid="{00000000-0005-0000-0000-0000E30A0000}"/>
    <cellStyle name="Unprot$ 2" xfId="5307" xr:uid="{00000000-0005-0000-0000-00007A4B0000}"/>
    <cellStyle name="Unprot$ 2 2" xfId="20041" xr:uid="{00000000-0005-0000-0000-00007B4B0000}"/>
    <cellStyle name="Unprot$ 3" xfId="20042" xr:uid="{00000000-0005-0000-0000-00007C4B0000}"/>
    <cellStyle name="Unprot$ 4" xfId="20043" xr:uid="{00000000-0005-0000-0000-00007D4B0000}"/>
    <cellStyle name="Unprot$ 5" xfId="20044" xr:uid="{00000000-0005-0000-0000-00007E4B0000}"/>
    <cellStyle name="Unprot_01 05 Reports" xfId="2812" xr:uid="{00000000-0005-0000-0000-0000E40A0000}"/>
    <cellStyle name="Unprotect" xfId="2814" xr:uid="{00000000-0005-0000-0000-0000E50A0000}"/>
    <cellStyle name="Unprotect 2" xfId="20045" xr:uid="{00000000-0005-0000-0000-0000814B0000}"/>
    <cellStyle name="Unprotect 3" xfId="20046" xr:uid="{00000000-0005-0000-0000-0000824B0000}"/>
    <cellStyle name="Unprotect 3 2" xfId="20526" xr:uid="{00000000-0005-0000-0000-0000824B0000}"/>
    <cellStyle name="Unprotect 3 2 2" xfId="35544" xr:uid="{E57D444F-E39B-4025-8EE0-CB43618BC9F1}"/>
    <cellStyle name="Unprotect 3 3" xfId="35135" xr:uid="{513DD88A-CD67-429D-8034-AEFDB70289AA}"/>
    <cellStyle name="Unprotect 4" xfId="20047" xr:uid="{00000000-0005-0000-0000-0000834B0000}"/>
    <cellStyle name="Unprotect 5" xfId="16353" xr:uid="{00000000-0005-0000-0000-0000804B0000}"/>
    <cellStyle name="Unprotect 5 2" xfId="34364" xr:uid="{267878A6-9F13-4314-BE7C-C7EE6ACC3BC9}"/>
    <cellStyle name="Unprotect 6" xfId="28185" xr:uid="{67B6F60E-766C-498A-AC7A-0FC390F0BE84}"/>
    <cellStyle name="USD" xfId="2815" xr:uid="{00000000-0005-0000-0000-0000E60A0000}"/>
    <cellStyle name="USD 2" xfId="20049" xr:uid="{00000000-0005-0000-0000-0000854B0000}"/>
    <cellStyle name="USD 2 2" xfId="20050" xr:uid="{00000000-0005-0000-0000-0000864B0000}"/>
    <cellStyle name="USD 3" xfId="20051" xr:uid="{00000000-0005-0000-0000-0000874B0000}"/>
    <cellStyle name="USD 4" xfId="20048" xr:uid="{00000000-0005-0000-0000-0000844B0000}"/>
    <cellStyle name="USD billion" xfId="2816" xr:uid="{00000000-0005-0000-0000-0000E70A0000}"/>
    <cellStyle name="USD billion 2" xfId="20053" xr:uid="{00000000-0005-0000-0000-0000894B0000}"/>
    <cellStyle name="USD billion 2 2" xfId="20054" xr:uid="{00000000-0005-0000-0000-00008A4B0000}"/>
    <cellStyle name="USD billion 3" xfId="20055" xr:uid="{00000000-0005-0000-0000-00008B4B0000}"/>
    <cellStyle name="USD billion 4" xfId="20052" xr:uid="{00000000-0005-0000-0000-0000884B0000}"/>
    <cellStyle name="USD million" xfId="2817" xr:uid="{00000000-0005-0000-0000-0000E80A0000}"/>
    <cellStyle name="USD million 2" xfId="20057" xr:uid="{00000000-0005-0000-0000-00008D4B0000}"/>
    <cellStyle name="USD million 2 2" xfId="20058" xr:uid="{00000000-0005-0000-0000-00008E4B0000}"/>
    <cellStyle name="USD million 3" xfId="20059" xr:uid="{00000000-0005-0000-0000-00008F4B0000}"/>
    <cellStyle name="USD million 4" xfId="20056" xr:uid="{00000000-0005-0000-0000-00008C4B0000}"/>
    <cellStyle name="USD thousand" xfId="2818" xr:uid="{00000000-0005-0000-0000-0000E90A0000}"/>
    <cellStyle name="USD thousand 2" xfId="20061" xr:uid="{00000000-0005-0000-0000-0000914B0000}"/>
    <cellStyle name="USD thousand 2 2" xfId="20062" xr:uid="{00000000-0005-0000-0000-0000924B0000}"/>
    <cellStyle name="USD thousand 3" xfId="20063" xr:uid="{00000000-0005-0000-0000-0000934B0000}"/>
    <cellStyle name="USD thousand 4" xfId="20060" xr:uid="{00000000-0005-0000-0000-0000904B0000}"/>
    <cellStyle name="Value" xfId="2819" xr:uid="{00000000-0005-0000-0000-0000EA0A0000}"/>
    <cellStyle name="Warning Text" xfId="78" builtinId="11" customBuiltin="1"/>
    <cellStyle name="Warning Text 10" xfId="20064" xr:uid="{00000000-0005-0000-0000-0000954B0000}"/>
    <cellStyle name="Warning Text 11" xfId="20065" xr:uid="{00000000-0005-0000-0000-0000964B0000}"/>
    <cellStyle name="Warning Text 12" xfId="20066" xr:uid="{00000000-0005-0000-0000-0000974B0000}"/>
    <cellStyle name="Warning Text 2" xfId="2820" xr:uid="{00000000-0005-0000-0000-0000EB0A0000}"/>
    <cellStyle name="Warning Text 2 2" xfId="20068" xr:uid="{00000000-0005-0000-0000-0000994B0000}"/>
    <cellStyle name="Warning Text 2 2 2" xfId="20069" xr:uid="{00000000-0005-0000-0000-00009A4B0000}"/>
    <cellStyle name="Warning Text 2 2 2 2" xfId="20070" xr:uid="{00000000-0005-0000-0000-00009B4B0000}"/>
    <cellStyle name="Warning Text 2 2 3" xfId="20071" xr:uid="{00000000-0005-0000-0000-00009C4B0000}"/>
    <cellStyle name="Warning Text 2 2 4" xfId="20072" xr:uid="{00000000-0005-0000-0000-00009D4B0000}"/>
    <cellStyle name="Warning Text 2 3" xfId="20073" xr:uid="{00000000-0005-0000-0000-00009E4B0000}"/>
    <cellStyle name="Warning Text 2 3 2" xfId="20074" xr:uid="{00000000-0005-0000-0000-00009F4B0000}"/>
    <cellStyle name="Warning Text 2 3 3" xfId="20075" xr:uid="{00000000-0005-0000-0000-0000A04B0000}"/>
    <cellStyle name="Warning Text 2 4" xfId="20076" xr:uid="{00000000-0005-0000-0000-0000A14B0000}"/>
    <cellStyle name="Warning Text 2 5" xfId="20077" xr:uid="{00000000-0005-0000-0000-0000A24B0000}"/>
    <cellStyle name="Warning Text 2 6" xfId="20078" xr:uid="{00000000-0005-0000-0000-0000A34B0000}"/>
    <cellStyle name="Warning Text 2 7" xfId="20067" xr:uid="{00000000-0005-0000-0000-0000984B0000}"/>
    <cellStyle name="Warning Text 3" xfId="2821" xr:uid="{00000000-0005-0000-0000-0000EC0A0000}"/>
    <cellStyle name="Warning Text 3 2" xfId="20080" xr:uid="{00000000-0005-0000-0000-0000A54B0000}"/>
    <cellStyle name="Warning Text 3 3" xfId="20081" xr:uid="{00000000-0005-0000-0000-0000A64B0000}"/>
    <cellStyle name="Warning Text 3 4" xfId="20082" xr:uid="{00000000-0005-0000-0000-0000A74B0000}"/>
    <cellStyle name="Warning Text 3 5" xfId="20083" xr:uid="{00000000-0005-0000-0000-0000A84B0000}"/>
    <cellStyle name="Warning Text 3 6" xfId="20079" xr:uid="{00000000-0005-0000-0000-0000A44B0000}"/>
    <cellStyle name="Warning Text 4" xfId="2822" xr:uid="{00000000-0005-0000-0000-0000ED0A0000}"/>
    <cellStyle name="Warning Text 4 2" xfId="20085" xr:uid="{00000000-0005-0000-0000-0000AA4B0000}"/>
    <cellStyle name="Warning Text 4 2 2" xfId="20086" xr:uid="{00000000-0005-0000-0000-0000AB4B0000}"/>
    <cellStyle name="Warning Text 4 3" xfId="20087" xr:uid="{00000000-0005-0000-0000-0000AC4B0000}"/>
    <cellStyle name="Warning Text 4 4" xfId="20084" xr:uid="{00000000-0005-0000-0000-0000A94B0000}"/>
    <cellStyle name="Warning Text 5" xfId="2823" xr:uid="{00000000-0005-0000-0000-0000EE0A0000}"/>
    <cellStyle name="Warning Text 5 2" xfId="20089" xr:uid="{00000000-0005-0000-0000-0000AE4B0000}"/>
    <cellStyle name="Warning Text 5 2 2" xfId="20090" xr:uid="{00000000-0005-0000-0000-0000AF4B0000}"/>
    <cellStyle name="Warning Text 5 3" xfId="20091" xr:uid="{00000000-0005-0000-0000-0000B04B0000}"/>
    <cellStyle name="Warning Text 5 4" xfId="20088" xr:uid="{00000000-0005-0000-0000-0000AD4B0000}"/>
    <cellStyle name="Warning Text 6" xfId="2824" xr:uid="{00000000-0005-0000-0000-0000EF0A0000}"/>
    <cellStyle name="Warning Text 6 2" xfId="20093" xr:uid="{00000000-0005-0000-0000-0000B24B0000}"/>
    <cellStyle name="Warning Text 6 2 2" xfId="20094" xr:uid="{00000000-0005-0000-0000-0000B34B0000}"/>
    <cellStyle name="Warning Text 6 3" xfId="20095" xr:uid="{00000000-0005-0000-0000-0000B44B0000}"/>
    <cellStyle name="Warning Text 6 4" xfId="20092" xr:uid="{00000000-0005-0000-0000-0000B14B0000}"/>
    <cellStyle name="Warning Text 7" xfId="2825" xr:uid="{00000000-0005-0000-0000-0000F00A0000}"/>
    <cellStyle name="Warning Text 7 2" xfId="20097" xr:uid="{00000000-0005-0000-0000-0000B64B0000}"/>
    <cellStyle name="Warning Text 7 2 2" xfId="20098" xr:uid="{00000000-0005-0000-0000-0000B74B0000}"/>
    <cellStyle name="Warning Text 7 3" xfId="20099" xr:uid="{00000000-0005-0000-0000-0000B84B0000}"/>
    <cellStyle name="Warning Text 7 4" xfId="20096" xr:uid="{00000000-0005-0000-0000-0000B54B0000}"/>
    <cellStyle name="Warning Text 8" xfId="20100" xr:uid="{00000000-0005-0000-0000-0000B94B0000}"/>
    <cellStyle name="Warning Text 8 2" xfId="20101" xr:uid="{00000000-0005-0000-0000-0000BA4B0000}"/>
    <cellStyle name="Warning Text 8 3" xfId="20102" xr:uid="{00000000-0005-0000-0000-0000BB4B0000}"/>
    <cellStyle name="Warning Text 9" xfId="20103" xr:uid="{00000000-0005-0000-0000-0000BC4B0000}"/>
    <cellStyle name="Warning Text 9 2" xfId="20104" xr:uid="{00000000-0005-0000-0000-0000BD4B0000}"/>
    <cellStyle name="XBodyBottom" xfId="2826" xr:uid="{00000000-0005-0000-0000-0000F10A0000}"/>
    <cellStyle name="XBodyBottom 2" xfId="5306" xr:uid="{00000000-0005-0000-0000-0000BF4B0000}"/>
    <cellStyle name="XBodyCenter" xfId="2827" xr:uid="{00000000-0005-0000-0000-0000F20A0000}"/>
    <cellStyle name="XBodyCenter 2" xfId="5305" xr:uid="{00000000-0005-0000-0000-0000C14B0000}"/>
    <cellStyle name="XBodyCenter 2 2" xfId="13602" xr:uid="{00000000-0005-0000-0000-0000C14B0000}"/>
    <cellStyle name="XBodyCenter 2 2 2" xfId="33836" xr:uid="{04016AAE-AE65-4DB1-8EB6-FD187536EFAC}"/>
    <cellStyle name="XBodyCenter 3" xfId="5501" xr:uid="{00000000-0005-0000-0000-0000C04B0000}"/>
    <cellStyle name="XBodyTop" xfId="2828" xr:uid="{00000000-0005-0000-0000-0000F30A0000}"/>
    <cellStyle name="XBodyTop 2" xfId="2829" xr:uid="{00000000-0005-0000-0000-0000F40A0000}"/>
    <cellStyle name="XBodyTop 2 2" xfId="13599" xr:uid="{00000000-0005-0000-0000-0000C34B0000}"/>
    <cellStyle name="XBodyTop 2 2 2" xfId="26467" xr:uid="{F670071B-DF51-4B20-8280-B2E6C265B221}"/>
    <cellStyle name="XBodyTop 2 2 2 2" xfId="41430" xr:uid="{D1F7E631-DB02-4E0B-808B-BEB5A2BB57F6}"/>
    <cellStyle name="XBodyTop 2 2 3" xfId="33835" xr:uid="{E2E31C57-D8EC-4FDA-9DA5-F88401ADE28F}"/>
    <cellStyle name="XBodyTop 2 3" xfId="20815" xr:uid="{71BB4E50-4467-43C6-B86A-476E47620E63}"/>
    <cellStyle name="XBodyTop 2 3 2" xfId="35791" xr:uid="{CE85DAF4-CF3A-4214-A418-E7752A87CC8A}"/>
    <cellStyle name="XBodyTop 2 4" xfId="28187" xr:uid="{705DD517-8646-4215-9A9E-C4C13D1AE6E2}"/>
    <cellStyle name="XBodyTop 3" xfId="16344" xr:uid="{00000000-0005-0000-0000-0000C24B0000}"/>
    <cellStyle name="XBodyTop 3 2" xfId="26988" xr:uid="{3BBCF56F-C8FF-4085-9D69-2C6F43A3C924}"/>
    <cellStyle name="XBodyTop 3 2 2" xfId="41951" xr:uid="{7C024764-67DD-450A-8943-FACC478CD130}"/>
    <cellStyle name="XBodyTop 3 3" xfId="34363" xr:uid="{90AC2369-F6EF-48F5-B2BC-E34F40C2FAAE}"/>
    <cellStyle name="XBodyTop 4" xfId="20814" xr:uid="{00377F48-6A30-4140-A117-C449023CB82B}"/>
    <cellStyle name="XBodyTop 4 2" xfId="35790" xr:uid="{0C4811FF-A083-44A7-AF33-AE90AD22A788}"/>
    <cellStyle name="XBodyTop 5" xfId="28186" xr:uid="{8763A685-6949-4953-82E2-6E71F5112CA6}"/>
    <cellStyle name="XPivot1" xfId="2830" xr:uid="{00000000-0005-0000-0000-0000F50A0000}"/>
    <cellStyle name="XPivot10" xfId="2831" xr:uid="{00000000-0005-0000-0000-0000F60A0000}"/>
    <cellStyle name="XPivot10 2" xfId="5304" xr:uid="{00000000-0005-0000-0000-0000C64B0000}"/>
    <cellStyle name="XPivot11" xfId="2832" xr:uid="{00000000-0005-0000-0000-0000F70A0000}"/>
    <cellStyle name="XPivot11 2" xfId="5303" xr:uid="{00000000-0005-0000-0000-0000C84B0000}"/>
    <cellStyle name="XPivot12" xfId="2833" xr:uid="{00000000-0005-0000-0000-0000F80A0000}"/>
    <cellStyle name="XPivot13" xfId="2834" xr:uid="{00000000-0005-0000-0000-0000F90A0000}"/>
    <cellStyle name="XPivot13 2" xfId="5302" xr:uid="{00000000-0005-0000-0000-0000CB4B0000}"/>
    <cellStyle name="XPivot14" xfId="2835" xr:uid="{00000000-0005-0000-0000-0000FA0A0000}"/>
    <cellStyle name="XPivot14 2" xfId="5301" xr:uid="{00000000-0005-0000-0000-0000CD4B0000}"/>
    <cellStyle name="XPivot15" xfId="2836" xr:uid="{00000000-0005-0000-0000-0000FB0A0000}"/>
    <cellStyle name="XPivot15 2" xfId="5300" xr:uid="{00000000-0005-0000-0000-0000CF4B0000}"/>
    <cellStyle name="XPivot2" xfId="2837" xr:uid="{00000000-0005-0000-0000-0000FC0A0000}"/>
    <cellStyle name="XPivot3" xfId="2838" xr:uid="{00000000-0005-0000-0000-0000FD0A0000}"/>
    <cellStyle name="XPivot4" xfId="2839" xr:uid="{00000000-0005-0000-0000-0000FE0A0000}"/>
    <cellStyle name="XPivot4 2" xfId="5299" xr:uid="{00000000-0005-0000-0000-0000D34B0000}"/>
    <cellStyle name="XPivot5" xfId="2840" xr:uid="{00000000-0005-0000-0000-0000FF0A0000}"/>
    <cellStyle name="XPivot5 2" xfId="5298" xr:uid="{00000000-0005-0000-0000-0000D54B0000}"/>
    <cellStyle name="XPivot6" xfId="2841" xr:uid="{00000000-0005-0000-0000-0000000B0000}"/>
    <cellStyle name="XPivot6 2" xfId="5297" xr:uid="{00000000-0005-0000-0000-0000D74B0000}"/>
    <cellStyle name="XPivot7" xfId="2842" xr:uid="{00000000-0005-0000-0000-0000010B0000}"/>
    <cellStyle name="XPivot7 2" xfId="5296" xr:uid="{00000000-0005-0000-0000-0000D94B0000}"/>
    <cellStyle name="XPivot9" xfId="2843" xr:uid="{00000000-0005-0000-0000-0000020B0000}"/>
    <cellStyle name="XSubtotalLine0" xfId="2844" xr:uid="{00000000-0005-0000-0000-0000030B0000}"/>
    <cellStyle name="XSubTotalLine1" xfId="2845" xr:uid="{00000000-0005-0000-0000-0000040B0000}"/>
    <cellStyle name="XSubTotalLine2" xfId="2846" xr:uid="{00000000-0005-0000-0000-0000050B0000}"/>
    <cellStyle name="XSubTotalLine3" xfId="2847" xr:uid="{00000000-0005-0000-0000-0000060B0000}"/>
    <cellStyle name="XSubTotalLine4" xfId="2848" xr:uid="{00000000-0005-0000-0000-0000070B0000}"/>
    <cellStyle name="XSubTotalLine5" xfId="2849" xr:uid="{00000000-0005-0000-0000-0000080B0000}"/>
    <cellStyle name="XSubTotalLine6" xfId="2850" xr:uid="{00000000-0005-0000-0000-0000090B0000}"/>
    <cellStyle name="XTitlesHidden" xfId="2851" xr:uid="{00000000-0005-0000-0000-00000A0B0000}"/>
    <cellStyle name="XTitlesHidden 2" xfId="2852" xr:uid="{00000000-0005-0000-0000-00000B0B0000}"/>
    <cellStyle name="XTitlesHidden 2 2" xfId="2921" xr:uid="{00000000-0005-0000-0000-00000C0B0000}"/>
    <cellStyle name="XTitlesHidden 2 2 2" xfId="20877" xr:uid="{9F96808C-0D76-4843-AF17-9BB6271F9389}"/>
    <cellStyle name="XTitlesHidden 2 2 2 2" xfId="35853" xr:uid="{DF33483A-B3DE-4A74-8394-13D3501116ED}"/>
    <cellStyle name="XTitlesHidden 2 2 3" xfId="28249" xr:uid="{699B320F-6184-4AFD-A088-D3B2B1CA0ECF}"/>
    <cellStyle name="XTitlesHidden 2 3" xfId="20817" xr:uid="{B1BE0E52-A6CE-42D7-B8C1-CCC2F92BA16E}"/>
    <cellStyle name="XTitlesHidden 2 3 2" xfId="35793" xr:uid="{65A04155-7084-492A-8D2C-58F2C840A4AD}"/>
    <cellStyle name="XTitlesHidden 2 4" xfId="28189" xr:uid="{6A3E6A59-7699-4D18-AA39-78426186461C}"/>
    <cellStyle name="XTitlesHidden 3" xfId="2920" xr:uid="{00000000-0005-0000-0000-00000D0B0000}"/>
    <cellStyle name="XTitlesHidden 3 2" xfId="20876" xr:uid="{C153C64D-106A-4A43-8CB4-DEEF8DF93980}"/>
    <cellStyle name="XTitlesHidden 3 2 2" xfId="35852" xr:uid="{AA2C90FF-DF6F-4EB9-A8E1-F404DBD69F85}"/>
    <cellStyle name="XTitlesHidden 3 3" xfId="28248" xr:uid="{30DE1C57-A954-43E0-96B4-ECFBF045C784}"/>
    <cellStyle name="XTitlesHidden 4" xfId="15909" xr:uid="{00000000-0005-0000-0000-0000E24B0000}"/>
    <cellStyle name="XTitlesHidden 4 2" xfId="26892" xr:uid="{B1CA1A30-5767-4CC8-B772-E200918593A7}"/>
    <cellStyle name="XTitlesHidden 4 2 2" xfId="41855" xr:uid="{45536BBA-5AA6-4FEB-A1E0-067BB12CAD72}"/>
    <cellStyle name="XTitlesHidden 4 3" xfId="34267" xr:uid="{B0877C9D-156D-4F18-80F7-3ACF1FAC2266}"/>
    <cellStyle name="XTitlesHidden 5" xfId="20816" xr:uid="{2120F79E-E50F-4177-B175-36C113511AA4}"/>
    <cellStyle name="XTitlesHidden 5 2" xfId="35792" xr:uid="{4C41A874-92BD-455E-9E05-B27752866617}"/>
    <cellStyle name="XTitlesHidden 6" xfId="28188" xr:uid="{C1AA144D-13ED-4A22-ABB5-5E2A849C691F}"/>
    <cellStyle name="XTitlesHidden_App b.3 Unspent_" xfId="2853" xr:uid="{00000000-0005-0000-0000-00000E0B0000}"/>
    <cellStyle name="XTitlesUnhidden" xfId="2854" xr:uid="{00000000-0005-0000-0000-00000F0B0000}"/>
    <cellStyle name="XTitlesUnhidden 2" xfId="2855" xr:uid="{00000000-0005-0000-0000-0000100B0000}"/>
    <cellStyle name="XTitlesUnhidden 2 2" xfId="2923" xr:uid="{00000000-0005-0000-0000-0000110B0000}"/>
    <cellStyle name="XTitlesUnhidden 2 2 2" xfId="20879" xr:uid="{B452AB80-BB75-4556-9776-2CAB81D2B9EF}"/>
    <cellStyle name="XTitlesUnhidden 2 2 2 2" xfId="35855" xr:uid="{35C27193-5A43-4A63-B04B-0FAAC3464E58}"/>
    <cellStyle name="XTitlesUnhidden 2 2 3" xfId="28251" xr:uid="{D4607CCB-2A99-4D87-ACDF-9D9D0C77F97D}"/>
    <cellStyle name="XTitlesUnhidden 2 3" xfId="20819" xr:uid="{39DAA3DD-39F7-4D43-B0B4-3FB14B48B266}"/>
    <cellStyle name="XTitlesUnhidden 2 3 2" xfId="35795" xr:uid="{E333120D-692D-4438-B2F0-69F6764D15E7}"/>
    <cellStyle name="XTitlesUnhidden 2 4" xfId="28191" xr:uid="{775725FF-B6BD-4C23-A7AE-9C0431C1FF2E}"/>
    <cellStyle name="XTitlesUnhidden 3" xfId="2922" xr:uid="{00000000-0005-0000-0000-0000120B0000}"/>
    <cellStyle name="XTitlesUnhidden 3 2" xfId="20878" xr:uid="{80DB6AC3-802D-401B-BB07-F734B3ED9C6E}"/>
    <cellStyle name="XTitlesUnhidden 3 2 2" xfId="35854" xr:uid="{D057FB5A-6CE5-4059-B012-71431A0E1544}"/>
    <cellStyle name="XTitlesUnhidden 3 3" xfId="28250" xr:uid="{B2C7BA00-DBC0-488F-82A9-CD69C2C754AC}"/>
    <cellStyle name="XTitlesUnhidden 4" xfId="15906" xr:uid="{00000000-0005-0000-0000-0000E34B0000}"/>
    <cellStyle name="XTitlesUnhidden 4 2" xfId="26891" xr:uid="{DC16E0E2-055C-4027-A26B-B4D593770D5E}"/>
    <cellStyle name="XTitlesUnhidden 4 2 2" xfId="41854" xr:uid="{3004D29F-F4F1-41DD-AB83-4A83C49BA5C3}"/>
    <cellStyle name="XTitlesUnhidden 4 3" xfId="34266" xr:uid="{DF40F708-D602-456A-A840-0C6B19289A08}"/>
    <cellStyle name="XTitlesUnhidden 5" xfId="20818" xr:uid="{6686A9B4-164B-491D-9040-073817D21256}"/>
    <cellStyle name="XTitlesUnhidden 5 2" xfId="35794" xr:uid="{FB3A9AE2-CB33-4203-9101-537968E48F3B}"/>
    <cellStyle name="XTitlesUnhidden 6" xfId="28190" xr:uid="{0413230A-441B-4C08-9A84-4C4C5DD4B6FA}"/>
    <cellStyle name="XTitlesUnhidden_App b.3 Unspent_" xfId="2856" xr:uid="{00000000-0005-0000-0000-0000130B0000}"/>
    <cellStyle name="XTotals" xfId="2857" xr:uid="{00000000-0005-0000-0000-0000140B0000}"/>
    <cellStyle name="XTotals 2" xfId="2858" xr:uid="{00000000-0005-0000-0000-0000150B0000}"/>
    <cellStyle name="XTotals 2 2" xfId="2925" xr:uid="{00000000-0005-0000-0000-0000160B0000}"/>
    <cellStyle name="XTotals 2 2 2" xfId="20881" xr:uid="{24E013BD-5C41-4EF8-AE07-D3A571AF0307}"/>
    <cellStyle name="XTotals 2 2 2 2" xfId="35857" xr:uid="{24F0F2CB-F30E-4CA3-8A03-EF7751ADE3BC}"/>
    <cellStyle name="XTotals 2 2 3" xfId="28253" xr:uid="{E82E0F7D-B031-4B43-8733-A4DEF2C1213F}"/>
    <cellStyle name="XTotals 2 3" xfId="20821" xr:uid="{9D840BDE-3988-45F5-8AF8-213EBC77F450}"/>
    <cellStyle name="XTotals 2 3 2" xfId="35797" xr:uid="{7110BE22-9353-4306-B7A7-FBDE969253B2}"/>
    <cellStyle name="XTotals 2 4" xfId="28193" xr:uid="{77DBCBDC-40F5-4F7D-8A60-4E80BAB7E6F0}"/>
    <cellStyle name="XTotals 3" xfId="2924" xr:uid="{00000000-0005-0000-0000-0000170B0000}"/>
    <cellStyle name="XTotals 3 2" xfId="20880" xr:uid="{FC303C05-3911-4137-A42A-0332198B3C26}"/>
    <cellStyle name="XTotals 3 2 2" xfId="35856" xr:uid="{2A7B9D83-A04F-4B49-9613-BF744473A617}"/>
    <cellStyle name="XTotals 3 3" xfId="28252" xr:uid="{1097F57D-41DF-4894-8997-DDFB6F4D2DBB}"/>
    <cellStyle name="XTotals 4" xfId="15903" xr:uid="{00000000-0005-0000-0000-0000E44B0000}"/>
    <cellStyle name="XTotals 4 2" xfId="26890" xr:uid="{EB509687-4BA2-4E5B-A4B0-680518083530}"/>
    <cellStyle name="XTotals 4 2 2" xfId="41853" xr:uid="{4A1B764F-B8C8-43D0-8CA8-BDC5371F2282}"/>
    <cellStyle name="XTotals 4 3" xfId="34265" xr:uid="{D97509F5-6E53-41C0-9949-017A0AFC82A9}"/>
    <cellStyle name="XTotals 5" xfId="20820" xr:uid="{A687A1C9-77E0-4A39-8A6D-E0D307C886C1}"/>
    <cellStyle name="XTotals 5 2" xfId="35796" xr:uid="{F5D71BEB-C524-4538-A864-D8ED4CFC7002}"/>
    <cellStyle name="XTotals 6" xfId="28192" xr:uid="{15BA8EB2-3F54-4ADE-BB5F-ED6BA41087A0}"/>
    <cellStyle name="XTotals_App b.3 Unspent_" xfId="2859" xr:uid="{00000000-0005-0000-0000-0000180B0000}"/>
    <cellStyle name="Year" xfId="2860" xr:uid="{00000000-0005-0000-0000-0000190B0000}"/>
    <cellStyle name="Year 2" xfId="20106" xr:uid="{00000000-0005-0000-0000-0000E64B0000}"/>
    <cellStyle name="Year 2 2" xfId="20107" xr:uid="{00000000-0005-0000-0000-0000E74B0000}"/>
    <cellStyle name="Year 3" xfId="20108" xr:uid="{00000000-0005-0000-0000-0000E84B0000}"/>
    <cellStyle name="Year 4" xfId="20105" xr:uid="{00000000-0005-0000-0000-0000E54B0000}"/>
    <cellStyle name="Year_Mth" xfId="5498" xr:uid="{00000000-0005-0000-0000-0000E94B0000}"/>
    <cellStyle name="YrHeader" xfId="2861" xr:uid="{00000000-0005-0000-0000-00001A0B0000}"/>
    <cellStyle name="YrHeader 2" xfId="20110" xr:uid="{00000000-0005-0000-0000-0000EB4B0000}"/>
    <cellStyle name="YrHeader 2 2" xfId="20111" xr:uid="{00000000-0005-0000-0000-0000EC4B0000}"/>
    <cellStyle name="YrHeader 3" xfId="20112" xr:uid="{00000000-0005-0000-0000-0000ED4B0000}"/>
    <cellStyle name="YrHeader 4" xfId="20109" xr:uid="{00000000-0005-0000-0000-0000EA4B0000}"/>
    <cellStyle name="Zip_Code" xfId="2862" xr:uid="{00000000-0005-0000-0000-00001B0B0000}"/>
    <cellStyle name="敨瑥1渀欀" xfId="2863" xr:uid="{00000000-0005-0000-0000-00001C0B0000}"/>
    <cellStyle name="敨瑥1渀欀 2" xfId="20114" xr:uid="{00000000-0005-0000-0000-0000F04B0000}"/>
    <cellStyle name="敨瑥1渀欀 2 2" xfId="20115" xr:uid="{00000000-0005-0000-0000-0000F14B0000}"/>
    <cellStyle name="敨瑥1渀欀 3" xfId="20116" xr:uid="{00000000-0005-0000-0000-0000F24B0000}"/>
    <cellStyle name="敨瑥1渀欀 4" xfId="20113" xr:uid="{00000000-0005-0000-0000-0000EF4B0000}"/>
  </cellStyles>
  <dxfs count="2">
    <dxf>
      <font>
        <color rgb="FF9C5700"/>
      </font>
      <fill>
        <patternFill>
          <bgColor rgb="FFFFEB9C"/>
        </patternFill>
      </fill>
    </dxf>
    <dxf>
      <font>
        <color rgb="FF9C0006"/>
      </font>
      <fill>
        <patternFill>
          <bgColor rgb="FFFFC7CE"/>
        </patternFill>
      </fill>
    </dxf>
  </dxfs>
  <tableStyles count="1" defaultTableStyle="TableStyleMedium2" defaultPivotStyle="PivotStyleLight16">
    <tableStyle name="Slicer Style 1" pivot="0" table="0" count="0" xr9:uid="{32686EFC-A119-4C74-8D2B-8939CAD879D3}"/>
  </tableStyles>
  <colors>
    <mruColors>
      <color rgb="FF0000FF"/>
      <color rgb="FFFF00FF"/>
      <color rgb="FFFFFFCC"/>
    </mruColors>
  </color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eetMetadata" Target="metadata.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3189630</xdr:colOff>
      <xdr:row>1</xdr:row>
      <xdr:rowOff>95249</xdr:rowOff>
    </xdr:from>
    <xdr:ext cx="5956799" cy="1388372"/>
    <xdr:pic>
      <xdr:nvPicPr>
        <xdr:cNvPr id="2" name="Picture 3">
          <a:extLst>
            <a:ext uri="{FF2B5EF4-FFF2-40B4-BE49-F238E27FC236}">
              <a16:creationId xmlns:a16="http://schemas.microsoft.com/office/drawing/2014/main" id="{2D405D2E-8BF2-BD8E-703A-19736C89CF02}"/>
            </a:ext>
          </a:extLst>
        </xdr:cNvPr>
        <xdr:cNvPicPr>
          <a:picLocks noChangeAspect="1"/>
        </xdr:cNvPicPr>
      </xdr:nvPicPr>
      <xdr:blipFill>
        <a:blip xmlns:r="http://schemas.openxmlformats.org/officeDocument/2006/relationships" r:embed="rId1"/>
        <a:stretch>
          <a:fillRect/>
        </a:stretch>
      </xdr:blipFill>
      <xdr:spPr>
        <a:xfrm>
          <a:off x="6011411" y="452437"/>
          <a:ext cx="5939633" cy="13692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eamrooms.insidenci.com/Applic/SOE/WORK/TR/TR-ROAD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empra-my.sharepoint.com/personal/gtmontgo_sdge_com/Documents/Downloads_OneDrive/Draft%20Application%20Attachment%208-13-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navigant.sharepoint.com/ComEd%20EMV/Programs/Small%20Business/Year%202018/Impact/ImpactAnalysis/Deliverables/ComEd%20CY2018%20Impact%20Evaluation%20Report%20Template%202019-02-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rccompanies-my.sharepoint.com/personal/jeff_erickson_navigant_com/Documents/Documents/Temp/_now/ComEd%20CY2018%20Impact%20Evaluation%20Report%20Template%202019-01-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rooms.insidenci.com/Applic/SOE/WORK/IW/IWWAB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rccompanies-my.sharepoint.com/Users/ejensen/AppData/Local/Microsoft/Windows/Temporary%20Internet%20Files/Content.Outlook/YPVZSQ72/Program%20Data%20Analysis%20-%20LGC%20-%20Phase%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rooms.insidenci.com/Users/gbrown/Documents/EE%20Financing%20Risk%20Assessment/Draft%20Model%20Calculator%20for%20Analysis%20-%2011-18-2013%20-%20Populated%20with%20Case%20Stud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eamonlycaliforniapgt.navigantconsulting.com/Users/adaftari/Desktop/Other%20Projects%20and%20Folders/BayREN/Analysis%20Tools/Blank%20Data%20Analysis%20Tool%20-%20%202014-2-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teamrooms.insidenci.com/Users/alee/AppData/Local/Microsoft/Windows/Temporary%20Internet%20Files/Content.Outlook/LMCW1JUN/Solano/CleanData/Solano%20Clean.xlsm"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https://accesshub.sharepoint.com/sites/CECEETechSupport/Shared%20Documents/SB350%202022-2023%20Update%20(WA7)/Task%204%20-%20Savings%20Tool/05.%20Global%20Inputs/Building%20Type%20Disaggregation/Raw%20Files/Ind_4-03%20Energy%20Intensity%20Analysis%20Elec+Gas%20WL%20to%20CG%204-08-2022.xlsx?BE187978" TargetMode="External"/><Relationship Id="rId1" Type="http://schemas.openxmlformats.org/officeDocument/2006/relationships/externalLinkPath" Target="file:///\\BE187978\Ind_4-03%20Energy%20Intensity%20Analysis%20Elec+Gas%20WL%20to%20CG%204-08-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e.eix.com\Users\mary\Dropbox%20(Grounded%20Research)\Grounded%20Research%20Team%20Folder\Projects\PG&amp;E\2018.08%20Supporting%20the%20Annual%20Metrics\2017%20Master%20Documents%20from%20PG&amp;E\BP%20Metrics%20-%202017%20-%20MASTER%20WORKBOOK_G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carolyin2015\Documents\&#8226;&#8226;%20CA%20IOUs\-%20-%20Strategy%20and%20Compliance\Business%20Plans\BP%20Metrics\60%20Day%20Metrics%20Filing\Draft%20Deliverables\ET%20&amp;%20WET%20MetricsTemplateD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All road-compendium file"/>
      <sheetName val="Motorways-compendium file"/>
      <sheetName val="All road-work file"/>
      <sheetName val="Motorways-work file"/>
      <sheetName val="Check"/>
      <sheetName val="chart_roads"/>
      <sheetName val="chart_motorways"/>
      <sheetName val="User instructions"/>
      <sheetName val="EF_Exiobase_Regional"/>
      <sheetName val="All_road-compendium_file"/>
      <sheetName val="Motorways-compendium_file"/>
      <sheetName val="All_road-work_file"/>
      <sheetName val="Motorways-work_file"/>
      <sheetName val="User_instructions"/>
      <sheetName val="IWWABST"/>
      <sheetName val="CHP output definition"/>
      <sheetName val="S2_Space Heating-Comm"/>
      <sheetName val="ElectricityPriceFRRDE"/>
      <sheetName val="ElectricityPriceFRRenergy"/>
      <sheetName val="ElectricityPriceFRRNL"/>
      <sheetName val="ElectricityPriceDA"/>
      <sheetName val="ElectricityPriceID"/>
      <sheetName val="Graph"/>
      <sheetName val="Sector&amp;EnergyPrices"/>
      <sheetName val="Result_Summary"/>
      <sheetName val="EVRSRC BSF Forecast"/>
      <sheetName val="All_road-compendium_file1"/>
      <sheetName val="Motorways-compendium_file1"/>
      <sheetName val="All_road-work_file1"/>
      <sheetName val="Motorways-work_file1"/>
      <sheetName val="User_instructions1"/>
      <sheetName val="CHP_output_definition"/>
      <sheetName val="S2_Space_Heating-Comm"/>
      <sheetName val="EVRSRC_BSF_Forecast"/>
      <sheetName val="All_road-compendium_file2"/>
      <sheetName val="Motorways-compendium_file2"/>
      <sheetName val="All_road-work_file2"/>
      <sheetName val="Motorways-work_file2"/>
      <sheetName val="User_instructions2"/>
      <sheetName val="CHP_output_definition1"/>
      <sheetName val="S2_Space_Heating-Comm1"/>
      <sheetName val="EVRSRC_BSF_Forecast1"/>
      <sheetName val="Lan_quest"/>
      <sheetName val="DA_optimisation_results"/>
      <sheetName val="ID_optimisation_results"/>
      <sheetName val="RD_optimisation_results"/>
      <sheetName val="DA_Inputs"/>
      <sheetName val="Home"/>
      <sheetName val="UNI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0 Validations"/>
      <sheetName val="1 Bill Payer Impacts-IOU Only "/>
      <sheetName val="2 Rates Rev- IOU Only"/>
      <sheetName val="3 Funding Source Summary"/>
      <sheetName val="3 Funding Source"/>
      <sheetName val="4.1 Program Budget - 2024-2027"/>
      <sheetName val="4.2 Program Budget 2028-2031"/>
      <sheetName val="5 Commitments"/>
      <sheetName val="6 StatewidePgms"/>
      <sheetName val="7.1 PA Budget 8 Yr Summary"/>
      <sheetName val="7.2 PA PY budget_savings"/>
      <sheetName val="8 Cap &amp; Target"/>
      <sheetName val="Functions Definitions"/>
      <sheetName val="9 Portfolio Summary"/>
      <sheetName val="10 Portfolio FTE"/>
      <sheetName val="11 Residential"/>
      <sheetName val="12 Commercial"/>
      <sheetName val="13 Industrial"/>
      <sheetName val="14 Agricultural"/>
      <sheetName val="15 Public Sector"/>
      <sheetName val="16 Cross Cutting"/>
      <sheetName val="17 BP Metr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sheetName val="Program"/>
      <sheetName val="QC Checklist"/>
      <sheetName val="CPAS Reference"/>
      <sheetName val="Table 3_1 CPAS Electric"/>
      <sheetName val="Table 3_2 CPAS Gas"/>
      <sheetName val="Table 3_3 CPAS Total"/>
      <sheetName val="Figure 3_1"/>
      <sheetName val="Table 4_1"/>
      <sheetName val="Table 5_1"/>
      <sheetName val="Table 5_2"/>
      <sheetName val="Table 5_3"/>
      <sheetName val="Table 5_4"/>
      <sheetName val="Table 5_5"/>
      <sheetName val="TRC Table"/>
      <sheetName val="Appendix Tables"/>
      <sheetName val="Graphics"/>
      <sheetName val="Filled Out CPAS Example (Ele)"/>
      <sheetName val="CPAS Example (Elec) for Report"/>
      <sheetName val="Filled Out CPAS Example (Gas)"/>
      <sheetName val="Filled Out CPAS Example (Total)"/>
      <sheetName val="CPAS Exception Example Calc"/>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sheetName val="QC Checklist"/>
      <sheetName val="Program"/>
      <sheetName val="CPAS Reference"/>
      <sheetName val="Table 3_1 CPAS Electric"/>
      <sheetName val="Table 3_2 CPAS Gas"/>
      <sheetName val="Table 3_3 CPAS Total"/>
      <sheetName val="Figure 3_1"/>
      <sheetName val="Table 4_1"/>
      <sheetName val="Table 5_1"/>
      <sheetName val="Table 5_2"/>
      <sheetName val="Table 5_3"/>
      <sheetName val="Table 5_4"/>
      <sheetName val="Table 5_5"/>
      <sheetName val="TRC Table"/>
      <sheetName val="Graphics"/>
      <sheetName val="Appendix Tables"/>
      <sheetName val="Filled Out CPAS Example (Ele)"/>
      <sheetName val="CPAS Example (Elec) for Report"/>
      <sheetName val="Filled Out CPAS Example (Gas)"/>
      <sheetName val="Filled Out CPAS Example (Total)"/>
      <sheetName val="CPAS Exception Example Calc"/>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B"/>
      <sheetName val="3.1B-notes"/>
      <sheetName val="3.1C"/>
      <sheetName val="3.1C-notes"/>
      <sheetName val="IWWABST"/>
      <sheetName val="%"/>
      <sheetName val="Agregates"/>
      <sheetName val="PUB(estm.)"/>
      <sheetName val="Households"/>
      <sheetName val="MEX"/>
      <sheetName val="BEL"/>
      <sheetName val="DNK(98) DWSA"/>
      <sheetName val="DNK(98) quest."/>
      <sheetName val="DNK(97)"/>
      <sheetName val="FIN"/>
      <sheetName val="Ger.work1"/>
      <sheetName val="LUX"/>
      <sheetName val="UKD"/>
      <sheetName val="Module1"/>
      <sheetName val="by sector"/>
      <sheetName val="Questions to ctry."/>
      <sheetName val="KOR(qst.c.)"/>
      <sheetName val="(GRC(qst.c.))"/>
      <sheetName val="NLD(qst.c.)"/>
      <sheetName val="3.2A"/>
      <sheetName val="3.2B"/>
      <sheetName val="3.2B-notes"/>
      <sheetName val="3.2C"/>
      <sheetName val="3.2C-notes"/>
      <sheetName val="ManIND"/>
      <sheetName val="3_1B"/>
      <sheetName val="3_1B-notes"/>
      <sheetName val="3_1C"/>
      <sheetName val="3_1C-notes"/>
      <sheetName val="PUB(estm_)"/>
      <sheetName val="DNK(98)_DWSA"/>
      <sheetName val="DNK(98)_quest_"/>
      <sheetName val="Ger_work1"/>
      <sheetName val="by_sector"/>
      <sheetName val="Questions_to_ctry_"/>
      <sheetName val="KOR(qst_c_)"/>
      <sheetName val="(GRC(qst_c_))"/>
      <sheetName val="NLD(qst_c_)"/>
      <sheetName val="3_2A"/>
      <sheetName val="3_2B"/>
      <sheetName val="3_2B-notes"/>
      <sheetName val="3_2C"/>
      <sheetName val="3_2C-notes"/>
      <sheetName val="3_1B1"/>
      <sheetName val="3_1B-notes1"/>
      <sheetName val="3_1C1"/>
      <sheetName val="3_1C-notes1"/>
      <sheetName val="PUB(estm_)1"/>
      <sheetName val="DNK(98)_DWSA1"/>
      <sheetName val="DNK(98)_quest_1"/>
      <sheetName val="Ger_work11"/>
      <sheetName val="by_sector1"/>
      <sheetName val="Questions_to_ctry_1"/>
      <sheetName val="KOR(qst_c_)1"/>
      <sheetName val="(GRC(qst_c_))1"/>
      <sheetName val="NLD(qst_c_)1"/>
      <sheetName val="3_2A1"/>
      <sheetName val="3_2B1"/>
      <sheetName val="3_2B-notes1"/>
      <sheetName val="3_2C1"/>
      <sheetName val="3_2C-notes1"/>
      <sheetName val="3_1B2"/>
      <sheetName val="3_1B-notes2"/>
      <sheetName val="3_1C2"/>
      <sheetName val="3_1C-notes2"/>
      <sheetName val="PUB(estm_)2"/>
      <sheetName val="DNK(98)_DWSA2"/>
      <sheetName val="DNK(98)_quest_2"/>
      <sheetName val="Ger_work12"/>
      <sheetName val="by_sector2"/>
      <sheetName val="Questions_to_ctry_2"/>
      <sheetName val="KOR(qst_c_)2"/>
      <sheetName val="(GRC(qst_c_))2"/>
      <sheetName val="NLD(qst_c_)2"/>
      <sheetName val="3_2A2"/>
      <sheetName val="3_2B2"/>
      <sheetName val="3_2B-notes2"/>
      <sheetName val="3_2C2"/>
      <sheetName val="3_2C-notes2"/>
      <sheetName val="Method 1 (GB) 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Home"/>
      <sheetName val="Program Analysis"/>
      <sheetName val="SB 350 Potential"/>
      <sheetName val="Reference"/>
      <sheetName val="Conservative"/>
      <sheetName val="Aggressive"/>
      <sheetName val="Graph (electricity)"/>
      <sheetName val="Graph (gas)"/>
      <sheetName val="Data Analytics"/>
      <sheetName val="Chart1"/>
      <sheetName val="Chart2"/>
      <sheetName val="Chart3"/>
      <sheetName val="Chart4"/>
      <sheetName val="Look-up"/>
      <sheetName val="BEARS Worksheet"/>
      <sheetName val="LGC Worksheet"/>
      <sheetName val="LGC Conservative"/>
      <sheetName val="GHG Assumptions"/>
    </sheetNames>
    <sheetDataSet>
      <sheetData sheetId="0"/>
      <sheetData sheetId="1"/>
      <sheetData sheetId="2"/>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Instructions"/>
      <sheetName val="Project Summary"/>
      <sheetName val="Project Level Details"/>
      <sheetName val="Project Retrofit ECMs"/>
      <sheetName val="Cashflow Analysis"/>
      <sheetName val="Lifetime Energy (kWh) Savings"/>
      <sheetName val="Lifetime Energy (Therm) Savings"/>
      <sheetName val="Financial Analysis"/>
      <sheetName val="Assumptions"/>
      <sheetName val="Lists for Data Validation"/>
      <sheetName val="Payback Period Calculation"/>
      <sheetName val="Cashflow without financing"/>
      <sheetName val="Cashflow with financing"/>
      <sheetName val="Discount Multiplier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Welcome &amp; Instructions"/>
      <sheetName val="Flags (Hide)"/>
      <sheetName val="Contact list"/>
      <sheetName val="Graphs"/>
      <sheetName val="CleanData"/>
      <sheetName val="Checks"/>
      <sheetName val="Building Analysis (Hide)"/>
      <sheetName val="Data Table (Hide)"/>
      <sheetName val="DataDictionary"/>
      <sheetName val="Update Dat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operty"/>
      <sheetName val="Finance"/>
      <sheetName val="Sheet1"/>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01-1) NAICS-PAFZ"/>
      <sheetName val="01-2) End-Use Share"/>
      <sheetName val="01-3) GSP ($m)"/>
      <sheetName val="01-4) Electricity (GWh)"/>
      <sheetName val="01-5) Gas (MMTherm)"/>
      <sheetName val="02-1) Elec Graph (46 NAICS)"/>
      <sheetName val="02-2) Elec Graph (28 NAICS)"/>
      <sheetName val="02-3) Elec Graph (17 NAICS)"/>
      <sheetName val="03-1) Gas Graph (46 NAICS)"/>
      <sheetName val="03-2) Gas Graph (28 NAICS)"/>
      <sheetName val="03-3) Gas Graph (17 NAICS)"/>
      <sheetName val="04-1) Total Graph (46 NAICS)"/>
      <sheetName val="04-2) Total Graph (28 NAICS)"/>
      <sheetName val="04-3) Total Graph (17 NA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hyperlink" Target="https://cedars.cpuc.ca.gov/documents/download/3519/mainchange_summary%7Cmain%7Credline)/" TargetMode="External"/><Relationship Id="rId13" Type="http://schemas.openxmlformats.org/officeDocument/2006/relationships/hyperlink" Target="https://cedars.cpuc.ca.gov/documents/download/2667/mainchange_summary%7Cmain%7Credline)/" TargetMode="External"/><Relationship Id="rId18" Type="http://schemas.openxmlformats.org/officeDocument/2006/relationships/hyperlink" Target="https://cedars.cpuc.ca.gov/documents/download/3553/mainchange_summary%7Cmain%7Credline)/" TargetMode="External"/><Relationship Id="rId3" Type="http://schemas.openxmlformats.org/officeDocument/2006/relationships/hyperlink" Target="https://cedars.cpuc.ca.gov/documents/download/3513/mainchange_summary%7Cmain%7Credline)/" TargetMode="External"/><Relationship Id="rId21" Type="http://schemas.openxmlformats.org/officeDocument/2006/relationships/hyperlink" Target="https://cedars.cpuc.ca.gov/documents/download/3551/mainchange_summary%7Cmain%7Credline)/" TargetMode="External"/><Relationship Id="rId7" Type="http://schemas.openxmlformats.org/officeDocument/2006/relationships/hyperlink" Target="https://cedars.cpuc.ca.gov/documents/download/3515/mainchange_summary%7Cmain%7Credline)/" TargetMode="External"/><Relationship Id="rId12" Type="http://schemas.openxmlformats.org/officeDocument/2006/relationships/hyperlink" Target="https://cedars.cpuc.ca.gov/documents/download/3503/mainchange_summary%7Cmain%7Credline)/" TargetMode="External"/><Relationship Id="rId17" Type="http://schemas.openxmlformats.org/officeDocument/2006/relationships/hyperlink" Target="https://cedars.cpuc.ca.gov/documents/download/3357/mainchange_summary%7Cmain%7Credline)/" TargetMode="External"/><Relationship Id="rId2" Type="http://schemas.openxmlformats.org/officeDocument/2006/relationships/hyperlink" Target="https://cedars.cpuc.ca.gov/documents/download/3524/mainchange_summary%7Cmain%7Credline)/" TargetMode="External"/><Relationship Id="rId16" Type="http://schemas.openxmlformats.org/officeDocument/2006/relationships/hyperlink" Target="https://cedars.cpuc.ca.gov/documents/download/3606/mainchange_summary%7Cmain%7Credline)/" TargetMode="External"/><Relationship Id="rId20" Type="http://schemas.openxmlformats.org/officeDocument/2006/relationships/hyperlink" Target="https://cedars.cpuc.ca.gov/documents/download/3483/mainchange_summary%7Cmain%7Credline)/" TargetMode="External"/><Relationship Id="rId1" Type="http://schemas.openxmlformats.org/officeDocument/2006/relationships/hyperlink" Target="https://cedars.cpuc.ca.gov/documents/download/3523/mainchange_summary%7Cmain%7Credline)/" TargetMode="External"/><Relationship Id="rId6" Type="http://schemas.openxmlformats.org/officeDocument/2006/relationships/hyperlink" Target="https://cedars.cpuc.ca.gov/documents/download/3490/mainchange_summary%7Cmain%7Credline)/" TargetMode="External"/><Relationship Id="rId11" Type="http://schemas.openxmlformats.org/officeDocument/2006/relationships/hyperlink" Target="https://cedars.cpuc.ca.gov/documents/download/3554/mainchange_summary%7Cmain%7Credline)/" TargetMode="External"/><Relationship Id="rId5" Type="http://schemas.openxmlformats.org/officeDocument/2006/relationships/hyperlink" Target="https://cedars.cpuc.ca.gov/documents/download/2923/mainchange_summary%7Cmain%7Credline)/" TargetMode="External"/><Relationship Id="rId15" Type="http://schemas.openxmlformats.org/officeDocument/2006/relationships/hyperlink" Target="https://cedars.cpuc.ca.gov/documents/download/2914/mainchange_summary%7Cmain%7Credline)/" TargetMode="External"/><Relationship Id="rId23" Type="http://schemas.openxmlformats.org/officeDocument/2006/relationships/hyperlink" Target="https://cedars.cpuc.ca.gov/documents/download/3525/mainchange_summary%7Cmain%7Credline)/" TargetMode="External"/><Relationship Id="rId10" Type="http://schemas.openxmlformats.org/officeDocument/2006/relationships/hyperlink" Target="https://cedars.cpuc.ca.gov/documents/download/3555/mainchange_summary%7Cmain%7Credline)/" TargetMode="External"/><Relationship Id="rId19" Type="http://schemas.openxmlformats.org/officeDocument/2006/relationships/hyperlink" Target="https://cedars.cpuc.ca.gov/documents/download/3504/mainchange_summary%7Cmain%7Credline)/" TargetMode="External"/><Relationship Id="rId4" Type="http://schemas.openxmlformats.org/officeDocument/2006/relationships/hyperlink" Target="https://cedars.cpuc.ca.gov/documents/download/3505/mainchange_summary%7Cmain%7Credline)/" TargetMode="External"/><Relationship Id="rId9" Type="http://schemas.openxmlformats.org/officeDocument/2006/relationships/hyperlink" Target="https://cedars.cpuc.ca.gov/documents/download/3506/mainchange_summary%7Cmain%7Credline)/" TargetMode="External"/><Relationship Id="rId14" Type="http://schemas.openxmlformats.org/officeDocument/2006/relationships/hyperlink" Target="https://cedars.cpuc.ca.gov/documents/download/3600/mainchange_summary%7Cmain%7Credline)/" TargetMode="External"/><Relationship Id="rId22" Type="http://schemas.openxmlformats.org/officeDocument/2006/relationships/hyperlink" Target="https://cedars.cpuc.ca.gov/documents/download/3442/mainchange_summary%7Cmain%7Credlin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9EE81-753C-44DB-ACD4-00EC4622CF40}">
  <sheetPr>
    <tabColor theme="0" tint="-0.249977111117893"/>
  </sheetPr>
  <dimension ref="B2:L44"/>
  <sheetViews>
    <sheetView tabSelected="1" workbookViewId="0"/>
  </sheetViews>
  <sheetFormatPr defaultColWidth="7.75" defaultRowHeight="15"/>
  <cols>
    <col min="1" max="1" width="4" style="37" customWidth="1"/>
    <col min="2" max="2" width="38.25" style="37" bestFit="1" customWidth="1"/>
    <col min="3" max="3" width="124.75" style="37" bestFit="1" customWidth="1"/>
    <col min="4" max="5" width="7.75" style="37"/>
    <col min="6" max="11" width="20.375" style="37" customWidth="1"/>
    <col min="12" max="12" width="33.125" style="37" customWidth="1"/>
    <col min="13" max="13" width="10" style="37" customWidth="1"/>
    <col min="14" max="16384" width="7.75" style="37"/>
  </cols>
  <sheetData>
    <row r="2" spans="2:12">
      <c r="B2" s="538" t="s">
        <v>0</v>
      </c>
      <c r="C2" s="539"/>
      <c r="D2" s="539"/>
      <c r="E2" s="539"/>
      <c r="F2" s="539"/>
      <c r="G2" s="539"/>
      <c r="H2" s="539"/>
      <c r="I2" s="539"/>
      <c r="J2" s="539"/>
      <c r="K2" s="539"/>
      <c r="L2" s="539"/>
    </row>
    <row r="3" spans="2:12">
      <c r="B3" s="538" t="s">
        <v>1</v>
      </c>
      <c r="C3" s="539"/>
      <c r="D3" s="539"/>
      <c r="E3" s="539"/>
      <c r="F3" s="539"/>
      <c r="G3" s="539"/>
      <c r="H3" s="539"/>
      <c r="I3" s="539"/>
      <c r="J3" s="539"/>
      <c r="K3" s="539"/>
      <c r="L3" s="539"/>
    </row>
    <row r="4" spans="2:12">
      <c r="B4" s="538"/>
      <c r="C4" s="539"/>
      <c r="D4" s="539"/>
      <c r="E4" s="539"/>
      <c r="F4" s="539"/>
      <c r="G4" s="539"/>
      <c r="H4" s="539"/>
      <c r="I4" s="539"/>
      <c r="J4" s="539"/>
      <c r="K4" s="539"/>
      <c r="L4" s="539"/>
    </row>
    <row r="5" spans="2:12" ht="15.75" thickBot="1">
      <c r="B5" s="538"/>
      <c r="C5" s="539"/>
      <c r="D5" s="539"/>
      <c r="E5" s="539"/>
      <c r="F5" s="539"/>
      <c r="G5" s="539"/>
      <c r="H5" s="539"/>
      <c r="I5" s="539"/>
      <c r="J5" s="539"/>
      <c r="K5" s="539"/>
      <c r="L5" s="539"/>
    </row>
    <row r="6" spans="2:12" ht="15.75" thickTop="1">
      <c r="B6" s="38"/>
      <c r="C6" s="539"/>
      <c r="D6" s="539"/>
      <c r="E6" s="540"/>
      <c r="F6" s="541"/>
      <c r="G6" s="541"/>
      <c r="H6" s="541"/>
      <c r="I6" s="541"/>
      <c r="J6" s="541"/>
      <c r="K6" s="541"/>
      <c r="L6" s="541"/>
    </row>
    <row r="7" spans="2:12">
      <c r="B7" s="539" t="s">
        <v>2</v>
      </c>
      <c r="C7" s="542" t="s">
        <v>3</v>
      </c>
      <c r="D7" s="539"/>
      <c r="E7" s="543"/>
      <c r="F7" s="544" t="s">
        <v>4</v>
      </c>
      <c r="G7" s="544"/>
      <c r="H7" s="544"/>
      <c r="I7" s="544"/>
      <c r="J7" s="544"/>
      <c r="K7" s="544"/>
      <c r="L7" s="544"/>
    </row>
    <row r="8" spans="2:12">
      <c r="B8" s="539"/>
      <c r="C8" s="539"/>
      <c r="D8" s="539"/>
      <c r="E8" s="543"/>
      <c r="F8" s="484"/>
      <c r="G8" s="484"/>
      <c r="H8" s="484"/>
      <c r="I8" s="484"/>
      <c r="J8" s="484"/>
      <c r="K8" s="484"/>
      <c r="L8" s="484"/>
    </row>
    <row r="9" spans="2:12" ht="15.75" thickBot="1">
      <c r="B9" s="484" t="s">
        <v>5</v>
      </c>
      <c r="C9" s="484"/>
      <c r="D9" s="539"/>
      <c r="E9" s="543"/>
      <c r="F9" s="96" t="s">
        <v>6</v>
      </c>
      <c r="G9" s="96" t="s">
        <v>7</v>
      </c>
      <c r="H9" s="96" t="s">
        <v>8</v>
      </c>
      <c r="I9" s="96" t="s">
        <v>9</v>
      </c>
      <c r="J9" s="96" t="s">
        <v>10</v>
      </c>
      <c r="K9" s="96" t="s">
        <v>11</v>
      </c>
      <c r="L9" s="96" t="s">
        <v>12</v>
      </c>
    </row>
    <row r="10" spans="2:12" ht="16.5" thickTop="1" thickBot="1">
      <c r="B10" s="366" t="s">
        <v>13</v>
      </c>
      <c r="C10" s="367" t="s">
        <v>14</v>
      </c>
      <c r="D10" s="539"/>
      <c r="E10" s="543"/>
      <c r="F10" s="97" t="s">
        <v>15</v>
      </c>
      <c r="G10" s="97" t="s">
        <v>16</v>
      </c>
      <c r="H10" s="97" t="s">
        <v>17</v>
      </c>
      <c r="I10" s="97" t="s">
        <v>18</v>
      </c>
      <c r="J10" s="97" t="s">
        <v>19</v>
      </c>
      <c r="K10" s="97" t="s">
        <v>20</v>
      </c>
      <c r="L10" s="97" t="s">
        <v>21</v>
      </c>
    </row>
    <row r="11" spans="2:12" ht="15.75" thickBot="1">
      <c r="B11" s="9" t="s">
        <v>22</v>
      </c>
      <c r="C11" s="367" t="s">
        <v>23</v>
      </c>
      <c r="D11" s="539"/>
      <c r="E11" s="543"/>
      <c r="F11" s="97" t="s">
        <v>24</v>
      </c>
      <c r="G11" s="97" t="s">
        <v>25</v>
      </c>
      <c r="H11" s="97" t="s">
        <v>26</v>
      </c>
      <c r="I11" s="97" t="s">
        <v>27</v>
      </c>
      <c r="J11" s="97" t="s">
        <v>28</v>
      </c>
      <c r="K11" s="97" t="s">
        <v>29</v>
      </c>
      <c r="L11" s="97" t="s">
        <v>30</v>
      </c>
    </row>
    <row r="12" spans="2:12" ht="15.6" customHeight="1">
      <c r="B12" s="538"/>
      <c r="C12" s="545" t="s">
        <v>31</v>
      </c>
      <c r="D12" s="539"/>
      <c r="E12" s="543"/>
      <c r="F12" s="97"/>
      <c r="G12" s="97" t="s">
        <v>13</v>
      </c>
      <c r="H12" s="97" t="s">
        <v>32</v>
      </c>
      <c r="I12" s="97" t="s">
        <v>33</v>
      </c>
      <c r="J12" s="97" t="s">
        <v>34</v>
      </c>
      <c r="K12" s="97" t="s">
        <v>35</v>
      </c>
      <c r="L12" s="97" t="s">
        <v>36</v>
      </c>
    </row>
    <row r="13" spans="2:12">
      <c r="B13" s="538"/>
      <c r="C13" s="545" t="s">
        <v>37</v>
      </c>
      <c r="D13" s="539"/>
      <c r="E13" s="543"/>
      <c r="F13" s="97"/>
      <c r="G13" s="97" t="s">
        <v>38</v>
      </c>
      <c r="H13" s="97"/>
      <c r="I13" s="97" t="s">
        <v>39</v>
      </c>
      <c r="J13" s="97" t="s">
        <v>40</v>
      </c>
      <c r="K13" s="97" t="s">
        <v>41</v>
      </c>
      <c r="L13" s="97" t="s">
        <v>42</v>
      </c>
    </row>
    <row r="14" spans="2:12">
      <c r="B14" s="538"/>
      <c r="C14" s="545" t="s">
        <v>43</v>
      </c>
      <c r="D14" s="539"/>
      <c r="E14" s="543"/>
      <c r="F14" s="97"/>
      <c r="G14" s="97" t="s">
        <v>44</v>
      </c>
      <c r="H14" s="97"/>
      <c r="I14" s="97" t="s">
        <v>45</v>
      </c>
      <c r="J14" s="97" t="s">
        <v>46</v>
      </c>
      <c r="K14" s="97" t="s">
        <v>47</v>
      </c>
      <c r="L14" s="97" t="s">
        <v>48</v>
      </c>
    </row>
    <row r="15" spans="2:12">
      <c r="B15" s="538"/>
      <c r="C15" s="266" t="s">
        <v>49</v>
      </c>
      <c r="D15" s="539"/>
      <c r="E15" s="543"/>
      <c r="F15" s="97"/>
      <c r="G15" s="97"/>
      <c r="H15" s="97"/>
      <c r="I15" s="97" t="s">
        <v>50</v>
      </c>
      <c r="J15" s="97" t="s">
        <v>51</v>
      </c>
      <c r="K15" s="97"/>
      <c r="L15" s="97" t="s">
        <v>52</v>
      </c>
    </row>
    <row r="16" spans="2:12" ht="15.75" thickBot="1">
      <c r="B16" s="538"/>
      <c r="C16" s="178" t="s">
        <v>53</v>
      </c>
      <c r="D16" s="539"/>
      <c r="E16" s="543"/>
      <c r="F16" s="97"/>
      <c r="G16" s="97"/>
      <c r="H16" s="97"/>
      <c r="I16" s="97" t="s">
        <v>54</v>
      </c>
      <c r="J16" s="97" t="s">
        <v>55</v>
      </c>
      <c r="K16" s="97"/>
      <c r="L16" s="97"/>
    </row>
    <row r="17" spans="2:12" ht="15.75" thickBot="1">
      <c r="B17" s="538"/>
      <c r="C17" s="178" t="s">
        <v>56</v>
      </c>
      <c r="D17" s="539"/>
      <c r="E17" s="543"/>
      <c r="F17" s="97"/>
      <c r="G17" s="97"/>
      <c r="H17" s="97"/>
      <c r="I17" s="97"/>
      <c r="J17" s="97" t="s">
        <v>57</v>
      </c>
      <c r="K17" s="97"/>
      <c r="L17" s="97"/>
    </row>
    <row r="18" spans="2:12" ht="15.75" thickBot="1">
      <c r="B18" s="538"/>
      <c r="C18" s="484"/>
      <c r="D18" s="539"/>
      <c r="E18" s="543"/>
      <c r="F18" s="97"/>
      <c r="G18" s="97"/>
      <c r="H18" s="97"/>
      <c r="I18" s="97"/>
      <c r="J18" s="97" t="s">
        <v>41</v>
      </c>
      <c r="K18" s="97"/>
      <c r="L18" s="97"/>
    </row>
    <row r="19" spans="2:12" ht="17.100000000000001" customHeight="1">
      <c r="B19" s="711" t="s">
        <v>58</v>
      </c>
      <c r="C19" s="712"/>
      <c r="D19" s="539"/>
      <c r="E19" s="543"/>
      <c r="F19" s="97"/>
      <c r="G19" s="97"/>
      <c r="H19" s="97"/>
      <c r="I19" s="97"/>
      <c r="J19" s="97" t="s">
        <v>47</v>
      </c>
      <c r="K19" s="97"/>
      <c r="L19" s="97"/>
    </row>
    <row r="20" spans="2:12" ht="32.1" customHeight="1" thickBot="1">
      <c r="B20" s="713" t="s">
        <v>59</v>
      </c>
      <c r="C20" s="714"/>
      <c r="D20" s="539"/>
      <c r="E20" s="543"/>
      <c r="F20" s="97"/>
      <c r="G20" s="97"/>
      <c r="H20" s="97"/>
      <c r="I20" s="97"/>
      <c r="J20" s="539"/>
      <c r="K20" s="97"/>
      <c r="L20" s="97"/>
    </row>
    <row r="21" spans="2:12" ht="15.75" thickBot="1">
      <c r="B21" s="546"/>
      <c r="C21" s="547"/>
      <c r="D21" s="539"/>
      <c r="E21" s="543"/>
      <c r="F21" s="97"/>
      <c r="G21" s="97"/>
      <c r="H21" s="97"/>
      <c r="I21" s="97"/>
      <c r="J21" s="539"/>
      <c r="K21" s="97"/>
      <c r="L21" s="97"/>
    </row>
    <row r="22" spans="2:12">
      <c r="B22" s="711" t="s">
        <v>60</v>
      </c>
      <c r="C22" s="712"/>
      <c r="D22" s="8"/>
      <c r="E22" s="543"/>
      <c r="F22" s="97"/>
      <c r="G22" s="97"/>
      <c r="H22" s="97"/>
      <c r="I22" s="539"/>
      <c r="J22" s="539"/>
      <c r="K22" s="97"/>
      <c r="L22" s="97"/>
    </row>
    <row r="23" spans="2:12" ht="30.75" thickBot="1">
      <c r="B23" s="267" t="s">
        <v>61</v>
      </c>
      <c r="C23" s="548" t="s">
        <v>62</v>
      </c>
      <c r="D23" s="8"/>
      <c r="E23" s="549"/>
      <c r="F23" s="98"/>
      <c r="G23" s="98"/>
      <c r="H23" s="98"/>
      <c r="I23" s="98"/>
      <c r="J23" s="98"/>
      <c r="K23" s="98"/>
      <c r="L23" s="98"/>
    </row>
    <row r="24" spans="2:12" ht="30.75" thickTop="1">
      <c r="B24" s="268" t="s">
        <v>63</v>
      </c>
      <c r="C24" s="548" t="s">
        <v>64</v>
      </c>
      <c r="D24" s="8"/>
      <c r="E24" s="539"/>
      <c r="F24" s="539"/>
      <c r="G24" s="539"/>
      <c r="H24" s="539"/>
      <c r="I24" s="539"/>
      <c r="J24" s="539"/>
      <c r="K24" s="539"/>
      <c r="L24" s="539"/>
    </row>
    <row r="25" spans="2:12" ht="30">
      <c r="B25" s="267" t="s">
        <v>65</v>
      </c>
      <c r="C25" s="550" t="s">
        <v>66</v>
      </c>
      <c r="D25" s="8"/>
      <c r="E25" s="539"/>
      <c r="F25" s="539"/>
      <c r="G25" s="539"/>
      <c r="H25" s="539"/>
      <c r="I25" s="539"/>
      <c r="J25" s="539"/>
      <c r="K25" s="539"/>
      <c r="L25" s="539"/>
    </row>
    <row r="26" spans="2:12" ht="30">
      <c r="B26" s="267" t="s">
        <v>67</v>
      </c>
      <c r="C26" s="551" t="s">
        <v>68</v>
      </c>
      <c r="D26" s="8"/>
      <c r="E26" s="539"/>
      <c r="F26" s="539"/>
      <c r="G26" s="539"/>
      <c r="H26" s="539"/>
      <c r="I26" s="539"/>
      <c r="J26" s="539"/>
      <c r="K26" s="539"/>
      <c r="L26" s="539"/>
    </row>
    <row r="27" spans="2:12" ht="30">
      <c r="B27" s="267" t="s">
        <v>69</v>
      </c>
      <c r="C27" s="550" t="s">
        <v>70</v>
      </c>
      <c r="D27" s="8"/>
      <c r="E27" s="539"/>
      <c r="F27" s="539"/>
      <c r="G27" s="539"/>
      <c r="H27" s="539"/>
      <c r="I27" s="539"/>
      <c r="J27" s="539"/>
      <c r="K27" s="539"/>
      <c r="L27" s="539"/>
    </row>
    <row r="28" spans="2:12" ht="15.75">
      <c r="B28" s="267" t="s">
        <v>71</v>
      </c>
      <c r="C28" s="550" t="s">
        <v>72</v>
      </c>
      <c r="D28" s="8"/>
      <c r="E28" s="539"/>
      <c r="F28" s="539"/>
      <c r="G28" s="539"/>
      <c r="H28" s="539"/>
      <c r="I28" s="539"/>
      <c r="J28" s="539"/>
      <c r="K28" s="539"/>
      <c r="L28" s="539"/>
    </row>
    <row r="29" spans="2:12" ht="30">
      <c r="B29" s="267" t="s">
        <v>73</v>
      </c>
      <c r="C29" s="550" t="s">
        <v>74</v>
      </c>
      <c r="D29" s="8"/>
      <c r="E29" s="539"/>
      <c r="F29" s="539"/>
      <c r="G29" s="539"/>
      <c r="H29" s="539"/>
      <c r="I29" s="539"/>
      <c r="J29" s="539"/>
      <c r="K29" s="539"/>
      <c r="L29" s="539"/>
    </row>
    <row r="30" spans="2:12" ht="15.75">
      <c r="B30" s="267" t="s">
        <v>75</v>
      </c>
      <c r="C30" s="550" t="s">
        <v>76</v>
      </c>
      <c r="D30" s="8"/>
      <c r="E30" s="539"/>
      <c r="F30" s="539"/>
      <c r="G30" s="539"/>
      <c r="H30" s="539"/>
      <c r="I30" s="539"/>
      <c r="J30" s="539"/>
      <c r="K30" s="539"/>
      <c r="L30" s="539"/>
    </row>
    <row r="31" spans="2:12" ht="30">
      <c r="B31" s="267" t="s">
        <v>77</v>
      </c>
      <c r="C31" s="550" t="s">
        <v>78</v>
      </c>
      <c r="D31" s="8"/>
      <c r="E31" s="539"/>
      <c r="F31" s="539"/>
      <c r="G31" s="539"/>
      <c r="H31" s="539"/>
      <c r="I31" s="539"/>
      <c r="J31" s="539"/>
      <c r="K31" s="539"/>
      <c r="L31" s="539"/>
    </row>
    <row r="32" spans="2:12" ht="45">
      <c r="B32" s="267" t="s">
        <v>79</v>
      </c>
      <c r="C32" s="550" t="s">
        <v>80</v>
      </c>
      <c r="D32" s="8"/>
      <c r="E32" s="539"/>
      <c r="F32" s="539"/>
      <c r="G32" s="539"/>
      <c r="H32" s="539"/>
      <c r="I32" s="539"/>
      <c r="J32" s="539"/>
      <c r="K32" s="539"/>
      <c r="L32" s="539"/>
    </row>
    <row r="33" spans="2:3" ht="30">
      <c r="B33" s="267" t="s">
        <v>81</v>
      </c>
      <c r="C33" s="548" t="s">
        <v>82</v>
      </c>
    </row>
    <row r="34" spans="2:3" ht="15.75">
      <c r="B34" s="267" t="s">
        <v>83</v>
      </c>
      <c r="C34" s="548" t="s">
        <v>84</v>
      </c>
    </row>
    <row r="35" spans="2:3" ht="30">
      <c r="B35" s="267" t="s">
        <v>85</v>
      </c>
      <c r="C35" s="548" t="s">
        <v>86</v>
      </c>
    </row>
    <row r="36" spans="2:3" ht="30">
      <c r="B36" s="267" t="s">
        <v>87</v>
      </c>
      <c r="C36" s="548" t="s">
        <v>88</v>
      </c>
    </row>
    <row r="37" spans="2:3" ht="30.75" thickBot="1">
      <c r="B37" s="269" t="s">
        <v>89</v>
      </c>
      <c r="C37" s="552" t="s">
        <v>90</v>
      </c>
    </row>
    <row r="38" spans="2:3" ht="16.5" thickBot="1">
      <c r="B38" s="269" t="s">
        <v>91</v>
      </c>
      <c r="C38" s="552" t="s">
        <v>92</v>
      </c>
    </row>
    <row r="39" spans="2:3" ht="14.25" customHeight="1" thickBot="1">
      <c r="B39" s="539"/>
      <c r="C39" s="539"/>
    </row>
    <row r="40" spans="2:3" ht="14.25" customHeight="1">
      <c r="B40" s="711" t="s">
        <v>93</v>
      </c>
      <c r="C40" s="712"/>
    </row>
    <row r="41" spans="2:3" ht="14.25" customHeight="1">
      <c r="B41" s="553" t="s">
        <v>94</v>
      </c>
      <c r="C41" s="548" t="s">
        <v>95</v>
      </c>
    </row>
    <row r="42" spans="2:3">
      <c r="B42" s="270" t="s">
        <v>96</v>
      </c>
      <c r="C42" s="548" t="s">
        <v>97</v>
      </c>
    </row>
    <row r="43" spans="2:3">
      <c r="B43" s="554" t="s">
        <v>98</v>
      </c>
      <c r="C43" s="548" t="s">
        <v>99</v>
      </c>
    </row>
    <row r="44" spans="2:3" ht="30.75" thickBot="1">
      <c r="B44" s="555" t="s">
        <v>100</v>
      </c>
      <c r="C44" s="556" t="s">
        <v>101</v>
      </c>
    </row>
  </sheetData>
  <mergeCells count="4">
    <mergeCell ref="B22:C22"/>
    <mergeCell ref="B40:C40"/>
    <mergeCell ref="B20:C20"/>
    <mergeCell ref="B19:C19"/>
  </mergeCells>
  <phoneticPr fontId="186" type="noConversion"/>
  <dataValidations count="1">
    <dataValidation type="list" allowBlank="1" showInputMessage="1" showErrorMessage="1" sqref="B10" xr:uid="{1955B62D-6CE0-4724-BB3F-66E645FCD8C5}">
      <formula1>$G$10:$G$23</formula1>
    </dataValidation>
  </dataValidations>
  <hyperlinks>
    <hyperlink ref="B23" location="'0 Validations'!A1" display="Function Definitions" xr:uid="{21DE4C6C-EA0E-4C80-A1C0-5F98B0A8C17E}"/>
    <hyperlink ref="B24" location="'0 Validations'!A1" display="0 Validations" xr:uid="{7E89A66C-4FE0-442D-B060-3BD34A9D5175}"/>
    <hyperlink ref="B25" location="'1 Participant Bill Impacts'!A1" display="1 Biller Payer Impacts" xr:uid="{60DD2904-0F25-4424-8BA6-8C6E50282973}"/>
    <hyperlink ref="B26" location="'2 Rates Rev- IOU Only'!A1" display="2 Rates Rev-IOU Only" xr:uid="{DC3A0E06-0986-4CC4-937C-37CCB447BBB8}"/>
    <hyperlink ref="B27" location="'3.1 Funding Category'!A1" display="3.1 Funding Category" xr:uid="{DB7E1B99-5D66-4806-890A-2D54F2CA6012}"/>
    <hyperlink ref="B28" location="'3.2 Funding CCA_REN only'!A1" display="3.2 Funding - CCA_REN only" xr:uid="{B294241F-1138-4498-9380-950CA51858FD}"/>
    <hyperlink ref="B30" location="'4.2 Sector Seg Budget 2032-2035'!A1" display="4.2 Sector Seg Budget 2032-2035" xr:uid="{5878B10E-0992-43DF-B12E-B38AF0D003FC}"/>
    <hyperlink ref="B31" location="'4.3 TSB and C&amp;S Targets'!A1" display="4.3 TSB and C&amp;S Budget 2032-2035" xr:uid="{92628C0E-5823-4C8C-B0B3-5BABF0F7B678}"/>
    <hyperlink ref="B33" location="'6 Statewide Programs'!A1" display="6 Statewide Programs" xr:uid="{D65D8183-1C37-4832-ACCF-0BC69EEC8A8C}"/>
    <hyperlink ref="B34" location="'7 PA PY Budget'!A1" display="7 PA PY Budget" xr:uid="{CEE1EA8F-93BA-40B5-8B48-8F8C41DA332B}"/>
    <hyperlink ref="B35" location="'8 Cap &amp; Target '!A1" display="8 Cap &amp; Target" xr:uid="{2E0782AA-7215-45A7-B034-69695B7D32A0}"/>
    <hyperlink ref="B36" location="'9 Portfolio FTE and Budget'!A1" display="9 Portfolio FTE and Budget" xr:uid="{8EC83CE6-0B32-40B4-BE15-062DD9C5219A}"/>
    <hyperlink ref="B37" location="'10 Indicators &amp; Metrics'!A1" display="10 Indicators &amp; Metrics" xr:uid="{752BD181-CB6A-4FB7-A0CF-8CD8B3D686A6}"/>
    <hyperlink ref="B38" location="'11 Program Card'!A1" display="11 Program Cards" xr:uid="{1795F467-7B7F-4EB8-8F9A-12FBC98596E4}"/>
    <hyperlink ref="B29" location="'4.1 Program Budget 2028-2031'!A1" display="4.1 Program Budget 2028-2031" xr:uid="{6CB46CC1-1C22-4A2E-AB02-A15074FE1E1D}"/>
    <hyperlink ref="B32" location="'Budget Filing Data'!A1" display="Budget Filing Data" xr:uid="{BBB04E56-812A-45A0-BF1A-93F993EC6B22}"/>
  </hyperlinks>
  <pageMargins left="0.7" right="0.7" top="0.75" bottom="0.75" header="0.3" footer="0.3"/>
  <pageSetup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95D3-786F-4FB5-B25D-1F545E3EAA21}">
  <sheetPr>
    <tabColor theme="4"/>
  </sheetPr>
  <dimension ref="B2:AY63"/>
  <sheetViews>
    <sheetView topLeftCell="A3" workbookViewId="0">
      <selection activeCell="C11" sqref="C11"/>
    </sheetView>
  </sheetViews>
  <sheetFormatPr defaultColWidth="8" defaultRowHeight="12.75"/>
  <cols>
    <col min="1" max="1" width="2.875" style="15" customWidth="1"/>
    <col min="2" max="2" width="23.125" style="15" customWidth="1"/>
    <col min="3" max="3" width="19.875" style="15" customWidth="1"/>
    <col min="4" max="4" width="15.125" style="15" customWidth="1"/>
    <col min="5" max="6" width="15.125" style="113" customWidth="1"/>
    <col min="7" max="7" width="15.125" style="15" customWidth="1"/>
    <col min="8" max="8" width="15.125" style="114" customWidth="1"/>
    <col min="9" max="15" width="15.125" style="13" customWidth="1"/>
    <col min="16" max="18" width="14.625" style="13" customWidth="1"/>
    <col min="19" max="19" width="14.625" style="114" customWidth="1"/>
    <col min="20" max="29" width="14.625" style="13" customWidth="1"/>
    <col min="30" max="30" width="14.625" style="114" customWidth="1"/>
    <col min="31" max="40" width="14.625" style="13" customWidth="1"/>
    <col min="41" max="41" width="14.625" style="114" customWidth="1"/>
    <col min="42" max="51" width="14.625" style="13" customWidth="1"/>
    <col min="52" max="16384" width="8" style="15"/>
  </cols>
  <sheetData>
    <row r="2" spans="2:19" ht="25.5" customHeight="1">
      <c r="B2" s="368" t="s">
        <v>58</v>
      </c>
      <c r="C2" s="775" t="s">
        <v>295</v>
      </c>
      <c r="D2" s="775"/>
      <c r="E2" s="775"/>
      <c r="F2" s="775"/>
      <c r="G2" s="775"/>
      <c r="H2" s="775"/>
      <c r="I2" s="776"/>
    </row>
    <row r="3" spans="2:19" ht="269.25" customHeight="1">
      <c r="B3" s="193" t="s">
        <v>102</v>
      </c>
      <c r="C3" s="777" t="s">
        <v>296</v>
      </c>
      <c r="D3" s="777"/>
      <c r="E3" s="777"/>
      <c r="F3" s="777"/>
      <c r="G3" s="777"/>
      <c r="H3" s="777"/>
      <c r="I3" s="778"/>
    </row>
    <row r="4" spans="2:19">
      <c r="E4" s="15"/>
      <c r="G4" s="113"/>
      <c r="H4" s="15"/>
      <c r="I4" s="114"/>
    </row>
    <row r="5" spans="2:19" ht="15.75">
      <c r="B5" s="404" t="s">
        <v>104</v>
      </c>
      <c r="C5" s="405" t="str">
        <f>'Read Me'!B10</f>
        <v>SoCalGas</v>
      </c>
      <c r="D5" s="13"/>
      <c r="E5" s="13"/>
      <c r="F5" s="13"/>
      <c r="G5" s="13"/>
      <c r="H5" s="13"/>
    </row>
    <row r="6" spans="2:19" ht="16.5" customHeight="1">
      <c r="B6" s="194" t="s">
        <v>105</v>
      </c>
      <c r="C6" s="300" t="str">
        <f>'Read Me'!B11</f>
        <v>2028-2035</v>
      </c>
      <c r="D6" s="13"/>
      <c r="E6" s="13"/>
      <c r="F6" s="13"/>
      <c r="G6" s="13"/>
      <c r="H6" s="13"/>
    </row>
    <row r="7" spans="2:19" ht="16.5" customHeight="1">
      <c r="B7" s="13"/>
      <c r="C7" s="13"/>
      <c r="D7" s="13"/>
      <c r="E7" s="13"/>
      <c r="F7" s="13"/>
      <c r="G7" s="13"/>
      <c r="H7" s="13"/>
    </row>
    <row r="8" spans="2:19" ht="16.5" customHeight="1">
      <c r="B8" s="521" t="s">
        <v>297</v>
      </c>
      <c r="C8" s="13"/>
      <c r="D8" s="13"/>
      <c r="E8" s="13"/>
      <c r="F8" s="13"/>
      <c r="G8" s="13"/>
      <c r="H8" s="13"/>
    </row>
    <row r="10" spans="2:19" ht="13.5" customHeight="1">
      <c r="B10" s="408"/>
      <c r="C10" s="779" t="s">
        <v>298</v>
      </c>
      <c r="D10" s="780"/>
      <c r="E10" s="781"/>
      <c r="F10" s="779" t="s">
        <v>41</v>
      </c>
      <c r="G10" s="780"/>
      <c r="H10" s="780"/>
      <c r="I10" s="780"/>
      <c r="J10" s="780"/>
      <c r="K10" s="780"/>
      <c r="L10" s="780"/>
      <c r="M10" s="780"/>
      <c r="N10" s="781"/>
    </row>
    <row r="11" spans="2:19" ht="38.25">
      <c r="B11" s="115" t="s">
        <v>184</v>
      </c>
      <c r="C11" s="115" t="s">
        <v>1831</v>
      </c>
      <c r="D11" s="116" t="s">
        <v>1833</v>
      </c>
      <c r="E11" s="17" t="s">
        <v>1834</v>
      </c>
      <c r="F11" s="17" t="s">
        <v>299</v>
      </c>
      <c r="G11" s="17" t="s">
        <v>300</v>
      </c>
      <c r="H11" s="17" t="s">
        <v>1835</v>
      </c>
      <c r="I11" s="17" t="s">
        <v>301</v>
      </c>
      <c r="J11" s="17" t="s">
        <v>302</v>
      </c>
      <c r="K11" s="17" t="s">
        <v>303</v>
      </c>
      <c r="L11" s="17" t="s">
        <v>304</v>
      </c>
      <c r="M11" s="17" t="s">
        <v>305</v>
      </c>
      <c r="N11" s="118" t="s">
        <v>306</v>
      </c>
    </row>
    <row r="12" spans="2:19" ht="13.5" customHeight="1">
      <c r="B12" s="119">
        <v>2028</v>
      </c>
      <c r="C12" s="334">
        <v>210898446</v>
      </c>
      <c r="D12" s="337" cm="1">
        <f t="array" ref="D12">_xlfn.XLOOKUP(1, ($B$31:$B$62=$B12)*($C$31:$C$62=$C$5), D$31:D$62)</f>
        <v>196889753</v>
      </c>
      <c r="E12" s="326">
        <f>C12/D12</f>
        <v>1.0711499343493005</v>
      </c>
      <c r="F12" s="324">
        <v>0</v>
      </c>
      <c r="G12" s="324">
        <v>0</v>
      </c>
      <c r="H12" s="324">
        <v>18.600000000000001</v>
      </c>
      <c r="I12" s="325" cm="1">
        <f t="array" ref="I12">_xlfn.XLOOKUP(1, ($B$31:$B$62=$B12)*($C$31:$C$62=$C$5), E$31:E$62)</f>
        <v>0</v>
      </c>
      <c r="J12" s="325" cm="1">
        <f t="array" ref="J12">_xlfn.XLOOKUP(1, ($B$31:$B$62=$B12)*($C$31:$C$62=$C$5), F$31:F$62)</f>
        <v>0</v>
      </c>
      <c r="K12" s="342" cm="1">
        <f t="array" ref="K12">_xlfn.XLOOKUP(1,($B$31:$B$62=$B12)*($C$31:$C$62=$C$5),G$31:G$62)</f>
        <v>9</v>
      </c>
      <c r="L12" s="326" t="str">
        <f>IFERROR(F12/I12,"")</f>
        <v/>
      </c>
      <c r="M12" s="326" t="str">
        <f t="shared" ref="M12:N12" si="0">IFERROR(G12/J12,"")</f>
        <v/>
      </c>
      <c r="N12" s="326">
        <f t="shared" si="0"/>
        <v>2.0666666666666669</v>
      </c>
    </row>
    <row r="13" spans="2:19">
      <c r="B13" s="119">
        <v>2029</v>
      </c>
      <c r="C13" s="334">
        <v>219720866</v>
      </c>
      <c r="D13" s="337" cm="1">
        <f t="array" ref="D13">_xlfn.XLOOKUP(1, ($B$31:$B$62=$B13)*($C$31:$C$62=$C$5), D$31:D$62)</f>
        <v>201796085</v>
      </c>
      <c r="E13" s="326">
        <f t="shared" ref="E13:E22" si="1">C13/D13</f>
        <v>1.0888262079019027</v>
      </c>
      <c r="F13" s="324">
        <v>0</v>
      </c>
      <c r="G13" s="324">
        <v>0</v>
      </c>
      <c r="H13" s="324">
        <v>17.100000000000001</v>
      </c>
      <c r="I13" s="325" cm="1">
        <f t="array" ref="I13">_xlfn.XLOOKUP(1, ($B$31:$B$62=$B13)*($C$31:$C$62=$C$5), E$31:E$62)</f>
        <v>0</v>
      </c>
      <c r="J13" s="325" cm="1">
        <f t="array" ref="J13">_xlfn.XLOOKUP(1, ($B$31:$B$62=$B13)*($C$31:$C$62=$C$5), F$31:F$62)</f>
        <v>0</v>
      </c>
      <c r="K13" s="342" cm="1">
        <f t="array" ref="K13">_xlfn.XLOOKUP(1,($B$31:$B$62=$B13)*($C$31:$C$62=$C$5),G$31:G$62)</f>
        <v>8.5</v>
      </c>
      <c r="L13" s="326" t="str">
        <f t="shared" ref="L13:L16" si="2">IFERROR(F13/I13,"")</f>
        <v/>
      </c>
      <c r="M13" s="326" t="str">
        <f t="shared" ref="M13:M17" si="3">IFERROR(G13/J13,"")</f>
        <v/>
      </c>
      <c r="N13" s="326">
        <f t="shared" ref="N13:N17" si="4">IFERROR(H13/K13,"")</f>
        <v>2.0117647058823529</v>
      </c>
      <c r="P13" s="114"/>
    </row>
    <row r="14" spans="2:19">
      <c r="B14" s="119">
        <v>2030</v>
      </c>
      <c r="C14" s="334">
        <v>231495450</v>
      </c>
      <c r="D14" s="337" cm="1">
        <f t="array" ref="D14">_xlfn.XLOOKUP(1, ($B$31:$B$62=$B14)*($C$31:$C$62=$C$5), D$31:D$62)</f>
        <v>133095774</v>
      </c>
      <c r="E14" s="326">
        <f t="shared" si="1"/>
        <v>1.739314803488802</v>
      </c>
      <c r="F14" s="324">
        <v>0</v>
      </c>
      <c r="G14" s="324">
        <v>0</v>
      </c>
      <c r="H14" s="324">
        <v>16.899999999999999</v>
      </c>
      <c r="I14" s="325" cm="1">
        <f t="array" ref="I14">_xlfn.XLOOKUP(1, ($B$31:$B$62=$B14)*($C$31:$C$62=$C$5), E$31:E$62)</f>
        <v>0</v>
      </c>
      <c r="J14" s="325" cm="1">
        <f t="array" ref="J14">_xlfn.XLOOKUP(1, ($B$31:$B$62=$B14)*($C$31:$C$62=$C$5), F$31:F$62)</f>
        <v>0</v>
      </c>
      <c r="K14" s="342" cm="1">
        <f t="array" ref="K14">_xlfn.XLOOKUP(1,($B$31:$B$62=$B14)*($C$31:$C$62=$C$5),G$31:G$62)</f>
        <v>8.3000000000000007</v>
      </c>
      <c r="L14" s="326" t="str">
        <f t="shared" si="2"/>
        <v/>
      </c>
      <c r="M14" s="326" t="str">
        <f t="shared" si="3"/>
        <v/>
      </c>
      <c r="N14" s="326">
        <f t="shared" si="4"/>
        <v>2.0361445783132526</v>
      </c>
      <c r="P14" s="114"/>
      <c r="S14" s="13"/>
    </row>
    <row r="15" spans="2:19">
      <c r="B15" s="120">
        <v>2031</v>
      </c>
      <c r="C15" s="335">
        <v>241626261</v>
      </c>
      <c r="D15" s="337" cm="1">
        <f t="array" ref="D15">_xlfn.XLOOKUP(1, ($B$31:$B$62=$B15)*($C$31:$C$62=$C$5), D$31:D$62)</f>
        <v>136524840</v>
      </c>
      <c r="E15" s="326">
        <f t="shared" si="1"/>
        <v>1.7698336874080935</v>
      </c>
      <c r="F15" s="327">
        <v>0</v>
      </c>
      <c r="G15" s="327">
        <v>0</v>
      </c>
      <c r="H15" s="327">
        <v>16.600000000000001</v>
      </c>
      <c r="I15" s="325" cm="1">
        <f t="array" ref="I15">_xlfn.XLOOKUP(1, ($B$31:$B$62=$B15)*($C$31:$C$62=$C$5), E$31:E$62)</f>
        <v>0</v>
      </c>
      <c r="J15" s="325" cm="1">
        <f t="array" ref="J15">_xlfn.XLOOKUP(1, ($B$31:$B$62=$B15)*($C$31:$C$62=$C$5), F$31:F$62)</f>
        <v>0</v>
      </c>
      <c r="K15" s="342" cm="1">
        <f t="array" ref="K15">_xlfn.XLOOKUP(1,($B$31:$B$62=$B15)*($C$31:$C$62=$C$5),G$31:G$62)</f>
        <v>8.1</v>
      </c>
      <c r="L15" s="326" t="str">
        <f t="shared" si="2"/>
        <v/>
      </c>
      <c r="M15" s="326" t="str">
        <f t="shared" si="3"/>
        <v/>
      </c>
      <c r="N15" s="326">
        <f t="shared" si="4"/>
        <v>2.0493827160493829</v>
      </c>
      <c r="P15" s="114"/>
      <c r="S15" s="13"/>
    </row>
    <row r="16" spans="2:19">
      <c r="B16" s="121" t="s">
        <v>307</v>
      </c>
      <c r="C16" s="338">
        <f>SUM(C12:C15)</f>
        <v>903741023</v>
      </c>
      <c r="D16" s="338">
        <f>SUM(D12:D15)</f>
        <v>668306452</v>
      </c>
      <c r="E16" s="329">
        <f t="shared" si="1"/>
        <v>1.3522853479798516</v>
      </c>
      <c r="F16" s="328">
        <f t="shared" ref="F16:H16" si="5">SUM(F12:F15)</f>
        <v>0</v>
      </c>
      <c r="G16" s="328">
        <f t="shared" si="5"/>
        <v>0</v>
      </c>
      <c r="H16" s="328">
        <f t="shared" si="5"/>
        <v>69.2</v>
      </c>
      <c r="I16" s="328">
        <f>SUM(I12:I15)</f>
        <v>0</v>
      </c>
      <c r="J16" s="328">
        <f>SUM(J12:J15)</f>
        <v>0</v>
      </c>
      <c r="K16" s="343">
        <f>SUM(K12:K15)</f>
        <v>33.9</v>
      </c>
      <c r="L16" s="329" t="str">
        <f t="shared" si="2"/>
        <v/>
      </c>
      <c r="M16" s="329" t="str">
        <f t="shared" si="3"/>
        <v/>
      </c>
      <c r="N16" s="329">
        <f>IFERROR(H16/K16,"")</f>
        <v>2.0412979351032452</v>
      </c>
    </row>
    <row r="17" spans="2:14">
      <c r="B17" s="119">
        <v>2032</v>
      </c>
      <c r="C17" s="340">
        <v>252022063.42999998</v>
      </c>
      <c r="D17" s="337" cm="1">
        <f t="array" ref="D17">_xlfn.XLOOKUP(1, ($B$31:$B$62=$B17)*($C$31:$C$62=$C$5), D$31:D$62)</f>
        <v>144600802</v>
      </c>
      <c r="E17" s="326">
        <f t="shared" si="1"/>
        <v>1.7428815051108775</v>
      </c>
      <c r="F17" s="330">
        <v>0</v>
      </c>
      <c r="G17" s="330">
        <v>0</v>
      </c>
      <c r="H17" s="333">
        <v>16</v>
      </c>
      <c r="I17" s="325" cm="1">
        <f t="array" ref="I17">_xlfn.XLOOKUP(1, ($B$31:$B$62=$B17)*($C$31:$C$62=$C$5), E$31:E$62)</f>
        <v>0</v>
      </c>
      <c r="J17" s="325" cm="1">
        <f t="array" ref="J17">_xlfn.XLOOKUP(1, ($B$31:$B$62=$B17)*($C$31:$C$62=$C$5), F$31:F$62)</f>
        <v>0</v>
      </c>
      <c r="K17" s="342" cm="1">
        <f t="array" ref="K17">_xlfn.XLOOKUP(1, ($B$31:$B$62=$B17)*($C$31:$C$62=$C$5), G$31:G$62)</f>
        <v>7.9</v>
      </c>
      <c r="L17" s="326" t="str">
        <f>IFERROR(F17/I17,"")</f>
        <v/>
      </c>
      <c r="M17" s="326" t="str">
        <f t="shared" si="3"/>
        <v/>
      </c>
      <c r="N17" s="326">
        <f t="shared" si="4"/>
        <v>2.0253164556962022</v>
      </c>
    </row>
    <row r="18" spans="2:14">
      <c r="B18" s="119">
        <v>2033</v>
      </c>
      <c r="C18" s="341">
        <v>262417866.29999998</v>
      </c>
      <c r="D18" s="337" cm="1">
        <f t="array" ref="D18">_xlfn.XLOOKUP(1, ($B$31:$B$62=$B18)*($C$31:$C$62=$C$5), D$31:D$62)</f>
        <v>152670798</v>
      </c>
      <c r="E18" s="326">
        <f t="shared" si="1"/>
        <v>1.7188478067691766</v>
      </c>
      <c r="F18" s="324">
        <v>0</v>
      </c>
      <c r="G18" s="324">
        <v>0</v>
      </c>
      <c r="H18" s="324">
        <v>15.4</v>
      </c>
      <c r="I18" s="325" cm="1">
        <f t="array" ref="I18">_xlfn.XLOOKUP(1, ($B$31:$B$62=$B18)*($C$31:$C$62=$C$5), E$31:E$62)</f>
        <v>0</v>
      </c>
      <c r="J18" s="325" cm="1">
        <f t="array" ref="J18">_xlfn.XLOOKUP(1, ($B$31:$B$62=$B18)*($C$31:$C$62=$C$5), F$31:F$62)</f>
        <v>0</v>
      </c>
      <c r="K18" s="342" cm="1">
        <f t="array" ref="K18">_xlfn.XLOOKUP(1, ($B$31:$B$62=$B18)*($C$31:$C$62=$C$5), G$31:G$62)</f>
        <v>7.8</v>
      </c>
      <c r="L18" s="326" t="str">
        <f t="shared" ref="L18:L21" si="6">IFERROR(F18/I18,"")</f>
        <v/>
      </c>
      <c r="M18" s="326" t="str">
        <f t="shared" ref="M18:M21" si="7">IFERROR(G18/J18,"")</f>
        <v/>
      </c>
      <c r="N18" s="326">
        <f t="shared" ref="N18:N21" si="8">IFERROR(H18/K18,"")</f>
        <v>1.9743589743589745</v>
      </c>
    </row>
    <row r="19" spans="2:14">
      <c r="B19" s="119">
        <v>2034</v>
      </c>
      <c r="C19" s="341">
        <v>272813669.20999998</v>
      </c>
      <c r="D19" s="337" cm="1">
        <f t="array" ref="D19">_xlfn.XLOOKUP(1, ($B$31:$B$62=$B19)*($C$31:$C$62=$C$5), D$31:D$62)</f>
        <v>161086935</v>
      </c>
      <c r="E19" s="326">
        <f t="shared" si="1"/>
        <v>1.6935803590154594</v>
      </c>
      <c r="F19" s="324">
        <v>0</v>
      </c>
      <c r="G19" s="324">
        <v>0</v>
      </c>
      <c r="H19" s="324">
        <v>14.8</v>
      </c>
      <c r="I19" s="325" cm="1">
        <f t="array" ref="I19">_xlfn.XLOOKUP(1, ($B$31:$B$62=$B19)*($C$31:$C$62=$C$5), E$31:E$62)</f>
        <v>0</v>
      </c>
      <c r="J19" s="325" cm="1">
        <f t="array" ref="J19">_xlfn.XLOOKUP(1, ($B$31:$B$62=$B19)*($C$31:$C$62=$C$5), F$31:F$62)</f>
        <v>0</v>
      </c>
      <c r="K19" s="342" cm="1">
        <f t="array" ref="K19">_xlfn.XLOOKUP(1, ($B$31:$B$62=$B19)*($C$31:$C$62=$C$5), G$31:G$62)</f>
        <v>7.6</v>
      </c>
      <c r="L19" s="326" t="str">
        <f t="shared" si="6"/>
        <v/>
      </c>
      <c r="M19" s="326" t="str">
        <f t="shared" si="7"/>
        <v/>
      </c>
      <c r="N19" s="326">
        <f t="shared" si="8"/>
        <v>1.9473684210526319</v>
      </c>
    </row>
    <row r="20" spans="2:14">
      <c r="B20" s="119">
        <v>2035</v>
      </c>
      <c r="C20" s="341">
        <v>283209472.07000005</v>
      </c>
      <c r="D20" s="337" cm="1">
        <f t="array" ref="D20">_xlfn.XLOOKUP(1, ($B$31:$B$62=$B20)*($C$31:$C$62=$C$5), D$31:D$62)</f>
        <v>173476885</v>
      </c>
      <c r="E20" s="326">
        <f t="shared" si="1"/>
        <v>1.6325487517832711</v>
      </c>
      <c r="F20" s="324">
        <v>0</v>
      </c>
      <c r="G20" s="324">
        <v>0</v>
      </c>
      <c r="H20" s="324">
        <v>14.2</v>
      </c>
      <c r="I20" s="325" cm="1">
        <f t="array" ref="I20">_xlfn.XLOOKUP(1, ($B$31:$B$62=$B20)*($C$31:$C$62=$C$5), E$31:E$62)</f>
        <v>0</v>
      </c>
      <c r="J20" s="325" cm="1">
        <f t="array" ref="J20">_xlfn.XLOOKUP(1, ($B$31:$B$62=$B20)*($C$31:$C$62=$C$5), F$31:F$62)</f>
        <v>0</v>
      </c>
      <c r="K20" s="342" cm="1">
        <f t="array" ref="K20">_xlfn.XLOOKUP(1, ($B$31:$B$62=$B20)*($C$31:$C$62=$C$5), G$31:G$62)</f>
        <v>7.4</v>
      </c>
      <c r="L20" s="326" t="str">
        <f t="shared" si="6"/>
        <v/>
      </c>
      <c r="M20" s="326" t="str">
        <f t="shared" si="7"/>
        <v/>
      </c>
      <c r="N20" s="326">
        <f t="shared" si="8"/>
        <v>1.9189189189189186</v>
      </c>
    </row>
    <row r="21" spans="2:14">
      <c r="B21" s="121" t="s">
        <v>307</v>
      </c>
      <c r="C21" s="338">
        <f>SUM(C17:C20)</f>
        <v>1070463071.01</v>
      </c>
      <c r="D21" s="338">
        <f>SUM(D17:D20)</f>
        <v>631835420</v>
      </c>
      <c r="E21" s="329">
        <f t="shared" si="1"/>
        <v>1.6942118740509988</v>
      </c>
      <c r="F21" s="328">
        <f t="shared" ref="F21:K21" si="9">SUM(F17:F20)</f>
        <v>0</v>
      </c>
      <c r="G21" s="328">
        <f t="shared" si="9"/>
        <v>0</v>
      </c>
      <c r="H21" s="328">
        <f t="shared" si="9"/>
        <v>60.400000000000006</v>
      </c>
      <c r="I21" s="328">
        <f t="shared" si="9"/>
        <v>0</v>
      </c>
      <c r="J21" s="328">
        <f t="shared" si="9"/>
        <v>0</v>
      </c>
      <c r="K21" s="328">
        <f t="shared" si="9"/>
        <v>30.699999999999996</v>
      </c>
      <c r="L21" s="329" t="str">
        <f t="shared" si="6"/>
        <v/>
      </c>
      <c r="M21" s="329" t="str">
        <f t="shared" si="7"/>
        <v/>
      </c>
      <c r="N21" s="329">
        <f t="shared" si="8"/>
        <v>1.9674267100977203</v>
      </c>
    </row>
    <row r="22" spans="2:14">
      <c r="B22" s="122" t="s">
        <v>308</v>
      </c>
      <c r="C22" s="339">
        <f>C21+C16</f>
        <v>1974204094.01</v>
      </c>
      <c r="D22" s="339">
        <f>D21+D16</f>
        <v>1300141872</v>
      </c>
      <c r="E22" s="332">
        <f t="shared" si="1"/>
        <v>1.5184528215933037</v>
      </c>
      <c r="F22" s="331">
        <f t="shared" ref="F22:K22" si="10">F21+F16</f>
        <v>0</v>
      </c>
      <c r="G22" s="331">
        <f t="shared" si="10"/>
        <v>0</v>
      </c>
      <c r="H22" s="331">
        <f t="shared" si="10"/>
        <v>129.60000000000002</v>
      </c>
      <c r="I22" s="331">
        <f t="shared" si="10"/>
        <v>0</v>
      </c>
      <c r="J22" s="331">
        <f t="shared" si="10"/>
        <v>0</v>
      </c>
      <c r="K22" s="331">
        <f t="shared" si="10"/>
        <v>64.599999999999994</v>
      </c>
      <c r="L22" s="332" t="str">
        <f>IFERROR(F22/I22,"")</f>
        <v/>
      </c>
      <c r="M22" s="332" t="str">
        <f>IFERROR(G22/J22,"")</f>
        <v/>
      </c>
      <c r="N22" s="332">
        <f>IFERROR(H22/K22,"")</f>
        <v>2.0061919504643968</v>
      </c>
    </row>
    <row r="24" spans="2:14">
      <c r="B24" s="11" t="s">
        <v>1812</v>
      </c>
    </row>
    <row r="25" spans="2:14">
      <c r="B25" s="11" t="s">
        <v>1832</v>
      </c>
    </row>
    <row r="26" spans="2:14">
      <c r="B26" s="11" t="s">
        <v>309</v>
      </c>
    </row>
    <row r="27" spans="2:14">
      <c r="B27" s="11" t="s">
        <v>1813</v>
      </c>
    </row>
    <row r="28" spans="2:14">
      <c r="D28" s="496"/>
      <c r="E28" s="478"/>
    </row>
    <row r="29" spans="2:14">
      <c r="B29" s="177" t="s">
        <v>310</v>
      </c>
    </row>
    <row r="30" spans="2:14">
      <c r="B30" s="202" t="s">
        <v>184</v>
      </c>
      <c r="C30" s="202" t="s">
        <v>311</v>
      </c>
      <c r="D30" s="202" t="s">
        <v>312</v>
      </c>
      <c r="E30" s="203" t="s">
        <v>313</v>
      </c>
      <c r="F30" s="203" t="s">
        <v>314</v>
      </c>
      <c r="G30" s="202" t="s">
        <v>315</v>
      </c>
    </row>
    <row r="31" spans="2:14">
      <c r="B31" s="204">
        <v>2028</v>
      </c>
      <c r="C31" s="202" t="s">
        <v>16</v>
      </c>
      <c r="D31" s="336">
        <v>245982070</v>
      </c>
      <c r="E31" s="479">
        <v>688.6</v>
      </c>
      <c r="F31" s="479">
        <v>127</v>
      </c>
      <c r="G31" s="479">
        <v>8</v>
      </c>
    </row>
    <row r="32" spans="2:14">
      <c r="B32" s="204">
        <v>2029</v>
      </c>
      <c r="C32" s="202" t="s">
        <v>16</v>
      </c>
      <c r="D32" s="336">
        <v>277204793</v>
      </c>
      <c r="E32" s="479">
        <v>524.6</v>
      </c>
      <c r="F32" s="479">
        <v>103.6</v>
      </c>
      <c r="G32" s="479">
        <v>7.6</v>
      </c>
    </row>
    <row r="33" spans="2:7">
      <c r="B33" s="204">
        <v>2030</v>
      </c>
      <c r="C33" s="202" t="s">
        <v>16</v>
      </c>
      <c r="D33" s="336">
        <v>220970017</v>
      </c>
      <c r="E33" s="479">
        <v>458.8</v>
      </c>
      <c r="F33" s="479">
        <v>95.5</v>
      </c>
      <c r="G33" s="479">
        <v>7.5</v>
      </c>
    </row>
    <row r="34" spans="2:7">
      <c r="B34" s="204">
        <v>2031</v>
      </c>
      <c r="C34" s="202" t="s">
        <v>16</v>
      </c>
      <c r="D34" s="336">
        <v>261360492</v>
      </c>
      <c r="E34" s="479">
        <v>413.6</v>
      </c>
      <c r="F34" s="479">
        <v>90.8</v>
      </c>
      <c r="G34" s="479">
        <v>7.2</v>
      </c>
    </row>
    <row r="35" spans="2:7">
      <c r="B35" s="204">
        <v>2032</v>
      </c>
      <c r="C35" s="202" t="s">
        <v>16</v>
      </c>
      <c r="D35" s="336">
        <v>276406285</v>
      </c>
      <c r="E35" s="479">
        <v>371.9</v>
      </c>
      <c r="F35" s="479">
        <v>85.1</v>
      </c>
      <c r="G35" s="479">
        <v>7.1</v>
      </c>
    </row>
    <row r="36" spans="2:7">
      <c r="B36" s="204">
        <v>2033</v>
      </c>
      <c r="C36" s="202" t="s">
        <v>16</v>
      </c>
      <c r="D36" s="336">
        <v>293966337</v>
      </c>
      <c r="E36" s="479">
        <v>356.7</v>
      </c>
      <c r="F36" s="479">
        <v>81.900000000000006</v>
      </c>
      <c r="G36" s="479">
        <v>7</v>
      </c>
    </row>
    <row r="37" spans="2:7">
      <c r="B37" s="204">
        <v>2034</v>
      </c>
      <c r="C37" s="202" t="s">
        <v>16</v>
      </c>
      <c r="D37" s="336">
        <v>332863463</v>
      </c>
      <c r="E37" s="479">
        <v>280</v>
      </c>
      <c r="F37" s="479">
        <v>73.3</v>
      </c>
      <c r="G37" s="479">
        <v>6.8</v>
      </c>
    </row>
    <row r="38" spans="2:7">
      <c r="B38" s="204">
        <v>2035</v>
      </c>
      <c r="C38" s="202" t="s">
        <v>16</v>
      </c>
      <c r="D38" s="336">
        <v>370909444</v>
      </c>
      <c r="E38" s="479">
        <v>263.2</v>
      </c>
      <c r="F38" s="479">
        <v>67.7</v>
      </c>
      <c r="G38" s="479">
        <v>6.7</v>
      </c>
    </row>
    <row r="39" spans="2:7">
      <c r="B39" s="204">
        <v>2028</v>
      </c>
      <c r="C39" s="202" t="s">
        <v>25</v>
      </c>
      <c r="D39" s="336">
        <v>186433247</v>
      </c>
      <c r="E39" s="479">
        <v>688.6</v>
      </c>
      <c r="F39" s="479">
        <v>117.2</v>
      </c>
      <c r="G39" s="479">
        <v>0</v>
      </c>
    </row>
    <row r="40" spans="2:7">
      <c r="B40" s="204">
        <v>2029</v>
      </c>
      <c r="C40" s="202" t="s">
        <v>25</v>
      </c>
      <c r="D40" s="336">
        <v>194494832</v>
      </c>
      <c r="E40" s="479">
        <v>524.6</v>
      </c>
      <c r="F40" s="479">
        <v>94.2</v>
      </c>
      <c r="G40" s="479">
        <v>0</v>
      </c>
    </row>
    <row r="41" spans="2:7">
      <c r="B41" s="204">
        <v>2030</v>
      </c>
      <c r="C41" s="202" t="s">
        <v>25</v>
      </c>
      <c r="D41" s="336">
        <v>121814029</v>
      </c>
      <c r="E41" s="479">
        <v>458.8</v>
      </c>
      <c r="F41" s="479">
        <v>86.3</v>
      </c>
      <c r="G41" s="479">
        <v>0</v>
      </c>
    </row>
    <row r="42" spans="2:7">
      <c r="B42" s="204">
        <v>2031</v>
      </c>
      <c r="C42" s="202" t="s">
        <v>25</v>
      </c>
      <c r="D42" s="336">
        <v>143827943</v>
      </c>
      <c r="E42" s="479">
        <v>413.6</v>
      </c>
      <c r="F42" s="479">
        <v>81.8</v>
      </c>
      <c r="G42" s="479">
        <v>0</v>
      </c>
    </row>
    <row r="43" spans="2:7">
      <c r="B43" s="204">
        <v>2032</v>
      </c>
      <c r="C43" s="202" t="s">
        <v>25</v>
      </c>
      <c r="D43" s="336">
        <v>160949931</v>
      </c>
      <c r="E43" s="479">
        <v>371.9</v>
      </c>
      <c r="F43" s="479">
        <v>76.3</v>
      </c>
      <c r="G43" s="479">
        <v>0</v>
      </c>
    </row>
    <row r="44" spans="2:7">
      <c r="B44" s="204">
        <v>2033</v>
      </c>
      <c r="C44" s="202" t="s">
        <v>25</v>
      </c>
      <c r="D44" s="336">
        <v>174302268</v>
      </c>
      <c r="E44" s="479">
        <v>356.7</v>
      </c>
      <c r="F44" s="479">
        <v>73.5</v>
      </c>
      <c r="G44" s="479">
        <v>0</v>
      </c>
    </row>
    <row r="45" spans="2:7">
      <c r="B45" s="204">
        <v>2034</v>
      </c>
      <c r="C45" s="202" t="s">
        <v>25</v>
      </c>
      <c r="D45" s="336">
        <v>181510710</v>
      </c>
      <c r="E45" s="479">
        <v>280</v>
      </c>
      <c r="F45" s="479">
        <v>65.3</v>
      </c>
      <c r="G45" s="479">
        <v>0</v>
      </c>
    </row>
    <row r="46" spans="2:7">
      <c r="B46" s="204">
        <v>2035</v>
      </c>
      <c r="C46" s="202" t="s">
        <v>25</v>
      </c>
      <c r="D46" s="336">
        <v>191298035</v>
      </c>
      <c r="E46" s="479">
        <v>263.2</v>
      </c>
      <c r="F46" s="479">
        <v>60</v>
      </c>
      <c r="G46" s="479">
        <v>0</v>
      </c>
    </row>
    <row r="47" spans="2:7">
      <c r="B47" s="204">
        <v>2028</v>
      </c>
      <c r="C47" s="202" t="s">
        <v>13</v>
      </c>
      <c r="D47" s="336">
        <v>196889753</v>
      </c>
      <c r="E47" s="479">
        <v>0</v>
      </c>
      <c r="F47" s="479">
        <v>0</v>
      </c>
      <c r="G47" s="479">
        <v>9</v>
      </c>
    </row>
    <row r="48" spans="2:7">
      <c r="B48" s="204">
        <v>2029</v>
      </c>
      <c r="C48" s="202" t="s">
        <v>13</v>
      </c>
      <c r="D48" s="336">
        <v>201796085</v>
      </c>
      <c r="E48" s="479">
        <v>0</v>
      </c>
      <c r="F48" s="479">
        <v>0</v>
      </c>
      <c r="G48" s="479">
        <v>8.5</v>
      </c>
    </row>
    <row r="49" spans="2:7">
      <c r="B49" s="204">
        <v>2030</v>
      </c>
      <c r="C49" s="202" t="s">
        <v>13</v>
      </c>
      <c r="D49" s="336">
        <v>133095774</v>
      </c>
      <c r="E49" s="479">
        <v>0</v>
      </c>
      <c r="F49" s="479">
        <v>0</v>
      </c>
      <c r="G49" s="479">
        <v>8.3000000000000007</v>
      </c>
    </row>
    <row r="50" spans="2:7">
      <c r="B50" s="204">
        <v>2031</v>
      </c>
      <c r="C50" s="202" t="s">
        <v>13</v>
      </c>
      <c r="D50" s="336">
        <v>136524840</v>
      </c>
      <c r="E50" s="479">
        <v>0</v>
      </c>
      <c r="F50" s="479">
        <v>0</v>
      </c>
      <c r="G50" s="479">
        <v>8.1</v>
      </c>
    </row>
    <row r="51" spans="2:7">
      <c r="B51" s="204">
        <v>2032</v>
      </c>
      <c r="C51" s="202" t="s">
        <v>13</v>
      </c>
      <c r="D51" s="336">
        <v>144600802</v>
      </c>
      <c r="E51" s="479">
        <v>0</v>
      </c>
      <c r="F51" s="479">
        <v>0</v>
      </c>
      <c r="G51" s="479">
        <v>7.9</v>
      </c>
    </row>
    <row r="52" spans="2:7">
      <c r="B52" s="204">
        <v>2033</v>
      </c>
      <c r="C52" s="202" t="s">
        <v>13</v>
      </c>
      <c r="D52" s="336">
        <v>152670798</v>
      </c>
      <c r="E52" s="479">
        <v>0</v>
      </c>
      <c r="F52" s="479">
        <v>0</v>
      </c>
      <c r="G52" s="479">
        <v>7.8</v>
      </c>
    </row>
    <row r="53" spans="2:7">
      <c r="B53" s="204">
        <v>2034</v>
      </c>
      <c r="C53" s="202" t="s">
        <v>13</v>
      </c>
      <c r="D53" s="336">
        <v>161086935</v>
      </c>
      <c r="E53" s="479">
        <v>0</v>
      </c>
      <c r="F53" s="479">
        <v>0</v>
      </c>
      <c r="G53" s="479">
        <v>7.6</v>
      </c>
    </row>
    <row r="54" spans="2:7">
      <c r="B54" s="204">
        <v>2035</v>
      </c>
      <c r="C54" s="202" t="s">
        <v>13</v>
      </c>
      <c r="D54" s="336">
        <v>173476885</v>
      </c>
      <c r="E54" s="479">
        <v>0</v>
      </c>
      <c r="F54" s="479">
        <v>0</v>
      </c>
      <c r="G54" s="479">
        <v>7.4</v>
      </c>
    </row>
    <row r="55" spans="2:7">
      <c r="B55" s="204">
        <v>2028</v>
      </c>
      <c r="C55" s="202" t="s">
        <v>38</v>
      </c>
      <c r="D55" s="336">
        <v>78420542</v>
      </c>
      <c r="E55" s="479">
        <v>141</v>
      </c>
      <c r="F55" s="479">
        <v>23.3</v>
      </c>
      <c r="G55" s="479">
        <v>0.8</v>
      </c>
    </row>
    <row r="56" spans="2:7">
      <c r="B56" s="204">
        <v>2029</v>
      </c>
      <c r="C56" s="202" t="s">
        <v>38</v>
      </c>
      <c r="D56" s="336">
        <v>85011015</v>
      </c>
      <c r="E56" s="479">
        <v>107.4</v>
      </c>
      <c r="F56" s="479">
        <v>18.600000000000001</v>
      </c>
      <c r="G56" s="479">
        <v>0.8</v>
      </c>
    </row>
    <row r="57" spans="2:7">
      <c r="B57" s="204">
        <v>2030</v>
      </c>
      <c r="C57" s="202" t="s">
        <v>38</v>
      </c>
      <c r="D57" s="336">
        <v>63994260</v>
      </c>
      <c r="E57" s="479">
        <v>94</v>
      </c>
      <c r="F57" s="479">
        <v>16.899999999999999</v>
      </c>
      <c r="G57" s="479">
        <v>0.8</v>
      </c>
    </row>
    <row r="58" spans="2:7">
      <c r="B58" s="204">
        <v>2031</v>
      </c>
      <c r="C58" s="202" t="s">
        <v>38</v>
      </c>
      <c r="D58" s="336">
        <v>72773077</v>
      </c>
      <c r="E58" s="479">
        <v>84.7</v>
      </c>
      <c r="F58" s="479">
        <v>16</v>
      </c>
      <c r="G58" s="479">
        <v>0.7</v>
      </c>
    </row>
    <row r="59" spans="2:7">
      <c r="B59" s="204">
        <v>2032</v>
      </c>
      <c r="C59" s="202" t="s">
        <v>38</v>
      </c>
      <c r="D59" s="336">
        <v>79707277</v>
      </c>
      <c r="E59" s="479">
        <v>76.2</v>
      </c>
      <c r="F59" s="479">
        <v>14.9</v>
      </c>
      <c r="G59" s="479">
        <v>0.7</v>
      </c>
    </row>
    <row r="60" spans="2:7">
      <c r="B60" s="204">
        <v>2033</v>
      </c>
      <c r="C60" s="202" t="s">
        <v>38</v>
      </c>
      <c r="D60" s="336">
        <v>86792270</v>
      </c>
      <c r="E60" s="479">
        <v>73</v>
      </c>
      <c r="F60" s="479">
        <v>14.4</v>
      </c>
      <c r="G60" s="479">
        <v>0.7</v>
      </c>
    </row>
    <row r="61" spans="2:7">
      <c r="B61" s="204">
        <v>2034</v>
      </c>
      <c r="C61" s="202" t="s">
        <v>38</v>
      </c>
      <c r="D61" s="336">
        <v>94537243</v>
      </c>
      <c r="E61" s="479">
        <v>57.3</v>
      </c>
      <c r="F61" s="479">
        <v>12.7</v>
      </c>
      <c r="G61" s="479">
        <v>0.7</v>
      </c>
    </row>
    <row r="62" spans="2:7">
      <c r="B62" s="204">
        <v>2035</v>
      </c>
      <c r="C62" s="202" t="s">
        <v>38</v>
      </c>
      <c r="D62" s="336">
        <v>104555409</v>
      </c>
      <c r="E62" s="479">
        <v>53.9</v>
      </c>
      <c r="F62" s="479">
        <v>11.6</v>
      </c>
      <c r="G62" s="479">
        <v>0.7</v>
      </c>
    </row>
    <row r="63" spans="2:7">
      <c r="B63" s="15" t="s">
        <v>316</v>
      </c>
      <c r="E63" s="480"/>
      <c r="F63" s="480"/>
    </row>
  </sheetData>
  <mergeCells count="4">
    <mergeCell ref="C2:I2"/>
    <mergeCell ref="C3:I3"/>
    <mergeCell ref="C10:E10"/>
    <mergeCell ref="F10:N10"/>
  </mergeCells>
  <pageMargins left="0.7" right="0.7" top="0.75" bottom="0.75" header="0.3" footer="0.3"/>
  <pageSetup paperSize="17" scale="44" fitToWidth="2" fitToHeight="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D70CF-C439-40EB-BE26-909BD515B347}">
  <sheetPr>
    <tabColor theme="4"/>
    <pageSetUpPr fitToPage="1"/>
  </sheetPr>
  <dimension ref="A1:CD49"/>
  <sheetViews>
    <sheetView topLeftCell="A10" workbookViewId="0">
      <selection activeCell="A20" sqref="A20"/>
    </sheetView>
  </sheetViews>
  <sheetFormatPr defaultColWidth="11.125" defaultRowHeight="15.75" customHeight="1"/>
  <cols>
    <col min="1" max="1" width="3.5" style="99" customWidth="1"/>
    <col min="2" max="2" width="50.25" style="163" customWidth="1"/>
    <col min="3" max="3" width="43.125" style="163" customWidth="1"/>
    <col min="4" max="4" width="11.125" style="99"/>
    <col min="5" max="9" width="15.625" style="99" customWidth="1"/>
    <col min="10" max="10" width="16.375" style="99" customWidth="1"/>
    <col min="11" max="11" width="15.125" style="99" customWidth="1"/>
    <col min="12" max="12" width="16.125" style="99" customWidth="1"/>
    <col min="13" max="13" width="15.125" style="99" customWidth="1"/>
    <col min="14" max="14" width="13.875" style="99" bestFit="1" customWidth="1"/>
    <col min="15" max="15" width="11.625" style="99" customWidth="1"/>
    <col min="16" max="18" width="10.625" style="99" customWidth="1"/>
    <col min="19" max="19" width="9" style="99" bestFit="1" customWidth="1"/>
    <col min="20" max="22" width="10.375" style="99" bestFit="1" customWidth="1"/>
    <col min="23" max="23" width="9" style="99" bestFit="1" customWidth="1"/>
    <col min="24" max="26" width="10.375" style="99" bestFit="1" customWidth="1"/>
    <col min="27" max="27" width="9" style="99" bestFit="1" customWidth="1"/>
    <col min="28" max="30" width="10.375" style="99" bestFit="1" customWidth="1"/>
    <col min="31" max="31" width="9" style="99" bestFit="1" customWidth="1"/>
    <col min="32" max="33" width="10.375" style="99" bestFit="1" customWidth="1"/>
    <col min="34" max="81" width="11" style="99" customWidth="1"/>
    <col min="82" max="16384" width="11.125" style="99"/>
  </cols>
  <sheetData>
    <row r="1" spans="1:82" ht="15.75" customHeight="1">
      <c r="A1" s="484"/>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c r="AM1" s="484"/>
      <c r="AN1" s="484"/>
      <c r="AO1" s="484"/>
      <c r="AP1" s="484"/>
      <c r="AQ1" s="484"/>
      <c r="AR1" s="484"/>
      <c r="AS1" s="484"/>
      <c r="AT1" s="484"/>
      <c r="AU1" s="484"/>
      <c r="AV1" s="484"/>
      <c r="AW1" s="484"/>
      <c r="AX1" s="484"/>
      <c r="AY1" s="484"/>
      <c r="AZ1" s="484"/>
      <c r="BA1" s="484"/>
      <c r="BB1" s="484"/>
      <c r="BC1" s="484"/>
      <c r="BD1" s="484"/>
      <c r="BE1" s="484"/>
      <c r="BF1" s="484"/>
      <c r="BG1" s="484"/>
      <c r="BH1" s="484"/>
      <c r="BI1" s="484"/>
      <c r="BJ1" s="484"/>
      <c r="BK1" s="484"/>
      <c r="BL1" s="484"/>
      <c r="BM1" s="484"/>
      <c r="BN1" s="484"/>
      <c r="BO1" s="484"/>
      <c r="BP1" s="484"/>
      <c r="BQ1" s="484"/>
      <c r="BR1" s="484"/>
      <c r="BS1" s="484"/>
      <c r="BT1" s="484"/>
      <c r="BU1" s="484"/>
      <c r="BV1" s="484"/>
      <c r="BW1" s="484"/>
      <c r="BX1" s="484"/>
      <c r="BY1" s="484"/>
      <c r="BZ1" s="484"/>
      <c r="CA1" s="484"/>
      <c r="CB1" s="484"/>
      <c r="CC1" s="484"/>
      <c r="CD1" s="484"/>
    </row>
    <row r="2" spans="1:82" ht="30.6" customHeight="1">
      <c r="A2" s="484"/>
      <c r="B2" s="373" t="s">
        <v>58</v>
      </c>
      <c r="C2" s="755" t="s">
        <v>82</v>
      </c>
      <c r="D2" s="755"/>
      <c r="E2" s="755"/>
      <c r="F2" s="755"/>
      <c r="G2" s="755"/>
      <c r="H2" s="756"/>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row>
    <row r="3" spans="1:82" ht="45.75" customHeight="1">
      <c r="A3" s="484"/>
      <c r="B3" s="205" t="s">
        <v>102</v>
      </c>
      <c r="C3" s="752" t="s">
        <v>535</v>
      </c>
      <c r="D3" s="752"/>
      <c r="E3" s="752"/>
      <c r="F3" s="752"/>
      <c r="G3" s="752"/>
      <c r="H3" s="753"/>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484"/>
      <c r="BR3" s="484"/>
      <c r="BS3" s="484"/>
      <c r="BT3" s="484"/>
      <c r="BU3" s="484"/>
      <c r="BV3" s="484"/>
      <c r="BW3" s="484"/>
      <c r="BX3" s="484"/>
      <c r="BY3" s="484"/>
      <c r="BZ3" s="484"/>
      <c r="CA3" s="484"/>
      <c r="CB3" s="484"/>
      <c r="CC3" s="484"/>
      <c r="CD3" s="484"/>
    </row>
    <row r="4" spans="1:82" ht="15.75" customHeight="1">
      <c r="A4" s="484"/>
      <c r="B4" s="484"/>
      <c r="C4" s="484"/>
      <c r="D4" s="484"/>
      <c r="E4" s="484"/>
      <c r="F4" s="484"/>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484"/>
      <c r="AP4" s="484"/>
      <c r="AQ4" s="484"/>
      <c r="AR4" s="484"/>
      <c r="AS4" s="484"/>
      <c r="AT4" s="484"/>
      <c r="AU4" s="484"/>
      <c r="AV4" s="484"/>
      <c r="AW4" s="484"/>
      <c r="AX4" s="484"/>
      <c r="AY4" s="484"/>
      <c r="AZ4" s="484"/>
      <c r="BA4" s="484"/>
      <c r="BB4" s="484"/>
      <c r="BC4" s="484"/>
      <c r="BD4" s="484"/>
      <c r="BE4" s="484"/>
      <c r="BF4" s="484"/>
      <c r="BG4" s="484"/>
      <c r="BH4" s="484"/>
      <c r="BI4" s="484"/>
      <c r="BJ4" s="484"/>
      <c r="BK4" s="484"/>
      <c r="BL4" s="484"/>
      <c r="BM4" s="484"/>
      <c r="BN4" s="484"/>
      <c r="BO4" s="484"/>
      <c r="BP4" s="484"/>
      <c r="BQ4" s="484"/>
      <c r="BR4" s="484"/>
      <c r="BS4" s="484"/>
      <c r="BT4" s="484"/>
      <c r="BU4" s="484"/>
      <c r="BV4" s="484"/>
      <c r="BW4" s="484"/>
      <c r="BX4" s="484"/>
      <c r="BY4" s="484"/>
      <c r="BZ4" s="484"/>
      <c r="CA4" s="484"/>
      <c r="CB4" s="484"/>
      <c r="CC4" s="484"/>
      <c r="CD4" s="484"/>
    </row>
    <row r="5" spans="1:82" s="524" customFormat="1" ht="22.5" customHeight="1">
      <c r="A5" s="621"/>
      <c r="B5" s="409" t="s">
        <v>104</v>
      </c>
      <c r="C5" s="375" t="str">
        <f>'Read Me'!B10</f>
        <v>SoCalGas</v>
      </c>
      <c r="D5" s="484"/>
      <c r="E5" s="484"/>
      <c r="F5" s="484"/>
      <c r="G5" s="484"/>
      <c r="H5" s="484"/>
      <c r="I5" s="484"/>
      <c r="J5" s="484"/>
      <c r="K5" s="484"/>
      <c r="L5" s="484"/>
      <c r="M5" s="484"/>
      <c r="N5" s="484"/>
      <c r="O5" s="484"/>
      <c r="P5" s="484"/>
      <c r="Q5" s="484"/>
      <c r="R5" s="484"/>
      <c r="S5" s="484"/>
      <c r="T5" s="484"/>
      <c r="U5" s="484"/>
      <c r="V5" s="484"/>
      <c r="W5" s="484"/>
      <c r="X5" s="484"/>
      <c r="Y5" s="484"/>
      <c r="Z5" s="484"/>
      <c r="AA5" s="484"/>
      <c r="AB5" s="484"/>
      <c r="AC5" s="484"/>
      <c r="AD5" s="484"/>
      <c r="AE5" s="484"/>
      <c r="AF5" s="484"/>
      <c r="AG5" s="484"/>
      <c r="AH5" s="622"/>
      <c r="AI5" s="622"/>
      <c r="AJ5" s="622"/>
      <c r="AK5" s="622"/>
      <c r="AL5" s="622"/>
      <c r="AM5" s="622"/>
      <c r="AN5" s="622"/>
      <c r="AO5" s="621"/>
      <c r="AP5" s="621"/>
      <c r="AQ5" s="621"/>
      <c r="AR5" s="621"/>
      <c r="AS5" s="621"/>
      <c r="AT5" s="621"/>
      <c r="AU5" s="621"/>
      <c r="AV5" s="621"/>
      <c r="AW5" s="621"/>
      <c r="AX5" s="621"/>
      <c r="AY5" s="621"/>
      <c r="AZ5" s="621"/>
      <c r="BA5" s="621"/>
      <c r="BB5" s="621"/>
      <c r="BC5" s="621"/>
      <c r="BD5" s="621"/>
      <c r="BE5" s="621"/>
      <c r="BF5" s="621"/>
      <c r="BG5" s="621"/>
      <c r="BH5" s="621"/>
      <c r="BI5" s="621"/>
      <c r="BJ5" s="621"/>
      <c r="BK5" s="621"/>
      <c r="BL5" s="621"/>
      <c r="BM5" s="621"/>
      <c r="BN5" s="621"/>
      <c r="BO5" s="621"/>
      <c r="BP5" s="621"/>
      <c r="BQ5" s="621"/>
      <c r="BR5" s="621"/>
      <c r="BS5" s="621"/>
      <c r="BT5" s="621"/>
      <c r="BU5" s="621"/>
      <c r="BV5" s="621"/>
      <c r="BW5" s="621"/>
      <c r="BX5" s="621"/>
      <c r="BY5" s="621"/>
      <c r="BZ5" s="621"/>
      <c r="CA5" s="621"/>
      <c r="CB5" s="621"/>
      <c r="CC5" s="621"/>
      <c r="CD5" s="621"/>
    </row>
    <row r="6" spans="1:82" s="123" customFormat="1" ht="16.5" customHeight="1">
      <c r="A6" s="623"/>
      <c r="B6" s="206" t="s">
        <v>105</v>
      </c>
      <c r="C6" s="207" t="str">
        <f>'Read Me'!B11</f>
        <v>2028-2035</v>
      </c>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2"/>
      <c r="AN6" s="622"/>
      <c r="AO6" s="623"/>
      <c r="AP6" s="623"/>
      <c r="AQ6" s="623"/>
      <c r="AR6" s="623"/>
      <c r="AS6" s="623"/>
      <c r="AT6" s="623"/>
      <c r="AU6" s="623"/>
      <c r="AV6" s="623"/>
      <c r="AW6" s="623"/>
      <c r="AX6" s="623"/>
      <c r="AY6" s="623"/>
      <c r="AZ6" s="623"/>
      <c r="BA6" s="623"/>
      <c r="BB6" s="623"/>
      <c r="BC6" s="623"/>
      <c r="BD6" s="623"/>
      <c r="BE6" s="623"/>
      <c r="BF6" s="623"/>
      <c r="BG6" s="623"/>
      <c r="BH6" s="623"/>
      <c r="BI6" s="623"/>
      <c r="BJ6" s="623"/>
      <c r="BK6" s="623"/>
      <c r="BL6" s="623"/>
      <c r="BM6" s="623"/>
      <c r="BN6" s="623"/>
      <c r="BO6" s="623"/>
      <c r="BP6" s="623"/>
      <c r="BQ6" s="623"/>
      <c r="BR6" s="623"/>
      <c r="BS6" s="623"/>
      <c r="BT6" s="623"/>
      <c r="BU6" s="623"/>
      <c r="BV6" s="623"/>
      <c r="BW6" s="623"/>
      <c r="BX6" s="623"/>
      <c r="BY6" s="623"/>
      <c r="BZ6" s="623"/>
      <c r="CA6" s="623"/>
      <c r="CB6" s="623"/>
      <c r="CC6" s="623"/>
      <c r="CD6" s="623"/>
    </row>
    <row r="7" spans="1:82" ht="15">
      <c r="A7" s="484"/>
      <c r="B7" s="624"/>
      <c r="C7" s="624"/>
      <c r="D7" s="484"/>
      <c r="E7" s="484"/>
      <c r="F7" s="484"/>
      <c r="G7" s="484"/>
      <c r="H7" s="484"/>
      <c r="I7" s="484"/>
      <c r="J7" s="484"/>
      <c r="K7" s="484"/>
      <c r="L7" s="484"/>
      <c r="M7" s="484"/>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484"/>
      <c r="AP7" s="484"/>
      <c r="AQ7" s="484"/>
      <c r="AR7" s="484"/>
      <c r="AS7" s="484"/>
      <c r="AT7" s="484"/>
      <c r="AU7" s="484"/>
      <c r="AV7" s="484"/>
      <c r="AW7" s="484"/>
      <c r="AX7" s="484"/>
      <c r="AY7" s="484"/>
      <c r="AZ7" s="484"/>
      <c r="BA7" s="484"/>
      <c r="BB7" s="484"/>
      <c r="BC7" s="484"/>
      <c r="BD7" s="484"/>
      <c r="BE7" s="484"/>
      <c r="BF7" s="484"/>
      <c r="BG7" s="484"/>
      <c r="BH7" s="484"/>
      <c r="BI7" s="484"/>
      <c r="BJ7" s="484"/>
      <c r="BK7" s="484"/>
      <c r="BL7" s="484"/>
      <c r="BM7" s="484"/>
      <c r="BN7" s="484"/>
      <c r="BO7" s="484"/>
      <c r="BP7" s="484"/>
      <c r="BQ7" s="484"/>
      <c r="BR7" s="484"/>
      <c r="BS7" s="484"/>
      <c r="BT7" s="484"/>
      <c r="BU7" s="484"/>
      <c r="BV7" s="484"/>
      <c r="BW7" s="484"/>
      <c r="BX7" s="484"/>
      <c r="BY7" s="484"/>
      <c r="BZ7" s="484"/>
      <c r="CA7" s="484"/>
      <c r="CB7" s="484"/>
      <c r="CC7" s="484"/>
      <c r="CD7" s="484"/>
    </row>
    <row r="8" spans="1:82" ht="15">
      <c r="A8" s="484"/>
      <c r="B8" s="528" t="s">
        <v>536</v>
      </c>
      <c r="C8" s="528"/>
      <c r="D8" s="484"/>
      <c r="E8" s="484"/>
      <c r="F8" s="484"/>
      <c r="G8" s="484"/>
      <c r="H8" s="484"/>
      <c r="I8" s="102"/>
      <c r="J8" s="801" t="s">
        <v>537</v>
      </c>
      <c r="K8" s="801"/>
      <c r="L8" s="801"/>
      <c r="M8" s="801"/>
      <c r="N8" s="622"/>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484"/>
      <c r="AP8" s="484"/>
      <c r="AQ8" s="484"/>
      <c r="AR8" s="484"/>
      <c r="AS8" s="484"/>
      <c r="AT8" s="484"/>
      <c r="AU8" s="484"/>
      <c r="AV8" s="484"/>
      <c r="AW8" s="484"/>
      <c r="AX8" s="484"/>
      <c r="AY8" s="484"/>
      <c r="AZ8" s="484"/>
      <c r="BA8" s="484"/>
      <c r="BB8" s="484"/>
      <c r="BC8" s="484"/>
      <c r="BD8" s="484"/>
      <c r="BE8" s="484"/>
      <c r="BF8" s="484"/>
      <c r="BG8" s="484"/>
      <c r="BH8" s="484"/>
      <c r="BI8" s="484"/>
      <c r="BJ8" s="484"/>
      <c r="BK8" s="484"/>
      <c r="BL8" s="484"/>
      <c r="BM8" s="484"/>
      <c r="BN8" s="484"/>
      <c r="BO8" s="484"/>
      <c r="BP8" s="484"/>
      <c r="BQ8" s="484"/>
      <c r="BR8" s="484"/>
      <c r="BS8" s="484"/>
      <c r="BT8" s="484"/>
      <c r="BU8" s="484"/>
      <c r="BV8" s="484"/>
      <c r="BW8" s="484"/>
      <c r="BX8" s="484"/>
      <c r="BY8" s="484"/>
      <c r="BZ8" s="484"/>
      <c r="CA8" s="484"/>
      <c r="CB8" s="484"/>
      <c r="CC8" s="484"/>
      <c r="CD8" s="484"/>
    </row>
    <row r="9" spans="1:82" ht="15">
      <c r="A9" s="484"/>
      <c r="B9" s="624"/>
      <c r="C9" s="624"/>
      <c r="D9" s="484"/>
      <c r="E9" s="484"/>
      <c r="F9" s="484"/>
      <c r="G9" s="484"/>
      <c r="H9" s="484"/>
      <c r="I9" s="625" t="s">
        <v>538</v>
      </c>
      <c r="J9" s="625" t="s">
        <v>539</v>
      </c>
      <c r="K9" s="625" t="s">
        <v>540</v>
      </c>
      <c r="L9" s="625" t="s">
        <v>541</v>
      </c>
      <c r="M9" s="625" t="s">
        <v>542</v>
      </c>
      <c r="N9" s="622"/>
      <c r="O9" s="622"/>
      <c r="P9" s="622"/>
      <c r="Q9" s="622"/>
      <c r="R9" s="622"/>
      <c r="S9" s="622"/>
      <c r="T9" s="622"/>
      <c r="U9" s="622"/>
      <c r="V9" s="622"/>
      <c r="W9" s="622"/>
      <c r="X9" s="622"/>
      <c r="Y9" s="622"/>
      <c r="Z9" s="622"/>
      <c r="AA9" s="622"/>
      <c r="AB9" s="622"/>
      <c r="AC9" s="622"/>
      <c r="AD9" s="622"/>
      <c r="AE9" s="622"/>
      <c r="AF9" s="622"/>
      <c r="AG9" s="622"/>
      <c r="AH9" s="622"/>
      <c r="AI9" s="622"/>
      <c r="AJ9" s="622"/>
      <c r="AK9" s="622"/>
      <c r="AL9" s="622"/>
      <c r="AM9" s="622"/>
      <c r="AN9" s="622"/>
      <c r="AO9" s="484"/>
      <c r="AP9" s="484"/>
      <c r="AQ9" s="484"/>
      <c r="AR9" s="484"/>
      <c r="AS9" s="484"/>
      <c r="AT9" s="484"/>
      <c r="AU9" s="484"/>
      <c r="AV9" s="484"/>
      <c r="AW9" s="484"/>
      <c r="AX9" s="484"/>
      <c r="AY9" s="484"/>
      <c r="AZ9" s="484"/>
      <c r="BA9" s="484"/>
      <c r="BB9" s="484"/>
      <c r="BC9" s="484"/>
      <c r="BD9" s="484"/>
      <c r="BE9" s="484"/>
      <c r="BF9" s="484"/>
      <c r="BG9" s="484"/>
      <c r="BH9" s="484"/>
      <c r="BI9" s="484"/>
      <c r="BJ9" s="484"/>
      <c r="BK9" s="484"/>
      <c r="BL9" s="484"/>
      <c r="BM9" s="484"/>
      <c r="BN9" s="484"/>
      <c r="BO9" s="484"/>
      <c r="BP9" s="484"/>
      <c r="BQ9" s="484"/>
      <c r="BR9" s="484"/>
      <c r="BS9" s="484"/>
      <c r="BT9" s="484"/>
      <c r="BU9" s="484"/>
      <c r="BV9" s="484"/>
      <c r="BW9" s="484"/>
      <c r="BX9" s="484"/>
      <c r="BY9" s="484"/>
      <c r="BZ9" s="484"/>
      <c r="CA9" s="484"/>
      <c r="CB9" s="484"/>
      <c r="CC9" s="484"/>
      <c r="CD9" s="484"/>
    </row>
    <row r="10" spans="1:82" ht="107.1" customHeight="1">
      <c r="A10" s="522"/>
      <c r="B10" s="795" t="s">
        <v>543</v>
      </c>
      <c r="C10" s="799" t="s">
        <v>11</v>
      </c>
      <c r="D10" s="795" t="s">
        <v>544</v>
      </c>
      <c r="E10" s="797" t="s">
        <v>545</v>
      </c>
      <c r="F10" s="797" t="s">
        <v>546</v>
      </c>
      <c r="G10" s="797" t="s">
        <v>547</v>
      </c>
      <c r="H10" s="797" t="s">
        <v>548</v>
      </c>
      <c r="I10" s="790" t="s">
        <v>549</v>
      </c>
      <c r="J10" s="792" t="s">
        <v>550</v>
      </c>
      <c r="K10" s="793"/>
      <c r="L10" s="793"/>
      <c r="M10" s="794"/>
      <c r="N10" s="782" t="s">
        <v>551</v>
      </c>
      <c r="O10" s="783"/>
      <c r="P10" s="783"/>
      <c r="Q10" s="784"/>
      <c r="R10" s="782" t="s">
        <v>552</v>
      </c>
      <c r="S10" s="783"/>
      <c r="T10" s="783"/>
      <c r="U10" s="784"/>
      <c r="V10" s="782" t="s">
        <v>553</v>
      </c>
      <c r="W10" s="783"/>
      <c r="X10" s="783"/>
      <c r="Y10" s="784"/>
      <c r="Z10" s="782" t="s">
        <v>554</v>
      </c>
      <c r="AA10" s="783"/>
      <c r="AB10" s="783"/>
      <c r="AC10" s="784"/>
      <c r="AD10" s="782" t="s">
        <v>555</v>
      </c>
      <c r="AE10" s="783"/>
      <c r="AF10" s="783"/>
      <c r="AG10" s="784"/>
      <c r="AH10" s="622"/>
      <c r="AI10" s="622"/>
      <c r="AJ10" s="622"/>
      <c r="AK10" s="622"/>
      <c r="AL10" s="622"/>
      <c r="AM10" s="622"/>
      <c r="AN10" s="622"/>
      <c r="AO10" s="484"/>
      <c r="AP10" s="484"/>
      <c r="AQ10" s="484"/>
      <c r="AR10" s="484"/>
      <c r="AS10" s="484"/>
      <c r="AT10" s="484"/>
      <c r="AU10" s="484"/>
      <c r="AV10" s="484"/>
      <c r="AW10" s="484"/>
      <c r="AX10" s="484"/>
      <c r="AY10" s="484"/>
      <c r="AZ10" s="484"/>
      <c r="BA10" s="484"/>
      <c r="BB10" s="484"/>
      <c r="BC10" s="484"/>
      <c r="BD10" s="484"/>
      <c r="BE10" s="484"/>
      <c r="BF10" s="484"/>
      <c r="BG10" s="484"/>
      <c r="BH10" s="484"/>
      <c r="BI10" s="484"/>
      <c r="BJ10" s="484"/>
      <c r="BK10" s="484"/>
      <c r="BL10" s="484"/>
      <c r="BM10" s="484"/>
      <c r="BN10" s="484"/>
      <c r="BO10" s="484"/>
      <c r="BP10" s="484"/>
      <c r="BQ10" s="484"/>
      <c r="BR10" s="484"/>
      <c r="BS10" s="484"/>
      <c r="BT10" s="484"/>
      <c r="BU10" s="484"/>
      <c r="BV10" s="484"/>
      <c r="BW10" s="484"/>
      <c r="BX10" s="484"/>
      <c r="BY10" s="484"/>
      <c r="BZ10" s="484"/>
      <c r="CA10" s="484"/>
      <c r="CB10" s="484"/>
      <c r="CC10" s="484"/>
      <c r="CD10" s="484"/>
    </row>
    <row r="11" spans="1:82" s="522" customFormat="1" ht="35.85" customHeight="1">
      <c r="B11" s="796"/>
      <c r="C11" s="800"/>
      <c r="D11" s="796"/>
      <c r="E11" s="798"/>
      <c r="F11" s="798"/>
      <c r="G11" s="798"/>
      <c r="H11" s="798"/>
      <c r="I11" s="791"/>
      <c r="J11" s="410" t="s">
        <v>16</v>
      </c>
      <c r="K11" s="411" t="s">
        <v>38</v>
      </c>
      <c r="L11" s="411" t="s">
        <v>25</v>
      </c>
      <c r="M11" s="412" t="s">
        <v>239</v>
      </c>
      <c r="N11" s="413" t="s">
        <v>16</v>
      </c>
      <c r="O11" s="411" t="s">
        <v>38</v>
      </c>
      <c r="P11" s="411" t="s">
        <v>25</v>
      </c>
      <c r="Q11" s="414" t="s">
        <v>239</v>
      </c>
      <c r="R11" s="413" t="s">
        <v>16</v>
      </c>
      <c r="S11" s="411" t="s">
        <v>38</v>
      </c>
      <c r="T11" s="411" t="s">
        <v>25</v>
      </c>
      <c r="U11" s="414" t="s">
        <v>239</v>
      </c>
      <c r="V11" s="413" t="s">
        <v>16</v>
      </c>
      <c r="W11" s="411" t="s">
        <v>38</v>
      </c>
      <c r="X11" s="411" t="s">
        <v>25</v>
      </c>
      <c r="Y11" s="414" t="s">
        <v>239</v>
      </c>
      <c r="Z11" s="413" t="s">
        <v>16</v>
      </c>
      <c r="AA11" s="411" t="s">
        <v>38</v>
      </c>
      <c r="AB11" s="411" t="s">
        <v>25</v>
      </c>
      <c r="AC11" s="414" t="s">
        <v>239</v>
      </c>
      <c r="AD11" s="413" t="s">
        <v>16</v>
      </c>
      <c r="AE11" s="411" t="s">
        <v>38</v>
      </c>
      <c r="AF11" s="411" t="s">
        <v>25</v>
      </c>
      <c r="AG11" s="527" t="s">
        <v>239</v>
      </c>
      <c r="AH11" s="622"/>
      <c r="AI11" s="622"/>
      <c r="AJ11" s="622"/>
      <c r="AK11" s="622"/>
      <c r="AL11" s="622"/>
      <c r="AM11" s="622"/>
      <c r="AN11" s="622"/>
    </row>
    <row r="12" spans="1:82" s="524" customFormat="1" ht="30">
      <c r="A12" s="621"/>
      <c r="B12" s="319" t="s">
        <v>556</v>
      </c>
      <c r="C12" s="321" t="s">
        <v>35</v>
      </c>
      <c r="D12" s="789" t="s">
        <v>16</v>
      </c>
      <c r="E12" s="464">
        <v>2200000</v>
      </c>
      <c r="F12" s="465">
        <v>2200000</v>
      </c>
      <c r="G12" s="465">
        <v>2200000</v>
      </c>
      <c r="H12" s="465">
        <v>2200000</v>
      </c>
      <c r="I12" s="466">
        <v>0.8</v>
      </c>
      <c r="J12" s="316">
        <v>0.31490000000000001</v>
      </c>
      <c r="K12" s="316">
        <v>9.9199999999999997E-2</v>
      </c>
      <c r="L12" s="316">
        <v>0.4975</v>
      </c>
      <c r="M12" s="316">
        <v>8.8400000000000006E-2</v>
      </c>
      <c r="N12" s="627">
        <f>R12+V12+Z12+AD12</f>
        <v>46760</v>
      </c>
      <c r="O12" s="627">
        <f t="shared" ref="O12:Q12" si="0">S12+W12+AA12+AE12</f>
        <v>12708</v>
      </c>
      <c r="P12" s="627">
        <f t="shared" si="0"/>
        <v>0</v>
      </c>
      <c r="Q12" s="627">
        <f t="shared" si="0"/>
        <v>160000</v>
      </c>
      <c r="R12" s="627">
        <v>11137</v>
      </c>
      <c r="S12" s="627">
        <v>3084</v>
      </c>
      <c r="T12" s="627">
        <v>0</v>
      </c>
      <c r="U12" s="627">
        <v>40000</v>
      </c>
      <c r="V12" s="627">
        <v>11485</v>
      </c>
      <c r="W12" s="627">
        <v>3165</v>
      </c>
      <c r="X12" s="627">
        <v>0</v>
      </c>
      <c r="Y12" s="627">
        <v>40000</v>
      </c>
      <c r="Z12" s="627">
        <v>11846</v>
      </c>
      <c r="AA12" s="627">
        <v>3214</v>
      </c>
      <c r="AB12" s="627">
        <v>0</v>
      </c>
      <c r="AC12" s="627">
        <v>40000</v>
      </c>
      <c r="AD12" s="627">
        <v>12292</v>
      </c>
      <c r="AE12" s="627">
        <v>3245</v>
      </c>
      <c r="AF12" s="627">
        <v>0</v>
      </c>
      <c r="AG12" s="628">
        <v>40000</v>
      </c>
      <c r="AH12" s="622"/>
      <c r="AI12" s="622"/>
      <c r="AJ12" s="622"/>
      <c r="AK12" s="622"/>
      <c r="AL12" s="622"/>
      <c r="AM12" s="622"/>
      <c r="AN12" s="622"/>
      <c r="AO12" s="621"/>
      <c r="AP12" s="621"/>
      <c r="AQ12" s="621"/>
      <c r="AR12" s="621"/>
      <c r="AS12" s="621"/>
      <c r="AT12" s="621"/>
      <c r="AU12" s="621"/>
      <c r="AV12" s="621"/>
      <c r="AW12" s="621"/>
      <c r="AX12" s="621"/>
      <c r="AY12" s="621"/>
      <c r="AZ12" s="621"/>
      <c r="BA12" s="621"/>
      <c r="BB12" s="621"/>
      <c r="BC12" s="621"/>
      <c r="BD12" s="621"/>
      <c r="BE12" s="621"/>
      <c r="BF12" s="621"/>
      <c r="BG12" s="621"/>
      <c r="BH12" s="621"/>
      <c r="BI12" s="621"/>
      <c r="BJ12" s="621"/>
      <c r="BK12" s="621"/>
      <c r="BL12" s="621"/>
      <c r="BM12" s="621"/>
      <c r="BN12" s="621"/>
      <c r="BO12" s="621"/>
      <c r="BP12" s="621"/>
      <c r="BQ12" s="621"/>
      <c r="BR12" s="621"/>
      <c r="BS12" s="621"/>
      <c r="BT12" s="621"/>
      <c r="BU12" s="621"/>
      <c r="BV12" s="621"/>
      <c r="BW12" s="621"/>
      <c r="BX12" s="621"/>
      <c r="BY12" s="621"/>
      <c r="BZ12" s="621"/>
      <c r="CA12" s="621"/>
      <c r="CB12" s="621"/>
      <c r="CC12" s="621"/>
      <c r="CD12" s="621"/>
    </row>
    <row r="13" spans="1:82" s="524" customFormat="1" ht="15">
      <c r="A13" s="621"/>
      <c r="B13" s="320" t="s">
        <v>557</v>
      </c>
      <c r="C13" s="322" t="s">
        <v>20</v>
      </c>
      <c r="D13" s="789"/>
      <c r="E13" s="467">
        <v>7693312</v>
      </c>
      <c r="F13" s="468">
        <v>9430512</v>
      </c>
      <c r="G13" s="468">
        <v>9926855</v>
      </c>
      <c r="H13" s="468">
        <v>7817398</v>
      </c>
      <c r="I13" s="469">
        <v>1</v>
      </c>
      <c r="J13" s="318">
        <v>0.28710000000000002</v>
      </c>
      <c r="K13" s="318">
        <v>9.0999999999999998E-2</v>
      </c>
      <c r="L13" s="318">
        <v>0.62190000000000001</v>
      </c>
      <c r="M13" s="318">
        <v>0</v>
      </c>
      <c r="N13" s="627">
        <f t="shared" ref="N13:N30" si="1">R13+V13+Z13+AD13</f>
        <v>801729</v>
      </c>
      <c r="O13" s="627">
        <f t="shared" ref="O13:O30" si="2">S13+W13+AA13+AE13</f>
        <v>26647</v>
      </c>
      <c r="P13" s="627">
        <f t="shared" ref="P13:P30" si="3">T13+X13+AB13+AF13</f>
        <v>0</v>
      </c>
      <c r="Q13" s="627">
        <f t="shared" ref="Q13:Q30" si="4">U13+Y13+AC13+AG13</f>
        <v>0</v>
      </c>
      <c r="R13" s="627">
        <v>189564</v>
      </c>
      <c r="S13" s="627">
        <v>5975</v>
      </c>
      <c r="T13" s="627">
        <v>0</v>
      </c>
      <c r="U13" s="627">
        <v>0</v>
      </c>
      <c r="V13" s="627">
        <v>196620</v>
      </c>
      <c r="W13" s="627">
        <v>7085</v>
      </c>
      <c r="X13" s="627">
        <v>0</v>
      </c>
      <c r="Y13" s="627">
        <v>0</v>
      </c>
      <c r="Z13" s="627">
        <v>203940</v>
      </c>
      <c r="AA13" s="627">
        <v>7391</v>
      </c>
      <c r="AB13" s="627">
        <v>0</v>
      </c>
      <c r="AC13" s="627">
        <v>0</v>
      </c>
      <c r="AD13" s="627">
        <v>211605</v>
      </c>
      <c r="AE13" s="627">
        <v>6196</v>
      </c>
      <c r="AF13" s="627">
        <v>0</v>
      </c>
      <c r="AG13" s="628">
        <v>0</v>
      </c>
      <c r="AH13" s="622"/>
      <c r="AI13" s="622"/>
      <c r="AJ13" s="622"/>
      <c r="AK13" s="622"/>
      <c r="AL13" s="622"/>
      <c r="AM13" s="622"/>
      <c r="AN13" s="622"/>
      <c r="AO13" s="621"/>
      <c r="AP13" s="621"/>
      <c r="AQ13" s="621"/>
      <c r="AR13" s="621"/>
      <c r="AS13" s="621"/>
      <c r="AT13" s="621"/>
      <c r="AU13" s="621"/>
      <c r="AV13" s="621"/>
      <c r="AW13" s="621"/>
      <c r="AX13" s="621"/>
      <c r="AY13" s="621"/>
      <c r="AZ13" s="621"/>
      <c r="BA13" s="621"/>
      <c r="BB13" s="621"/>
      <c r="BC13" s="621"/>
      <c r="BD13" s="621"/>
      <c r="BE13" s="621"/>
      <c r="BF13" s="621"/>
      <c r="BG13" s="621"/>
      <c r="BH13" s="621"/>
      <c r="BI13" s="621"/>
      <c r="BJ13" s="621"/>
      <c r="BK13" s="621"/>
      <c r="BL13" s="621"/>
      <c r="BM13" s="621"/>
      <c r="BN13" s="621"/>
      <c r="BO13" s="621"/>
      <c r="BP13" s="621"/>
      <c r="BQ13" s="621"/>
      <c r="BR13" s="621"/>
      <c r="BS13" s="621"/>
      <c r="BT13" s="621"/>
      <c r="BU13" s="621"/>
      <c r="BV13" s="621"/>
      <c r="BW13" s="621"/>
      <c r="BX13" s="621"/>
      <c r="BY13" s="621"/>
      <c r="BZ13" s="621"/>
      <c r="CA13" s="621"/>
      <c r="CB13" s="621"/>
      <c r="CC13" s="621"/>
      <c r="CD13" s="621"/>
    </row>
    <row r="14" spans="1:82" s="524" customFormat="1" ht="15">
      <c r="A14" s="621"/>
      <c r="B14" s="320" t="s">
        <v>558</v>
      </c>
      <c r="C14" s="322" t="s">
        <v>29</v>
      </c>
      <c r="D14" s="789"/>
      <c r="E14" s="467">
        <v>10954816</v>
      </c>
      <c r="F14" s="468">
        <v>10267036</v>
      </c>
      <c r="G14" s="468">
        <v>10165831</v>
      </c>
      <c r="H14" s="468">
        <v>10949714</v>
      </c>
      <c r="I14" s="469">
        <v>1</v>
      </c>
      <c r="J14" s="318">
        <v>0.28710000000000002</v>
      </c>
      <c r="K14" s="318">
        <v>9.0999999999999998E-2</v>
      </c>
      <c r="L14" s="318">
        <v>0.62190000000000001</v>
      </c>
      <c r="M14" s="318">
        <v>0</v>
      </c>
      <c r="N14" s="627">
        <f t="shared" si="1"/>
        <v>801729</v>
      </c>
      <c r="O14" s="627">
        <f t="shared" si="2"/>
        <v>30731</v>
      </c>
      <c r="P14" s="627">
        <f t="shared" si="3"/>
        <v>0</v>
      </c>
      <c r="Q14" s="627">
        <f t="shared" si="4"/>
        <v>0</v>
      </c>
      <c r="R14" s="627">
        <v>189564</v>
      </c>
      <c r="S14" s="627">
        <v>7755</v>
      </c>
      <c r="T14" s="627">
        <v>0</v>
      </c>
      <c r="U14" s="627">
        <v>0</v>
      </c>
      <c r="V14" s="627">
        <v>196620</v>
      </c>
      <c r="W14" s="627">
        <v>7551</v>
      </c>
      <c r="X14" s="627">
        <v>0</v>
      </c>
      <c r="Y14" s="627">
        <v>0</v>
      </c>
      <c r="Z14" s="627">
        <v>203940</v>
      </c>
      <c r="AA14" s="627">
        <v>7524</v>
      </c>
      <c r="AB14" s="627">
        <v>0</v>
      </c>
      <c r="AC14" s="627">
        <v>0</v>
      </c>
      <c r="AD14" s="627">
        <v>211605</v>
      </c>
      <c r="AE14" s="627">
        <v>7901</v>
      </c>
      <c r="AF14" s="627">
        <v>0</v>
      </c>
      <c r="AG14" s="628">
        <v>0</v>
      </c>
      <c r="AH14" s="622"/>
      <c r="AI14" s="622"/>
      <c r="AJ14" s="622"/>
      <c r="AK14" s="622"/>
      <c r="AL14" s="622"/>
      <c r="AM14" s="622"/>
      <c r="AN14" s="622"/>
      <c r="AO14" s="621"/>
      <c r="AP14" s="621"/>
      <c r="AQ14" s="621"/>
      <c r="AR14" s="621"/>
      <c r="AS14" s="621"/>
      <c r="AT14" s="621"/>
      <c r="AU14" s="621"/>
      <c r="AV14" s="621"/>
      <c r="AW14" s="621"/>
      <c r="AX14" s="621"/>
      <c r="AY14" s="621"/>
      <c r="AZ14" s="621"/>
      <c r="BA14" s="621"/>
      <c r="BB14" s="621"/>
      <c r="BC14" s="621"/>
      <c r="BD14" s="621"/>
      <c r="BE14" s="621"/>
      <c r="BF14" s="621"/>
      <c r="BG14" s="621"/>
      <c r="BH14" s="621"/>
      <c r="BI14" s="621"/>
      <c r="BJ14" s="621"/>
      <c r="BK14" s="621"/>
      <c r="BL14" s="621"/>
      <c r="BM14" s="621"/>
      <c r="BN14" s="621"/>
      <c r="BO14" s="621"/>
      <c r="BP14" s="621"/>
      <c r="BQ14" s="621"/>
      <c r="BR14" s="621"/>
      <c r="BS14" s="621"/>
      <c r="BT14" s="621"/>
      <c r="BU14" s="621"/>
      <c r="BV14" s="621"/>
      <c r="BW14" s="621"/>
      <c r="BX14" s="621"/>
      <c r="BY14" s="621"/>
      <c r="BZ14" s="621"/>
      <c r="CA14" s="621"/>
      <c r="CB14" s="621"/>
      <c r="CC14" s="621"/>
      <c r="CD14" s="621"/>
    </row>
    <row r="15" spans="1:82" s="524" customFormat="1" ht="15">
      <c r="A15" s="621"/>
      <c r="B15" s="320" t="s">
        <v>559</v>
      </c>
      <c r="C15" s="322" t="s">
        <v>29</v>
      </c>
      <c r="D15" s="789"/>
      <c r="E15" s="467">
        <v>13355724</v>
      </c>
      <c r="F15" s="468">
        <v>14209484</v>
      </c>
      <c r="G15" s="468">
        <v>15276684</v>
      </c>
      <c r="H15" s="468">
        <v>17272364</v>
      </c>
      <c r="I15" s="469">
        <v>1</v>
      </c>
      <c r="J15" s="318">
        <v>0.28710000000000002</v>
      </c>
      <c r="K15" s="318">
        <v>9.0999999999999998E-2</v>
      </c>
      <c r="L15" s="318">
        <v>0.62190000000000001</v>
      </c>
      <c r="M15" s="318">
        <v>0</v>
      </c>
      <c r="N15" s="627">
        <f t="shared" si="1"/>
        <v>682758</v>
      </c>
      <c r="O15" s="627">
        <f t="shared" si="2"/>
        <v>36999</v>
      </c>
      <c r="P15" s="627">
        <f t="shared" si="3"/>
        <v>0</v>
      </c>
      <c r="Q15" s="627">
        <f t="shared" si="4"/>
        <v>528000</v>
      </c>
      <c r="R15" s="627">
        <v>160370</v>
      </c>
      <c r="S15" s="627">
        <v>8178</v>
      </c>
      <c r="T15" s="627">
        <v>0</v>
      </c>
      <c r="U15" s="627">
        <v>132000</v>
      </c>
      <c r="V15" s="627">
        <v>165365</v>
      </c>
      <c r="W15" s="627">
        <v>8834</v>
      </c>
      <c r="X15" s="627">
        <v>0</v>
      </c>
      <c r="Y15" s="627">
        <v>132000</v>
      </c>
      <c r="Z15" s="627">
        <v>174532</v>
      </c>
      <c r="AA15" s="627">
        <v>9419</v>
      </c>
      <c r="AB15" s="627">
        <v>0</v>
      </c>
      <c r="AC15" s="627">
        <v>132000</v>
      </c>
      <c r="AD15" s="627">
        <v>182491</v>
      </c>
      <c r="AE15" s="627">
        <v>10568</v>
      </c>
      <c r="AF15" s="627">
        <v>0</v>
      </c>
      <c r="AG15" s="628">
        <v>132000</v>
      </c>
      <c r="AH15" s="622"/>
      <c r="AI15" s="622"/>
      <c r="AJ15" s="622"/>
      <c r="AK15" s="622"/>
      <c r="AL15" s="622"/>
      <c r="AM15" s="622"/>
      <c r="AN15" s="622"/>
      <c r="AO15" s="621"/>
      <c r="AP15" s="621"/>
      <c r="AQ15" s="621"/>
      <c r="AR15" s="621"/>
      <c r="AS15" s="621"/>
      <c r="AT15" s="621"/>
      <c r="AU15" s="621"/>
      <c r="AV15" s="621"/>
      <c r="AW15" s="621"/>
      <c r="AX15" s="621"/>
      <c r="AY15" s="621"/>
      <c r="AZ15" s="621"/>
      <c r="BA15" s="621"/>
      <c r="BB15" s="621"/>
      <c r="BC15" s="621"/>
      <c r="BD15" s="621"/>
      <c r="BE15" s="621"/>
      <c r="BF15" s="621"/>
      <c r="BG15" s="621"/>
      <c r="BH15" s="621"/>
      <c r="BI15" s="621"/>
      <c r="BJ15" s="621"/>
      <c r="BK15" s="621"/>
      <c r="BL15" s="621"/>
      <c r="BM15" s="621"/>
      <c r="BN15" s="621"/>
      <c r="BO15" s="621"/>
      <c r="BP15" s="621"/>
      <c r="BQ15" s="621"/>
      <c r="BR15" s="621"/>
      <c r="BS15" s="621"/>
      <c r="BT15" s="621"/>
      <c r="BU15" s="621"/>
      <c r="BV15" s="621"/>
      <c r="BW15" s="621"/>
      <c r="BX15" s="621"/>
      <c r="BY15" s="621"/>
      <c r="BZ15" s="621"/>
      <c r="CA15" s="621"/>
      <c r="CB15" s="621"/>
      <c r="CC15" s="621"/>
      <c r="CD15" s="621"/>
    </row>
    <row r="16" spans="1:82" s="524" customFormat="1" ht="15">
      <c r="A16" s="621"/>
      <c r="B16" s="320" t="s">
        <v>560</v>
      </c>
      <c r="C16" s="322" t="s">
        <v>29</v>
      </c>
      <c r="D16" s="789"/>
      <c r="E16" s="467">
        <v>8984276</v>
      </c>
      <c r="F16" s="468">
        <v>8130516</v>
      </c>
      <c r="G16" s="468">
        <v>7063316</v>
      </c>
      <c r="H16" s="468">
        <v>5727636</v>
      </c>
      <c r="I16" s="469">
        <v>0.8</v>
      </c>
      <c r="J16" s="318">
        <v>0.31490000000000001</v>
      </c>
      <c r="K16" s="318">
        <v>9.9199999999999997E-2</v>
      </c>
      <c r="L16" s="318">
        <v>0.4975</v>
      </c>
      <c r="M16" s="318">
        <v>8.8400000000000006E-2</v>
      </c>
      <c r="N16" s="627">
        <f t="shared" si="1"/>
        <v>567701</v>
      </c>
      <c r="O16" s="627">
        <f t="shared" si="2"/>
        <v>21477</v>
      </c>
      <c r="P16" s="627">
        <f t="shared" si="3"/>
        <v>0</v>
      </c>
      <c r="Q16" s="627">
        <f t="shared" si="4"/>
        <v>0</v>
      </c>
      <c r="R16" s="627">
        <v>134809</v>
      </c>
      <c r="S16" s="627">
        <v>6234</v>
      </c>
      <c r="T16" s="627">
        <v>0</v>
      </c>
      <c r="U16" s="627">
        <v>0</v>
      </c>
      <c r="V16" s="627">
        <v>139413</v>
      </c>
      <c r="W16" s="627">
        <v>5854</v>
      </c>
      <c r="X16" s="627">
        <v>0</v>
      </c>
      <c r="Y16" s="627">
        <v>0</v>
      </c>
      <c r="Z16" s="627">
        <v>144201</v>
      </c>
      <c r="AA16" s="627">
        <v>5214</v>
      </c>
      <c r="AB16" s="627">
        <v>0</v>
      </c>
      <c r="AC16" s="627">
        <v>0</v>
      </c>
      <c r="AD16" s="627">
        <v>149278</v>
      </c>
      <c r="AE16" s="627">
        <v>4175</v>
      </c>
      <c r="AF16" s="627">
        <v>0</v>
      </c>
      <c r="AG16" s="628">
        <v>0</v>
      </c>
      <c r="AH16" s="622"/>
      <c r="AI16" s="622"/>
      <c r="AJ16" s="622"/>
      <c r="AK16" s="622"/>
      <c r="AL16" s="622"/>
      <c r="AM16" s="622"/>
      <c r="AN16" s="622"/>
      <c r="AO16" s="621"/>
      <c r="AP16" s="621"/>
      <c r="AQ16" s="621"/>
      <c r="AR16" s="621"/>
      <c r="AS16" s="621"/>
      <c r="AT16" s="621"/>
      <c r="AU16" s="621"/>
      <c r="AV16" s="621"/>
      <c r="AW16" s="621"/>
      <c r="AX16" s="621"/>
      <c r="AY16" s="621"/>
      <c r="AZ16" s="621"/>
      <c r="BA16" s="621"/>
      <c r="BB16" s="621"/>
      <c r="BC16" s="621"/>
      <c r="BD16" s="621"/>
      <c r="BE16" s="621"/>
      <c r="BF16" s="621"/>
      <c r="BG16" s="621"/>
      <c r="BH16" s="621"/>
      <c r="BI16" s="621"/>
      <c r="BJ16" s="621"/>
      <c r="BK16" s="621"/>
      <c r="BL16" s="621"/>
      <c r="BM16" s="621"/>
      <c r="BN16" s="621"/>
      <c r="BO16" s="621"/>
      <c r="BP16" s="621"/>
      <c r="BQ16" s="621"/>
      <c r="BR16" s="621"/>
      <c r="BS16" s="621"/>
      <c r="BT16" s="621"/>
      <c r="BU16" s="621"/>
      <c r="BV16" s="621"/>
      <c r="BW16" s="621"/>
      <c r="BX16" s="621"/>
      <c r="BY16" s="621"/>
      <c r="BZ16" s="621"/>
      <c r="CA16" s="621"/>
      <c r="CB16" s="621"/>
      <c r="CC16" s="621"/>
      <c r="CD16" s="621"/>
    </row>
    <row r="17" spans="1:82" s="524" customFormat="1" ht="15">
      <c r="A17" s="621"/>
      <c r="B17" s="320" t="s">
        <v>561</v>
      </c>
      <c r="C17" s="322" t="s">
        <v>41</v>
      </c>
      <c r="D17" s="789"/>
      <c r="E17" s="467">
        <v>3998447</v>
      </c>
      <c r="F17" s="468">
        <v>3998447</v>
      </c>
      <c r="G17" s="468">
        <v>3998447</v>
      </c>
      <c r="H17" s="468">
        <v>3998447</v>
      </c>
      <c r="I17" s="469">
        <v>0.8</v>
      </c>
      <c r="J17" s="318">
        <v>0.45319999999999999</v>
      </c>
      <c r="K17" s="318">
        <v>8.3299999999999999E-2</v>
      </c>
      <c r="L17" s="318">
        <v>0.3629</v>
      </c>
      <c r="M17" s="318">
        <v>0.10059999999999999</v>
      </c>
      <c r="N17" s="627">
        <f t="shared" si="1"/>
        <v>10101156</v>
      </c>
      <c r="O17" s="627">
        <f t="shared" si="2"/>
        <v>256635</v>
      </c>
      <c r="P17" s="627">
        <f t="shared" si="3"/>
        <v>248439</v>
      </c>
      <c r="Q17" s="627">
        <f t="shared" si="4"/>
        <v>45456</v>
      </c>
      <c r="R17" s="627">
        <v>2465142</v>
      </c>
      <c r="S17" s="627">
        <v>61414</v>
      </c>
      <c r="T17" s="627">
        <v>59383</v>
      </c>
      <c r="U17" s="627">
        <v>11364</v>
      </c>
      <c r="V17" s="627">
        <v>2502997</v>
      </c>
      <c r="W17" s="627">
        <v>63238</v>
      </c>
      <c r="X17" s="627">
        <v>61167</v>
      </c>
      <c r="Y17" s="627">
        <v>11364</v>
      </c>
      <c r="Z17" s="627">
        <v>2544960</v>
      </c>
      <c r="AA17" s="627">
        <v>65065</v>
      </c>
      <c r="AB17" s="627">
        <v>62999</v>
      </c>
      <c r="AC17" s="627">
        <v>11364</v>
      </c>
      <c r="AD17" s="627">
        <v>2588057</v>
      </c>
      <c r="AE17" s="627">
        <v>66918</v>
      </c>
      <c r="AF17" s="627">
        <v>64890</v>
      </c>
      <c r="AG17" s="628">
        <v>11364</v>
      </c>
      <c r="AH17" s="622"/>
      <c r="AI17" s="622"/>
      <c r="AJ17" s="622"/>
      <c r="AK17" s="622"/>
      <c r="AL17" s="622"/>
      <c r="AM17" s="622"/>
      <c r="AN17" s="622"/>
      <c r="AO17" s="621"/>
      <c r="AP17" s="621"/>
      <c r="AQ17" s="621"/>
      <c r="AR17" s="621"/>
      <c r="AS17" s="621"/>
      <c r="AT17" s="621"/>
      <c r="AU17" s="621"/>
      <c r="AV17" s="621"/>
      <c r="AW17" s="621"/>
      <c r="AX17" s="621"/>
      <c r="AY17" s="621"/>
      <c r="AZ17" s="621"/>
      <c r="BA17" s="621"/>
      <c r="BB17" s="621"/>
      <c r="BC17" s="621"/>
      <c r="BD17" s="621"/>
      <c r="BE17" s="621"/>
      <c r="BF17" s="621"/>
      <c r="BG17" s="621"/>
      <c r="BH17" s="621"/>
      <c r="BI17" s="621"/>
      <c r="BJ17" s="621"/>
      <c r="BK17" s="621"/>
      <c r="BL17" s="621"/>
      <c r="BM17" s="621"/>
      <c r="BN17" s="621"/>
      <c r="BO17" s="621"/>
      <c r="BP17" s="621"/>
      <c r="BQ17" s="621"/>
      <c r="BR17" s="621"/>
      <c r="BS17" s="621"/>
      <c r="BT17" s="621"/>
      <c r="BU17" s="621"/>
      <c r="BV17" s="621"/>
      <c r="BW17" s="621"/>
      <c r="BX17" s="621"/>
      <c r="BY17" s="621"/>
      <c r="BZ17" s="621"/>
      <c r="CA17" s="621"/>
      <c r="CB17" s="621"/>
      <c r="CC17" s="621"/>
      <c r="CD17" s="621"/>
    </row>
    <row r="18" spans="1:82" s="524" customFormat="1" ht="15">
      <c r="A18" s="621"/>
      <c r="B18" s="320" t="s">
        <v>562</v>
      </c>
      <c r="C18" s="322" t="s">
        <v>41</v>
      </c>
      <c r="D18" s="789"/>
      <c r="E18" s="467">
        <v>8399584</v>
      </c>
      <c r="F18" s="468">
        <v>8399584</v>
      </c>
      <c r="G18" s="468">
        <v>8399584</v>
      </c>
      <c r="H18" s="468">
        <v>8399584</v>
      </c>
      <c r="I18" s="469">
        <v>0.8</v>
      </c>
      <c r="J18" s="318">
        <v>0.45319999999999999</v>
      </c>
      <c r="K18" s="318">
        <v>8.3299999999999999E-2</v>
      </c>
      <c r="L18" s="318">
        <v>0.3629</v>
      </c>
      <c r="M18" s="318">
        <v>0.10059999999999999</v>
      </c>
      <c r="N18" s="627">
        <f t="shared" si="1"/>
        <v>3074645</v>
      </c>
      <c r="O18" s="627">
        <f t="shared" si="2"/>
        <v>321826</v>
      </c>
      <c r="P18" s="627">
        <f t="shared" si="3"/>
        <v>248439</v>
      </c>
      <c r="Q18" s="627">
        <f t="shared" si="4"/>
        <v>96592</v>
      </c>
      <c r="R18" s="627">
        <v>722977</v>
      </c>
      <c r="S18" s="627">
        <v>77074</v>
      </c>
      <c r="T18" s="627">
        <v>59383</v>
      </c>
      <c r="U18" s="627">
        <v>24148</v>
      </c>
      <c r="V18" s="627">
        <v>753761</v>
      </c>
      <c r="W18" s="627">
        <v>79349</v>
      </c>
      <c r="X18" s="627">
        <v>61167</v>
      </c>
      <c r="Y18" s="627">
        <v>24148</v>
      </c>
      <c r="Z18" s="627">
        <v>780363</v>
      </c>
      <c r="AA18" s="627">
        <v>81582</v>
      </c>
      <c r="AB18" s="627">
        <v>62999</v>
      </c>
      <c r="AC18" s="627">
        <v>24148</v>
      </c>
      <c r="AD18" s="627">
        <v>817544</v>
      </c>
      <c r="AE18" s="627">
        <v>83821</v>
      </c>
      <c r="AF18" s="627">
        <v>64890</v>
      </c>
      <c r="AG18" s="628">
        <v>24148</v>
      </c>
      <c r="AH18" s="622"/>
      <c r="AI18" s="622"/>
      <c r="AJ18" s="622"/>
      <c r="AK18" s="622"/>
      <c r="AL18" s="622"/>
      <c r="AM18" s="622"/>
      <c r="AN18" s="622"/>
      <c r="AO18" s="621"/>
      <c r="AP18" s="621"/>
      <c r="AQ18" s="621"/>
      <c r="AR18" s="621"/>
      <c r="AS18" s="621"/>
      <c r="AT18" s="621"/>
      <c r="AU18" s="621"/>
      <c r="AV18" s="621"/>
      <c r="AW18" s="621"/>
      <c r="AX18" s="621"/>
      <c r="AY18" s="621"/>
      <c r="AZ18" s="621"/>
      <c r="BA18" s="621"/>
      <c r="BB18" s="621"/>
      <c r="BC18" s="621"/>
      <c r="BD18" s="621"/>
      <c r="BE18" s="621"/>
      <c r="BF18" s="621"/>
      <c r="BG18" s="621"/>
      <c r="BH18" s="621"/>
      <c r="BI18" s="621"/>
      <c r="BJ18" s="621"/>
      <c r="BK18" s="621"/>
      <c r="BL18" s="621"/>
      <c r="BM18" s="621"/>
      <c r="BN18" s="621"/>
      <c r="BO18" s="621"/>
      <c r="BP18" s="621"/>
      <c r="BQ18" s="621"/>
      <c r="BR18" s="621"/>
      <c r="BS18" s="621"/>
      <c r="BT18" s="621"/>
      <c r="BU18" s="621"/>
      <c r="BV18" s="621"/>
      <c r="BW18" s="621"/>
      <c r="BX18" s="621"/>
      <c r="BY18" s="621"/>
      <c r="BZ18" s="621"/>
      <c r="CA18" s="621"/>
      <c r="CB18" s="621"/>
      <c r="CC18" s="621"/>
      <c r="CD18" s="621"/>
    </row>
    <row r="19" spans="1:82" s="524" customFormat="1" ht="15">
      <c r="A19" s="621"/>
      <c r="B19" s="320" t="s">
        <v>563</v>
      </c>
      <c r="C19" s="322" t="s">
        <v>41</v>
      </c>
      <c r="D19" s="789"/>
      <c r="E19" s="467">
        <v>5088827</v>
      </c>
      <c r="F19" s="468">
        <v>5088827</v>
      </c>
      <c r="G19" s="468">
        <v>5088827</v>
      </c>
      <c r="H19" s="468">
        <v>5088827</v>
      </c>
      <c r="I19" s="469">
        <v>0.8</v>
      </c>
      <c r="J19" s="318">
        <v>0.45319999999999999</v>
      </c>
      <c r="K19" s="318">
        <v>8.3299999999999999E-2</v>
      </c>
      <c r="L19" s="318">
        <v>0.3629</v>
      </c>
      <c r="M19" s="318">
        <v>0.10059999999999999</v>
      </c>
      <c r="N19" s="627">
        <f t="shared" si="1"/>
        <v>1201080</v>
      </c>
      <c r="O19" s="627">
        <f t="shared" si="2"/>
        <v>250418</v>
      </c>
      <c r="P19" s="627">
        <f t="shared" si="3"/>
        <v>227269</v>
      </c>
      <c r="Q19" s="627">
        <f t="shared" si="4"/>
        <v>57952</v>
      </c>
      <c r="R19" s="627">
        <v>284771</v>
      </c>
      <c r="S19" s="627">
        <v>59947</v>
      </c>
      <c r="T19" s="627">
        <v>54323</v>
      </c>
      <c r="U19" s="627">
        <v>14488</v>
      </c>
      <c r="V19" s="627">
        <v>294838</v>
      </c>
      <c r="W19" s="627">
        <v>61723</v>
      </c>
      <c r="X19" s="627">
        <v>55954</v>
      </c>
      <c r="Y19" s="627">
        <v>14488</v>
      </c>
      <c r="Z19" s="627">
        <v>305282</v>
      </c>
      <c r="AA19" s="627">
        <v>63485</v>
      </c>
      <c r="AB19" s="627">
        <v>57631</v>
      </c>
      <c r="AC19" s="627">
        <v>14488</v>
      </c>
      <c r="AD19" s="627">
        <v>316189</v>
      </c>
      <c r="AE19" s="627">
        <v>65263</v>
      </c>
      <c r="AF19" s="627">
        <v>59361</v>
      </c>
      <c r="AG19" s="628">
        <v>14488</v>
      </c>
      <c r="AH19" s="622"/>
      <c r="AI19" s="622"/>
      <c r="AJ19" s="622"/>
      <c r="AK19" s="622"/>
      <c r="AL19" s="622"/>
      <c r="AM19" s="622"/>
      <c r="AN19" s="622"/>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row>
    <row r="20" spans="1:82" s="524" customFormat="1" ht="15">
      <c r="A20" s="621"/>
      <c r="B20" s="320" t="s">
        <v>564</v>
      </c>
      <c r="C20" s="322" t="s">
        <v>20</v>
      </c>
      <c r="D20" s="789"/>
      <c r="E20" s="467">
        <v>2328050</v>
      </c>
      <c r="F20" s="468">
        <v>2328050</v>
      </c>
      <c r="G20" s="468">
        <v>2328050</v>
      </c>
      <c r="H20" s="468">
        <v>2328050</v>
      </c>
      <c r="I20" s="469">
        <v>0.8</v>
      </c>
      <c r="J20" s="318">
        <v>0.31490000000000001</v>
      </c>
      <c r="K20" s="318">
        <v>9.9199999999999997E-2</v>
      </c>
      <c r="L20" s="318">
        <v>0.4975</v>
      </c>
      <c r="M20" s="318">
        <v>8.8400000000000006E-2</v>
      </c>
      <c r="N20" s="627">
        <f t="shared" si="1"/>
        <v>724183</v>
      </c>
      <c r="O20" s="627">
        <f t="shared" si="2"/>
        <v>13015</v>
      </c>
      <c r="P20" s="627">
        <f t="shared" si="3"/>
        <v>0</v>
      </c>
      <c r="Q20" s="627">
        <f t="shared" si="4"/>
        <v>164000</v>
      </c>
      <c r="R20" s="627">
        <v>167397</v>
      </c>
      <c r="S20" s="627">
        <v>3160</v>
      </c>
      <c r="T20" s="627">
        <v>0</v>
      </c>
      <c r="U20" s="627">
        <v>41000</v>
      </c>
      <c r="V20" s="627">
        <v>182630</v>
      </c>
      <c r="W20" s="627">
        <v>3243</v>
      </c>
      <c r="X20" s="627">
        <v>0</v>
      </c>
      <c r="Y20" s="627">
        <v>41000</v>
      </c>
      <c r="Z20" s="627">
        <v>194950</v>
      </c>
      <c r="AA20" s="627">
        <v>3291</v>
      </c>
      <c r="AB20" s="627">
        <v>0</v>
      </c>
      <c r="AC20" s="627">
        <v>41000</v>
      </c>
      <c r="AD20" s="627">
        <v>179206</v>
      </c>
      <c r="AE20" s="627">
        <v>3321</v>
      </c>
      <c r="AF20" s="627">
        <v>0</v>
      </c>
      <c r="AG20" s="628">
        <v>41000</v>
      </c>
      <c r="AH20" s="622"/>
      <c r="AI20" s="622"/>
      <c r="AJ20" s="622"/>
      <c r="AK20" s="622"/>
      <c r="AL20" s="622"/>
      <c r="AM20" s="622"/>
      <c r="AN20" s="622"/>
      <c r="AO20" s="621"/>
      <c r="AP20" s="621"/>
      <c r="AQ20" s="621"/>
      <c r="AR20" s="621"/>
      <c r="AS20" s="621"/>
      <c r="AT20" s="621"/>
      <c r="AU20" s="621"/>
      <c r="AV20" s="621"/>
      <c r="AW20" s="621"/>
      <c r="AX20" s="621"/>
      <c r="AY20" s="621"/>
      <c r="AZ20" s="621"/>
      <c r="BA20" s="621"/>
      <c r="BB20" s="621"/>
      <c r="BC20" s="621"/>
      <c r="BD20" s="621"/>
      <c r="BE20" s="621"/>
      <c r="BF20" s="621"/>
      <c r="BG20" s="621"/>
      <c r="BH20" s="621"/>
      <c r="BI20" s="621"/>
      <c r="BJ20" s="621"/>
      <c r="BK20" s="621"/>
      <c r="BL20" s="621"/>
      <c r="BM20" s="621"/>
      <c r="BN20" s="621"/>
      <c r="BO20" s="621"/>
      <c r="BP20" s="621"/>
      <c r="BQ20" s="621"/>
      <c r="BR20" s="621"/>
      <c r="BS20" s="621"/>
      <c r="BT20" s="621"/>
      <c r="BU20" s="621"/>
      <c r="BV20" s="621"/>
      <c r="BW20" s="621"/>
      <c r="BX20" s="621"/>
      <c r="BY20" s="621"/>
      <c r="BZ20" s="621"/>
      <c r="CA20" s="621"/>
      <c r="CB20" s="621"/>
      <c r="CC20" s="621"/>
      <c r="CD20" s="621"/>
    </row>
    <row r="21" spans="1:82" s="524" customFormat="1" ht="15">
      <c r="A21" s="621"/>
      <c r="B21" s="320" t="s">
        <v>565</v>
      </c>
      <c r="C21" s="322" t="s">
        <v>29</v>
      </c>
      <c r="D21" s="789"/>
      <c r="E21" s="467">
        <v>1100000</v>
      </c>
      <c r="F21" s="468">
        <v>1100000</v>
      </c>
      <c r="G21" s="468">
        <v>1100000</v>
      </c>
      <c r="H21" s="468">
        <v>1100000</v>
      </c>
      <c r="I21" s="469">
        <v>0.8</v>
      </c>
      <c r="J21" s="318">
        <v>0.31490000000000001</v>
      </c>
      <c r="K21" s="318">
        <v>9.9199999999999997E-2</v>
      </c>
      <c r="L21" s="318">
        <v>0.4975</v>
      </c>
      <c r="M21" s="318">
        <v>8.8400000000000006E-2</v>
      </c>
      <c r="N21" s="627">
        <f t="shared" si="1"/>
        <v>36467</v>
      </c>
      <c r="O21" s="627">
        <f t="shared" si="2"/>
        <v>10065</v>
      </c>
      <c r="P21" s="627">
        <f t="shared" si="3"/>
        <v>0</v>
      </c>
      <c r="Q21" s="627">
        <f t="shared" si="4"/>
        <v>80000</v>
      </c>
      <c r="R21" s="627">
        <v>8680</v>
      </c>
      <c r="S21" s="627">
        <v>2429</v>
      </c>
      <c r="T21" s="627">
        <v>0</v>
      </c>
      <c r="U21" s="627">
        <v>20000</v>
      </c>
      <c r="V21" s="627">
        <v>8953</v>
      </c>
      <c r="W21" s="627">
        <v>2496</v>
      </c>
      <c r="X21" s="627">
        <v>0</v>
      </c>
      <c r="Y21" s="627">
        <v>20000</v>
      </c>
      <c r="Z21" s="627">
        <v>9235</v>
      </c>
      <c r="AA21" s="627">
        <v>2548</v>
      </c>
      <c r="AB21" s="627">
        <v>0</v>
      </c>
      <c r="AC21" s="627">
        <v>20000</v>
      </c>
      <c r="AD21" s="627">
        <v>9599</v>
      </c>
      <c r="AE21" s="627">
        <v>2592</v>
      </c>
      <c r="AF21" s="627">
        <v>0</v>
      </c>
      <c r="AG21" s="628">
        <v>20000</v>
      </c>
      <c r="AH21" s="622"/>
      <c r="AI21" s="622"/>
      <c r="AJ21" s="622"/>
      <c r="AK21" s="622"/>
      <c r="AL21" s="622"/>
      <c r="AM21" s="622"/>
      <c r="AN21" s="622"/>
      <c r="AO21" s="621"/>
      <c r="AP21" s="621"/>
      <c r="AQ21" s="621"/>
      <c r="AR21" s="621"/>
      <c r="AS21" s="621"/>
      <c r="AT21" s="621"/>
      <c r="AU21" s="621"/>
      <c r="AV21" s="621"/>
      <c r="AW21" s="621"/>
      <c r="AX21" s="621"/>
      <c r="AY21" s="621"/>
      <c r="AZ21" s="621"/>
      <c r="BA21" s="621"/>
      <c r="BB21" s="621"/>
      <c r="BC21" s="621"/>
      <c r="BD21" s="621"/>
      <c r="BE21" s="621"/>
      <c r="BF21" s="621"/>
      <c r="BG21" s="621"/>
      <c r="BH21" s="621"/>
      <c r="BI21" s="621"/>
      <c r="BJ21" s="621"/>
      <c r="BK21" s="621"/>
      <c r="BL21" s="621"/>
      <c r="BM21" s="621"/>
      <c r="BN21" s="621"/>
      <c r="BO21" s="621"/>
      <c r="BP21" s="621"/>
      <c r="BQ21" s="621"/>
      <c r="BR21" s="621"/>
      <c r="BS21" s="621"/>
      <c r="BT21" s="621"/>
      <c r="BU21" s="621"/>
      <c r="BV21" s="621"/>
      <c r="BW21" s="621"/>
      <c r="BX21" s="621"/>
      <c r="BY21" s="621"/>
      <c r="BZ21" s="621"/>
      <c r="CA21" s="621"/>
      <c r="CB21" s="621"/>
      <c r="CC21" s="621"/>
      <c r="CD21" s="621"/>
    </row>
    <row r="22" spans="1:82" s="524" customFormat="1" ht="15">
      <c r="A22" s="621"/>
      <c r="B22" s="320" t="s">
        <v>566</v>
      </c>
      <c r="C22" s="322" t="s">
        <v>20</v>
      </c>
      <c r="D22" s="789" t="s">
        <v>25</v>
      </c>
      <c r="E22" s="467">
        <v>0</v>
      </c>
      <c r="F22" s="468">
        <v>0</v>
      </c>
      <c r="G22" s="468">
        <v>0</v>
      </c>
      <c r="H22" s="468">
        <v>0</v>
      </c>
      <c r="I22" s="469"/>
      <c r="J22" s="317" t="s">
        <v>228</v>
      </c>
      <c r="K22" s="317" t="s">
        <v>228</v>
      </c>
      <c r="L22" s="317" t="s">
        <v>228</v>
      </c>
      <c r="M22" s="317" t="s">
        <v>228</v>
      </c>
      <c r="N22" s="627">
        <f t="shared" si="1"/>
        <v>0</v>
      </c>
      <c r="O22" s="627">
        <f t="shared" si="2"/>
        <v>0</v>
      </c>
      <c r="P22" s="627">
        <f t="shared" si="3"/>
        <v>0</v>
      </c>
      <c r="Q22" s="627">
        <f t="shared" si="4"/>
        <v>0</v>
      </c>
      <c r="R22" s="627">
        <v>0</v>
      </c>
      <c r="S22" s="627">
        <v>0</v>
      </c>
      <c r="T22" s="627">
        <v>0</v>
      </c>
      <c r="U22" s="627">
        <v>0</v>
      </c>
      <c r="V22" s="627">
        <v>0</v>
      </c>
      <c r="W22" s="627">
        <v>0</v>
      </c>
      <c r="X22" s="627">
        <v>0</v>
      </c>
      <c r="Y22" s="627">
        <v>0</v>
      </c>
      <c r="Z22" s="627">
        <v>0</v>
      </c>
      <c r="AA22" s="627">
        <v>0</v>
      </c>
      <c r="AB22" s="627">
        <v>0</v>
      </c>
      <c r="AC22" s="627">
        <v>0</v>
      </c>
      <c r="AD22" s="627">
        <v>0</v>
      </c>
      <c r="AE22" s="627">
        <v>0</v>
      </c>
      <c r="AF22" s="627">
        <v>0</v>
      </c>
      <c r="AG22" s="628">
        <v>0</v>
      </c>
      <c r="AH22" s="622"/>
      <c r="AI22" s="622"/>
      <c r="AJ22" s="622"/>
      <c r="AK22" s="622"/>
      <c r="AL22" s="622"/>
      <c r="AM22" s="622"/>
      <c r="AN22" s="622"/>
      <c r="AO22" s="621"/>
      <c r="AP22" s="621"/>
      <c r="AQ22" s="621"/>
      <c r="AR22" s="621"/>
      <c r="AS22" s="621"/>
      <c r="AT22" s="621"/>
      <c r="AU22" s="621"/>
      <c r="AV22" s="621"/>
      <c r="AW22" s="621"/>
      <c r="AX22" s="621"/>
      <c r="AY22" s="621"/>
      <c r="AZ22" s="621"/>
      <c r="BA22" s="621"/>
      <c r="BB22" s="621"/>
      <c r="BC22" s="621"/>
      <c r="BD22" s="621"/>
      <c r="BE22" s="621"/>
      <c r="BF22" s="621"/>
      <c r="BG22" s="621"/>
      <c r="BH22" s="621"/>
      <c r="BI22" s="621"/>
      <c r="BJ22" s="621"/>
      <c r="BK22" s="621"/>
      <c r="BL22" s="621"/>
      <c r="BM22" s="621"/>
      <c r="BN22" s="621"/>
      <c r="BO22" s="621"/>
      <c r="BP22" s="621"/>
      <c r="BQ22" s="621"/>
      <c r="BR22" s="621"/>
      <c r="BS22" s="621"/>
      <c r="BT22" s="621"/>
      <c r="BU22" s="621"/>
      <c r="BV22" s="621"/>
      <c r="BW22" s="621"/>
      <c r="BX22" s="621"/>
      <c r="BY22" s="621"/>
      <c r="BZ22" s="621"/>
      <c r="CA22" s="621"/>
      <c r="CB22" s="621"/>
      <c r="CC22" s="621"/>
      <c r="CD22" s="621"/>
    </row>
    <row r="23" spans="1:82" s="524" customFormat="1" ht="15">
      <c r="A23" s="621"/>
      <c r="B23" s="320" t="s">
        <v>567</v>
      </c>
      <c r="C23" s="322" t="s">
        <v>20</v>
      </c>
      <c r="D23" s="789"/>
      <c r="E23" s="467">
        <v>0</v>
      </c>
      <c r="F23" s="468">
        <v>0</v>
      </c>
      <c r="G23" s="468">
        <v>0</v>
      </c>
      <c r="H23" s="468">
        <v>0</v>
      </c>
      <c r="I23" s="469"/>
      <c r="J23" s="317" t="s">
        <v>228</v>
      </c>
      <c r="K23" s="317" t="s">
        <v>228</v>
      </c>
      <c r="L23" s="317" t="s">
        <v>228</v>
      </c>
      <c r="M23" s="317" t="s">
        <v>228</v>
      </c>
      <c r="N23" s="627">
        <f t="shared" si="1"/>
        <v>0</v>
      </c>
      <c r="O23" s="627">
        <f t="shared" si="2"/>
        <v>0</v>
      </c>
      <c r="P23" s="627">
        <f t="shared" si="3"/>
        <v>0</v>
      </c>
      <c r="Q23" s="627">
        <f t="shared" si="4"/>
        <v>0</v>
      </c>
      <c r="R23" s="627">
        <v>0</v>
      </c>
      <c r="S23" s="627">
        <v>0</v>
      </c>
      <c r="T23" s="627">
        <v>0</v>
      </c>
      <c r="U23" s="627">
        <v>0</v>
      </c>
      <c r="V23" s="627">
        <v>0</v>
      </c>
      <c r="W23" s="627">
        <v>0</v>
      </c>
      <c r="X23" s="627">
        <v>0</v>
      </c>
      <c r="Y23" s="627">
        <v>0</v>
      </c>
      <c r="Z23" s="627">
        <v>0</v>
      </c>
      <c r="AA23" s="627">
        <v>0</v>
      </c>
      <c r="AB23" s="627">
        <v>0</v>
      </c>
      <c r="AC23" s="627">
        <v>0</v>
      </c>
      <c r="AD23" s="627">
        <v>0</v>
      </c>
      <c r="AE23" s="627">
        <v>0</v>
      </c>
      <c r="AF23" s="627">
        <v>0</v>
      </c>
      <c r="AG23" s="628">
        <v>0</v>
      </c>
      <c r="AH23" s="622"/>
      <c r="AI23" s="622"/>
      <c r="AJ23" s="622"/>
      <c r="AK23" s="622"/>
      <c r="AL23" s="622"/>
      <c r="AM23" s="622"/>
      <c r="AN23" s="622"/>
      <c r="AO23" s="621"/>
      <c r="AP23" s="621"/>
      <c r="AQ23" s="621"/>
      <c r="AR23" s="621"/>
      <c r="AS23" s="621"/>
      <c r="AT23" s="621"/>
      <c r="AU23" s="621"/>
      <c r="AV23" s="621"/>
      <c r="AW23" s="621"/>
      <c r="AX23" s="621"/>
      <c r="AY23" s="621"/>
      <c r="AZ23" s="621"/>
      <c r="BA23" s="621"/>
      <c r="BB23" s="621"/>
      <c r="BC23" s="621"/>
      <c r="BD23" s="621"/>
      <c r="BE23" s="621"/>
      <c r="BF23" s="621"/>
      <c r="BG23" s="621"/>
      <c r="BH23" s="621"/>
      <c r="BI23" s="621"/>
      <c r="BJ23" s="621"/>
      <c r="BK23" s="621"/>
      <c r="BL23" s="621"/>
      <c r="BM23" s="621"/>
      <c r="BN23" s="621"/>
      <c r="BO23" s="621"/>
      <c r="BP23" s="621"/>
      <c r="BQ23" s="621"/>
      <c r="BR23" s="621"/>
      <c r="BS23" s="621"/>
      <c r="BT23" s="621"/>
      <c r="BU23" s="621"/>
      <c r="BV23" s="621"/>
      <c r="BW23" s="621"/>
      <c r="BX23" s="621"/>
      <c r="BY23" s="621"/>
      <c r="BZ23" s="621"/>
      <c r="CA23" s="621"/>
      <c r="CB23" s="621"/>
      <c r="CC23" s="621"/>
      <c r="CD23" s="621"/>
    </row>
    <row r="24" spans="1:82" s="524" customFormat="1" ht="15">
      <c r="A24" s="621"/>
      <c r="B24" s="320" t="s">
        <v>568</v>
      </c>
      <c r="C24" s="322" t="s">
        <v>29</v>
      </c>
      <c r="D24" s="789"/>
      <c r="E24" s="467">
        <v>17000000</v>
      </c>
      <c r="F24" s="468">
        <v>17000000</v>
      </c>
      <c r="G24" s="468">
        <v>17000000</v>
      </c>
      <c r="H24" s="468">
        <v>17000000</v>
      </c>
      <c r="I24" s="469">
        <v>1</v>
      </c>
      <c r="J24" s="318">
        <v>0.28710000000000002</v>
      </c>
      <c r="K24" s="318">
        <v>9.0999999999999998E-2</v>
      </c>
      <c r="L24" s="318">
        <v>0.622</v>
      </c>
      <c r="M24" s="318">
        <v>0</v>
      </c>
      <c r="N24" s="627">
        <f t="shared" si="1"/>
        <v>146643</v>
      </c>
      <c r="O24" s="627">
        <f t="shared" si="2"/>
        <v>410299</v>
      </c>
      <c r="P24" s="627">
        <f t="shared" si="3"/>
        <v>7540369</v>
      </c>
      <c r="Q24" s="627">
        <f t="shared" si="4"/>
        <v>0</v>
      </c>
      <c r="R24" s="627">
        <v>34763</v>
      </c>
      <c r="S24" s="627">
        <v>98402</v>
      </c>
      <c r="T24" s="627">
        <v>1863799</v>
      </c>
      <c r="U24" s="627">
        <v>0</v>
      </c>
      <c r="V24" s="627">
        <v>35985</v>
      </c>
      <c r="W24" s="627">
        <v>101272</v>
      </c>
      <c r="X24" s="627">
        <v>1877715</v>
      </c>
      <c r="Y24" s="627">
        <v>0</v>
      </c>
      <c r="Z24" s="627">
        <v>37254</v>
      </c>
      <c r="AA24" s="627">
        <v>103983</v>
      </c>
      <c r="AB24" s="627">
        <v>1892047</v>
      </c>
      <c r="AC24" s="627">
        <v>0</v>
      </c>
      <c r="AD24" s="627">
        <v>38641</v>
      </c>
      <c r="AE24" s="627">
        <v>106642</v>
      </c>
      <c r="AF24" s="627">
        <v>1906808</v>
      </c>
      <c r="AG24" s="628">
        <v>0</v>
      </c>
      <c r="AH24" s="622"/>
      <c r="AI24" s="622"/>
      <c r="AJ24" s="622"/>
      <c r="AK24" s="622"/>
      <c r="AL24" s="622"/>
      <c r="AM24" s="622"/>
      <c r="AN24" s="622"/>
      <c r="AO24" s="621"/>
      <c r="AP24" s="621"/>
      <c r="AQ24" s="621"/>
      <c r="AR24" s="621"/>
      <c r="AS24" s="621"/>
      <c r="AT24" s="621"/>
      <c r="AU24" s="621"/>
      <c r="AV24" s="621"/>
      <c r="AW24" s="621"/>
      <c r="AX24" s="621"/>
      <c r="AY24" s="621"/>
      <c r="AZ24" s="621"/>
      <c r="BA24" s="621"/>
      <c r="BB24" s="621"/>
      <c r="BC24" s="621"/>
      <c r="BD24" s="621"/>
      <c r="BE24" s="621"/>
      <c r="BF24" s="621"/>
      <c r="BG24" s="621"/>
      <c r="BH24" s="621"/>
      <c r="BI24" s="621"/>
      <c r="BJ24" s="621"/>
      <c r="BK24" s="621"/>
      <c r="BL24" s="621"/>
      <c r="BM24" s="621"/>
      <c r="BN24" s="621"/>
      <c r="BO24" s="621"/>
      <c r="BP24" s="621"/>
      <c r="BQ24" s="621"/>
      <c r="BR24" s="621"/>
      <c r="BS24" s="621"/>
      <c r="BT24" s="621"/>
      <c r="BU24" s="621"/>
      <c r="BV24" s="621"/>
      <c r="BW24" s="621"/>
      <c r="BX24" s="621"/>
      <c r="BY24" s="621"/>
      <c r="BZ24" s="621"/>
      <c r="CA24" s="621"/>
      <c r="CB24" s="621"/>
      <c r="CC24" s="621"/>
      <c r="CD24" s="621"/>
    </row>
    <row r="25" spans="1:82" s="524" customFormat="1" ht="15">
      <c r="A25" s="621"/>
      <c r="B25" s="320" t="s">
        <v>569</v>
      </c>
      <c r="C25" s="322" t="s">
        <v>20</v>
      </c>
      <c r="D25" s="789"/>
      <c r="E25" s="467">
        <v>4299168</v>
      </c>
      <c r="F25" s="468">
        <v>4992631</v>
      </c>
      <c r="G25" s="468">
        <v>5266700</v>
      </c>
      <c r="H25" s="468">
        <v>5278305</v>
      </c>
      <c r="I25" s="469">
        <v>0.8</v>
      </c>
      <c r="J25" s="318">
        <v>0.31490000000000001</v>
      </c>
      <c r="K25" s="318">
        <v>9.9199999999999997E-2</v>
      </c>
      <c r="L25" s="318">
        <v>0.4975</v>
      </c>
      <c r="M25" s="318">
        <v>8.8400000000000006E-2</v>
      </c>
      <c r="N25" s="627">
        <f t="shared" si="1"/>
        <v>111887</v>
      </c>
      <c r="O25" s="627">
        <f t="shared" si="2"/>
        <v>19336</v>
      </c>
      <c r="P25" s="627">
        <f t="shared" si="3"/>
        <v>582704</v>
      </c>
      <c r="Q25" s="627">
        <f t="shared" si="4"/>
        <v>352000</v>
      </c>
      <c r="R25" s="627">
        <v>26507</v>
      </c>
      <c r="S25" s="627">
        <v>4333</v>
      </c>
      <c r="T25" s="627">
        <v>139304</v>
      </c>
      <c r="U25" s="627">
        <v>88000</v>
      </c>
      <c r="V25" s="627">
        <v>27448</v>
      </c>
      <c r="W25" s="627">
        <v>4862</v>
      </c>
      <c r="X25" s="627">
        <v>143468</v>
      </c>
      <c r="Y25" s="627">
        <v>88000</v>
      </c>
      <c r="Z25" s="627">
        <v>28424</v>
      </c>
      <c r="AA25" s="627">
        <v>5069</v>
      </c>
      <c r="AB25" s="627">
        <v>147757</v>
      </c>
      <c r="AC25" s="627">
        <v>88000</v>
      </c>
      <c r="AD25" s="627">
        <v>29508</v>
      </c>
      <c r="AE25" s="627">
        <v>5072</v>
      </c>
      <c r="AF25" s="627">
        <v>152175</v>
      </c>
      <c r="AG25" s="628">
        <v>88000</v>
      </c>
      <c r="AH25" s="622"/>
      <c r="AI25" s="622"/>
      <c r="AJ25" s="622"/>
      <c r="AK25" s="622"/>
      <c r="AL25" s="622"/>
      <c r="AM25" s="622"/>
      <c r="AN25" s="622"/>
      <c r="AO25" s="621"/>
      <c r="AP25" s="621"/>
      <c r="AQ25" s="621"/>
      <c r="AR25" s="621"/>
      <c r="AS25" s="621"/>
      <c r="AT25" s="621"/>
      <c r="AU25" s="621"/>
      <c r="AV25" s="621"/>
      <c r="AW25" s="621"/>
      <c r="AX25" s="621"/>
      <c r="AY25" s="621"/>
      <c r="AZ25" s="621"/>
      <c r="BA25" s="621"/>
      <c r="BB25" s="621"/>
      <c r="BC25" s="621"/>
      <c r="BD25" s="621"/>
      <c r="BE25" s="621"/>
      <c r="BF25" s="621"/>
      <c r="BG25" s="621"/>
      <c r="BH25" s="621"/>
      <c r="BI25" s="621"/>
      <c r="BJ25" s="621"/>
      <c r="BK25" s="621"/>
      <c r="BL25" s="621"/>
      <c r="BM25" s="621"/>
      <c r="BN25" s="621"/>
      <c r="BO25" s="621"/>
      <c r="BP25" s="621"/>
      <c r="BQ25" s="621"/>
      <c r="BR25" s="621"/>
      <c r="BS25" s="621"/>
      <c r="BT25" s="621"/>
      <c r="BU25" s="621"/>
      <c r="BV25" s="621"/>
      <c r="BW25" s="621"/>
      <c r="BX25" s="621"/>
      <c r="BY25" s="621"/>
      <c r="BZ25" s="621"/>
      <c r="CA25" s="621"/>
      <c r="CB25" s="621"/>
      <c r="CC25" s="621"/>
      <c r="CD25" s="621"/>
    </row>
    <row r="26" spans="1:82" s="524" customFormat="1" ht="15">
      <c r="A26" s="621"/>
      <c r="B26" s="320" t="s">
        <v>570</v>
      </c>
      <c r="C26" s="322" t="s">
        <v>29</v>
      </c>
      <c r="D26" s="789" t="s">
        <v>239</v>
      </c>
      <c r="E26" s="467">
        <v>3750000</v>
      </c>
      <c r="F26" s="468">
        <v>3750000</v>
      </c>
      <c r="G26" s="468">
        <v>3750000</v>
      </c>
      <c r="H26" s="468">
        <v>3750000</v>
      </c>
      <c r="I26" s="469">
        <v>0</v>
      </c>
      <c r="J26" s="318">
        <v>0.4259</v>
      </c>
      <c r="K26" s="318">
        <v>0.13200000000000001</v>
      </c>
      <c r="L26" s="318">
        <v>0</v>
      </c>
      <c r="M26" s="318">
        <v>0.44209999999999999</v>
      </c>
      <c r="N26" s="627">
        <f t="shared" si="1"/>
        <v>129303</v>
      </c>
      <c r="O26" s="627">
        <f t="shared" si="2"/>
        <v>52915</v>
      </c>
      <c r="P26" s="627">
        <f t="shared" si="3"/>
        <v>0</v>
      </c>
      <c r="Q26" s="627">
        <f t="shared" si="4"/>
        <v>1520000</v>
      </c>
      <c r="R26" s="627">
        <v>30664</v>
      </c>
      <c r="S26" s="627">
        <v>12872</v>
      </c>
      <c r="T26" s="627">
        <v>0</v>
      </c>
      <c r="U26" s="627">
        <v>380000</v>
      </c>
      <c r="V26" s="627">
        <v>31733</v>
      </c>
      <c r="W26" s="627">
        <v>12988</v>
      </c>
      <c r="X26" s="627">
        <v>0</v>
      </c>
      <c r="Y26" s="627">
        <v>380000</v>
      </c>
      <c r="Z26" s="627">
        <v>32842</v>
      </c>
      <c r="AA26" s="627">
        <v>13273</v>
      </c>
      <c r="AB26" s="627">
        <v>0</v>
      </c>
      <c r="AC26" s="627">
        <v>380000</v>
      </c>
      <c r="AD26" s="627">
        <v>34064</v>
      </c>
      <c r="AE26" s="627">
        <v>13782</v>
      </c>
      <c r="AF26" s="627">
        <v>0</v>
      </c>
      <c r="AG26" s="628">
        <v>380000</v>
      </c>
      <c r="AH26" s="622"/>
      <c r="AI26" s="622"/>
      <c r="AJ26" s="622"/>
      <c r="AK26" s="622"/>
      <c r="AL26" s="622"/>
      <c r="AM26" s="622"/>
      <c r="AN26" s="622"/>
      <c r="AO26" s="621"/>
      <c r="AP26" s="621"/>
      <c r="AQ26" s="621"/>
      <c r="AR26" s="621"/>
      <c r="AS26" s="621"/>
      <c r="AT26" s="621"/>
      <c r="AU26" s="621"/>
      <c r="AV26" s="621"/>
      <c r="AW26" s="621"/>
      <c r="AX26" s="621"/>
      <c r="AY26" s="621"/>
      <c r="AZ26" s="621"/>
      <c r="BA26" s="621"/>
      <c r="BB26" s="621"/>
      <c r="BC26" s="621"/>
      <c r="BD26" s="621"/>
      <c r="BE26" s="621"/>
      <c r="BF26" s="621"/>
      <c r="BG26" s="621"/>
      <c r="BH26" s="621"/>
      <c r="BI26" s="621"/>
      <c r="BJ26" s="621"/>
      <c r="BK26" s="621"/>
      <c r="BL26" s="621"/>
      <c r="BM26" s="621"/>
      <c r="BN26" s="621"/>
      <c r="BO26" s="621"/>
      <c r="BP26" s="621"/>
      <c r="BQ26" s="621"/>
      <c r="BR26" s="621"/>
      <c r="BS26" s="621"/>
      <c r="BT26" s="621"/>
      <c r="BU26" s="621"/>
      <c r="BV26" s="621"/>
      <c r="BW26" s="621"/>
      <c r="BX26" s="621"/>
      <c r="BY26" s="621"/>
      <c r="BZ26" s="621"/>
      <c r="CA26" s="621"/>
      <c r="CB26" s="621"/>
      <c r="CC26" s="621"/>
      <c r="CD26" s="621"/>
    </row>
    <row r="27" spans="1:82" s="524" customFormat="1" ht="15">
      <c r="A27" s="621"/>
      <c r="B27" s="320" t="s">
        <v>571</v>
      </c>
      <c r="C27" s="322" t="s">
        <v>20</v>
      </c>
      <c r="D27" s="789"/>
      <c r="E27" s="467">
        <v>19000000</v>
      </c>
      <c r="F27" s="468">
        <v>19000000</v>
      </c>
      <c r="G27" s="468">
        <v>19000000</v>
      </c>
      <c r="H27" s="468">
        <v>19000000</v>
      </c>
      <c r="I27" s="469">
        <v>0.4</v>
      </c>
      <c r="J27" s="318">
        <v>0.37040000000000001</v>
      </c>
      <c r="K27" s="318">
        <v>0.11559999999999999</v>
      </c>
      <c r="L27" s="318">
        <v>0.24879999999999999</v>
      </c>
      <c r="M27" s="318">
        <v>0.26519999999999999</v>
      </c>
      <c r="N27" s="627">
        <f t="shared" si="1"/>
        <v>111887</v>
      </c>
      <c r="O27" s="627">
        <f t="shared" si="2"/>
        <v>60590</v>
      </c>
      <c r="P27" s="627">
        <f t="shared" si="3"/>
        <v>0</v>
      </c>
      <c r="Q27" s="627">
        <f t="shared" si="4"/>
        <v>2000000</v>
      </c>
      <c r="R27" s="627">
        <v>26507</v>
      </c>
      <c r="S27" s="627">
        <v>14951</v>
      </c>
      <c r="T27" s="627">
        <v>0</v>
      </c>
      <c r="U27" s="627">
        <v>500000</v>
      </c>
      <c r="V27" s="627">
        <v>27448</v>
      </c>
      <c r="W27" s="627">
        <v>15282</v>
      </c>
      <c r="X27" s="627">
        <v>0</v>
      </c>
      <c r="Y27" s="627">
        <v>500000</v>
      </c>
      <c r="Z27" s="627">
        <v>28424</v>
      </c>
      <c r="AA27" s="627">
        <v>15276</v>
      </c>
      <c r="AB27" s="627">
        <v>0</v>
      </c>
      <c r="AC27" s="627">
        <v>500000</v>
      </c>
      <c r="AD27" s="627">
        <v>29508</v>
      </c>
      <c r="AE27" s="627">
        <v>15081</v>
      </c>
      <c r="AF27" s="627">
        <v>0</v>
      </c>
      <c r="AG27" s="628">
        <v>500000</v>
      </c>
      <c r="AH27" s="622"/>
      <c r="AI27" s="622"/>
      <c r="AJ27" s="622"/>
      <c r="AK27" s="622"/>
      <c r="AL27" s="622"/>
      <c r="AM27" s="622"/>
      <c r="AN27" s="622"/>
      <c r="AO27" s="621"/>
      <c r="AP27" s="621"/>
      <c r="AQ27" s="621"/>
      <c r="AR27" s="621"/>
      <c r="AS27" s="621"/>
      <c r="AT27" s="621"/>
      <c r="AU27" s="621"/>
      <c r="AV27" s="621"/>
      <c r="AW27" s="621"/>
      <c r="AX27" s="621"/>
      <c r="AY27" s="621"/>
      <c r="AZ27" s="621"/>
      <c r="BA27" s="621"/>
      <c r="BB27" s="621"/>
      <c r="BC27" s="621"/>
      <c r="BD27" s="621"/>
      <c r="BE27" s="621"/>
      <c r="BF27" s="621"/>
      <c r="BG27" s="621"/>
      <c r="BH27" s="621"/>
      <c r="BI27" s="621"/>
      <c r="BJ27" s="621"/>
      <c r="BK27" s="621"/>
      <c r="BL27" s="621"/>
      <c r="BM27" s="621"/>
      <c r="BN27" s="621"/>
      <c r="BO27" s="621"/>
      <c r="BP27" s="621"/>
      <c r="BQ27" s="621"/>
      <c r="BR27" s="621"/>
      <c r="BS27" s="621"/>
      <c r="BT27" s="621"/>
      <c r="BU27" s="621"/>
      <c r="BV27" s="621"/>
      <c r="BW27" s="621"/>
      <c r="BX27" s="621"/>
      <c r="BY27" s="621"/>
      <c r="BZ27" s="621"/>
      <c r="CA27" s="621"/>
      <c r="CB27" s="621"/>
      <c r="CC27" s="621"/>
      <c r="CD27" s="621"/>
    </row>
    <row r="28" spans="1:82" s="524" customFormat="1" ht="15">
      <c r="A28" s="621"/>
      <c r="B28" s="320" t="s">
        <v>572</v>
      </c>
      <c r="C28" s="322" t="s">
        <v>20</v>
      </c>
      <c r="D28" s="789"/>
      <c r="E28" s="467">
        <v>21000000</v>
      </c>
      <c r="F28" s="468">
        <v>21000000</v>
      </c>
      <c r="G28" s="468">
        <v>21000000</v>
      </c>
      <c r="H28" s="468">
        <v>21000000</v>
      </c>
      <c r="I28" s="469">
        <v>0.4</v>
      </c>
      <c r="J28" s="318">
        <v>0.37040000000000001</v>
      </c>
      <c r="K28" s="318">
        <v>0.11559999999999999</v>
      </c>
      <c r="L28" s="318">
        <v>0.24879999999999999</v>
      </c>
      <c r="M28" s="318">
        <v>0.26519999999999999</v>
      </c>
      <c r="N28" s="627">
        <f t="shared" si="1"/>
        <v>111887</v>
      </c>
      <c r="O28" s="627">
        <f t="shared" si="2"/>
        <v>66186</v>
      </c>
      <c r="P28" s="627">
        <f t="shared" si="3"/>
        <v>0</v>
      </c>
      <c r="Q28" s="627">
        <f t="shared" si="4"/>
        <v>2000000</v>
      </c>
      <c r="R28" s="627">
        <v>26507</v>
      </c>
      <c r="S28" s="627">
        <v>16338</v>
      </c>
      <c r="T28" s="627">
        <v>0</v>
      </c>
      <c r="U28" s="627">
        <v>500000</v>
      </c>
      <c r="V28" s="627">
        <v>27448</v>
      </c>
      <c r="W28" s="627">
        <v>16698</v>
      </c>
      <c r="X28" s="627">
        <v>0</v>
      </c>
      <c r="Y28" s="627">
        <v>500000</v>
      </c>
      <c r="Z28" s="627">
        <v>28424</v>
      </c>
      <c r="AA28" s="627">
        <v>16686</v>
      </c>
      <c r="AB28" s="627">
        <v>0</v>
      </c>
      <c r="AC28" s="627">
        <v>500000</v>
      </c>
      <c r="AD28" s="627">
        <v>29508</v>
      </c>
      <c r="AE28" s="627">
        <v>16464</v>
      </c>
      <c r="AF28" s="627">
        <v>0</v>
      </c>
      <c r="AG28" s="628">
        <v>500000</v>
      </c>
      <c r="AH28" s="622"/>
      <c r="AI28" s="622"/>
      <c r="AJ28" s="622"/>
      <c r="AK28" s="622"/>
      <c r="AL28" s="622"/>
      <c r="AM28" s="622"/>
      <c r="AN28" s="622"/>
      <c r="AO28" s="621"/>
      <c r="AP28" s="621"/>
      <c r="AQ28" s="621"/>
      <c r="AR28" s="621"/>
      <c r="AS28" s="621"/>
      <c r="AT28" s="621"/>
      <c r="AU28" s="621"/>
      <c r="AV28" s="621"/>
      <c r="AW28" s="621"/>
      <c r="AX28" s="621"/>
      <c r="AY28" s="621"/>
      <c r="AZ28" s="621"/>
      <c r="BA28" s="621"/>
      <c r="BB28" s="621"/>
      <c r="BC28" s="621"/>
      <c r="BD28" s="621"/>
      <c r="BE28" s="621"/>
      <c r="BF28" s="621"/>
      <c r="BG28" s="621"/>
      <c r="BH28" s="621"/>
      <c r="BI28" s="621"/>
      <c r="BJ28" s="621"/>
      <c r="BK28" s="621"/>
      <c r="BL28" s="621"/>
      <c r="BM28" s="621"/>
      <c r="BN28" s="621"/>
      <c r="BO28" s="621"/>
      <c r="BP28" s="621"/>
      <c r="BQ28" s="621"/>
      <c r="BR28" s="621"/>
      <c r="BS28" s="621"/>
      <c r="BT28" s="621"/>
      <c r="BU28" s="621"/>
      <c r="BV28" s="621"/>
      <c r="BW28" s="621"/>
      <c r="BX28" s="621"/>
      <c r="BY28" s="621"/>
      <c r="BZ28" s="621"/>
      <c r="CA28" s="621"/>
      <c r="CB28" s="621"/>
      <c r="CC28" s="621"/>
      <c r="CD28" s="621"/>
    </row>
    <row r="29" spans="1:82" s="524" customFormat="1" ht="15">
      <c r="A29" s="621"/>
      <c r="B29" s="320" t="s">
        <v>573</v>
      </c>
      <c r="C29" s="322" t="s">
        <v>29</v>
      </c>
      <c r="D29" s="626" t="s">
        <v>38</v>
      </c>
      <c r="E29" s="467">
        <v>6900000</v>
      </c>
      <c r="F29" s="468">
        <v>6900000</v>
      </c>
      <c r="G29" s="468">
        <v>6900000</v>
      </c>
      <c r="H29" s="468">
        <v>6900000</v>
      </c>
      <c r="I29" s="469">
        <v>0.8</v>
      </c>
      <c r="J29" s="318">
        <v>0.31490000000000001</v>
      </c>
      <c r="K29" s="318">
        <v>9.9199999999999997E-2</v>
      </c>
      <c r="L29" s="318">
        <v>0.4975</v>
      </c>
      <c r="M29" s="318">
        <v>8.8400000000000006E-2</v>
      </c>
      <c r="N29" s="627">
        <f t="shared" si="1"/>
        <v>111887</v>
      </c>
      <c r="O29" s="627">
        <f t="shared" si="2"/>
        <v>1261532</v>
      </c>
      <c r="P29" s="627">
        <f t="shared" si="3"/>
        <v>0</v>
      </c>
      <c r="Q29" s="627">
        <f t="shared" si="4"/>
        <v>496000</v>
      </c>
      <c r="R29" s="627">
        <v>26507</v>
      </c>
      <c r="S29" s="627">
        <v>304453</v>
      </c>
      <c r="T29" s="627">
        <v>0</v>
      </c>
      <c r="U29" s="627">
        <v>124000</v>
      </c>
      <c r="V29" s="627">
        <v>27448</v>
      </c>
      <c r="W29" s="627">
        <v>311896</v>
      </c>
      <c r="X29" s="627">
        <v>0</v>
      </c>
      <c r="Y29" s="627">
        <v>124000</v>
      </c>
      <c r="Z29" s="627">
        <v>28424</v>
      </c>
      <c r="AA29" s="627">
        <v>319574</v>
      </c>
      <c r="AB29" s="627">
        <v>0</v>
      </c>
      <c r="AC29" s="627">
        <v>124000</v>
      </c>
      <c r="AD29" s="627">
        <v>29508</v>
      </c>
      <c r="AE29" s="627">
        <v>325609</v>
      </c>
      <c r="AF29" s="627">
        <v>0</v>
      </c>
      <c r="AG29" s="628">
        <v>124000</v>
      </c>
      <c r="AH29" s="622"/>
      <c r="AI29" s="622"/>
      <c r="AJ29" s="622"/>
      <c r="AK29" s="622"/>
      <c r="AL29" s="622"/>
      <c r="AM29" s="622"/>
      <c r="AN29" s="622"/>
      <c r="AO29" s="621"/>
      <c r="AP29" s="621"/>
      <c r="AQ29" s="621"/>
      <c r="AR29" s="621"/>
      <c r="AS29" s="621"/>
      <c r="AT29" s="621"/>
      <c r="AU29" s="621"/>
      <c r="AV29" s="621"/>
      <c r="AW29" s="621"/>
      <c r="AX29" s="621"/>
      <c r="AY29" s="621"/>
      <c r="AZ29" s="621"/>
      <c r="BA29" s="621"/>
      <c r="BB29" s="621"/>
      <c r="BC29" s="621"/>
      <c r="BD29" s="621"/>
      <c r="BE29" s="621"/>
      <c r="BF29" s="621"/>
      <c r="BG29" s="621"/>
      <c r="BH29" s="621"/>
      <c r="BI29" s="621"/>
      <c r="BJ29" s="621"/>
      <c r="BK29" s="621"/>
      <c r="BL29" s="621"/>
      <c r="BM29" s="621"/>
      <c r="BN29" s="621"/>
      <c r="BO29" s="621"/>
      <c r="BP29" s="621"/>
      <c r="BQ29" s="621"/>
      <c r="BR29" s="621"/>
      <c r="BS29" s="621"/>
      <c r="BT29" s="621"/>
      <c r="BU29" s="621"/>
      <c r="BV29" s="621"/>
      <c r="BW29" s="621"/>
      <c r="BX29" s="621"/>
      <c r="BY29" s="621"/>
      <c r="BZ29" s="621"/>
      <c r="CA29" s="621"/>
      <c r="CB29" s="621"/>
      <c r="CC29" s="621"/>
      <c r="CD29" s="621"/>
    </row>
    <row r="30" spans="1:82" s="524" customFormat="1" ht="15">
      <c r="A30" s="621"/>
      <c r="B30" s="320" t="s">
        <v>469</v>
      </c>
      <c r="C30" s="322" t="s">
        <v>29</v>
      </c>
      <c r="D30" s="626" t="s">
        <v>574</v>
      </c>
      <c r="E30" s="467">
        <v>4639214</v>
      </c>
      <c r="F30" s="468">
        <v>5269578</v>
      </c>
      <c r="G30" s="468">
        <v>5891594</v>
      </c>
      <c r="H30" s="468">
        <v>6536061</v>
      </c>
      <c r="I30" s="469">
        <v>0.8</v>
      </c>
      <c r="J30" s="318">
        <v>0.31490000000000001</v>
      </c>
      <c r="K30" s="318">
        <v>9.9199999999999997E-2</v>
      </c>
      <c r="L30" s="318">
        <v>0.4975</v>
      </c>
      <c r="M30" s="318">
        <v>8.8400000000000006E-2</v>
      </c>
      <c r="N30" s="627">
        <f t="shared" si="1"/>
        <v>106160</v>
      </c>
      <c r="O30" s="627">
        <f t="shared" si="2"/>
        <v>21075</v>
      </c>
      <c r="P30" s="627">
        <f t="shared" si="3"/>
        <v>0</v>
      </c>
      <c r="Q30" s="627">
        <f t="shared" si="4"/>
        <v>328000</v>
      </c>
      <c r="R30" s="627">
        <v>25093</v>
      </c>
      <c r="S30" s="627">
        <v>4586</v>
      </c>
      <c r="T30" s="627">
        <v>0</v>
      </c>
      <c r="U30" s="627">
        <v>82000</v>
      </c>
      <c r="V30" s="627">
        <v>26034</v>
      </c>
      <c r="W30" s="627">
        <v>5088</v>
      </c>
      <c r="X30" s="627">
        <v>0</v>
      </c>
      <c r="Y30" s="627">
        <v>82000</v>
      </c>
      <c r="Z30" s="627">
        <v>27010</v>
      </c>
      <c r="AA30" s="627">
        <v>5512</v>
      </c>
      <c r="AB30" s="627">
        <v>0</v>
      </c>
      <c r="AC30" s="627">
        <v>82000</v>
      </c>
      <c r="AD30" s="627">
        <v>28023</v>
      </c>
      <c r="AE30" s="627">
        <v>5889</v>
      </c>
      <c r="AF30" s="627">
        <v>0</v>
      </c>
      <c r="AG30" s="628">
        <v>82000</v>
      </c>
      <c r="AH30" s="622"/>
      <c r="AI30" s="622"/>
      <c r="AJ30" s="622"/>
      <c r="AK30" s="622"/>
      <c r="AL30" s="622"/>
      <c r="AM30" s="622"/>
      <c r="AN30" s="622"/>
      <c r="AO30" s="621"/>
      <c r="AP30" s="621"/>
      <c r="AQ30" s="621"/>
      <c r="AR30" s="621"/>
      <c r="AS30" s="621"/>
      <c r="AT30" s="621"/>
      <c r="AU30" s="621"/>
      <c r="AV30" s="621"/>
      <c r="AW30" s="621"/>
      <c r="AX30" s="621"/>
      <c r="AY30" s="621"/>
      <c r="AZ30" s="621"/>
      <c r="BA30" s="621"/>
      <c r="BB30" s="621"/>
      <c r="BC30" s="621"/>
      <c r="BD30" s="621"/>
      <c r="BE30" s="621"/>
      <c r="BF30" s="621"/>
      <c r="BG30" s="621"/>
      <c r="BH30" s="621"/>
      <c r="BI30" s="621"/>
      <c r="BJ30" s="621"/>
      <c r="BK30" s="621"/>
      <c r="BL30" s="621"/>
      <c r="BM30" s="621"/>
      <c r="BN30" s="621"/>
      <c r="BO30" s="621"/>
      <c r="BP30" s="621"/>
      <c r="BQ30" s="621"/>
      <c r="BR30" s="621"/>
      <c r="BS30" s="621"/>
      <c r="BT30" s="621"/>
      <c r="BU30" s="621"/>
      <c r="BV30" s="621"/>
      <c r="BW30" s="621"/>
      <c r="BX30" s="621"/>
      <c r="BY30" s="621"/>
      <c r="BZ30" s="621"/>
      <c r="CA30" s="621"/>
      <c r="CB30" s="621"/>
      <c r="CC30" s="621"/>
      <c r="CD30" s="621"/>
    </row>
    <row r="31" spans="1:82" s="525" customFormat="1" ht="15">
      <c r="A31" s="523"/>
      <c r="B31" s="103" t="s">
        <v>195</v>
      </c>
      <c r="C31" s="104"/>
      <c r="D31" s="105"/>
      <c r="E31" s="106">
        <f t="shared" ref="E31:H31" si="5">SUM(E12:E29)</f>
        <v>136052204</v>
      </c>
      <c r="F31" s="107">
        <f t="shared" si="5"/>
        <v>137795087</v>
      </c>
      <c r="G31" s="107">
        <f t="shared" si="5"/>
        <v>138464294</v>
      </c>
      <c r="H31" s="106">
        <f t="shared" si="5"/>
        <v>137810325</v>
      </c>
      <c r="I31" s="108"/>
      <c r="J31" s="109"/>
      <c r="K31" s="151"/>
      <c r="L31" s="152"/>
      <c r="M31" s="110"/>
      <c r="N31" s="323">
        <f>SUM(N12:N30)</f>
        <v>18867862</v>
      </c>
      <c r="O31" s="344">
        <f>SUM(O12:O30)</f>
        <v>2872454</v>
      </c>
      <c r="P31" s="106">
        <f t="shared" ref="P31" si="6">SUM(P12:P30)</f>
        <v>8847220</v>
      </c>
      <c r="Q31" s="345">
        <f>SUM(Q12:Q30)</f>
        <v>7828000</v>
      </c>
      <c r="R31" s="323">
        <f>SUM(R12:R30)</f>
        <v>4530959</v>
      </c>
      <c r="S31" s="106">
        <f t="shared" ref="S31" si="7">SUM(S12:S30)</f>
        <v>691185</v>
      </c>
      <c r="T31" s="106">
        <f t="shared" ref="T31" si="8">SUM(T12:T30)</f>
        <v>2176192</v>
      </c>
      <c r="U31" s="111">
        <f t="shared" ref="U31" si="9">SUM(U12:U30)</f>
        <v>1957000</v>
      </c>
      <c r="V31" s="323">
        <f>SUM(V12:V30)</f>
        <v>4656226</v>
      </c>
      <c r="W31" s="106">
        <f t="shared" ref="W31" si="10">SUM(W12:W30)</f>
        <v>710624</v>
      </c>
      <c r="X31" s="106">
        <f t="shared" ref="X31" si="11">SUM(X12:X30)</f>
        <v>2199471</v>
      </c>
      <c r="Y31" s="111">
        <f t="shared" ref="Y31" si="12">SUM(Y12:Y30)</f>
        <v>1957000</v>
      </c>
      <c r="Z31" s="323">
        <f>SUM(Z12:Z30)</f>
        <v>4784051</v>
      </c>
      <c r="AA31" s="106">
        <f t="shared" ref="AA31" si="13">SUM(AA12:AA30)</f>
        <v>728106</v>
      </c>
      <c r="AB31" s="106">
        <f t="shared" ref="AB31" si="14">SUM(AB12:AB30)</f>
        <v>2223433</v>
      </c>
      <c r="AC31" s="111">
        <f t="shared" ref="AC31" si="15">SUM(AC12:AC30)</f>
        <v>1957000</v>
      </c>
      <c r="AD31" s="323">
        <f>SUM(AD12:AD30)</f>
        <v>4896626</v>
      </c>
      <c r="AE31" s="106">
        <f t="shared" ref="AE31" si="16">SUM(AE12:AE30)</f>
        <v>742539</v>
      </c>
      <c r="AF31" s="106">
        <f t="shared" ref="AF31" si="17">SUM(AF12:AF30)</f>
        <v>2248124</v>
      </c>
      <c r="AG31" s="107">
        <f t="shared" ref="AG31" si="18">SUM(AG12:AG30)</f>
        <v>1957000</v>
      </c>
      <c r="AH31" s="622"/>
      <c r="AI31" s="622"/>
      <c r="AJ31" s="622"/>
      <c r="AK31" s="622"/>
      <c r="AL31" s="622"/>
      <c r="AM31" s="622"/>
      <c r="AN31" s="622"/>
    </row>
    <row r="32" spans="1:82" s="524" customFormat="1" ht="8.25" customHeight="1">
      <c r="A32" s="621"/>
      <c r="B32" s="629"/>
      <c r="C32" s="629"/>
      <c r="D32" s="623"/>
      <c r="E32" s="623"/>
      <c r="F32" s="623"/>
      <c r="G32" s="623"/>
      <c r="H32" s="623"/>
      <c r="I32" s="623"/>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2"/>
      <c r="AI32" s="622"/>
      <c r="AJ32" s="622"/>
      <c r="AK32" s="622"/>
      <c r="AL32" s="622"/>
      <c r="AM32" s="622"/>
      <c r="AN32" s="622"/>
      <c r="AO32" s="621"/>
      <c r="AP32" s="621"/>
      <c r="AQ32" s="621"/>
      <c r="AR32" s="621"/>
      <c r="AS32" s="621"/>
      <c r="AT32" s="621"/>
      <c r="AU32" s="621"/>
      <c r="AV32" s="621"/>
      <c r="AW32" s="621"/>
      <c r="AX32" s="621"/>
      <c r="AY32" s="621"/>
      <c r="AZ32" s="621"/>
      <c r="BA32" s="621"/>
      <c r="BB32" s="621"/>
      <c r="BC32" s="621"/>
      <c r="BD32" s="621"/>
      <c r="BE32" s="621"/>
      <c r="BF32" s="621"/>
      <c r="BG32" s="621"/>
      <c r="BH32" s="621"/>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row>
    <row r="33" spans="1:82" s="526" customFormat="1" ht="15">
      <c r="A33" s="622"/>
      <c r="B33" s="529" t="s">
        <v>575</v>
      </c>
      <c r="C33" s="529"/>
      <c r="D33" s="630"/>
      <c r="E33" s="630"/>
      <c r="F33" s="630"/>
      <c r="G33" s="630"/>
      <c r="H33" s="630"/>
      <c r="I33" s="630"/>
      <c r="J33" s="630"/>
      <c r="K33" s="622"/>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22"/>
      <c r="AO33" s="622"/>
      <c r="AP33" s="622"/>
      <c r="AQ33" s="622"/>
      <c r="AR33" s="622"/>
      <c r="AS33" s="622"/>
      <c r="AT33" s="622"/>
      <c r="AU33" s="622"/>
      <c r="AV33" s="622"/>
      <c r="AW33" s="622"/>
      <c r="AX33" s="622"/>
      <c r="AY33" s="622"/>
      <c r="AZ33" s="622"/>
      <c r="BA33" s="622"/>
      <c r="BB33" s="622"/>
      <c r="BC33" s="622"/>
      <c r="BD33" s="622"/>
      <c r="BE33" s="622"/>
      <c r="BF33" s="622"/>
      <c r="BG33" s="622"/>
      <c r="BH33" s="622"/>
      <c r="BI33" s="622"/>
      <c r="BJ33" s="622"/>
      <c r="BK33" s="622"/>
      <c r="BL33" s="622"/>
      <c r="BM33" s="622"/>
      <c r="BN33" s="622"/>
      <c r="BO33" s="622"/>
      <c r="BP33" s="622"/>
      <c r="BQ33" s="622"/>
      <c r="BR33" s="622"/>
      <c r="BS33" s="622"/>
      <c r="BT33" s="622"/>
      <c r="BU33" s="622"/>
      <c r="BV33" s="622"/>
      <c r="BW33" s="622"/>
      <c r="BX33" s="622"/>
      <c r="BY33" s="622"/>
      <c r="BZ33" s="622"/>
      <c r="CA33" s="622"/>
      <c r="CB33" s="622"/>
      <c r="CC33" s="622"/>
      <c r="CD33" s="622"/>
    </row>
    <row r="34" spans="1:82" s="526" customFormat="1" ht="15">
      <c r="A34" s="622"/>
      <c r="B34" s="530" t="s">
        <v>576</v>
      </c>
      <c r="C34" s="529"/>
      <c r="D34" s="630"/>
      <c r="E34" s="630"/>
      <c r="F34" s="630"/>
      <c r="G34" s="630"/>
      <c r="H34" s="630"/>
      <c r="I34" s="630"/>
      <c r="J34" s="630"/>
      <c r="K34" s="622"/>
      <c r="L34" s="622"/>
      <c r="M34" s="622"/>
      <c r="N34" s="631"/>
      <c r="O34" s="631"/>
      <c r="P34" s="631"/>
      <c r="Q34" s="631"/>
      <c r="R34" s="622"/>
      <c r="S34" s="622"/>
      <c r="T34" s="622"/>
      <c r="U34" s="622"/>
      <c r="V34" s="622"/>
      <c r="W34" s="622"/>
      <c r="X34" s="622"/>
      <c r="Y34" s="622"/>
      <c r="Z34" s="622"/>
      <c r="AA34" s="622"/>
      <c r="AB34" s="622"/>
      <c r="AC34" s="622"/>
      <c r="AD34" s="622"/>
      <c r="AE34" s="622"/>
      <c r="AF34" s="622"/>
      <c r="AG34" s="622"/>
      <c r="AH34" s="622"/>
      <c r="AI34" s="622"/>
      <c r="AJ34" s="622"/>
      <c r="AK34" s="622"/>
      <c r="AL34" s="622"/>
      <c r="AM34" s="622"/>
      <c r="AN34" s="622"/>
      <c r="AO34" s="622"/>
      <c r="AP34" s="622"/>
      <c r="AQ34" s="622"/>
      <c r="AR34" s="622"/>
      <c r="AS34" s="622"/>
      <c r="AT34" s="622"/>
      <c r="AU34" s="622"/>
      <c r="AV34" s="622"/>
      <c r="AW34" s="622"/>
      <c r="AX34" s="622"/>
      <c r="AY34" s="622"/>
      <c r="AZ34" s="622"/>
      <c r="BA34" s="622"/>
      <c r="BB34" s="622"/>
      <c r="BC34" s="622"/>
      <c r="BD34" s="622"/>
      <c r="BE34" s="622"/>
      <c r="BF34" s="622"/>
      <c r="BG34" s="622"/>
      <c r="BH34" s="622"/>
      <c r="BI34" s="622"/>
      <c r="BJ34" s="622"/>
      <c r="BK34" s="622"/>
      <c r="BL34" s="622"/>
      <c r="BM34" s="622"/>
      <c r="BN34" s="622"/>
      <c r="BO34" s="622"/>
      <c r="BP34" s="622"/>
      <c r="BQ34" s="622"/>
      <c r="BR34" s="622"/>
      <c r="BS34" s="622"/>
      <c r="BT34" s="622"/>
      <c r="BU34" s="622"/>
      <c r="BV34" s="622"/>
      <c r="BW34" s="622"/>
      <c r="BX34" s="622"/>
      <c r="BY34" s="622"/>
      <c r="BZ34" s="622"/>
      <c r="CA34" s="622"/>
      <c r="CB34" s="622"/>
      <c r="CC34" s="622"/>
      <c r="CD34" s="622"/>
    </row>
    <row r="35" spans="1:82" s="526" customFormat="1" ht="15">
      <c r="A35" s="622"/>
      <c r="B35" s="529" t="s">
        <v>577</v>
      </c>
      <c r="C35" s="529"/>
      <c r="D35" s="630"/>
      <c r="E35" s="630"/>
      <c r="F35" s="630"/>
      <c r="G35" s="630"/>
      <c r="H35" s="630"/>
      <c r="I35" s="630"/>
      <c r="J35" s="630"/>
      <c r="K35" s="622"/>
      <c r="L35" s="622"/>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row>
    <row r="36" spans="1:82" s="526" customFormat="1" ht="15">
      <c r="A36" s="622"/>
      <c r="B36" s="529" t="s">
        <v>578</v>
      </c>
      <c r="C36" s="529"/>
      <c r="D36" s="630"/>
      <c r="E36" s="630"/>
      <c r="F36" s="630"/>
      <c r="G36" s="630"/>
      <c r="H36" s="630"/>
      <c r="I36" s="630"/>
      <c r="J36" s="630"/>
      <c r="K36" s="622"/>
      <c r="L36" s="622"/>
      <c r="M36" s="622"/>
      <c r="N36" s="622"/>
      <c r="O36" s="622"/>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row>
    <row r="37" spans="1:82" s="524" customFormat="1" ht="15.6" customHeight="1">
      <c r="A37" s="621"/>
      <c r="B37" s="785" t="s">
        <v>579</v>
      </c>
      <c r="C37" s="786"/>
      <c r="D37" s="786"/>
      <c r="E37" s="786"/>
      <c r="F37" s="786"/>
      <c r="G37" s="786"/>
      <c r="H37" s="786"/>
      <c r="I37" s="786"/>
      <c r="J37" s="786"/>
      <c r="K37" s="786"/>
      <c r="L37" s="786"/>
      <c r="M37" s="786"/>
      <c r="N37" s="786"/>
      <c r="O37" s="786"/>
      <c r="P37" s="786"/>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621"/>
      <c r="AP37" s="621"/>
      <c r="AQ37" s="621"/>
      <c r="AR37" s="621"/>
      <c r="AS37" s="621"/>
      <c r="AT37" s="621"/>
      <c r="AU37" s="621"/>
      <c r="AV37" s="621"/>
      <c r="AW37" s="621"/>
      <c r="AX37" s="621"/>
      <c r="AY37" s="621"/>
      <c r="AZ37" s="621"/>
      <c r="BA37" s="621"/>
      <c r="BB37" s="621"/>
      <c r="BC37" s="621"/>
      <c r="BD37" s="621"/>
      <c r="BE37" s="621"/>
      <c r="BF37" s="621"/>
      <c r="BG37" s="621"/>
      <c r="BH37" s="621"/>
      <c r="BI37" s="621"/>
      <c r="BJ37" s="621"/>
      <c r="BK37" s="621"/>
      <c r="BL37" s="621"/>
      <c r="BM37" s="621"/>
      <c r="BN37" s="621"/>
      <c r="BO37" s="621"/>
      <c r="BP37" s="621"/>
      <c r="BQ37" s="621"/>
      <c r="BR37" s="621"/>
      <c r="BS37" s="621"/>
      <c r="BT37" s="621"/>
      <c r="BU37" s="621"/>
      <c r="BV37" s="621"/>
      <c r="BW37" s="621"/>
      <c r="BX37" s="621"/>
      <c r="BY37" s="621"/>
      <c r="BZ37" s="621"/>
      <c r="CA37" s="621"/>
      <c r="CB37" s="621"/>
      <c r="CC37" s="621"/>
      <c r="CD37" s="621"/>
    </row>
    <row r="38" spans="1:82" s="526" customFormat="1" ht="36" customHeight="1">
      <c r="A38" s="622"/>
      <c r="B38" s="786"/>
      <c r="C38" s="786"/>
      <c r="D38" s="786"/>
      <c r="E38" s="786"/>
      <c r="F38" s="786"/>
      <c r="G38" s="786"/>
      <c r="H38" s="786"/>
      <c r="I38" s="786"/>
      <c r="J38" s="786"/>
      <c r="K38" s="786"/>
      <c r="L38" s="786"/>
      <c r="M38" s="786"/>
      <c r="N38" s="786"/>
      <c r="O38" s="786"/>
      <c r="P38" s="786"/>
      <c r="Q38" s="622"/>
      <c r="R38" s="622"/>
      <c r="S38" s="622"/>
      <c r="T38" s="622"/>
      <c r="U38" s="622"/>
      <c r="V38" s="622"/>
      <c r="W38" s="622"/>
      <c r="X38" s="622"/>
      <c r="Y38" s="622"/>
      <c r="Z38" s="622"/>
      <c r="AA38" s="622"/>
      <c r="AB38" s="622"/>
      <c r="AC38" s="622"/>
      <c r="AD38" s="622"/>
      <c r="AE38" s="622"/>
      <c r="AF38" s="622"/>
      <c r="AG38" s="622"/>
      <c r="AH38" s="622"/>
      <c r="AI38" s="622"/>
      <c r="AJ38" s="622"/>
      <c r="AK38" s="622"/>
      <c r="AL38" s="622"/>
      <c r="AM38" s="622"/>
      <c r="AN38" s="622"/>
      <c r="AO38" s="622"/>
      <c r="AP38" s="622"/>
      <c r="AQ38" s="622"/>
      <c r="AR38" s="622"/>
      <c r="AS38" s="622"/>
      <c r="AT38" s="622"/>
      <c r="AU38" s="622"/>
      <c r="AV38" s="622"/>
      <c r="AW38" s="622"/>
      <c r="AX38" s="622"/>
      <c r="AY38" s="622"/>
      <c r="AZ38" s="622"/>
      <c r="BA38" s="622"/>
      <c r="BB38" s="622"/>
      <c r="BC38" s="622"/>
      <c r="BD38" s="622"/>
      <c r="BE38" s="622"/>
      <c r="BF38" s="622"/>
      <c r="BG38" s="622"/>
      <c r="BH38" s="622"/>
      <c r="BI38" s="622"/>
      <c r="BJ38" s="622"/>
      <c r="BK38" s="622"/>
      <c r="BL38" s="622"/>
      <c r="BM38" s="622"/>
      <c r="BN38" s="622"/>
      <c r="BO38" s="622"/>
      <c r="BP38" s="622"/>
      <c r="BQ38" s="622"/>
      <c r="BR38" s="622"/>
      <c r="BS38" s="622"/>
      <c r="BT38" s="622"/>
      <c r="BU38" s="622"/>
      <c r="BV38" s="622"/>
      <c r="BW38" s="622"/>
      <c r="BX38" s="622"/>
      <c r="BY38" s="622"/>
      <c r="BZ38" s="622"/>
      <c r="CA38" s="622"/>
      <c r="CB38" s="622"/>
      <c r="CC38" s="622"/>
      <c r="CD38" s="622"/>
    </row>
    <row r="39" spans="1:82" ht="15">
      <c r="A39" s="484"/>
      <c r="B39" s="611"/>
      <c r="C39" s="611"/>
      <c r="D39" s="484"/>
      <c r="E39" s="484"/>
      <c r="F39" s="484"/>
      <c r="G39" s="484"/>
      <c r="H39" s="484"/>
      <c r="I39" s="484"/>
      <c r="J39" s="484"/>
      <c r="K39" s="484"/>
      <c r="L39" s="484"/>
      <c r="M39" s="484"/>
      <c r="N39" s="484"/>
      <c r="O39" s="484"/>
      <c r="P39" s="484"/>
      <c r="Q39" s="484"/>
      <c r="R39" s="622"/>
      <c r="S39" s="484"/>
      <c r="T39" s="484"/>
      <c r="U39" s="484"/>
      <c r="V39" s="484"/>
      <c r="W39" s="484"/>
      <c r="X39" s="484"/>
      <c r="Y39" s="484"/>
      <c r="Z39" s="484"/>
      <c r="AA39" s="484"/>
      <c r="AB39" s="484"/>
      <c r="AC39" s="484"/>
      <c r="AD39" s="484"/>
      <c r="AE39" s="484"/>
      <c r="AF39" s="484"/>
      <c r="AG39" s="484"/>
      <c r="AH39" s="484"/>
      <c r="AI39" s="484"/>
      <c r="AJ39" s="484"/>
      <c r="AK39" s="484"/>
      <c r="AL39" s="484"/>
      <c r="AM39" s="484"/>
      <c r="AN39" s="484"/>
      <c r="AO39" s="484"/>
      <c r="AP39" s="484"/>
      <c r="AQ39" s="484"/>
      <c r="AR39" s="484"/>
      <c r="AS39" s="484"/>
      <c r="AT39" s="484"/>
      <c r="AU39" s="484"/>
      <c r="AV39" s="484"/>
      <c r="AW39" s="484"/>
      <c r="AX39" s="484"/>
      <c r="AY39" s="484"/>
      <c r="AZ39" s="484"/>
      <c r="BA39" s="484"/>
      <c r="BB39" s="484"/>
      <c r="BC39" s="484"/>
      <c r="BD39" s="484"/>
      <c r="BE39" s="484"/>
      <c r="BF39" s="484"/>
      <c r="BG39" s="484"/>
      <c r="BH39" s="484"/>
      <c r="BI39" s="484"/>
      <c r="BJ39" s="484"/>
      <c r="BK39" s="484"/>
      <c r="BL39" s="484"/>
      <c r="BM39" s="484"/>
      <c r="BN39" s="484"/>
      <c r="BO39" s="484"/>
      <c r="BP39" s="484"/>
      <c r="BQ39" s="484"/>
      <c r="BR39" s="484"/>
      <c r="BS39" s="484"/>
      <c r="BT39" s="484"/>
      <c r="BU39" s="484"/>
      <c r="BV39" s="484"/>
      <c r="BW39" s="484"/>
      <c r="BX39" s="484"/>
      <c r="BY39" s="484"/>
      <c r="BZ39" s="484"/>
      <c r="CA39" s="484"/>
      <c r="CB39" s="484"/>
      <c r="CC39" s="484"/>
      <c r="CD39" s="484"/>
    </row>
    <row r="40" spans="1:82" ht="15">
      <c r="A40" s="484"/>
      <c r="B40" s="787" t="s">
        <v>580</v>
      </c>
      <c r="C40" s="788"/>
      <c r="D40" s="788"/>
      <c r="E40" s="788"/>
      <c r="F40" s="788"/>
      <c r="G40" s="484"/>
      <c r="H40" s="622"/>
      <c r="I40" s="484"/>
      <c r="J40" s="484"/>
      <c r="K40" s="484"/>
      <c r="L40" s="484"/>
      <c r="M40" s="484"/>
      <c r="N40" s="484"/>
      <c r="O40" s="484"/>
      <c r="P40" s="484"/>
      <c r="Q40" s="484"/>
      <c r="R40" s="484"/>
      <c r="S40" s="484"/>
      <c r="T40" s="484"/>
      <c r="U40" s="484"/>
      <c r="V40" s="484"/>
      <c r="W40" s="484"/>
      <c r="X40" s="484"/>
      <c r="Y40" s="484"/>
      <c r="Z40" s="484"/>
      <c r="AA40" s="484"/>
      <c r="AB40" s="484"/>
      <c r="AC40" s="484"/>
      <c r="AD40" s="484"/>
      <c r="AE40" s="484"/>
      <c r="AF40" s="484"/>
      <c r="AG40" s="484"/>
      <c r="AH40" s="484"/>
      <c r="AI40" s="484"/>
      <c r="AJ40" s="484"/>
      <c r="AK40" s="484"/>
      <c r="AL40" s="484"/>
      <c r="AM40" s="484"/>
      <c r="AN40" s="484"/>
      <c r="AO40" s="484"/>
      <c r="AP40" s="484"/>
      <c r="AQ40" s="484"/>
      <c r="AR40" s="484"/>
      <c r="AS40" s="484"/>
      <c r="AT40" s="484"/>
      <c r="AU40" s="484"/>
      <c r="AV40" s="484"/>
      <c r="AW40" s="484"/>
      <c r="AX40" s="484"/>
      <c r="AY40" s="484"/>
      <c r="AZ40" s="484"/>
      <c r="BA40" s="484"/>
      <c r="BB40" s="484"/>
      <c r="BC40" s="484"/>
      <c r="BD40" s="484"/>
      <c r="BE40" s="484"/>
      <c r="BF40" s="484"/>
      <c r="BG40" s="484"/>
      <c r="BH40" s="484"/>
      <c r="BI40" s="484"/>
      <c r="BJ40" s="484"/>
      <c r="BK40" s="484"/>
      <c r="BL40" s="484"/>
      <c r="BM40" s="484"/>
      <c r="BN40" s="484"/>
      <c r="BO40" s="484"/>
      <c r="BP40" s="484"/>
      <c r="BQ40" s="484"/>
      <c r="BR40" s="484"/>
      <c r="BS40" s="484"/>
      <c r="BT40" s="484"/>
      <c r="BU40" s="484"/>
      <c r="BV40" s="484"/>
      <c r="BW40" s="484"/>
      <c r="BX40" s="484"/>
      <c r="BY40" s="484"/>
      <c r="BZ40" s="484"/>
      <c r="CA40" s="484"/>
      <c r="CB40" s="484"/>
      <c r="CC40" s="484"/>
      <c r="CD40" s="484"/>
    </row>
    <row r="41" spans="1:82" ht="45">
      <c r="A41" s="484"/>
      <c r="B41" s="531" t="s">
        <v>311</v>
      </c>
      <c r="C41" s="532" t="s">
        <v>581</v>
      </c>
      <c r="D41" s="532" t="s">
        <v>582</v>
      </c>
      <c r="E41" s="532" t="s">
        <v>583</v>
      </c>
      <c r="F41" s="533" t="s">
        <v>584</v>
      </c>
      <c r="G41" s="534" t="s">
        <v>585</v>
      </c>
      <c r="H41" s="535" t="s">
        <v>586</v>
      </c>
      <c r="I41" s="484"/>
      <c r="J41" s="484"/>
      <c r="K41" s="484"/>
      <c r="L41" s="484"/>
      <c r="M41" s="484"/>
      <c r="N41" s="484"/>
      <c r="O41" s="484"/>
      <c r="P41" s="484"/>
      <c r="Q41" s="484"/>
      <c r="R41" s="484"/>
      <c r="S41" s="484"/>
      <c r="T41" s="484"/>
      <c r="U41" s="484"/>
      <c r="V41" s="484"/>
      <c r="W41" s="484"/>
      <c r="X41" s="484"/>
      <c r="Y41" s="484"/>
      <c r="Z41" s="484"/>
      <c r="AA41" s="484"/>
      <c r="AB41" s="484"/>
      <c r="AC41" s="484"/>
      <c r="AD41" s="484"/>
      <c r="AE41" s="484"/>
      <c r="AF41" s="484"/>
      <c r="AG41" s="484"/>
      <c r="AH41" s="484"/>
      <c r="AI41" s="484"/>
      <c r="AJ41" s="484"/>
      <c r="AK41" s="484"/>
      <c r="AL41" s="484"/>
      <c r="AM41" s="484"/>
      <c r="AN41" s="484"/>
      <c r="AO41" s="484"/>
      <c r="AP41" s="484"/>
      <c r="AQ41" s="484"/>
      <c r="AR41" s="484"/>
      <c r="AS41" s="484"/>
      <c r="AT41" s="484"/>
      <c r="AU41" s="484"/>
      <c r="AV41" s="484"/>
      <c r="AW41" s="484"/>
      <c r="AX41" s="484"/>
      <c r="AY41" s="484"/>
      <c r="AZ41" s="484"/>
      <c r="BA41" s="484"/>
      <c r="BB41" s="484"/>
      <c r="BC41" s="484"/>
      <c r="BD41" s="484"/>
      <c r="BE41" s="484"/>
      <c r="BF41" s="484"/>
      <c r="BG41" s="484"/>
      <c r="BH41" s="484"/>
      <c r="BI41" s="484"/>
      <c r="BJ41" s="484"/>
      <c r="BK41" s="484"/>
      <c r="BL41" s="484"/>
      <c r="BM41" s="484"/>
      <c r="BN41" s="484"/>
      <c r="BO41" s="484"/>
      <c r="BP41" s="484"/>
      <c r="BQ41" s="484"/>
      <c r="BR41" s="484"/>
      <c r="BS41" s="484"/>
      <c r="BT41" s="484"/>
      <c r="BU41" s="484"/>
      <c r="BV41" s="484"/>
      <c r="BW41" s="484"/>
      <c r="BX41" s="484"/>
      <c r="BY41" s="484"/>
      <c r="BZ41" s="484"/>
      <c r="CA41" s="484"/>
      <c r="CB41" s="484"/>
      <c r="CC41" s="484"/>
      <c r="CD41" s="484"/>
    </row>
    <row r="42" spans="1:82" ht="15">
      <c r="A42" s="484"/>
      <c r="B42" s="536" t="s">
        <v>16</v>
      </c>
      <c r="C42" s="632">
        <v>0.8</v>
      </c>
      <c r="D42" s="632">
        <v>0.2</v>
      </c>
      <c r="E42" s="633">
        <v>0.28710000000000002</v>
      </c>
      <c r="F42" s="634">
        <v>0.4259</v>
      </c>
      <c r="G42" s="635">
        <v>0.2</v>
      </c>
      <c r="H42" s="636">
        <v>0.28000000000000003</v>
      </c>
      <c r="I42" s="484"/>
      <c r="J42" s="484"/>
      <c r="K42" s="484"/>
      <c r="L42" s="484"/>
      <c r="M42" s="484"/>
      <c r="N42" s="484"/>
      <c r="O42" s="484"/>
      <c r="P42" s="484"/>
      <c r="Q42" s="484"/>
      <c r="R42" s="484"/>
      <c r="S42" s="484"/>
      <c r="T42" s="484"/>
      <c r="U42" s="484"/>
      <c r="V42" s="484"/>
      <c r="W42" s="484"/>
      <c r="X42" s="484"/>
      <c r="Y42" s="484"/>
      <c r="Z42" s="484"/>
      <c r="AA42" s="484"/>
      <c r="AB42" s="484"/>
      <c r="AC42" s="484"/>
      <c r="AD42" s="484"/>
      <c r="AE42" s="484"/>
      <c r="AF42" s="484"/>
      <c r="AG42" s="484"/>
      <c r="AH42" s="484"/>
      <c r="AI42" s="484"/>
      <c r="AJ42" s="484"/>
      <c r="AK42" s="484"/>
      <c r="AL42" s="484"/>
      <c r="AM42" s="484"/>
      <c r="AN42" s="484"/>
      <c r="AO42" s="484"/>
      <c r="AP42" s="484"/>
      <c r="AQ42" s="484"/>
      <c r="AR42" s="484"/>
      <c r="AS42" s="484"/>
      <c r="AT42" s="484"/>
      <c r="AU42" s="484"/>
      <c r="AV42" s="484"/>
      <c r="AW42" s="484"/>
      <c r="AX42" s="484"/>
      <c r="AY42" s="484"/>
      <c r="AZ42" s="484"/>
      <c r="BA42" s="484"/>
      <c r="BB42" s="484"/>
      <c r="BC42" s="484"/>
      <c r="BD42" s="484"/>
      <c r="BE42" s="484"/>
      <c r="BF42" s="484"/>
      <c r="BG42" s="484"/>
      <c r="BH42" s="484"/>
      <c r="BI42" s="484"/>
      <c r="BJ42" s="484"/>
      <c r="BK42" s="484"/>
      <c r="BL42" s="484"/>
      <c r="BM42" s="484"/>
      <c r="BN42" s="484"/>
      <c r="BO42" s="484"/>
      <c r="BP42" s="484"/>
      <c r="BQ42" s="484"/>
      <c r="BR42" s="484"/>
      <c r="BS42" s="484"/>
      <c r="BT42" s="484"/>
      <c r="BU42" s="484"/>
      <c r="BV42" s="484"/>
      <c r="BW42" s="484"/>
      <c r="BX42" s="484"/>
      <c r="BY42" s="484"/>
      <c r="BZ42" s="484"/>
      <c r="CA42" s="484"/>
      <c r="CB42" s="484"/>
      <c r="CC42" s="484"/>
      <c r="CD42" s="484"/>
    </row>
    <row r="43" spans="1:82" ht="15">
      <c r="A43" s="484"/>
      <c r="B43" s="536" t="s">
        <v>38</v>
      </c>
      <c r="C43" s="632">
        <v>0.9</v>
      </c>
      <c r="D43" s="632">
        <v>0.1</v>
      </c>
      <c r="E43" s="633">
        <v>9.0999999999999998E-2</v>
      </c>
      <c r="F43" s="634">
        <v>0.13200000000000001</v>
      </c>
      <c r="G43" s="635">
        <v>0.2</v>
      </c>
      <c r="H43" s="636">
        <v>0.28999999999999998</v>
      </c>
      <c r="I43" s="484"/>
      <c r="J43" s="484"/>
      <c r="K43" s="484"/>
      <c r="L43" s="484"/>
      <c r="M43" s="484"/>
      <c r="N43" s="484"/>
      <c r="O43" s="484"/>
      <c r="P43" s="484"/>
      <c r="Q43" s="484"/>
      <c r="R43" s="484"/>
      <c r="S43" s="484"/>
      <c r="T43" s="484"/>
      <c r="U43" s="484"/>
      <c r="V43" s="484"/>
      <c r="W43" s="484"/>
      <c r="X43" s="484"/>
      <c r="Y43" s="484"/>
      <c r="Z43" s="484"/>
      <c r="AA43" s="484"/>
      <c r="AB43" s="484"/>
      <c r="AC43" s="484"/>
      <c r="AD43" s="484"/>
      <c r="AE43" s="484"/>
      <c r="AF43" s="484"/>
      <c r="AG43" s="484"/>
      <c r="AH43" s="484"/>
      <c r="AI43" s="484"/>
      <c r="AJ43" s="484"/>
      <c r="AK43" s="484"/>
      <c r="AL43" s="484"/>
      <c r="AM43" s="484"/>
      <c r="AN43" s="484"/>
      <c r="AO43" s="484"/>
      <c r="AP43" s="484"/>
      <c r="AQ43" s="484"/>
      <c r="AR43" s="484"/>
      <c r="AS43" s="484"/>
      <c r="AT43" s="484"/>
      <c r="AU43" s="484"/>
      <c r="AV43" s="484"/>
      <c r="AW43" s="484"/>
      <c r="AX43" s="484"/>
      <c r="AY43" s="484"/>
      <c r="AZ43" s="484"/>
      <c r="BA43" s="484"/>
      <c r="BB43" s="484"/>
      <c r="BC43" s="484"/>
      <c r="BD43" s="484"/>
      <c r="BE43" s="484"/>
      <c r="BF43" s="484"/>
      <c r="BG43" s="484"/>
      <c r="BH43" s="484"/>
      <c r="BI43" s="484"/>
      <c r="BJ43" s="484"/>
      <c r="BK43" s="484"/>
      <c r="BL43" s="484"/>
      <c r="BM43" s="484"/>
      <c r="BN43" s="484"/>
      <c r="BO43" s="484"/>
      <c r="BP43" s="484"/>
      <c r="BQ43" s="484"/>
      <c r="BR43" s="484"/>
      <c r="BS43" s="484"/>
      <c r="BT43" s="484"/>
      <c r="BU43" s="484"/>
      <c r="BV43" s="484"/>
      <c r="BW43" s="484"/>
      <c r="BX43" s="484"/>
      <c r="BY43" s="484"/>
      <c r="BZ43" s="484"/>
      <c r="CA43" s="484"/>
      <c r="CB43" s="484"/>
      <c r="CC43" s="484"/>
      <c r="CD43" s="484"/>
    </row>
    <row r="44" spans="1:82" ht="15">
      <c r="A44" s="484"/>
      <c r="B44" s="536" t="s">
        <v>25</v>
      </c>
      <c r="C44" s="632">
        <v>1</v>
      </c>
      <c r="D44" s="632">
        <v>0</v>
      </c>
      <c r="E44" s="633">
        <v>0.62190000000000001</v>
      </c>
      <c r="F44" s="634">
        <v>0</v>
      </c>
      <c r="G44" s="635">
        <v>0.2</v>
      </c>
      <c r="H44" s="636">
        <v>0.2</v>
      </c>
      <c r="I44" s="484"/>
      <c r="J44" s="484"/>
      <c r="K44" s="484"/>
      <c r="L44" s="484"/>
      <c r="M44" s="484"/>
      <c r="N44" s="484"/>
      <c r="O44" s="484"/>
      <c r="P44" s="484"/>
      <c r="Q44" s="484"/>
      <c r="R44" s="484"/>
      <c r="S44" s="484"/>
      <c r="T44" s="484"/>
      <c r="U44" s="484"/>
      <c r="V44" s="484"/>
      <c r="W44" s="484"/>
      <c r="X44" s="484"/>
      <c r="Y44" s="484"/>
      <c r="Z44" s="484"/>
      <c r="AA44" s="484"/>
      <c r="AB44" s="484"/>
      <c r="AC44" s="484"/>
      <c r="AD44" s="484"/>
      <c r="AE44" s="484"/>
      <c r="AF44" s="484"/>
      <c r="AG44" s="484"/>
      <c r="AH44" s="484"/>
      <c r="AI44" s="484"/>
      <c r="AJ44" s="484"/>
      <c r="AK44" s="484"/>
      <c r="AL44" s="484"/>
      <c r="AM44" s="484"/>
      <c r="AN44" s="484"/>
      <c r="AO44" s="484"/>
      <c r="AP44" s="484"/>
      <c r="AQ44" s="484"/>
      <c r="AR44" s="484"/>
      <c r="AS44" s="484"/>
      <c r="AT44" s="484"/>
      <c r="AU44" s="484"/>
      <c r="AV44" s="484"/>
      <c r="AW44" s="484"/>
      <c r="AX44" s="484"/>
      <c r="AY44" s="484"/>
      <c r="AZ44" s="484"/>
      <c r="BA44" s="484"/>
      <c r="BB44" s="484"/>
      <c r="BC44" s="484"/>
      <c r="BD44" s="484"/>
      <c r="BE44" s="484"/>
      <c r="BF44" s="484"/>
      <c r="BG44" s="484"/>
      <c r="BH44" s="484"/>
      <c r="BI44" s="484"/>
      <c r="BJ44" s="484"/>
      <c r="BK44" s="484"/>
      <c r="BL44" s="484"/>
      <c r="BM44" s="484"/>
      <c r="BN44" s="484"/>
      <c r="BO44" s="484"/>
      <c r="BP44" s="484"/>
      <c r="BQ44" s="484"/>
      <c r="BR44" s="484"/>
      <c r="BS44" s="484"/>
      <c r="BT44" s="484"/>
      <c r="BU44" s="484"/>
      <c r="BV44" s="484"/>
      <c r="BW44" s="484"/>
      <c r="BX44" s="484"/>
      <c r="BY44" s="484"/>
      <c r="BZ44" s="484"/>
      <c r="CA44" s="484"/>
      <c r="CB44" s="484"/>
      <c r="CC44" s="484"/>
      <c r="CD44" s="484"/>
    </row>
    <row r="45" spans="1:82" ht="15">
      <c r="A45" s="484"/>
      <c r="B45" s="537" t="s">
        <v>13</v>
      </c>
      <c r="C45" s="637">
        <v>0</v>
      </c>
      <c r="D45" s="637">
        <v>1</v>
      </c>
      <c r="E45" s="638">
        <v>0</v>
      </c>
      <c r="F45" s="639">
        <v>0.44209999999999999</v>
      </c>
      <c r="G45" s="640">
        <v>0.1</v>
      </c>
      <c r="H45" s="641">
        <v>0.12</v>
      </c>
      <c r="I45" s="484"/>
      <c r="J45" s="484"/>
      <c r="K45" s="484"/>
      <c r="L45" s="484"/>
      <c r="M45" s="484"/>
      <c r="N45" s="484"/>
      <c r="O45" s="484"/>
      <c r="P45" s="484"/>
      <c r="Q45" s="484"/>
      <c r="R45" s="484"/>
      <c r="S45" s="484"/>
      <c r="T45" s="484"/>
      <c r="U45" s="484"/>
      <c r="V45" s="484"/>
      <c r="W45" s="484"/>
      <c r="X45" s="484"/>
      <c r="Y45" s="484"/>
      <c r="Z45" s="484"/>
      <c r="AA45" s="484"/>
      <c r="AB45" s="484"/>
      <c r="AC45" s="484"/>
      <c r="AD45" s="484"/>
      <c r="AE45" s="484"/>
      <c r="AF45" s="484"/>
      <c r="AG45" s="484"/>
      <c r="AH45" s="484"/>
      <c r="AI45" s="484"/>
      <c r="AJ45" s="484"/>
      <c r="AK45" s="484"/>
      <c r="AL45" s="484"/>
      <c r="AM45" s="484"/>
      <c r="AN45" s="484"/>
      <c r="AO45" s="484"/>
      <c r="AP45" s="484"/>
      <c r="AQ45" s="484"/>
      <c r="AR45" s="484"/>
      <c r="AS45" s="484"/>
      <c r="AT45" s="484"/>
      <c r="AU45" s="484"/>
      <c r="AV45" s="484"/>
      <c r="AW45" s="484"/>
      <c r="AX45" s="484"/>
      <c r="AY45" s="484"/>
      <c r="AZ45" s="484"/>
      <c r="BA45" s="484"/>
      <c r="BB45" s="484"/>
      <c r="BC45" s="484"/>
      <c r="BD45" s="484"/>
      <c r="BE45" s="484"/>
      <c r="BF45" s="484"/>
      <c r="BG45" s="484"/>
      <c r="BH45" s="484"/>
      <c r="BI45" s="484"/>
      <c r="BJ45" s="484"/>
      <c r="BK45" s="484"/>
      <c r="BL45" s="484"/>
      <c r="BM45" s="484"/>
      <c r="BN45" s="484"/>
      <c r="BO45" s="484"/>
      <c r="BP45" s="484"/>
      <c r="BQ45" s="484"/>
      <c r="BR45" s="484"/>
      <c r="BS45" s="484"/>
      <c r="BT45" s="484"/>
      <c r="BU45" s="484"/>
      <c r="BV45" s="484"/>
      <c r="BW45" s="484"/>
      <c r="BX45" s="484"/>
      <c r="BY45" s="484"/>
      <c r="BZ45" s="484"/>
      <c r="CA45" s="484"/>
      <c r="CB45" s="484"/>
      <c r="CC45" s="484"/>
      <c r="CD45" s="484"/>
    </row>
    <row r="46" spans="1:82" ht="15">
      <c r="A46" s="484"/>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4"/>
      <c r="Z46" s="484"/>
      <c r="AA46" s="484"/>
      <c r="AB46" s="484"/>
      <c r="AC46" s="484"/>
      <c r="AD46" s="484"/>
      <c r="AE46" s="484"/>
      <c r="AF46" s="484"/>
      <c r="AG46" s="484"/>
      <c r="AH46" s="484"/>
      <c r="AI46" s="484"/>
      <c r="AJ46" s="484"/>
      <c r="AK46" s="484"/>
      <c r="AL46" s="484"/>
      <c r="AM46" s="484"/>
      <c r="AN46" s="484"/>
      <c r="AO46" s="484"/>
      <c r="AP46" s="484"/>
      <c r="AQ46" s="484"/>
      <c r="AR46" s="484"/>
      <c r="AS46" s="484"/>
      <c r="AT46" s="484"/>
      <c r="AU46" s="484"/>
      <c r="AV46" s="484"/>
      <c r="AW46" s="484"/>
      <c r="AX46" s="484"/>
      <c r="AY46" s="484"/>
      <c r="AZ46" s="484"/>
      <c r="BA46" s="484"/>
      <c r="BB46" s="484"/>
      <c r="BC46" s="484"/>
      <c r="BD46" s="484"/>
      <c r="BE46" s="484"/>
      <c r="BF46" s="484"/>
      <c r="BG46" s="484"/>
      <c r="BH46" s="484"/>
      <c r="BI46" s="484"/>
      <c r="BJ46" s="484"/>
      <c r="BK46" s="484"/>
      <c r="BL46" s="484"/>
      <c r="BM46" s="484"/>
      <c r="BN46" s="484"/>
      <c r="BO46" s="484"/>
      <c r="BP46" s="484"/>
      <c r="BQ46" s="484"/>
      <c r="BR46" s="484"/>
      <c r="BS46" s="484"/>
      <c r="BT46" s="484"/>
      <c r="BU46" s="484"/>
      <c r="BV46" s="484"/>
      <c r="BW46" s="484"/>
      <c r="BX46" s="484"/>
      <c r="BY46" s="484"/>
      <c r="BZ46" s="484"/>
      <c r="CA46" s="484"/>
      <c r="CB46" s="484"/>
      <c r="CC46" s="484"/>
      <c r="CD46" s="484"/>
    </row>
    <row r="47" spans="1:82" ht="15">
      <c r="A47" s="484"/>
      <c r="B47" s="484" t="s">
        <v>587</v>
      </c>
      <c r="C47" s="484"/>
      <c r="D47" s="484"/>
      <c r="E47" s="484"/>
      <c r="F47" s="484"/>
      <c r="G47" s="484"/>
      <c r="H47" s="484"/>
      <c r="I47" s="484"/>
      <c r="J47" s="484"/>
      <c r="K47" s="484"/>
      <c r="L47" s="484"/>
      <c r="M47" s="484"/>
      <c r="N47" s="484"/>
      <c r="O47" s="484"/>
      <c r="P47" s="484"/>
      <c r="Q47" s="484"/>
      <c r="R47" s="484"/>
      <c r="S47" s="484"/>
      <c r="T47" s="484"/>
      <c r="U47" s="484"/>
      <c r="V47" s="484"/>
      <c r="W47" s="484"/>
      <c r="X47" s="484"/>
      <c r="Y47" s="484"/>
      <c r="Z47" s="484"/>
      <c r="AA47" s="484"/>
      <c r="AB47" s="484"/>
      <c r="AC47" s="484"/>
      <c r="AD47" s="484"/>
      <c r="AE47" s="484"/>
      <c r="AF47" s="484"/>
      <c r="AG47" s="484"/>
      <c r="AH47" s="484"/>
      <c r="AI47" s="484"/>
      <c r="AJ47" s="484"/>
      <c r="AK47" s="484"/>
      <c r="AL47" s="484"/>
      <c r="AM47" s="484"/>
      <c r="AN47" s="484"/>
      <c r="AO47" s="484"/>
      <c r="AP47" s="484"/>
      <c r="AQ47" s="484"/>
      <c r="AR47" s="484"/>
      <c r="AS47" s="484"/>
      <c r="AT47" s="484"/>
      <c r="AU47" s="484"/>
      <c r="AV47" s="484"/>
      <c r="AW47" s="484"/>
      <c r="AX47" s="484"/>
      <c r="AY47" s="484"/>
      <c r="AZ47" s="484"/>
      <c r="BA47" s="484"/>
      <c r="BB47" s="484"/>
      <c r="BC47" s="484"/>
      <c r="BD47" s="484"/>
      <c r="BE47" s="484"/>
      <c r="BF47" s="484"/>
      <c r="BG47" s="484"/>
      <c r="BH47" s="484"/>
      <c r="BI47" s="484"/>
      <c r="BJ47" s="484"/>
      <c r="BK47" s="484"/>
      <c r="BL47" s="484"/>
      <c r="BM47" s="484"/>
      <c r="BN47" s="484"/>
      <c r="BO47" s="484"/>
      <c r="BP47" s="484"/>
      <c r="BQ47" s="484"/>
      <c r="BR47" s="484"/>
      <c r="BS47" s="484"/>
      <c r="BT47" s="484"/>
      <c r="BU47" s="484"/>
      <c r="BV47" s="484"/>
      <c r="BW47" s="484"/>
      <c r="BX47" s="484"/>
      <c r="BY47" s="484"/>
      <c r="BZ47" s="484"/>
      <c r="CA47" s="484"/>
      <c r="CB47" s="484"/>
      <c r="CC47" s="484"/>
      <c r="CD47" s="484"/>
    </row>
    <row r="48" spans="1:82" ht="15">
      <c r="A48" s="484"/>
      <c r="B48" s="484" t="s">
        <v>588</v>
      </c>
      <c r="C48" s="484"/>
      <c r="D48" s="484"/>
      <c r="E48" s="484"/>
      <c r="F48" s="484"/>
      <c r="G48" s="484"/>
      <c r="H48" s="484"/>
      <c r="I48" s="484"/>
      <c r="J48" s="484"/>
      <c r="K48" s="484"/>
      <c r="L48" s="484"/>
      <c r="M48" s="484"/>
      <c r="N48" s="484"/>
      <c r="O48" s="484"/>
      <c r="P48" s="484"/>
      <c r="Q48" s="484"/>
      <c r="R48" s="484"/>
      <c r="S48" s="484"/>
      <c r="T48" s="484"/>
      <c r="U48" s="484"/>
      <c r="V48" s="484"/>
      <c r="W48" s="484"/>
      <c r="X48" s="484"/>
      <c r="Y48" s="484"/>
      <c r="Z48" s="484"/>
      <c r="AA48" s="484"/>
      <c r="AB48" s="484"/>
      <c r="AC48" s="484"/>
      <c r="AD48" s="484"/>
      <c r="AE48" s="484"/>
      <c r="AF48" s="484"/>
      <c r="AG48" s="484"/>
      <c r="AH48" s="484"/>
      <c r="AI48" s="484"/>
      <c r="AJ48" s="484"/>
      <c r="AK48" s="484"/>
      <c r="AL48" s="484"/>
      <c r="AM48" s="484"/>
      <c r="AN48" s="484"/>
      <c r="AO48" s="484"/>
      <c r="AP48" s="484"/>
      <c r="AQ48" s="484"/>
      <c r="AR48" s="484"/>
      <c r="AS48" s="484"/>
      <c r="AT48" s="484"/>
      <c r="AU48" s="484"/>
      <c r="AV48" s="484"/>
      <c r="AW48" s="484"/>
      <c r="AX48" s="484"/>
      <c r="AY48" s="484"/>
      <c r="AZ48" s="484"/>
      <c r="BA48" s="484"/>
      <c r="BB48" s="484"/>
      <c r="BC48" s="484"/>
      <c r="BD48" s="484"/>
      <c r="BE48" s="484"/>
      <c r="BF48" s="484"/>
      <c r="BG48" s="484"/>
      <c r="BH48" s="484"/>
      <c r="BI48" s="484"/>
      <c r="BJ48" s="484"/>
      <c r="BK48" s="484"/>
      <c r="BL48" s="484"/>
      <c r="BM48" s="484"/>
      <c r="BN48" s="484"/>
      <c r="BO48" s="484"/>
      <c r="BP48" s="484"/>
      <c r="BQ48" s="484"/>
      <c r="BR48" s="484"/>
      <c r="BS48" s="484"/>
      <c r="BT48" s="484"/>
      <c r="BU48" s="484"/>
      <c r="BV48" s="484"/>
      <c r="BW48" s="484"/>
      <c r="BX48" s="484"/>
      <c r="BY48" s="484"/>
      <c r="BZ48" s="484"/>
      <c r="CA48" s="484"/>
      <c r="CB48" s="484"/>
      <c r="CC48" s="484"/>
      <c r="CD48" s="484"/>
    </row>
    <row r="49" spans="1:82" ht="15.75" customHeight="1">
      <c r="A49" s="484"/>
      <c r="B49" s="611"/>
      <c r="C49" s="611"/>
      <c r="D49" s="484"/>
      <c r="E49" s="484"/>
      <c r="F49" s="484"/>
      <c r="G49" s="484"/>
      <c r="H49" s="484"/>
      <c r="I49" s="484"/>
      <c r="J49" s="484"/>
      <c r="K49" s="484"/>
      <c r="L49" s="484"/>
      <c r="M49" s="484"/>
      <c r="N49" s="484"/>
      <c r="O49" s="484"/>
      <c r="P49" s="484"/>
      <c r="Q49" s="484"/>
      <c r="R49" s="484"/>
      <c r="S49" s="484"/>
      <c r="T49" s="484"/>
      <c r="U49" s="484"/>
      <c r="V49" s="484"/>
      <c r="W49" s="484"/>
      <c r="X49" s="484"/>
      <c r="Y49" s="484"/>
      <c r="Z49" s="484"/>
      <c r="AA49" s="484"/>
      <c r="AB49" s="484"/>
      <c r="AC49" s="484"/>
      <c r="AD49" s="484"/>
      <c r="AE49" s="484"/>
      <c r="AF49" s="484"/>
      <c r="AG49" s="484"/>
      <c r="AH49" s="484"/>
      <c r="AI49" s="484"/>
      <c r="AJ49" s="484"/>
      <c r="AK49" s="484"/>
      <c r="AL49" s="484"/>
      <c r="AM49" s="484"/>
      <c r="AN49" s="484"/>
      <c r="AO49" s="484"/>
      <c r="AP49" s="484"/>
      <c r="AQ49" s="484"/>
      <c r="AR49" s="484"/>
      <c r="AS49" s="484"/>
      <c r="AT49" s="484"/>
      <c r="AU49" s="484"/>
      <c r="AV49" s="484"/>
      <c r="AW49" s="484"/>
      <c r="AX49" s="484"/>
      <c r="AY49" s="484"/>
      <c r="AZ49" s="484"/>
      <c r="BA49" s="484"/>
      <c r="BB49" s="484"/>
      <c r="BC49" s="484"/>
      <c r="BD49" s="484"/>
      <c r="BE49" s="484"/>
      <c r="BF49" s="484"/>
      <c r="BG49" s="484"/>
      <c r="BH49" s="484"/>
      <c r="BI49" s="484"/>
      <c r="BJ49" s="484"/>
      <c r="BK49" s="484"/>
      <c r="BL49" s="484"/>
      <c r="BM49" s="484"/>
      <c r="BN49" s="484"/>
      <c r="BO49" s="484"/>
      <c r="BP49" s="484"/>
      <c r="BQ49" s="484"/>
      <c r="BR49" s="484"/>
      <c r="BS49" s="484"/>
      <c r="BT49" s="484"/>
      <c r="BU49" s="484"/>
      <c r="BV49" s="484"/>
      <c r="BW49" s="484"/>
      <c r="BX49" s="484"/>
      <c r="BY49" s="484"/>
      <c r="BZ49" s="484"/>
      <c r="CA49" s="484"/>
      <c r="CB49" s="484"/>
      <c r="CC49" s="484"/>
      <c r="CD49" s="484"/>
    </row>
  </sheetData>
  <mergeCells count="22">
    <mergeCell ref="H10:H11"/>
    <mergeCell ref="N10:Q10"/>
    <mergeCell ref="Z10:AC10"/>
    <mergeCell ref="J8:M8"/>
    <mergeCell ref="R10:U10"/>
    <mergeCell ref="V10:Y10"/>
    <mergeCell ref="C2:H2"/>
    <mergeCell ref="C3:H3"/>
    <mergeCell ref="AD10:AG10"/>
    <mergeCell ref="B37:P38"/>
    <mergeCell ref="B40:F40"/>
    <mergeCell ref="D12:D21"/>
    <mergeCell ref="D22:D25"/>
    <mergeCell ref="D26:D28"/>
    <mergeCell ref="I10:I11"/>
    <mergeCell ref="J10:M10"/>
    <mergeCell ref="B10:B11"/>
    <mergeCell ref="D10:D11"/>
    <mergeCell ref="E10:E11"/>
    <mergeCell ref="F10:F11"/>
    <mergeCell ref="G10:G11"/>
    <mergeCell ref="C10:C11"/>
  </mergeCells>
  <pageMargins left="0.7" right="0.7" top="0.75" bottom="0.75" header="0.3" footer="0.3"/>
  <pageSetup paperSize="17" scale="3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9B18-D756-48CD-9354-6265C0B13FA6}">
  <sheetPr>
    <tabColor theme="4"/>
    <pageSetUpPr fitToPage="1"/>
  </sheetPr>
  <dimension ref="A1:BG130"/>
  <sheetViews>
    <sheetView topLeftCell="A102" workbookViewId="0">
      <selection activeCell="J18" sqref="J18"/>
    </sheetView>
  </sheetViews>
  <sheetFormatPr defaultColWidth="8.125" defaultRowHeight="15"/>
  <cols>
    <col min="1" max="1" width="2.875" style="33" customWidth="1"/>
    <col min="2" max="3" width="13.125" style="33" customWidth="1"/>
    <col min="4" max="4" width="38.625" style="33" customWidth="1"/>
    <col min="5" max="5" width="14.5" style="33" bestFit="1" customWidth="1"/>
    <col min="6" max="6" width="10.875" style="34" bestFit="1" customWidth="1"/>
    <col min="7" max="7" width="9.75" style="33" bestFit="1" customWidth="1"/>
    <col min="8" max="8" width="9.875" style="33" bestFit="1" customWidth="1"/>
    <col min="9" max="9" width="12.625" style="33" bestFit="1" customWidth="1"/>
    <col min="10" max="10" width="10.625" style="33" bestFit="1" customWidth="1"/>
    <col min="11" max="11" width="6.125" style="33" customWidth="1"/>
    <col min="12" max="12" width="53.75" style="34" customWidth="1"/>
    <col min="13" max="13" width="11.125" style="33" customWidth="1"/>
    <col min="14" max="14" width="25.625" style="33" customWidth="1"/>
    <col min="15" max="15" width="13.125" style="34" customWidth="1"/>
    <col min="16" max="16" width="11.125" style="33" customWidth="1"/>
    <col min="17" max="17" width="14.125" style="33" customWidth="1"/>
    <col min="18" max="19" width="11.125" style="33" customWidth="1"/>
    <col min="20" max="20" width="25.625" style="33" customWidth="1"/>
    <col min="21" max="21" width="13.125" style="34" customWidth="1"/>
    <col min="22" max="22" width="11.125" style="33" customWidth="1"/>
    <col min="23" max="23" width="14.125" style="33" customWidth="1"/>
    <col min="24" max="25" width="11.125" style="33" customWidth="1"/>
    <col min="26" max="26" width="25.625" style="33" customWidth="1"/>
    <col min="27" max="27" width="13.125" style="34" customWidth="1"/>
    <col min="28" max="28" width="11.125" style="33" customWidth="1"/>
    <col min="29" max="29" width="14.125" style="33" customWidth="1"/>
    <col min="30" max="31" width="11.125" style="33" customWidth="1"/>
    <col min="32" max="32" width="25.625" style="33" customWidth="1"/>
    <col min="33" max="33" width="13.125" style="34" customWidth="1"/>
    <col min="34" max="34" width="11.125" style="33" customWidth="1"/>
    <col min="35" max="35" width="14.125" style="33" customWidth="1"/>
    <col min="36" max="37" width="11.125" style="33" customWidth="1"/>
    <col min="38" max="38" width="25.625" style="33" customWidth="1"/>
    <col min="39" max="39" width="13.125" style="34" customWidth="1"/>
    <col min="40" max="40" width="11.125" style="33" customWidth="1"/>
    <col min="41" max="41" width="14.125" style="33" customWidth="1"/>
    <col min="42" max="43" width="11.125" style="33" customWidth="1"/>
    <col min="44" max="44" width="25.625" style="33" customWidth="1"/>
    <col min="45" max="45" width="13.125" style="34" customWidth="1"/>
    <col min="46" max="46" width="11.125" style="33" customWidth="1"/>
    <col min="47" max="47" width="14.125" style="33" customWidth="1"/>
    <col min="48" max="49" width="11.125" style="33" customWidth="1"/>
    <col min="50" max="50" width="2.125" style="33" customWidth="1"/>
    <col min="51" max="51" width="255.625" style="35" bestFit="1" customWidth="1"/>
    <col min="52" max="52" width="12.625" style="33" customWidth="1"/>
    <col min="53" max="53" width="19.625" style="87" bestFit="1" customWidth="1"/>
    <col min="54" max="54" width="11.125" style="33" customWidth="1"/>
    <col min="55" max="55" width="21.125" style="33" bestFit="1" customWidth="1"/>
    <col min="56" max="56" width="11.5" style="33" bestFit="1" customWidth="1"/>
    <col min="57" max="16384" width="8.125" style="33"/>
  </cols>
  <sheetData>
    <row r="1" spans="1:59" ht="15.75" thickBot="1"/>
    <row r="2" spans="1:59" ht="46.5" customHeight="1" thickBot="1">
      <c r="A2" s="642"/>
      <c r="B2" s="80" t="s">
        <v>58</v>
      </c>
      <c r="C2" s="802" t="s">
        <v>589</v>
      </c>
      <c r="D2" s="802"/>
      <c r="E2" s="802"/>
      <c r="F2" s="802"/>
      <c r="G2" s="802"/>
      <c r="H2" s="802"/>
      <c r="I2" s="803"/>
      <c r="J2" s="642"/>
      <c r="K2" s="642"/>
      <c r="L2" s="643"/>
      <c r="M2" s="642"/>
      <c r="N2" s="642"/>
      <c r="O2" s="643"/>
      <c r="P2" s="642"/>
      <c r="Q2" s="642"/>
      <c r="R2" s="642"/>
      <c r="S2" s="642"/>
      <c r="T2" s="642"/>
      <c r="U2" s="643"/>
      <c r="V2" s="642"/>
      <c r="W2" s="642"/>
      <c r="X2" s="642"/>
      <c r="Y2" s="642"/>
      <c r="Z2" s="642"/>
      <c r="AA2" s="643"/>
      <c r="AB2" s="642"/>
      <c r="AC2" s="642"/>
      <c r="AD2" s="642"/>
      <c r="AE2" s="642"/>
      <c r="AF2" s="642"/>
      <c r="AG2" s="643"/>
      <c r="AH2" s="642"/>
      <c r="AI2" s="642"/>
      <c r="AJ2" s="642"/>
      <c r="AK2" s="642"/>
      <c r="AL2" s="642"/>
      <c r="AM2" s="643"/>
      <c r="AN2" s="642"/>
      <c r="AO2" s="642"/>
      <c r="AP2" s="642"/>
      <c r="AQ2" s="642"/>
      <c r="AR2" s="642"/>
      <c r="AS2" s="643"/>
      <c r="AT2" s="642"/>
      <c r="AU2" s="642"/>
      <c r="AV2" s="642"/>
      <c r="AW2" s="642"/>
      <c r="AX2" s="642"/>
      <c r="AY2" s="644"/>
      <c r="AZ2" s="642"/>
      <c r="BA2" s="645"/>
      <c r="BB2" s="642"/>
      <c r="BC2" s="642"/>
      <c r="BD2" s="642"/>
      <c r="BE2" s="642"/>
      <c r="BF2" s="642"/>
      <c r="BG2" s="642"/>
    </row>
    <row r="3" spans="1:59" ht="15.75" thickBot="1">
      <c r="A3" s="642"/>
      <c r="B3" s="642"/>
      <c r="C3" s="642"/>
      <c r="D3" s="642"/>
      <c r="E3" s="642"/>
      <c r="F3" s="643"/>
      <c r="G3" s="642"/>
      <c r="H3" s="642"/>
      <c r="I3" s="642"/>
      <c r="J3" s="642"/>
      <c r="K3" s="642"/>
      <c r="L3" s="643"/>
      <c r="M3" s="642"/>
      <c r="N3" s="642"/>
      <c r="O3" s="643"/>
      <c r="P3" s="642"/>
      <c r="Q3" s="642"/>
      <c r="R3" s="642"/>
      <c r="S3" s="642"/>
      <c r="T3" s="642"/>
      <c r="U3" s="643"/>
      <c r="V3" s="642"/>
      <c r="W3" s="642"/>
      <c r="X3" s="642"/>
      <c r="Y3" s="642"/>
      <c r="Z3" s="642"/>
      <c r="AA3" s="643"/>
      <c r="AB3" s="642"/>
      <c r="AC3" s="642"/>
      <c r="AD3" s="642"/>
      <c r="AE3" s="642"/>
      <c r="AF3" s="642"/>
      <c r="AG3" s="643"/>
      <c r="AH3" s="642"/>
      <c r="AI3" s="642"/>
      <c r="AJ3" s="642"/>
      <c r="AK3" s="642"/>
      <c r="AL3" s="642"/>
      <c r="AM3" s="643"/>
      <c r="AN3" s="642"/>
      <c r="AO3" s="642"/>
      <c r="AP3" s="642"/>
      <c r="AQ3" s="642"/>
      <c r="AR3" s="642"/>
      <c r="AS3" s="643"/>
      <c r="AT3" s="642"/>
      <c r="AU3" s="642"/>
      <c r="AV3" s="642"/>
      <c r="AW3" s="642"/>
      <c r="AX3" s="642"/>
      <c r="AY3" s="644"/>
      <c r="AZ3" s="642"/>
      <c r="BA3" s="645"/>
      <c r="BB3" s="642"/>
      <c r="BC3" s="642"/>
      <c r="BD3" s="642"/>
      <c r="BE3" s="642"/>
      <c r="BF3" s="642"/>
      <c r="BG3" s="642"/>
    </row>
    <row r="4" spans="1:59">
      <c r="A4" s="642"/>
      <c r="B4" s="804" t="s">
        <v>104</v>
      </c>
      <c r="C4" s="805"/>
      <c r="D4" s="415" t="str">
        <f>'Read Me'!B10</f>
        <v>SoCalGas</v>
      </c>
      <c r="E4" s="642"/>
      <c r="F4" s="642"/>
      <c r="G4" s="642"/>
      <c r="H4" s="642"/>
      <c r="I4" s="642"/>
      <c r="J4" s="642"/>
      <c r="K4" s="642"/>
      <c r="L4" s="643"/>
      <c r="M4" s="642"/>
      <c r="N4" s="642"/>
      <c r="O4" s="643"/>
      <c r="P4" s="642"/>
      <c r="Q4" s="642"/>
      <c r="R4" s="642"/>
      <c r="S4" s="642"/>
      <c r="T4" s="642"/>
      <c r="U4" s="643"/>
      <c r="V4" s="642"/>
      <c r="W4" s="642"/>
      <c r="X4" s="642"/>
      <c r="Y4" s="642"/>
      <c r="Z4" s="642"/>
      <c r="AA4" s="643"/>
      <c r="AB4" s="642"/>
      <c r="AC4" s="642"/>
      <c r="AD4" s="642"/>
      <c r="AE4" s="642"/>
      <c r="AF4" s="642"/>
      <c r="AG4" s="643"/>
      <c r="AH4" s="642"/>
      <c r="AI4" s="642"/>
      <c r="AJ4" s="642"/>
      <c r="AK4" s="642"/>
      <c r="AL4" s="642"/>
      <c r="AM4" s="643"/>
      <c r="AN4" s="642"/>
      <c r="AO4" s="642"/>
      <c r="AP4" s="642"/>
      <c r="AQ4" s="642"/>
      <c r="AR4" s="642"/>
      <c r="AS4" s="643"/>
      <c r="AT4" s="642"/>
      <c r="AU4" s="642"/>
      <c r="AV4" s="642"/>
      <c r="AW4" s="642"/>
      <c r="AX4" s="642"/>
      <c r="AY4" s="644"/>
      <c r="AZ4" s="642"/>
      <c r="BA4" s="645"/>
      <c r="BB4" s="642"/>
      <c r="BC4" s="642"/>
      <c r="BD4" s="642"/>
      <c r="BE4" s="642"/>
      <c r="BF4" s="642"/>
      <c r="BG4" s="642"/>
    </row>
    <row r="5" spans="1:59" ht="15.75" thickBot="1">
      <c r="A5" s="642"/>
      <c r="B5" s="806" t="s">
        <v>105</v>
      </c>
      <c r="C5" s="807"/>
      <c r="D5" s="208" t="str">
        <f>'Read Me'!B11</f>
        <v>2028-2035</v>
      </c>
      <c r="E5" s="642"/>
      <c r="F5" s="643"/>
      <c r="G5" s="642"/>
      <c r="H5" s="642"/>
      <c r="I5" s="642"/>
      <c r="J5" s="642"/>
      <c r="K5" s="642"/>
      <c r="L5" s="643"/>
      <c r="M5" s="642"/>
      <c r="N5" s="642"/>
      <c r="O5" s="643"/>
      <c r="P5" s="642"/>
      <c r="Q5" s="642"/>
      <c r="R5" s="642"/>
      <c r="S5" s="642"/>
      <c r="T5" s="642"/>
      <c r="U5" s="643"/>
      <c r="V5" s="642"/>
      <c r="W5" s="642"/>
      <c r="X5" s="642"/>
      <c r="Y5" s="642"/>
      <c r="Z5" s="642"/>
      <c r="AA5" s="643"/>
      <c r="AB5" s="642"/>
      <c r="AC5" s="642"/>
      <c r="AD5" s="642"/>
      <c r="AE5" s="642"/>
      <c r="AF5" s="642"/>
      <c r="AG5" s="643"/>
      <c r="AH5" s="642"/>
      <c r="AI5" s="642"/>
      <c r="AJ5" s="642"/>
      <c r="AK5" s="642"/>
      <c r="AL5" s="642"/>
      <c r="AM5" s="643"/>
      <c r="AN5" s="642"/>
      <c r="AO5" s="642"/>
      <c r="AP5" s="642"/>
      <c r="AQ5" s="642"/>
      <c r="AR5" s="642"/>
      <c r="AS5" s="643"/>
      <c r="AT5" s="642"/>
      <c r="AU5" s="642"/>
      <c r="AV5" s="642"/>
      <c r="AW5" s="642"/>
      <c r="AX5" s="642"/>
      <c r="AY5" s="644"/>
      <c r="AZ5" s="642"/>
      <c r="BA5" s="645"/>
      <c r="BB5" s="642"/>
      <c r="BC5" s="642"/>
      <c r="BD5" s="642"/>
      <c r="BE5" s="642"/>
      <c r="BF5" s="642"/>
      <c r="BG5" s="642"/>
    </row>
    <row r="6" spans="1:59">
      <c r="A6" s="642"/>
      <c r="B6" s="642"/>
      <c r="C6" s="642"/>
      <c r="D6" s="642"/>
      <c r="E6" s="642"/>
      <c r="F6" s="643"/>
      <c r="G6" s="642"/>
      <c r="H6" s="642"/>
      <c r="I6" s="642"/>
      <c r="J6" s="642"/>
      <c r="K6" s="642"/>
      <c r="L6" s="643"/>
      <c r="M6" s="642"/>
      <c r="N6" s="642"/>
      <c r="O6" s="643"/>
      <c r="P6" s="642"/>
      <c r="Q6" s="642"/>
      <c r="R6" s="642"/>
      <c r="S6" s="642"/>
      <c r="T6" s="642"/>
      <c r="U6" s="643"/>
      <c r="V6" s="642"/>
      <c r="W6" s="642"/>
      <c r="X6" s="642"/>
      <c r="Y6" s="642"/>
      <c r="Z6" s="642"/>
      <c r="AA6" s="643"/>
      <c r="AB6" s="642"/>
      <c r="AC6" s="642"/>
      <c r="AD6" s="642"/>
      <c r="AE6" s="642"/>
      <c r="AF6" s="642"/>
      <c r="AG6" s="643"/>
      <c r="AH6" s="642"/>
      <c r="AI6" s="642"/>
      <c r="AJ6" s="642"/>
      <c r="AK6" s="642"/>
      <c r="AL6" s="642"/>
      <c r="AM6" s="643"/>
      <c r="AN6" s="642"/>
      <c r="AO6" s="642"/>
      <c r="AP6" s="642"/>
      <c r="AQ6" s="642"/>
      <c r="AR6" s="642"/>
      <c r="AS6" s="643"/>
      <c r="AT6" s="642"/>
      <c r="AU6" s="642"/>
      <c r="AV6" s="642"/>
      <c r="AW6" s="642"/>
      <c r="AX6" s="642"/>
      <c r="AY6" s="644"/>
      <c r="AZ6" s="642"/>
      <c r="BA6" s="645"/>
      <c r="BB6" s="642"/>
      <c r="BC6" s="642"/>
      <c r="BD6" s="642"/>
      <c r="BE6" s="642"/>
      <c r="BF6" s="642"/>
      <c r="BG6" s="642"/>
    </row>
    <row r="7" spans="1:59">
      <c r="A7" s="642"/>
      <c r="B7" s="81" t="s">
        <v>590</v>
      </c>
      <c r="C7" s="81"/>
      <c r="D7" s="81"/>
      <c r="E7" s="4"/>
      <c r="F7" s="81"/>
      <c r="G7" s="642"/>
      <c r="H7" s="642"/>
      <c r="I7" s="642"/>
      <c r="J7" s="642"/>
      <c r="K7" s="642"/>
      <c r="L7" s="643"/>
      <c r="M7" s="643"/>
      <c r="N7" s="642"/>
      <c r="O7" s="643"/>
      <c r="P7" s="642"/>
      <c r="Q7" s="642"/>
      <c r="R7" s="642"/>
      <c r="S7" s="642"/>
      <c r="T7" s="642"/>
      <c r="U7" s="643"/>
      <c r="V7" s="642"/>
      <c r="W7" s="642"/>
      <c r="X7" s="642"/>
      <c r="Y7" s="642"/>
      <c r="Z7" s="642"/>
      <c r="AA7" s="643"/>
      <c r="AB7" s="642"/>
      <c r="AC7" s="642"/>
      <c r="AD7" s="642"/>
      <c r="AE7" s="642"/>
      <c r="AF7" s="642"/>
      <c r="AG7" s="643"/>
      <c r="AH7" s="642"/>
      <c r="AI7" s="642"/>
      <c r="AJ7" s="642"/>
      <c r="AK7" s="642"/>
      <c r="AL7" s="642"/>
      <c r="AM7" s="643"/>
      <c r="AN7" s="642"/>
      <c r="AO7" s="642"/>
      <c r="AP7" s="642"/>
      <c r="AQ7" s="642"/>
      <c r="AR7" s="642"/>
      <c r="AS7" s="643"/>
      <c r="AT7" s="642"/>
      <c r="AU7" s="642"/>
      <c r="AV7" s="642"/>
      <c r="AW7" s="642"/>
      <c r="AX7" s="642"/>
      <c r="AY7" s="644"/>
      <c r="AZ7" s="642"/>
      <c r="BA7" s="645"/>
      <c r="BB7" s="642"/>
      <c r="BC7" s="642"/>
      <c r="BD7" s="642"/>
      <c r="BE7" s="642"/>
      <c r="BF7" s="642"/>
      <c r="BG7" s="642"/>
    </row>
    <row r="8" spans="1:59" ht="15.75" thickBot="1">
      <c r="A8" s="642"/>
      <c r="B8" s="642"/>
      <c r="C8" s="642"/>
      <c r="D8" s="642"/>
      <c r="E8" s="642"/>
      <c r="F8" s="643"/>
      <c r="G8" s="642"/>
      <c r="H8" s="642"/>
      <c r="I8" s="642"/>
      <c r="J8" s="642"/>
      <c r="K8" s="642"/>
      <c r="L8" s="643"/>
      <c r="M8" s="642"/>
      <c r="N8" s="642"/>
      <c r="O8" s="643"/>
      <c r="P8" s="642"/>
      <c r="Q8" s="642"/>
      <c r="R8" s="642"/>
      <c r="S8" s="642"/>
      <c r="T8" s="642"/>
      <c r="U8" s="643"/>
      <c r="V8" s="642"/>
      <c r="W8" s="642"/>
      <c r="X8" s="642"/>
      <c r="Y8" s="642"/>
      <c r="Z8" s="642"/>
      <c r="AA8" s="643"/>
      <c r="AB8" s="642"/>
      <c r="AC8" s="642"/>
      <c r="AD8" s="642"/>
      <c r="AE8" s="642"/>
      <c r="AF8" s="642"/>
      <c r="AG8" s="643"/>
      <c r="AH8" s="642"/>
      <c r="AI8" s="642"/>
      <c r="AJ8" s="642"/>
      <c r="AK8" s="642"/>
      <c r="AL8" s="642"/>
      <c r="AM8" s="643"/>
      <c r="AN8" s="642"/>
      <c r="AO8" s="642"/>
      <c r="AP8" s="642"/>
      <c r="AQ8" s="642"/>
      <c r="AR8" s="642"/>
      <c r="AS8" s="643"/>
      <c r="AT8" s="642"/>
      <c r="AU8" s="642"/>
      <c r="AV8" s="642"/>
      <c r="AW8" s="642"/>
      <c r="AX8" s="642"/>
      <c r="AY8" s="644"/>
      <c r="AZ8" s="642"/>
      <c r="BA8" s="645"/>
      <c r="BB8" s="642"/>
      <c r="BC8" s="642"/>
      <c r="BD8" s="642"/>
      <c r="BE8" s="642"/>
      <c r="BF8" s="642"/>
      <c r="BG8" s="642"/>
    </row>
    <row r="9" spans="1:59" ht="90">
      <c r="A9" s="642"/>
      <c r="B9" s="416" t="s">
        <v>591</v>
      </c>
      <c r="C9" s="417" t="s">
        <v>184</v>
      </c>
      <c r="D9" s="418" t="s">
        <v>592</v>
      </c>
      <c r="E9" s="419" t="s">
        <v>593</v>
      </c>
      <c r="F9" s="420" t="s">
        <v>1838</v>
      </c>
      <c r="G9" s="420" t="s">
        <v>1849</v>
      </c>
      <c r="H9" s="420" t="s">
        <v>1850</v>
      </c>
      <c r="I9" s="859" t="s">
        <v>1839</v>
      </c>
      <c r="J9" s="421" t="s">
        <v>594</v>
      </c>
      <c r="K9" s="642"/>
      <c r="L9" s="422" t="s">
        <v>102</v>
      </c>
      <c r="M9" s="642"/>
      <c r="N9" s="642"/>
      <c r="O9" s="643"/>
      <c r="P9" s="642"/>
      <c r="Q9" s="642"/>
      <c r="R9" s="642"/>
      <c r="S9" s="642"/>
      <c r="T9" s="642"/>
      <c r="U9" s="643"/>
      <c r="V9" s="642"/>
      <c r="W9" s="642"/>
      <c r="X9" s="642"/>
      <c r="Y9" s="642"/>
      <c r="Z9" s="642"/>
      <c r="AA9" s="643"/>
      <c r="AB9" s="642"/>
      <c r="AC9" s="642"/>
      <c r="AD9" s="642"/>
      <c r="AE9" s="642"/>
      <c r="AF9" s="642"/>
      <c r="AG9" s="643"/>
      <c r="AH9" s="642"/>
      <c r="AI9" s="642"/>
      <c r="AJ9" s="642"/>
      <c r="AK9" s="642"/>
      <c r="AL9" s="642"/>
      <c r="AM9" s="643"/>
      <c r="AN9" s="642"/>
      <c r="AO9" s="642"/>
      <c r="AP9" s="642"/>
      <c r="AQ9" s="642"/>
      <c r="AR9" s="642"/>
      <c r="AS9" s="643"/>
      <c r="AT9" s="642"/>
      <c r="AU9" s="642"/>
      <c r="AV9" s="642"/>
      <c r="AW9" s="642"/>
      <c r="AX9" s="642"/>
      <c r="AY9" s="644"/>
      <c r="AZ9" s="642"/>
      <c r="BA9" s="645"/>
      <c r="BB9" s="642"/>
      <c r="BC9" s="642"/>
      <c r="BD9" s="642"/>
      <c r="BE9" s="642"/>
      <c r="BF9" s="642"/>
      <c r="BG9" s="642"/>
    </row>
    <row r="10" spans="1:59">
      <c r="A10" s="642"/>
      <c r="B10" s="646">
        <v>1</v>
      </c>
      <c r="C10" s="647">
        <v>2028</v>
      </c>
      <c r="D10" s="648" t="str">
        <f>'Read Me'!B10</f>
        <v>SoCalGas</v>
      </c>
      <c r="E10" s="306">
        <f>'3.1 Funding Category'!D11+'3.1 Funding Category'!D19</f>
        <v>143829083.95143402</v>
      </c>
      <c r="F10" s="306">
        <f>'3.1 Funding Category'!D27</f>
        <v>170916</v>
      </c>
      <c r="G10" s="306">
        <f>'3.1 Funding Category'!D75</f>
        <v>1650000.0000000002</v>
      </c>
      <c r="H10" s="306">
        <f>'3.1 Funding Category'!D83</f>
        <v>4350000</v>
      </c>
      <c r="I10" s="308">
        <v>-5000000</v>
      </c>
      <c r="J10" s="307">
        <f>SUM(E10:I10)</f>
        <v>144999999.95143402</v>
      </c>
      <c r="K10" s="642"/>
      <c r="L10" s="649"/>
      <c r="M10" s="642"/>
      <c r="N10" s="642"/>
      <c r="O10" s="643"/>
      <c r="P10" s="642"/>
      <c r="Q10" s="642"/>
      <c r="R10" s="642"/>
      <c r="S10" s="642"/>
      <c r="T10" s="642"/>
      <c r="U10" s="643"/>
      <c r="V10" s="642"/>
      <c r="W10" s="642"/>
      <c r="X10" s="642"/>
      <c r="Y10" s="642"/>
      <c r="Z10" s="642"/>
      <c r="AA10" s="643"/>
      <c r="AB10" s="642"/>
      <c r="AC10" s="642"/>
      <c r="AD10" s="642"/>
      <c r="AE10" s="642"/>
      <c r="AF10" s="642"/>
      <c r="AG10" s="643"/>
      <c r="AH10" s="642"/>
      <c r="AI10" s="642"/>
      <c r="AJ10" s="642"/>
      <c r="AK10" s="642"/>
      <c r="AL10" s="642"/>
      <c r="AM10" s="643"/>
      <c r="AN10" s="642"/>
      <c r="AO10" s="642"/>
      <c r="AP10" s="642"/>
      <c r="AQ10" s="642"/>
      <c r="AR10" s="642"/>
      <c r="AS10" s="643"/>
      <c r="AT10" s="642"/>
      <c r="AU10" s="642"/>
      <c r="AV10" s="642"/>
      <c r="AW10" s="642"/>
      <c r="AX10" s="642"/>
      <c r="AY10" s="644"/>
      <c r="AZ10" s="642"/>
      <c r="BA10" s="645"/>
      <c r="BB10" s="642"/>
      <c r="BC10" s="642"/>
      <c r="BD10" s="642"/>
      <c r="BE10" s="642"/>
      <c r="BF10" s="642"/>
      <c r="BG10" s="642"/>
    </row>
    <row r="11" spans="1:59" ht="17.25">
      <c r="A11" s="642"/>
      <c r="B11" s="646">
        <v>2</v>
      </c>
      <c r="C11" s="647">
        <v>2028</v>
      </c>
      <c r="D11" s="648" t="s">
        <v>1840</v>
      </c>
      <c r="E11" s="308">
        <v>10978337</v>
      </c>
      <c r="F11" s="308">
        <v>0</v>
      </c>
      <c r="G11" s="309">
        <v>125793</v>
      </c>
      <c r="H11" s="309">
        <v>331637</v>
      </c>
      <c r="I11" s="308">
        <v>0</v>
      </c>
      <c r="J11" s="307">
        <f t="shared" ref="J11:J17" si="0">SUM(E11:I11)</f>
        <v>11435767</v>
      </c>
      <c r="K11" s="642"/>
      <c r="L11" s="649" t="s">
        <v>595</v>
      </c>
      <c r="M11" s="642"/>
      <c r="N11" s="642"/>
      <c r="O11" s="643"/>
      <c r="P11" s="642"/>
      <c r="Q11" s="642"/>
      <c r="R11" s="642"/>
      <c r="S11" s="642"/>
      <c r="T11" s="642"/>
      <c r="U11" s="643"/>
      <c r="V11" s="642"/>
      <c r="W11" s="642"/>
      <c r="X11" s="642"/>
      <c r="Y11" s="642"/>
      <c r="Z11" s="642"/>
      <c r="AA11" s="643"/>
      <c r="AB11" s="642"/>
      <c r="AC11" s="642"/>
      <c r="AD11" s="642"/>
      <c r="AE11" s="642"/>
      <c r="AF11" s="642"/>
      <c r="AG11" s="643"/>
      <c r="AH11" s="642"/>
      <c r="AI11" s="642"/>
      <c r="AJ11" s="642"/>
      <c r="AK11" s="642"/>
      <c r="AL11" s="642"/>
      <c r="AM11" s="643"/>
      <c r="AN11" s="642"/>
      <c r="AO11" s="642"/>
      <c r="AP11" s="642"/>
      <c r="AQ11" s="642"/>
      <c r="AR11" s="642"/>
      <c r="AS11" s="643"/>
      <c r="AT11" s="642"/>
      <c r="AU11" s="642"/>
      <c r="AV11" s="642"/>
      <c r="AW11" s="642"/>
      <c r="AX11" s="642"/>
      <c r="AY11" s="644"/>
      <c r="AZ11" s="642"/>
      <c r="BA11" s="645"/>
      <c r="BB11" s="642"/>
      <c r="BC11" s="642"/>
      <c r="BD11" s="642"/>
      <c r="BE11" s="642"/>
      <c r="BF11" s="642"/>
      <c r="BG11" s="642"/>
    </row>
    <row r="12" spans="1:59" ht="17.25">
      <c r="A12" s="642"/>
      <c r="B12" s="646">
        <v>3</v>
      </c>
      <c r="C12" s="647">
        <v>2028</v>
      </c>
      <c r="D12" s="648" t="s">
        <v>1841</v>
      </c>
      <c r="E12" s="308">
        <v>0</v>
      </c>
      <c r="F12" s="308">
        <v>0</v>
      </c>
      <c r="G12" s="309">
        <v>0</v>
      </c>
      <c r="H12" s="309">
        <v>0</v>
      </c>
      <c r="I12" s="308">
        <v>0</v>
      </c>
      <c r="J12" s="307">
        <f t="shared" si="0"/>
        <v>0</v>
      </c>
      <c r="K12" s="642"/>
      <c r="L12" s="649" t="s">
        <v>595</v>
      </c>
      <c r="M12" s="642"/>
      <c r="N12" s="642"/>
      <c r="O12" s="643"/>
      <c r="P12" s="642"/>
      <c r="Q12" s="642"/>
      <c r="R12" s="642"/>
      <c r="S12" s="642"/>
      <c r="T12" s="642"/>
      <c r="U12" s="643"/>
      <c r="V12" s="642"/>
      <c r="W12" s="642"/>
      <c r="X12" s="642"/>
      <c r="Y12" s="642"/>
      <c r="Z12" s="642"/>
      <c r="AA12" s="643"/>
      <c r="AB12" s="642"/>
      <c r="AC12" s="642"/>
      <c r="AD12" s="642"/>
      <c r="AE12" s="642"/>
      <c r="AF12" s="642"/>
      <c r="AG12" s="643"/>
      <c r="AH12" s="642"/>
      <c r="AI12" s="642"/>
      <c r="AJ12" s="642"/>
      <c r="AK12" s="642"/>
      <c r="AL12" s="642"/>
      <c r="AM12" s="643"/>
      <c r="AN12" s="642"/>
      <c r="AO12" s="642"/>
      <c r="AP12" s="642"/>
      <c r="AQ12" s="642"/>
      <c r="AR12" s="642"/>
      <c r="AS12" s="643"/>
      <c r="AT12" s="642"/>
      <c r="AU12" s="642"/>
      <c r="AV12" s="642"/>
      <c r="AW12" s="642"/>
      <c r="AX12" s="642"/>
      <c r="AY12" s="644"/>
      <c r="AZ12" s="642"/>
      <c r="BA12" s="645"/>
      <c r="BB12" s="642"/>
      <c r="BC12" s="642"/>
      <c r="BD12" s="642"/>
      <c r="BE12" s="642"/>
      <c r="BF12" s="642"/>
      <c r="BG12" s="642"/>
    </row>
    <row r="13" spans="1:59" ht="17.25">
      <c r="A13" s="642"/>
      <c r="B13" s="646">
        <v>4</v>
      </c>
      <c r="C13" s="647">
        <v>2028</v>
      </c>
      <c r="D13" s="648" t="s">
        <v>1842</v>
      </c>
      <c r="E13" s="308">
        <v>0</v>
      </c>
      <c r="F13" s="308">
        <v>0</v>
      </c>
      <c r="G13" s="309">
        <v>0</v>
      </c>
      <c r="H13" s="309">
        <v>0</v>
      </c>
      <c r="I13" s="308">
        <v>0</v>
      </c>
      <c r="J13" s="307">
        <f t="shared" si="0"/>
        <v>0</v>
      </c>
      <c r="K13" s="642"/>
      <c r="L13" s="649" t="s">
        <v>595</v>
      </c>
      <c r="M13" s="642"/>
      <c r="N13" s="642"/>
      <c r="O13" s="643"/>
      <c r="P13" s="642"/>
      <c r="Q13" s="642"/>
      <c r="R13" s="642"/>
      <c r="S13" s="642"/>
      <c r="T13" s="642"/>
      <c r="U13" s="643"/>
      <c r="V13" s="642"/>
      <c r="W13" s="642"/>
      <c r="X13" s="642"/>
      <c r="Y13" s="642"/>
      <c r="Z13" s="642"/>
      <c r="AA13" s="643"/>
      <c r="AB13" s="642"/>
      <c r="AC13" s="642"/>
      <c r="AD13" s="642"/>
      <c r="AE13" s="642"/>
      <c r="AF13" s="642"/>
      <c r="AG13" s="643"/>
      <c r="AH13" s="642"/>
      <c r="AI13" s="642"/>
      <c r="AJ13" s="642"/>
      <c r="AK13" s="642"/>
      <c r="AL13" s="642"/>
      <c r="AM13" s="643"/>
      <c r="AN13" s="642"/>
      <c r="AO13" s="642"/>
      <c r="AP13" s="642"/>
      <c r="AQ13" s="642"/>
      <c r="AR13" s="642"/>
      <c r="AS13" s="643"/>
      <c r="AT13" s="642"/>
      <c r="AU13" s="642"/>
      <c r="AV13" s="642"/>
      <c r="AW13" s="642"/>
      <c r="AX13" s="642"/>
      <c r="AY13" s="644"/>
      <c r="AZ13" s="642"/>
      <c r="BA13" s="645"/>
      <c r="BB13" s="642"/>
      <c r="BC13" s="642"/>
      <c r="BD13" s="642"/>
      <c r="BE13" s="642"/>
      <c r="BF13" s="642"/>
      <c r="BG13" s="642"/>
    </row>
    <row r="14" spans="1:59" ht="17.25">
      <c r="A14" s="642"/>
      <c r="B14" s="646">
        <v>5</v>
      </c>
      <c r="C14" s="647">
        <v>2028</v>
      </c>
      <c r="D14" s="648" t="s">
        <v>1843</v>
      </c>
      <c r="E14" s="308">
        <v>1814162.8</v>
      </c>
      <c r="F14" s="308">
        <v>0</v>
      </c>
      <c r="G14" s="309">
        <v>20787.28</v>
      </c>
      <c r="H14" s="309">
        <v>54802.83</v>
      </c>
      <c r="I14" s="308">
        <v>0</v>
      </c>
      <c r="J14" s="307">
        <f t="shared" si="0"/>
        <v>1889752.9100000001</v>
      </c>
      <c r="K14" s="642"/>
      <c r="L14" s="649" t="s">
        <v>595</v>
      </c>
      <c r="M14" s="642"/>
      <c r="N14" s="642"/>
      <c r="O14" s="643"/>
      <c r="P14" s="642"/>
      <c r="Q14" s="642"/>
      <c r="R14" s="642"/>
      <c r="S14" s="642"/>
      <c r="T14" s="642"/>
      <c r="U14" s="643"/>
      <c r="V14" s="642"/>
      <c r="W14" s="642"/>
      <c r="X14" s="642"/>
      <c r="Y14" s="642"/>
      <c r="Z14" s="642"/>
      <c r="AA14" s="643"/>
      <c r="AB14" s="642"/>
      <c r="AC14" s="642"/>
      <c r="AD14" s="642"/>
      <c r="AE14" s="642"/>
      <c r="AF14" s="642"/>
      <c r="AG14" s="643"/>
      <c r="AH14" s="642"/>
      <c r="AI14" s="642"/>
      <c r="AJ14" s="642"/>
      <c r="AK14" s="642"/>
      <c r="AL14" s="642"/>
      <c r="AM14" s="643"/>
      <c r="AN14" s="642"/>
      <c r="AO14" s="642"/>
      <c r="AP14" s="642"/>
      <c r="AQ14" s="642"/>
      <c r="AR14" s="642"/>
      <c r="AS14" s="643"/>
      <c r="AT14" s="642"/>
      <c r="AU14" s="642"/>
      <c r="AV14" s="642"/>
      <c r="AW14" s="642"/>
      <c r="AX14" s="642"/>
      <c r="AY14" s="644"/>
      <c r="AZ14" s="642"/>
      <c r="BA14" s="645"/>
      <c r="BB14" s="642"/>
      <c r="BC14" s="642"/>
      <c r="BD14" s="642"/>
      <c r="BE14" s="642"/>
      <c r="BF14" s="642"/>
      <c r="BG14" s="642"/>
    </row>
    <row r="15" spans="1:59" ht="17.25">
      <c r="A15" s="642"/>
      <c r="B15" s="646">
        <v>6</v>
      </c>
      <c r="C15" s="647">
        <v>2028</v>
      </c>
      <c r="D15" s="648" t="s">
        <v>1845</v>
      </c>
      <c r="E15" s="308">
        <v>4702100.29</v>
      </c>
      <c r="F15" s="308">
        <v>0</v>
      </c>
      <c r="G15" s="309">
        <v>53878.23</v>
      </c>
      <c r="H15" s="309">
        <v>142042.60999999999</v>
      </c>
      <c r="I15" s="308">
        <v>0</v>
      </c>
      <c r="J15" s="307">
        <f t="shared" si="0"/>
        <v>4898021.1300000008</v>
      </c>
      <c r="K15" s="642"/>
      <c r="L15" s="649" t="s">
        <v>595</v>
      </c>
      <c r="M15" s="642"/>
      <c r="N15" s="642"/>
      <c r="O15" s="643"/>
      <c r="P15" s="642"/>
      <c r="Q15" s="642"/>
      <c r="R15" s="642"/>
      <c r="S15" s="642"/>
      <c r="T15" s="642"/>
      <c r="U15" s="643"/>
      <c r="V15" s="642"/>
      <c r="W15" s="642"/>
      <c r="X15" s="642"/>
      <c r="Y15" s="642"/>
      <c r="Z15" s="642"/>
      <c r="AA15" s="643"/>
      <c r="AB15" s="642"/>
      <c r="AC15" s="642"/>
      <c r="AD15" s="642"/>
      <c r="AE15" s="642"/>
      <c r="AF15" s="642"/>
      <c r="AG15" s="643"/>
      <c r="AH15" s="642"/>
      <c r="AI15" s="642"/>
      <c r="AJ15" s="642"/>
      <c r="AK15" s="642"/>
      <c r="AL15" s="642"/>
      <c r="AM15" s="643"/>
      <c r="AN15" s="642"/>
      <c r="AO15" s="642"/>
      <c r="AP15" s="642"/>
      <c r="AQ15" s="642"/>
      <c r="AR15" s="642"/>
      <c r="AS15" s="643"/>
      <c r="AT15" s="642"/>
      <c r="AU15" s="642"/>
      <c r="AV15" s="642"/>
      <c r="AW15" s="642"/>
      <c r="AX15" s="642"/>
      <c r="AY15" s="644"/>
      <c r="AZ15" s="642"/>
      <c r="BA15" s="645"/>
      <c r="BB15" s="642"/>
      <c r="BC15" s="642"/>
      <c r="BD15" s="642"/>
      <c r="BE15" s="642"/>
      <c r="BF15" s="642"/>
      <c r="BG15" s="642"/>
    </row>
    <row r="16" spans="1:59" ht="17.25">
      <c r="A16" s="642"/>
      <c r="B16" s="646">
        <v>7</v>
      </c>
      <c r="C16" s="647">
        <v>2028</v>
      </c>
      <c r="D16" s="648" t="s">
        <v>1844</v>
      </c>
      <c r="E16" s="308">
        <v>4042605.34</v>
      </c>
      <c r="F16" s="308">
        <v>0</v>
      </c>
      <c r="G16" s="309">
        <v>46321.52</v>
      </c>
      <c r="H16" s="309">
        <v>122120.37</v>
      </c>
      <c r="I16" s="308">
        <v>0</v>
      </c>
      <c r="J16" s="307">
        <f t="shared" si="0"/>
        <v>4211047.2299999995</v>
      </c>
      <c r="K16" s="642"/>
      <c r="L16" s="649" t="s">
        <v>595</v>
      </c>
      <c r="M16" s="642"/>
      <c r="N16" s="642"/>
      <c r="O16" s="643"/>
      <c r="P16" s="642"/>
      <c r="Q16" s="642"/>
      <c r="R16" s="642"/>
      <c r="S16" s="642"/>
      <c r="T16" s="642"/>
      <c r="U16" s="643"/>
      <c r="V16" s="642"/>
      <c r="W16" s="642"/>
      <c r="X16" s="642"/>
      <c r="Y16" s="642"/>
      <c r="Z16" s="642"/>
      <c r="AA16" s="643"/>
      <c r="AB16" s="642"/>
      <c r="AC16" s="642"/>
      <c r="AD16" s="642"/>
      <c r="AE16" s="642"/>
      <c r="AF16" s="642"/>
      <c r="AG16" s="643"/>
      <c r="AH16" s="642"/>
      <c r="AI16" s="642"/>
      <c r="AJ16" s="642"/>
      <c r="AK16" s="642"/>
      <c r="AL16" s="642"/>
      <c r="AM16" s="643"/>
      <c r="AN16" s="642"/>
      <c r="AO16" s="642"/>
      <c r="AP16" s="642"/>
      <c r="AQ16" s="642"/>
      <c r="AR16" s="642"/>
      <c r="AS16" s="643"/>
      <c r="AT16" s="642"/>
      <c r="AU16" s="642"/>
      <c r="AV16" s="642"/>
      <c r="AW16" s="642"/>
      <c r="AX16" s="642"/>
      <c r="AY16" s="644"/>
      <c r="AZ16" s="642"/>
      <c r="BA16" s="645"/>
      <c r="BB16" s="642"/>
      <c r="BC16" s="642"/>
      <c r="BD16" s="642"/>
      <c r="BE16" s="642"/>
      <c r="BF16" s="642"/>
      <c r="BG16" s="642"/>
    </row>
    <row r="17" spans="1:59" ht="17.25">
      <c r="A17" s="642"/>
      <c r="B17" s="646">
        <v>8</v>
      </c>
      <c r="C17" s="647">
        <v>2028</v>
      </c>
      <c r="D17" s="648" t="s">
        <v>1846</v>
      </c>
      <c r="E17" s="308">
        <v>0</v>
      </c>
      <c r="F17" s="308">
        <v>0</v>
      </c>
      <c r="G17" s="309">
        <v>0</v>
      </c>
      <c r="H17" s="309">
        <v>0</v>
      </c>
      <c r="I17" s="308">
        <v>0</v>
      </c>
      <c r="J17" s="307">
        <f t="shared" si="0"/>
        <v>0</v>
      </c>
      <c r="K17" s="642"/>
      <c r="L17" s="649" t="s">
        <v>595</v>
      </c>
      <c r="M17" s="642"/>
      <c r="N17" s="642"/>
      <c r="O17" s="643"/>
      <c r="P17" s="642"/>
      <c r="Q17" s="642"/>
      <c r="R17" s="642"/>
      <c r="S17" s="642"/>
      <c r="T17" s="642"/>
      <c r="U17" s="643"/>
      <c r="V17" s="642"/>
      <c r="W17" s="642"/>
      <c r="X17" s="642"/>
      <c r="Y17" s="642"/>
      <c r="Z17" s="642"/>
      <c r="AA17" s="643"/>
      <c r="AB17" s="642"/>
      <c r="AC17" s="642"/>
      <c r="AD17" s="642"/>
      <c r="AE17" s="642"/>
      <c r="AF17" s="642"/>
      <c r="AG17" s="643"/>
      <c r="AH17" s="642"/>
      <c r="AI17" s="642"/>
      <c r="AJ17" s="642"/>
      <c r="AK17" s="642"/>
      <c r="AL17" s="642"/>
      <c r="AM17" s="643"/>
      <c r="AN17" s="642"/>
      <c r="AO17" s="642"/>
      <c r="AP17" s="642"/>
      <c r="AQ17" s="642"/>
      <c r="AR17" s="642"/>
      <c r="AS17" s="643"/>
      <c r="AT17" s="642"/>
      <c r="AU17" s="642"/>
      <c r="AV17" s="642"/>
      <c r="AW17" s="642"/>
      <c r="AX17" s="642"/>
      <c r="AY17" s="644"/>
      <c r="AZ17" s="642"/>
      <c r="BA17" s="645"/>
      <c r="BB17" s="642"/>
      <c r="BC17" s="642"/>
      <c r="BD17" s="642"/>
      <c r="BE17" s="642"/>
      <c r="BF17" s="642"/>
      <c r="BG17" s="642"/>
    </row>
    <row r="18" spans="1:59">
      <c r="A18" s="642"/>
      <c r="B18" s="646">
        <v>9</v>
      </c>
      <c r="C18" s="647">
        <v>2028</v>
      </c>
      <c r="D18" s="209" t="s">
        <v>596</v>
      </c>
      <c r="E18" s="310">
        <f t="shared" ref="E18:J18" si="1">SUM(E11:E17)</f>
        <v>21537205.43</v>
      </c>
      <c r="F18" s="310">
        <f t="shared" si="1"/>
        <v>0</v>
      </c>
      <c r="G18" s="310">
        <f t="shared" si="1"/>
        <v>246780.03</v>
      </c>
      <c r="H18" s="310">
        <f>SUM(H11:H17)</f>
        <v>650602.80999999994</v>
      </c>
      <c r="I18" s="310">
        <f t="shared" si="1"/>
        <v>0</v>
      </c>
      <c r="J18" s="311">
        <f t="shared" si="1"/>
        <v>22434588.27</v>
      </c>
      <c r="K18" s="642"/>
      <c r="L18" s="649" t="s">
        <v>597</v>
      </c>
      <c r="M18" s="642"/>
      <c r="N18" s="642"/>
      <c r="O18" s="643"/>
      <c r="P18" s="642"/>
      <c r="Q18" s="642"/>
      <c r="R18" s="642"/>
      <c r="S18" s="642"/>
      <c r="T18" s="642"/>
      <c r="U18" s="643"/>
      <c r="V18" s="642"/>
      <c r="W18" s="642"/>
      <c r="X18" s="642"/>
      <c r="Y18" s="642"/>
      <c r="Z18" s="642"/>
      <c r="AA18" s="643"/>
      <c r="AB18" s="642"/>
      <c r="AC18" s="642"/>
      <c r="AD18" s="642"/>
      <c r="AE18" s="642"/>
      <c r="AF18" s="642"/>
      <c r="AG18" s="643"/>
      <c r="AH18" s="642"/>
      <c r="AI18" s="642"/>
      <c r="AJ18" s="642"/>
      <c r="AK18" s="642"/>
      <c r="AL18" s="642"/>
      <c r="AM18" s="643"/>
      <c r="AN18" s="642"/>
      <c r="AO18" s="642"/>
      <c r="AP18" s="642"/>
      <c r="AQ18" s="642"/>
      <c r="AR18" s="642"/>
      <c r="AS18" s="643"/>
      <c r="AT18" s="642"/>
      <c r="AU18" s="642"/>
      <c r="AV18" s="642"/>
      <c r="AW18" s="642"/>
      <c r="AX18" s="642"/>
      <c r="AY18" s="644"/>
      <c r="AZ18" s="642"/>
      <c r="BA18" s="645"/>
      <c r="BB18" s="642"/>
      <c r="BC18" s="642"/>
      <c r="BD18" s="642"/>
      <c r="BE18" s="642"/>
      <c r="BF18" s="642"/>
      <c r="BG18" s="642"/>
    </row>
    <row r="19" spans="1:59" ht="17.25">
      <c r="A19" s="642"/>
      <c r="B19" s="646">
        <v>10</v>
      </c>
      <c r="C19" s="647">
        <v>2028</v>
      </c>
      <c r="D19" s="650" t="s">
        <v>1847</v>
      </c>
      <c r="E19" s="308">
        <v>0</v>
      </c>
      <c r="F19" s="308">
        <v>0</v>
      </c>
      <c r="G19" s="309">
        <v>0</v>
      </c>
      <c r="H19" s="309">
        <v>0</v>
      </c>
      <c r="I19" s="308">
        <v>0</v>
      </c>
      <c r="J19" s="307">
        <f>SUM(E19:I19)</f>
        <v>0</v>
      </c>
      <c r="K19" s="642"/>
      <c r="L19" s="649" t="s">
        <v>595</v>
      </c>
      <c r="M19" s="642"/>
      <c r="N19" s="642"/>
      <c r="O19" s="643"/>
      <c r="P19" s="642"/>
      <c r="Q19" s="642"/>
      <c r="R19" s="642"/>
      <c r="S19" s="642"/>
      <c r="T19" s="642"/>
      <c r="U19" s="643"/>
      <c r="V19" s="642"/>
      <c r="W19" s="642"/>
      <c r="X19" s="642"/>
      <c r="Y19" s="642"/>
      <c r="Z19" s="642"/>
      <c r="AA19" s="643"/>
      <c r="AB19" s="642"/>
      <c r="AC19" s="642"/>
      <c r="AD19" s="642"/>
      <c r="AE19" s="642"/>
      <c r="AF19" s="642"/>
      <c r="AG19" s="643"/>
      <c r="AH19" s="642"/>
      <c r="AI19" s="642"/>
      <c r="AJ19" s="642"/>
      <c r="AK19" s="642"/>
      <c r="AL19" s="642"/>
      <c r="AM19" s="643"/>
      <c r="AN19" s="642"/>
      <c r="AO19" s="642"/>
      <c r="AP19" s="642"/>
      <c r="AQ19" s="642"/>
      <c r="AR19" s="642"/>
      <c r="AS19" s="643"/>
      <c r="AT19" s="642"/>
      <c r="AU19" s="642"/>
      <c r="AV19" s="642"/>
      <c r="AW19" s="642"/>
      <c r="AX19" s="642"/>
      <c r="AY19" s="644"/>
      <c r="AZ19" s="642"/>
      <c r="BA19" s="645"/>
      <c r="BB19" s="642"/>
      <c r="BC19" s="642"/>
      <c r="BD19" s="642"/>
      <c r="BE19" s="642"/>
      <c r="BF19" s="642"/>
      <c r="BG19" s="642"/>
    </row>
    <row r="20" spans="1:59" ht="17.25">
      <c r="A20" s="642"/>
      <c r="B20" s="646">
        <v>11</v>
      </c>
      <c r="C20" s="647">
        <v>2028</v>
      </c>
      <c r="D20" s="650" t="s">
        <v>1848</v>
      </c>
      <c r="E20" s="308">
        <v>0</v>
      </c>
      <c r="F20" s="308">
        <v>0</v>
      </c>
      <c r="G20" s="309">
        <v>0</v>
      </c>
      <c r="H20" s="309">
        <v>0</v>
      </c>
      <c r="I20" s="308">
        <v>0</v>
      </c>
      <c r="J20" s="307">
        <f>SUM(E20:I20)</f>
        <v>0</v>
      </c>
      <c r="K20" s="642"/>
      <c r="L20" s="649" t="s">
        <v>595</v>
      </c>
      <c r="M20" s="642"/>
      <c r="N20" s="642"/>
      <c r="O20" s="643"/>
      <c r="P20" s="642"/>
      <c r="Q20" s="642"/>
      <c r="R20" s="642"/>
      <c r="S20" s="642"/>
      <c r="T20" s="642"/>
      <c r="U20" s="643"/>
      <c r="V20" s="642"/>
      <c r="W20" s="642"/>
      <c r="X20" s="642"/>
      <c r="Y20" s="642"/>
      <c r="Z20" s="642"/>
      <c r="AA20" s="643"/>
      <c r="AB20" s="642"/>
      <c r="AC20" s="642"/>
      <c r="AD20" s="642"/>
      <c r="AE20" s="642"/>
      <c r="AF20" s="642"/>
      <c r="AG20" s="643"/>
      <c r="AH20" s="642"/>
      <c r="AI20" s="642"/>
      <c r="AJ20" s="642"/>
      <c r="AK20" s="642"/>
      <c r="AL20" s="642"/>
      <c r="AM20" s="643"/>
      <c r="AN20" s="642"/>
      <c r="AO20" s="642"/>
      <c r="AP20" s="642"/>
      <c r="AQ20" s="642"/>
      <c r="AR20" s="642"/>
      <c r="AS20" s="643"/>
      <c r="AT20" s="642"/>
      <c r="AU20" s="642"/>
      <c r="AV20" s="642"/>
      <c r="AW20" s="642"/>
      <c r="AX20" s="642"/>
      <c r="AY20" s="644"/>
      <c r="AZ20" s="642"/>
      <c r="BA20" s="645"/>
      <c r="BB20" s="642"/>
      <c r="BC20" s="642"/>
      <c r="BD20" s="642"/>
      <c r="BE20" s="642"/>
      <c r="BF20" s="642"/>
      <c r="BG20" s="642"/>
    </row>
    <row r="21" spans="1:59">
      <c r="A21" s="642"/>
      <c r="B21" s="646">
        <v>12</v>
      </c>
      <c r="C21" s="647">
        <v>2028</v>
      </c>
      <c r="D21" s="209" t="s">
        <v>598</v>
      </c>
      <c r="E21" s="310">
        <f>SUM(E19:E20)</f>
        <v>0</v>
      </c>
      <c r="F21" s="310">
        <f>SUM(F19:F20)</f>
        <v>0</v>
      </c>
      <c r="G21" s="310">
        <f>SUM(G19:G20)</f>
        <v>0</v>
      </c>
      <c r="H21" s="310">
        <f>SUM(H19:H20)</f>
        <v>0</v>
      </c>
      <c r="I21" s="310">
        <f>SUM(I19:I20)</f>
        <v>0</v>
      </c>
      <c r="J21" s="311">
        <f>SUM(E21:I21)</f>
        <v>0</v>
      </c>
      <c r="K21" s="642"/>
      <c r="L21" s="649" t="s">
        <v>599</v>
      </c>
      <c r="M21" s="642"/>
      <c r="N21" s="642"/>
      <c r="O21" s="643"/>
      <c r="P21" s="642"/>
      <c r="Q21" s="642"/>
      <c r="R21" s="642"/>
      <c r="S21" s="642"/>
      <c r="T21" s="642"/>
      <c r="U21" s="643"/>
      <c r="V21" s="642"/>
      <c r="W21" s="642"/>
      <c r="X21" s="642"/>
      <c r="Y21" s="642"/>
      <c r="Z21" s="642"/>
      <c r="AA21" s="643"/>
      <c r="AB21" s="642"/>
      <c r="AC21" s="642"/>
      <c r="AD21" s="642"/>
      <c r="AE21" s="642"/>
      <c r="AF21" s="642"/>
      <c r="AG21" s="643"/>
      <c r="AH21" s="642"/>
      <c r="AI21" s="642"/>
      <c r="AJ21" s="642"/>
      <c r="AK21" s="642"/>
      <c r="AL21" s="642"/>
      <c r="AM21" s="643"/>
      <c r="AN21" s="642"/>
      <c r="AO21" s="642"/>
      <c r="AP21" s="642"/>
      <c r="AQ21" s="642"/>
      <c r="AR21" s="642"/>
      <c r="AS21" s="643"/>
      <c r="AT21" s="642"/>
      <c r="AU21" s="642"/>
      <c r="AV21" s="642"/>
      <c r="AW21" s="642"/>
      <c r="AX21" s="642"/>
      <c r="AY21" s="644"/>
      <c r="AZ21" s="642"/>
      <c r="BA21" s="645"/>
      <c r="BB21" s="642"/>
      <c r="BC21" s="642"/>
      <c r="BD21" s="642"/>
      <c r="BE21" s="642"/>
      <c r="BF21" s="642"/>
      <c r="BG21" s="642"/>
    </row>
    <row r="22" spans="1:59" ht="30" customHeight="1" thickBot="1">
      <c r="A22" s="642"/>
      <c r="B22" s="651">
        <v>13</v>
      </c>
      <c r="C22" s="652">
        <v>2028</v>
      </c>
      <c r="D22" s="88" t="s">
        <v>600</v>
      </c>
      <c r="E22" s="312">
        <f>E10+E18+E21</f>
        <v>165366289.38143402</v>
      </c>
      <c r="F22" s="312">
        <f>F10+F18+F21</f>
        <v>170916</v>
      </c>
      <c r="G22" s="312">
        <f>G10+G18+G21</f>
        <v>1896780.0300000003</v>
      </c>
      <c r="H22" s="312">
        <f t="shared" ref="H22:J22" si="2">H10+H18+H21</f>
        <v>5000602.8099999996</v>
      </c>
      <c r="I22" s="312">
        <f t="shared" si="2"/>
        <v>-5000000</v>
      </c>
      <c r="J22" s="313">
        <f t="shared" si="2"/>
        <v>167434588.22143403</v>
      </c>
      <c r="K22" s="642"/>
      <c r="L22" s="649" t="s">
        <v>601</v>
      </c>
      <c r="M22" s="642"/>
      <c r="N22" s="642"/>
      <c r="O22" s="643"/>
      <c r="P22" s="642"/>
      <c r="Q22" s="642"/>
      <c r="R22" s="642"/>
      <c r="S22" s="642"/>
      <c r="T22" s="642"/>
      <c r="U22" s="643"/>
      <c r="V22" s="642"/>
      <c r="W22" s="642"/>
      <c r="X22" s="642"/>
      <c r="Y22" s="642"/>
      <c r="Z22" s="642"/>
      <c r="AA22" s="643"/>
      <c r="AB22" s="642"/>
      <c r="AC22" s="642"/>
      <c r="AD22" s="642"/>
      <c r="AE22" s="642"/>
      <c r="AF22" s="642"/>
      <c r="AG22" s="643"/>
      <c r="AH22" s="642"/>
      <c r="AI22" s="642"/>
      <c r="AJ22" s="642"/>
      <c r="AK22" s="642"/>
      <c r="AL22" s="642"/>
      <c r="AM22" s="643"/>
      <c r="AN22" s="642"/>
      <c r="AO22" s="642"/>
      <c r="AP22" s="642"/>
      <c r="AQ22" s="642"/>
      <c r="AR22" s="642"/>
      <c r="AS22" s="643"/>
      <c r="AT22" s="642"/>
      <c r="AU22" s="642"/>
      <c r="AV22" s="642"/>
      <c r="AW22" s="642"/>
      <c r="AX22" s="642"/>
      <c r="AY22" s="644"/>
      <c r="AZ22" s="642"/>
      <c r="BA22" s="645"/>
      <c r="BB22" s="642"/>
      <c r="BC22" s="642"/>
      <c r="BD22" s="642"/>
      <c r="BE22" s="642"/>
      <c r="BF22" s="642"/>
      <c r="BG22" s="642"/>
    </row>
    <row r="23" spans="1:59" ht="15.75" thickTop="1">
      <c r="A23" s="642"/>
      <c r="B23" s="653">
        <v>1</v>
      </c>
      <c r="C23" s="654">
        <v>2029</v>
      </c>
      <c r="D23" s="862" t="str">
        <f>D10</f>
        <v>SoCalGas</v>
      </c>
      <c r="E23" s="306">
        <f>'3.1 Funding Category'!D12+'3.1 Funding Category'!D20</f>
        <v>143829084.00038394</v>
      </c>
      <c r="F23" s="306">
        <f>'3.1 Funding Category'!D28</f>
        <v>170916</v>
      </c>
      <c r="G23" s="306">
        <f>'3.1 Funding Category'!D76</f>
        <v>1650000.0000000002</v>
      </c>
      <c r="H23" s="306">
        <f>'3.1 Funding Category'!D84</f>
        <v>4350000</v>
      </c>
      <c r="I23" s="308">
        <v>-5000000</v>
      </c>
      <c r="J23" s="307">
        <f t="shared" ref="J23:J30" si="3">SUM(E23:I23)</f>
        <v>145000000.00038394</v>
      </c>
      <c r="K23" s="642"/>
      <c r="L23" s="649"/>
      <c r="M23" s="642"/>
      <c r="N23" s="642"/>
      <c r="O23" s="643"/>
      <c r="P23" s="642"/>
      <c r="Q23" s="642"/>
      <c r="R23" s="642"/>
      <c r="S23" s="642"/>
      <c r="T23" s="642"/>
      <c r="U23" s="643"/>
      <c r="V23" s="642"/>
      <c r="W23" s="642"/>
      <c r="X23" s="642"/>
      <c r="Y23" s="642"/>
      <c r="Z23" s="642"/>
      <c r="AA23" s="643"/>
      <c r="AB23" s="642"/>
      <c r="AC23" s="642"/>
      <c r="AD23" s="642"/>
      <c r="AE23" s="642"/>
      <c r="AF23" s="642"/>
      <c r="AG23" s="643"/>
      <c r="AH23" s="642"/>
      <c r="AI23" s="642"/>
      <c r="AJ23" s="642"/>
      <c r="AK23" s="642"/>
      <c r="AL23" s="642"/>
      <c r="AM23" s="643"/>
      <c r="AN23" s="642"/>
      <c r="AO23" s="642"/>
      <c r="AP23" s="642"/>
      <c r="AQ23" s="642"/>
      <c r="AR23" s="642"/>
      <c r="AS23" s="643"/>
      <c r="AT23" s="642"/>
      <c r="AU23" s="642"/>
      <c r="AV23" s="642"/>
      <c r="AW23" s="642"/>
      <c r="AX23" s="642"/>
      <c r="AY23" s="644"/>
      <c r="AZ23" s="642"/>
      <c r="BA23" s="645"/>
      <c r="BB23" s="642"/>
      <c r="BC23" s="642"/>
      <c r="BD23" s="642"/>
      <c r="BE23" s="642"/>
      <c r="BF23" s="642"/>
      <c r="BG23" s="642"/>
    </row>
    <row r="24" spans="1:59" ht="17.25">
      <c r="A24" s="642"/>
      <c r="B24" s="646">
        <v>2</v>
      </c>
      <c r="C24" s="647">
        <v>2029</v>
      </c>
      <c r="D24" s="860" t="s">
        <v>1840</v>
      </c>
      <c r="E24" s="308">
        <v>12384994</v>
      </c>
      <c r="F24" s="308">
        <v>0</v>
      </c>
      <c r="G24" s="309">
        <v>141911</v>
      </c>
      <c r="H24" s="309">
        <v>374130</v>
      </c>
      <c r="I24" s="308">
        <v>0</v>
      </c>
      <c r="J24" s="307">
        <f t="shared" si="3"/>
        <v>12901035</v>
      </c>
      <c r="K24" s="642"/>
      <c r="L24" s="649" t="s">
        <v>595</v>
      </c>
      <c r="M24" s="642"/>
      <c r="N24" s="642"/>
      <c r="O24" s="643"/>
      <c r="P24" s="642"/>
      <c r="Q24" s="642"/>
      <c r="R24" s="642"/>
      <c r="S24" s="642"/>
      <c r="T24" s="642"/>
      <c r="U24" s="643"/>
      <c r="V24" s="642"/>
      <c r="W24" s="642"/>
      <c r="X24" s="642"/>
      <c r="Y24" s="642"/>
      <c r="Z24" s="642"/>
      <c r="AA24" s="643"/>
      <c r="AB24" s="642"/>
      <c r="AC24" s="642"/>
      <c r="AD24" s="642"/>
      <c r="AE24" s="642"/>
      <c r="AF24" s="642"/>
      <c r="AG24" s="643"/>
      <c r="AH24" s="642"/>
      <c r="AI24" s="642"/>
      <c r="AJ24" s="642"/>
      <c r="AK24" s="642"/>
      <c r="AL24" s="642"/>
      <c r="AM24" s="643"/>
      <c r="AN24" s="642"/>
      <c r="AO24" s="642"/>
      <c r="AP24" s="642"/>
      <c r="AQ24" s="642"/>
      <c r="AR24" s="642"/>
      <c r="AS24" s="643"/>
      <c r="AT24" s="642"/>
      <c r="AU24" s="642"/>
      <c r="AV24" s="642"/>
      <c r="AW24" s="642"/>
      <c r="AX24" s="642"/>
      <c r="AY24" s="644"/>
      <c r="AZ24" s="642"/>
      <c r="BA24" s="645"/>
      <c r="BB24" s="642"/>
      <c r="BC24" s="642"/>
      <c r="BD24" s="642"/>
      <c r="BE24" s="642"/>
      <c r="BF24" s="642"/>
      <c r="BG24" s="642"/>
    </row>
    <row r="25" spans="1:59" ht="17.25">
      <c r="A25" s="642"/>
      <c r="B25" s="646">
        <v>3</v>
      </c>
      <c r="C25" s="647">
        <v>2029</v>
      </c>
      <c r="D25" s="860" t="s">
        <v>1841</v>
      </c>
      <c r="E25" s="308">
        <v>0</v>
      </c>
      <c r="F25" s="308">
        <v>0</v>
      </c>
      <c r="G25" s="309">
        <v>0</v>
      </c>
      <c r="H25" s="309">
        <v>0</v>
      </c>
      <c r="I25" s="308">
        <v>0</v>
      </c>
      <c r="J25" s="307">
        <f t="shared" si="3"/>
        <v>0</v>
      </c>
      <c r="K25" s="642"/>
      <c r="L25" s="649" t="s">
        <v>595</v>
      </c>
      <c r="M25" s="642"/>
      <c r="N25" s="642"/>
      <c r="O25" s="643"/>
      <c r="P25" s="642"/>
      <c r="Q25" s="642"/>
      <c r="R25" s="642"/>
      <c r="S25" s="642"/>
      <c r="T25" s="642"/>
      <c r="U25" s="643"/>
      <c r="V25" s="642"/>
      <c r="W25" s="642"/>
      <c r="X25" s="642"/>
      <c r="Y25" s="642"/>
      <c r="Z25" s="642"/>
      <c r="AA25" s="643"/>
      <c r="AB25" s="642"/>
      <c r="AC25" s="642"/>
      <c r="AD25" s="642"/>
      <c r="AE25" s="642"/>
      <c r="AF25" s="642"/>
      <c r="AG25" s="643"/>
      <c r="AH25" s="642"/>
      <c r="AI25" s="642"/>
      <c r="AJ25" s="642"/>
      <c r="AK25" s="642"/>
      <c r="AL25" s="642"/>
      <c r="AM25" s="643"/>
      <c r="AN25" s="642"/>
      <c r="AO25" s="642"/>
      <c r="AP25" s="642"/>
      <c r="AQ25" s="642"/>
      <c r="AR25" s="642"/>
      <c r="AS25" s="643"/>
      <c r="AT25" s="642"/>
      <c r="AU25" s="642"/>
      <c r="AV25" s="642"/>
      <c r="AW25" s="642"/>
      <c r="AX25" s="642"/>
      <c r="AY25" s="644"/>
      <c r="AZ25" s="642"/>
      <c r="BA25" s="645"/>
      <c r="BB25" s="642"/>
      <c r="BC25" s="642"/>
      <c r="BD25" s="642"/>
      <c r="BE25" s="642"/>
      <c r="BF25" s="642"/>
      <c r="BG25" s="642"/>
    </row>
    <row r="26" spans="1:59" ht="17.25">
      <c r="A26" s="642"/>
      <c r="B26" s="646">
        <v>4</v>
      </c>
      <c r="C26" s="647">
        <v>2029</v>
      </c>
      <c r="D26" s="860" t="s">
        <v>1842</v>
      </c>
      <c r="E26" s="308">
        <v>0</v>
      </c>
      <c r="F26" s="308">
        <v>0</v>
      </c>
      <c r="G26" s="309">
        <v>0</v>
      </c>
      <c r="H26" s="309">
        <v>0</v>
      </c>
      <c r="I26" s="308">
        <v>0</v>
      </c>
      <c r="J26" s="307">
        <f t="shared" si="3"/>
        <v>0</v>
      </c>
      <c r="K26" s="642"/>
      <c r="L26" s="649" t="s">
        <v>595</v>
      </c>
      <c r="M26" s="642"/>
      <c r="N26" s="642"/>
      <c r="O26" s="643"/>
      <c r="P26" s="642"/>
      <c r="Q26" s="642"/>
      <c r="R26" s="642"/>
      <c r="S26" s="642"/>
      <c r="T26" s="642"/>
      <c r="U26" s="643"/>
      <c r="V26" s="642"/>
      <c r="W26" s="642"/>
      <c r="X26" s="642"/>
      <c r="Y26" s="642"/>
      <c r="Z26" s="642"/>
      <c r="AA26" s="643"/>
      <c r="AB26" s="642"/>
      <c r="AC26" s="642"/>
      <c r="AD26" s="642"/>
      <c r="AE26" s="642"/>
      <c r="AF26" s="642"/>
      <c r="AG26" s="643"/>
      <c r="AH26" s="642"/>
      <c r="AI26" s="642"/>
      <c r="AJ26" s="642"/>
      <c r="AK26" s="642"/>
      <c r="AL26" s="642"/>
      <c r="AM26" s="643"/>
      <c r="AN26" s="642"/>
      <c r="AO26" s="642"/>
      <c r="AP26" s="642"/>
      <c r="AQ26" s="642"/>
      <c r="AR26" s="642"/>
      <c r="AS26" s="643"/>
      <c r="AT26" s="642"/>
      <c r="AU26" s="642"/>
      <c r="AV26" s="642"/>
      <c r="AW26" s="642"/>
      <c r="AX26" s="642"/>
      <c r="AY26" s="644"/>
      <c r="AZ26" s="642"/>
      <c r="BA26" s="645"/>
      <c r="BB26" s="642"/>
      <c r="BC26" s="642"/>
      <c r="BD26" s="642"/>
      <c r="BE26" s="642"/>
      <c r="BF26" s="642"/>
      <c r="BG26" s="642"/>
    </row>
    <row r="27" spans="1:59" ht="17.25">
      <c r="A27" s="642"/>
      <c r="B27" s="646">
        <v>5</v>
      </c>
      <c r="C27" s="647">
        <v>2029</v>
      </c>
      <c r="D27" s="860" t="s">
        <v>1843</v>
      </c>
      <c r="E27" s="308">
        <v>2312982.83</v>
      </c>
      <c r="F27" s="308">
        <v>0</v>
      </c>
      <c r="G27" s="309">
        <v>26502.93</v>
      </c>
      <c r="H27" s="309">
        <v>69871.360000000001</v>
      </c>
      <c r="I27" s="308">
        <v>0</v>
      </c>
      <c r="J27" s="307">
        <f t="shared" si="3"/>
        <v>2409357.12</v>
      </c>
      <c r="K27" s="642"/>
      <c r="L27" s="649" t="s">
        <v>595</v>
      </c>
      <c r="M27" s="642"/>
      <c r="N27" s="642"/>
      <c r="O27" s="643"/>
      <c r="P27" s="642"/>
      <c r="Q27" s="642"/>
      <c r="R27" s="642"/>
      <c r="S27" s="642"/>
      <c r="T27" s="642"/>
      <c r="U27" s="643"/>
      <c r="V27" s="642"/>
      <c r="W27" s="642"/>
      <c r="X27" s="642"/>
      <c r="Y27" s="642"/>
      <c r="Z27" s="642"/>
      <c r="AA27" s="643"/>
      <c r="AB27" s="642"/>
      <c r="AC27" s="642"/>
      <c r="AD27" s="642"/>
      <c r="AE27" s="642"/>
      <c r="AF27" s="642"/>
      <c r="AG27" s="643"/>
      <c r="AH27" s="642"/>
      <c r="AI27" s="642"/>
      <c r="AJ27" s="642"/>
      <c r="AK27" s="642"/>
      <c r="AL27" s="642"/>
      <c r="AM27" s="643"/>
      <c r="AN27" s="642"/>
      <c r="AO27" s="642"/>
      <c r="AP27" s="642"/>
      <c r="AQ27" s="642"/>
      <c r="AR27" s="642"/>
      <c r="AS27" s="643"/>
      <c r="AT27" s="642"/>
      <c r="AU27" s="642"/>
      <c r="AV27" s="642"/>
      <c r="AW27" s="642"/>
      <c r="AX27" s="642"/>
      <c r="AY27" s="644"/>
      <c r="AZ27" s="642"/>
      <c r="BA27" s="645"/>
      <c r="BB27" s="642"/>
      <c r="BC27" s="642"/>
      <c r="BD27" s="642"/>
      <c r="BE27" s="642"/>
      <c r="BF27" s="642"/>
      <c r="BG27" s="642"/>
    </row>
    <row r="28" spans="1:59" ht="17.25">
      <c r="A28" s="642"/>
      <c r="B28" s="646">
        <v>6</v>
      </c>
      <c r="C28" s="647">
        <v>2029</v>
      </c>
      <c r="D28" s="860" t="s">
        <v>1845</v>
      </c>
      <c r="E28" s="308">
        <v>4900007.5999999996</v>
      </c>
      <c r="F28" s="308">
        <v>0</v>
      </c>
      <c r="G28" s="309">
        <v>56145.919999999998</v>
      </c>
      <c r="H28" s="309">
        <v>148021.06</v>
      </c>
      <c r="I28" s="308">
        <v>0</v>
      </c>
      <c r="J28" s="307">
        <f t="shared" si="3"/>
        <v>5104174.5799999991</v>
      </c>
      <c r="K28" s="642"/>
      <c r="L28" s="649" t="s">
        <v>595</v>
      </c>
      <c r="M28" s="642"/>
      <c r="N28" s="642"/>
      <c r="O28" s="643"/>
      <c r="P28" s="642"/>
      <c r="Q28" s="642"/>
      <c r="R28" s="642"/>
      <c r="S28" s="642"/>
      <c r="T28" s="642"/>
      <c r="U28" s="643"/>
      <c r="V28" s="642"/>
      <c r="W28" s="642"/>
      <c r="X28" s="642"/>
      <c r="Y28" s="642"/>
      <c r="Z28" s="642"/>
      <c r="AA28" s="643"/>
      <c r="AB28" s="642"/>
      <c r="AC28" s="642"/>
      <c r="AD28" s="642"/>
      <c r="AE28" s="642"/>
      <c r="AF28" s="642"/>
      <c r="AG28" s="643"/>
      <c r="AH28" s="642"/>
      <c r="AI28" s="642"/>
      <c r="AJ28" s="642"/>
      <c r="AK28" s="642"/>
      <c r="AL28" s="642"/>
      <c r="AM28" s="643"/>
      <c r="AN28" s="642"/>
      <c r="AO28" s="642"/>
      <c r="AP28" s="642"/>
      <c r="AQ28" s="642"/>
      <c r="AR28" s="642"/>
      <c r="AS28" s="643"/>
      <c r="AT28" s="642"/>
      <c r="AU28" s="642"/>
      <c r="AV28" s="642"/>
      <c r="AW28" s="642"/>
      <c r="AX28" s="642"/>
      <c r="AY28" s="644"/>
      <c r="AZ28" s="642"/>
      <c r="BA28" s="645"/>
      <c r="BB28" s="642"/>
      <c r="BC28" s="642"/>
      <c r="BD28" s="642"/>
      <c r="BE28" s="642"/>
      <c r="BF28" s="642"/>
      <c r="BG28" s="642"/>
    </row>
    <row r="29" spans="1:59" ht="17.25">
      <c r="A29" s="642"/>
      <c r="B29" s="646">
        <v>7</v>
      </c>
      <c r="C29" s="647">
        <v>2029</v>
      </c>
      <c r="D29" s="860" t="s">
        <v>1844</v>
      </c>
      <c r="E29" s="308">
        <v>4359251.57</v>
      </c>
      <c r="F29" s="308">
        <v>0</v>
      </c>
      <c r="G29" s="309">
        <v>49949.760000000002</v>
      </c>
      <c r="H29" s="309">
        <v>131685.72</v>
      </c>
      <c r="I29" s="308">
        <v>0</v>
      </c>
      <c r="J29" s="307">
        <f t="shared" si="3"/>
        <v>4540887.05</v>
      </c>
      <c r="K29" s="642"/>
      <c r="L29" s="649" t="s">
        <v>595</v>
      </c>
      <c r="M29" s="642"/>
      <c r="N29" s="642"/>
      <c r="O29" s="643"/>
      <c r="P29" s="642"/>
      <c r="Q29" s="642"/>
      <c r="R29" s="642"/>
      <c r="S29" s="642"/>
      <c r="T29" s="642"/>
      <c r="U29" s="643"/>
      <c r="V29" s="642"/>
      <c r="W29" s="642"/>
      <c r="X29" s="642"/>
      <c r="Y29" s="642"/>
      <c r="Z29" s="642"/>
      <c r="AA29" s="643"/>
      <c r="AB29" s="642"/>
      <c r="AC29" s="642"/>
      <c r="AD29" s="642"/>
      <c r="AE29" s="642"/>
      <c r="AF29" s="642"/>
      <c r="AG29" s="643"/>
      <c r="AH29" s="642"/>
      <c r="AI29" s="642"/>
      <c r="AJ29" s="642"/>
      <c r="AK29" s="642"/>
      <c r="AL29" s="642"/>
      <c r="AM29" s="643"/>
      <c r="AN29" s="642"/>
      <c r="AO29" s="642"/>
      <c r="AP29" s="642"/>
      <c r="AQ29" s="642"/>
      <c r="AR29" s="642"/>
      <c r="AS29" s="643"/>
      <c r="AT29" s="642"/>
      <c r="AU29" s="642"/>
      <c r="AV29" s="642"/>
      <c r="AW29" s="642"/>
      <c r="AX29" s="642"/>
      <c r="AY29" s="644"/>
      <c r="AZ29" s="642"/>
      <c r="BA29" s="645"/>
      <c r="BB29" s="642"/>
      <c r="BC29" s="642"/>
      <c r="BD29" s="642"/>
      <c r="BE29" s="642"/>
      <c r="BF29" s="642"/>
      <c r="BG29" s="642"/>
    </row>
    <row r="30" spans="1:59" ht="17.25">
      <c r="A30" s="642"/>
      <c r="B30" s="646">
        <v>8</v>
      </c>
      <c r="C30" s="647">
        <v>2029</v>
      </c>
      <c r="D30" s="860" t="s">
        <v>1846</v>
      </c>
      <c r="E30" s="308">
        <v>0</v>
      </c>
      <c r="F30" s="308">
        <v>0</v>
      </c>
      <c r="G30" s="309">
        <v>0</v>
      </c>
      <c r="H30" s="309">
        <v>0</v>
      </c>
      <c r="I30" s="308">
        <v>0</v>
      </c>
      <c r="J30" s="307">
        <f t="shared" si="3"/>
        <v>0</v>
      </c>
      <c r="K30" s="642"/>
      <c r="L30" s="649" t="s">
        <v>595</v>
      </c>
      <c r="M30" s="642"/>
      <c r="N30" s="642"/>
      <c r="O30" s="643"/>
      <c r="P30" s="642"/>
      <c r="Q30" s="642"/>
      <c r="R30" s="642"/>
      <c r="S30" s="642"/>
      <c r="T30" s="642"/>
      <c r="U30" s="643"/>
      <c r="V30" s="642"/>
      <c r="W30" s="642"/>
      <c r="X30" s="642"/>
      <c r="Y30" s="642"/>
      <c r="Z30" s="642"/>
      <c r="AA30" s="643"/>
      <c r="AB30" s="642"/>
      <c r="AC30" s="642"/>
      <c r="AD30" s="642"/>
      <c r="AE30" s="642"/>
      <c r="AF30" s="642"/>
      <c r="AG30" s="643"/>
      <c r="AH30" s="642"/>
      <c r="AI30" s="642"/>
      <c r="AJ30" s="642"/>
      <c r="AK30" s="642"/>
      <c r="AL30" s="642"/>
      <c r="AM30" s="643"/>
      <c r="AN30" s="642"/>
      <c r="AO30" s="642"/>
      <c r="AP30" s="642"/>
      <c r="AQ30" s="642"/>
      <c r="AR30" s="642"/>
      <c r="AS30" s="643"/>
      <c r="AT30" s="642"/>
      <c r="AU30" s="642"/>
      <c r="AV30" s="642"/>
      <c r="AW30" s="642"/>
      <c r="AX30" s="642"/>
      <c r="AY30" s="644"/>
      <c r="AZ30" s="642"/>
      <c r="BA30" s="645"/>
      <c r="BB30" s="642"/>
      <c r="BC30" s="642"/>
      <c r="BD30" s="642"/>
      <c r="BE30" s="642"/>
      <c r="BF30" s="642"/>
      <c r="BG30" s="642"/>
    </row>
    <row r="31" spans="1:59">
      <c r="A31" s="642"/>
      <c r="B31" s="646">
        <v>9</v>
      </c>
      <c r="C31" s="647">
        <v>2029</v>
      </c>
      <c r="D31" s="209" t="s">
        <v>596</v>
      </c>
      <c r="E31" s="310">
        <f t="shared" ref="E31:J31" si="4">SUM(E24:E30)</f>
        <v>23957236</v>
      </c>
      <c r="F31" s="310">
        <f t="shared" si="4"/>
        <v>0</v>
      </c>
      <c r="G31" s="310">
        <f t="shared" si="4"/>
        <v>274509.61</v>
      </c>
      <c r="H31" s="310">
        <f t="shared" si="4"/>
        <v>723708.1399999999</v>
      </c>
      <c r="I31" s="310">
        <f t="shared" si="4"/>
        <v>0</v>
      </c>
      <c r="J31" s="311">
        <f t="shared" si="4"/>
        <v>24955453.75</v>
      </c>
      <c r="K31" s="642"/>
      <c r="L31" s="649" t="s">
        <v>597</v>
      </c>
      <c r="M31" s="642"/>
      <c r="N31" s="642"/>
      <c r="O31" s="643"/>
      <c r="P31" s="642"/>
      <c r="Q31" s="642"/>
      <c r="R31" s="642"/>
      <c r="S31" s="642"/>
      <c r="T31" s="642"/>
      <c r="U31" s="643"/>
      <c r="V31" s="642"/>
      <c r="W31" s="642"/>
      <c r="X31" s="642"/>
      <c r="Y31" s="642"/>
      <c r="Z31" s="642"/>
      <c r="AA31" s="643"/>
      <c r="AB31" s="642"/>
      <c r="AC31" s="642"/>
      <c r="AD31" s="642"/>
      <c r="AE31" s="642"/>
      <c r="AF31" s="642"/>
      <c r="AG31" s="643"/>
      <c r="AH31" s="642"/>
      <c r="AI31" s="642"/>
      <c r="AJ31" s="642"/>
      <c r="AK31" s="642"/>
      <c r="AL31" s="642"/>
      <c r="AM31" s="643"/>
      <c r="AN31" s="642"/>
      <c r="AO31" s="642"/>
      <c r="AP31" s="642"/>
      <c r="AQ31" s="642"/>
      <c r="AR31" s="642"/>
      <c r="AS31" s="643"/>
      <c r="AT31" s="642"/>
      <c r="AU31" s="642"/>
      <c r="AV31" s="642"/>
      <c r="AW31" s="642"/>
      <c r="AX31" s="642"/>
      <c r="AY31" s="644"/>
      <c r="AZ31" s="642"/>
      <c r="BA31" s="645"/>
      <c r="BB31" s="642"/>
      <c r="BC31" s="642"/>
      <c r="BD31" s="642"/>
      <c r="BE31" s="642"/>
      <c r="BF31" s="642"/>
      <c r="BG31" s="642"/>
    </row>
    <row r="32" spans="1:59" ht="17.25">
      <c r="A32" s="642"/>
      <c r="B32" s="646">
        <v>10</v>
      </c>
      <c r="C32" s="647">
        <v>2029</v>
      </c>
      <c r="D32" s="861" t="s">
        <v>1847</v>
      </c>
      <c r="E32" s="308">
        <v>0</v>
      </c>
      <c r="F32" s="308">
        <v>0</v>
      </c>
      <c r="G32" s="309">
        <v>0</v>
      </c>
      <c r="H32" s="309">
        <v>0</v>
      </c>
      <c r="I32" s="308">
        <v>0</v>
      </c>
      <c r="J32" s="307">
        <f>SUM(E32:I32)</f>
        <v>0</v>
      </c>
      <c r="K32" s="642"/>
      <c r="L32" s="649" t="s">
        <v>595</v>
      </c>
      <c r="M32" s="642"/>
      <c r="N32" s="642"/>
      <c r="O32" s="643"/>
      <c r="P32" s="642"/>
      <c r="Q32" s="642"/>
      <c r="R32" s="642"/>
      <c r="S32" s="642"/>
      <c r="T32" s="642"/>
      <c r="U32" s="643"/>
      <c r="V32" s="642"/>
      <c r="W32" s="642"/>
      <c r="X32" s="642"/>
      <c r="Y32" s="642"/>
      <c r="Z32" s="642"/>
      <c r="AA32" s="643"/>
      <c r="AB32" s="642"/>
      <c r="AC32" s="642"/>
      <c r="AD32" s="642"/>
      <c r="AE32" s="642"/>
      <c r="AF32" s="642"/>
      <c r="AG32" s="643"/>
      <c r="AH32" s="642"/>
      <c r="AI32" s="642"/>
      <c r="AJ32" s="642"/>
      <c r="AK32" s="642"/>
      <c r="AL32" s="642"/>
      <c r="AM32" s="643"/>
      <c r="AN32" s="642"/>
      <c r="AO32" s="642"/>
      <c r="AP32" s="642"/>
      <c r="AQ32" s="642"/>
      <c r="AR32" s="642"/>
      <c r="AS32" s="643"/>
      <c r="AT32" s="642"/>
      <c r="AU32" s="642"/>
      <c r="AV32" s="642"/>
      <c r="AW32" s="642"/>
      <c r="AX32" s="642"/>
      <c r="AY32" s="644"/>
      <c r="AZ32" s="642"/>
      <c r="BA32" s="645"/>
      <c r="BB32" s="642"/>
      <c r="BC32" s="642"/>
      <c r="BD32" s="642"/>
      <c r="BE32" s="642"/>
      <c r="BF32" s="642"/>
      <c r="BG32" s="642"/>
    </row>
    <row r="33" spans="1:59" ht="17.25">
      <c r="A33" s="642"/>
      <c r="B33" s="646">
        <v>11</v>
      </c>
      <c r="C33" s="647">
        <v>2029</v>
      </c>
      <c r="D33" s="861" t="s">
        <v>1848</v>
      </c>
      <c r="E33" s="308">
        <v>0</v>
      </c>
      <c r="F33" s="308">
        <v>0</v>
      </c>
      <c r="G33" s="309">
        <v>0</v>
      </c>
      <c r="H33" s="309">
        <v>0</v>
      </c>
      <c r="I33" s="308">
        <v>0</v>
      </c>
      <c r="J33" s="307">
        <f>SUM(E33:I33)</f>
        <v>0</v>
      </c>
      <c r="K33" s="642"/>
      <c r="L33" s="649" t="s">
        <v>595</v>
      </c>
      <c r="M33" s="642"/>
      <c r="N33" s="642"/>
      <c r="O33" s="643"/>
      <c r="P33" s="642"/>
      <c r="Q33" s="642"/>
      <c r="R33" s="642"/>
      <c r="S33" s="642"/>
      <c r="T33" s="642"/>
      <c r="U33" s="643"/>
      <c r="V33" s="642"/>
      <c r="W33" s="642"/>
      <c r="X33" s="642"/>
      <c r="Y33" s="642"/>
      <c r="Z33" s="642"/>
      <c r="AA33" s="643"/>
      <c r="AB33" s="642"/>
      <c r="AC33" s="642"/>
      <c r="AD33" s="642"/>
      <c r="AE33" s="642"/>
      <c r="AF33" s="642"/>
      <c r="AG33" s="643"/>
      <c r="AH33" s="642"/>
      <c r="AI33" s="642"/>
      <c r="AJ33" s="642"/>
      <c r="AK33" s="642"/>
      <c r="AL33" s="642"/>
      <c r="AM33" s="643"/>
      <c r="AN33" s="642"/>
      <c r="AO33" s="642"/>
      <c r="AP33" s="642"/>
      <c r="AQ33" s="642"/>
      <c r="AR33" s="642"/>
      <c r="AS33" s="643"/>
      <c r="AT33" s="642"/>
      <c r="AU33" s="642"/>
      <c r="AV33" s="642"/>
      <c r="AW33" s="642"/>
      <c r="AX33" s="642"/>
      <c r="AY33" s="644"/>
      <c r="AZ33" s="642"/>
      <c r="BA33" s="645"/>
      <c r="BB33" s="642"/>
      <c r="BC33" s="642"/>
      <c r="BD33" s="642"/>
      <c r="BE33" s="642"/>
      <c r="BF33" s="642"/>
      <c r="BG33" s="642"/>
    </row>
    <row r="34" spans="1:59">
      <c r="A34" s="642"/>
      <c r="B34" s="646">
        <v>12</v>
      </c>
      <c r="C34" s="647">
        <v>2029</v>
      </c>
      <c r="D34" s="209" t="s">
        <v>598</v>
      </c>
      <c r="E34" s="310">
        <f>SUM(E32:E33)</f>
        <v>0</v>
      </c>
      <c r="F34" s="310">
        <f>SUM(F32:F33)</f>
        <v>0</v>
      </c>
      <c r="G34" s="310">
        <f>SUM(G32:G33)</f>
        <v>0</v>
      </c>
      <c r="H34" s="310">
        <f>SUM(H32:H33)</f>
        <v>0</v>
      </c>
      <c r="I34" s="310">
        <f>SUM(I32:I33)</f>
        <v>0</v>
      </c>
      <c r="J34" s="311">
        <f>SUM(E34:I34)</f>
        <v>0</v>
      </c>
      <c r="K34" s="642"/>
      <c r="L34" s="649" t="s">
        <v>599</v>
      </c>
      <c r="M34" s="642"/>
      <c r="N34" s="642"/>
      <c r="O34" s="643"/>
      <c r="P34" s="642"/>
      <c r="Q34" s="642"/>
      <c r="R34" s="642"/>
      <c r="S34" s="642"/>
      <c r="T34" s="642"/>
      <c r="U34" s="643"/>
      <c r="V34" s="642"/>
      <c r="W34" s="642"/>
      <c r="X34" s="642"/>
      <c r="Y34" s="642"/>
      <c r="Z34" s="642"/>
      <c r="AA34" s="643"/>
      <c r="AB34" s="642"/>
      <c r="AC34" s="642"/>
      <c r="AD34" s="642"/>
      <c r="AE34" s="642"/>
      <c r="AF34" s="642"/>
      <c r="AG34" s="643"/>
      <c r="AH34" s="642"/>
      <c r="AI34" s="642"/>
      <c r="AJ34" s="642"/>
      <c r="AK34" s="642"/>
      <c r="AL34" s="642"/>
      <c r="AM34" s="643"/>
      <c r="AN34" s="642"/>
      <c r="AO34" s="642"/>
      <c r="AP34" s="642"/>
      <c r="AQ34" s="642"/>
      <c r="AR34" s="642"/>
      <c r="AS34" s="643"/>
      <c r="AT34" s="642"/>
      <c r="AU34" s="642"/>
      <c r="AV34" s="642"/>
      <c r="AW34" s="642"/>
      <c r="AX34" s="642"/>
      <c r="AY34" s="644"/>
      <c r="AZ34" s="642"/>
      <c r="BA34" s="645"/>
      <c r="BB34" s="642"/>
      <c r="BC34" s="642"/>
      <c r="BD34" s="642"/>
      <c r="BE34" s="642"/>
      <c r="BF34" s="642"/>
      <c r="BG34" s="642"/>
    </row>
    <row r="35" spans="1:59" ht="30" customHeight="1">
      <c r="A35" s="642"/>
      <c r="B35" s="651">
        <v>13</v>
      </c>
      <c r="C35" s="652">
        <v>2029</v>
      </c>
      <c r="D35" s="88" t="s">
        <v>600</v>
      </c>
      <c r="E35" s="312">
        <f t="shared" ref="E35:J35" si="5">E23+E31+E34</f>
        <v>167786320.00038394</v>
      </c>
      <c r="F35" s="312">
        <f t="shared" si="5"/>
        <v>170916</v>
      </c>
      <c r="G35" s="312">
        <f t="shared" si="5"/>
        <v>1924509.6100000003</v>
      </c>
      <c r="H35" s="312">
        <f t="shared" si="5"/>
        <v>5073708.1399999997</v>
      </c>
      <c r="I35" s="312">
        <f t="shared" si="5"/>
        <v>-5000000</v>
      </c>
      <c r="J35" s="313">
        <f t="shared" si="5"/>
        <v>169955453.75038394</v>
      </c>
      <c r="K35" s="642"/>
      <c r="L35" s="649" t="s">
        <v>601</v>
      </c>
      <c r="M35" s="642"/>
      <c r="N35" s="642"/>
      <c r="O35" s="643"/>
      <c r="P35" s="642"/>
      <c r="Q35" s="642"/>
      <c r="R35" s="642"/>
      <c r="S35" s="642"/>
      <c r="T35" s="642"/>
      <c r="U35" s="643"/>
      <c r="V35" s="642"/>
      <c r="W35" s="642"/>
      <c r="X35" s="642"/>
      <c r="Y35" s="642"/>
      <c r="Z35" s="642"/>
      <c r="AA35" s="643"/>
      <c r="AB35" s="642"/>
      <c r="AC35" s="642"/>
      <c r="AD35" s="642"/>
      <c r="AE35" s="642"/>
      <c r="AF35" s="642"/>
      <c r="AG35" s="643"/>
      <c r="AH35" s="642"/>
      <c r="AI35" s="642"/>
      <c r="AJ35" s="642"/>
      <c r="AK35" s="642"/>
      <c r="AL35" s="642"/>
      <c r="AM35" s="643"/>
      <c r="AN35" s="642"/>
      <c r="AO35" s="642"/>
      <c r="AP35" s="642"/>
      <c r="AQ35" s="642"/>
      <c r="AR35" s="642"/>
      <c r="AS35" s="643"/>
      <c r="AT35" s="642"/>
      <c r="AU35" s="642"/>
      <c r="AV35" s="642"/>
      <c r="AW35" s="642"/>
      <c r="AX35" s="642"/>
      <c r="AY35" s="644"/>
      <c r="AZ35" s="642"/>
      <c r="BA35" s="645"/>
      <c r="BB35" s="642"/>
      <c r="BC35" s="642"/>
      <c r="BD35" s="642"/>
      <c r="BE35" s="642"/>
      <c r="BF35" s="642"/>
      <c r="BG35" s="642"/>
    </row>
    <row r="36" spans="1:59">
      <c r="A36" s="642"/>
      <c r="B36" s="653">
        <v>1</v>
      </c>
      <c r="C36" s="654">
        <v>2030</v>
      </c>
      <c r="D36" s="655" t="str">
        <f>D10</f>
        <v>SoCalGas</v>
      </c>
      <c r="E36" s="306">
        <f>'3.1 Funding Category'!D13+'3.1 Funding Category'!D21</f>
        <v>143829083.99937898</v>
      </c>
      <c r="F36" s="306">
        <f>'3.1 Funding Category'!D29</f>
        <v>170916</v>
      </c>
      <c r="G36" s="306">
        <f>'3.1 Funding Category'!D77</f>
        <v>1650000.0000000002</v>
      </c>
      <c r="H36" s="306">
        <f>'3.1 Funding Category'!D85</f>
        <v>4350000</v>
      </c>
      <c r="I36" s="308">
        <v>-5000000</v>
      </c>
      <c r="J36" s="307">
        <f t="shared" ref="J36:J43" si="6">SUM(E36:I36)</f>
        <v>144999999.99937898</v>
      </c>
      <c r="K36" s="642"/>
      <c r="L36" s="649"/>
      <c r="M36" s="642"/>
      <c r="N36" s="642"/>
      <c r="O36" s="643"/>
      <c r="P36" s="642"/>
      <c r="Q36" s="642"/>
      <c r="R36" s="642"/>
      <c r="S36" s="642"/>
      <c r="T36" s="642"/>
      <c r="U36" s="643"/>
      <c r="V36" s="642"/>
      <c r="W36" s="642"/>
      <c r="X36" s="642"/>
      <c r="Y36" s="642"/>
      <c r="Z36" s="642"/>
      <c r="AA36" s="643"/>
      <c r="AB36" s="642"/>
      <c r="AC36" s="642"/>
      <c r="AD36" s="642"/>
      <c r="AE36" s="642"/>
      <c r="AF36" s="642"/>
      <c r="AG36" s="643"/>
      <c r="AH36" s="642"/>
      <c r="AI36" s="642"/>
      <c r="AJ36" s="642"/>
      <c r="AK36" s="642"/>
      <c r="AL36" s="642"/>
      <c r="AM36" s="643"/>
      <c r="AN36" s="642"/>
      <c r="AO36" s="642"/>
      <c r="AP36" s="642"/>
      <c r="AQ36" s="642"/>
      <c r="AR36" s="642"/>
      <c r="AS36" s="643"/>
      <c r="AT36" s="642"/>
      <c r="AU36" s="642"/>
      <c r="AV36" s="642"/>
      <c r="AW36" s="642"/>
      <c r="AX36" s="642"/>
      <c r="AY36" s="644"/>
      <c r="AZ36" s="642"/>
      <c r="BA36" s="645"/>
      <c r="BB36" s="642"/>
      <c r="BC36" s="642"/>
      <c r="BD36" s="642"/>
      <c r="BE36" s="642"/>
      <c r="BF36" s="642"/>
      <c r="BG36" s="642"/>
    </row>
    <row r="37" spans="1:59" ht="17.25">
      <c r="A37" s="642"/>
      <c r="B37" s="646">
        <v>2</v>
      </c>
      <c r="C37" s="647">
        <v>2030</v>
      </c>
      <c r="D37" s="860" t="s">
        <v>1840</v>
      </c>
      <c r="E37" s="308">
        <v>13549877</v>
      </c>
      <c r="F37" s="308">
        <v>0</v>
      </c>
      <c r="G37" s="309">
        <v>155259</v>
      </c>
      <c r="H37" s="309">
        <v>409319</v>
      </c>
      <c r="I37" s="308">
        <v>0</v>
      </c>
      <c r="J37" s="307">
        <f t="shared" si="6"/>
        <v>14114455</v>
      </c>
      <c r="K37" s="642"/>
      <c r="L37" s="649" t="s">
        <v>595</v>
      </c>
      <c r="M37" s="642"/>
      <c r="N37" s="642"/>
      <c r="O37" s="643"/>
      <c r="P37" s="642"/>
      <c r="Q37" s="642"/>
      <c r="R37" s="642"/>
      <c r="S37" s="642"/>
      <c r="T37" s="642"/>
      <c r="U37" s="643"/>
      <c r="V37" s="642"/>
      <c r="W37" s="642"/>
      <c r="X37" s="642"/>
      <c r="Y37" s="642"/>
      <c r="Z37" s="642"/>
      <c r="AA37" s="643"/>
      <c r="AB37" s="642"/>
      <c r="AC37" s="642"/>
      <c r="AD37" s="642"/>
      <c r="AE37" s="642"/>
      <c r="AF37" s="642"/>
      <c r="AG37" s="643"/>
      <c r="AH37" s="642"/>
      <c r="AI37" s="642"/>
      <c r="AJ37" s="642"/>
      <c r="AK37" s="642"/>
      <c r="AL37" s="642"/>
      <c r="AM37" s="643"/>
      <c r="AN37" s="642"/>
      <c r="AO37" s="642"/>
      <c r="AP37" s="642"/>
      <c r="AQ37" s="642"/>
      <c r="AR37" s="642"/>
      <c r="AS37" s="643"/>
      <c r="AT37" s="642"/>
      <c r="AU37" s="642"/>
      <c r="AV37" s="642"/>
      <c r="AW37" s="642"/>
      <c r="AX37" s="642"/>
      <c r="AY37" s="644"/>
      <c r="AZ37" s="642"/>
      <c r="BA37" s="645"/>
      <c r="BB37" s="642"/>
      <c r="BC37" s="642"/>
      <c r="BD37" s="642"/>
      <c r="BE37" s="642"/>
      <c r="BF37" s="642"/>
      <c r="BG37" s="642"/>
    </row>
    <row r="38" spans="1:59" ht="17.25">
      <c r="A38" s="642"/>
      <c r="B38" s="646">
        <v>3</v>
      </c>
      <c r="C38" s="647">
        <v>2030</v>
      </c>
      <c r="D38" s="860" t="s">
        <v>1841</v>
      </c>
      <c r="E38" s="308">
        <v>0</v>
      </c>
      <c r="F38" s="308">
        <v>0</v>
      </c>
      <c r="G38" s="309">
        <v>0</v>
      </c>
      <c r="H38" s="309">
        <v>0</v>
      </c>
      <c r="I38" s="308">
        <v>0</v>
      </c>
      <c r="J38" s="307">
        <f t="shared" si="6"/>
        <v>0</v>
      </c>
      <c r="K38" s="642"/>
      <c r="L38" s="649" t="s">
        <v>595</v>
      </c>
      <c r="M38" s="642"/>
      <c r="N38" s="642"/>
      <c r="O38" s="643"/>
      <c r="P38" s="642"/>
      <c r="Q38" s="642"/>
      <c r="R38" s="642"/>
      <c r="S38" s="642"/>
      <c r="T38" s="642"/>
      <c r="U38" s="643"/>
      <c r="V38" s="642"/>
      <c r="W38" s="642"/>
      <c r="X38" s="642"/>
      <c r="Y38" s="642"/>
      <c r="Z38" s="642"/>
      <c r="AA38" s="643"/>
      <c r="AB38" s="642"/>
      <c r="AC38" s="642"/>
      <c r="AD38" s="642"/>
      <c r="AE38" s="642"/>
      <c r="AF38" s="642"/>
      <c r="AG38" s="643"/>
      <c r="AH38" s="642"/>
      <c r="AI38" s="642"/>
      <c r="AJ38" s="642"/>
      <c r="AK38" s="642"/>
      <c r="AL38" s="642"/>
      <c r="AM38" s="643"/>
      <c r="AN38" s="642"/>
      <c r="AO38" s="642"/>
      <c r="AP38" s="642"/>
      <c r="AQ38" s="642"/>
      <c r="AR38" s="642"/>
      <c r="AS38" s="643"/>
      <c r="AT38" s="642"/>
      <c r="AU38" s="642"/>
      <c r="AV38" s="642"/>
      <c r="AW38" s="642"/>
      <c r="AX38" s="642"/>
      <c r="AY38" s="644"/>
      <c r="AZ38" s="642"/>
      <c r="BA38" s="645"/>
      <c r="BB38" s="642"/>
      <c r="BC38" s="642"/>
      <c r="BD38" s="642"/>
      <c r="BE38" s="642"/>
      <c r="BF38" s="642"/>
      <c r="BG38" s="642"/>
    </row>
    <row r="39" spans="1:59" ht="17.25">
      <c r="A39" s="642"/>
      <c r="B39" s="646">
        <v>4</v>
      </c>
      <c r="C39" s="647">
        <v>2030</v>
      </c>
      <c r="D39" s="860" t="s">
        <v>1842</v>
      </c>
      <c r="E39" s="308">
        <v>0</v>
      </c>
      <c r="F39" s="308">
        <v>0</v>
      </c>
      <c r="G39" s="309">
        <v>0</v>
      </c>
      <c r="H39" s="309">
        <v>0</v>
      </c>
      <c r="I39" s="308">
        <v>0</v>
      </c>
      <c r="J39" s="307">
        <f t="shared" si="6"/>
        <v>0</v>
      </c>
      <c r="K39" s="642"/>
      <c r="L39" s="649" t="s">
        <v>595</v>
      </c>
      <c r="M39" s="642"/>
      <c r="N39" s="642"/>
      <c r="O39" s="643"/>
      <c r="P39" s="642"/>
      <c r="Q39" s="642"/>
      <c r="R39" s="642"/>
      <c r="S39" s="642"/>
      <c r="T39" s="642"/>
      <c r="U39" s="643"/>
      <c r="V39" s="642"/>
      <c r="W39" s="642"/>
      <c r="X39" s="642"/>
      <c r="Y39" s="642"/>
      <c r="Z39" s="642"/>
      <c r="AA39" s="643"/>
      <c r="AB39" s="642"/>
      <c r="AC39" s="642"/>
      <c r="AD39" s="642"/>
      <c r="AE39" s="642"/>
      <c r="AF39" s="642"/>
      <c r="AG39" s="643"/>
      <c r="AH39" s="642"/>
      <c r="AI39" s="642"/>
      <c r="AJ39" s="642"/>
      <c r="AK39" s="642"/>
      <c r="AL39" s="642"/>
      <c r="AM39" s="643"/>
      <c r="AN39" s="642"/>
      <c r="AO39" s="642"/>
      <c r="AP39" s="642"/>
      <c r="AQ39" s="642"/>
      <c r="AR39" s="642"/>
      <c r="AS39" s="643"/>
      <c r="AT39" s="642"/>
      <c r="AU39" s="642"/>
      <c r="AV39" s="642"/>
      <c r="AW39" s="642"/>
      <c r="AX39" s="642"/>
      <c r="AY39" s="644"/>
      <c r="AZ39" s="642"/>
      <c r="BA39" s="645"/>
      <c r="BB39" s="642"/>
      <c r="BC39" s="642"/>
      <c r="BD39" s="642"/>
      <c r="BE39" s="642"/>
      <c r="BF39" s="642"/>
      <c r="BG39" s="642"/>
    </row>
    <row r="40" spans="1:59" ht="17.25">
      <c r="A40" s="642"/>
      <c r="B40" s="646">
        <v>5</v>
      </c>
      <c r="C40" s="647">
        <v>2030</v>
      </c>
      <c r="D40" s="860" t="s">
        <v>1843</v>
      </c>
      <c r="E40" s="308">
        <v>2698587.36</v>
      </c>
      <c r="F40" s="308">
        <v>0</v>
      </c>
      <c r="G40" s="309">
        <v>30921.31</v>
      </c>
      <c r="H40" s="309">
        <v>81519.83</v>
      </c>
      <c r="I40" s="308">
        <v>0</v>
      </c>
      <c r="J40" s="307">
        <f t="shared" si="6"/>
        <v>2811028.5</v>
      </c>
      <c r="K40" s="642"/>
      <c r="L40" s="649" t="s">
        <v>595</v>
      </c>
      <c r="M40" s="642"/>
      <c r="N40" s="642"/>
      <c r="O40" s="643"/>
      <c r="P40" s="642"/>
      <c r="Q40" s="642"/>
      <c r="R40" s="642"/>
      <c r="S40" s="642"/>
      <c r="T40" s="642"/>
      <c r="U40" s="643"/>
      <c r="V40" s="642"/>
      <c r="W40" s="642"/>
      <c r="X40" s="642"/>
      <c r="Y40" s="642"/>
      <c r="Z40" s="642"/>
      <c r="AA40" s="643"/>
      <c r="AB40" s="642"/>
      <c r="AC40" s="642"/>
      <c r="AD40" s="642"/>
      <c r="AE40" s="642"/>
      <c r="AF40" s="642"/>
      <c r="AG40" s="643"/>
      <c r="AH40" s="642"/>
      <c r="AI40" s="642"/>
      <c r="AJ40" s="642"/>
      <c r="AK40" s="642"/>
      <c r="AL40" s="642"/>
      <c r="AM40" s="643"/>
      <c r="AN40" s="642"/>
      <c r="AO40" s="642"/>
      <c r="AP40" s="642"/>
      <c r="AQ40" s="642"/>
      <c r="AR40" s="642"/>
      <c r="AS40" s="643"/>
      <c r="AT40" s="642"/>
      <c r="AU40" s="642"/>
      <c r="AV40" s="642"/>
      <c r="AW40" s="642"/>
      <c r="AX40" s="642"/>
      <c r="AY40" s="644"/>
      <c r="AZ40" s="642"/>
      <c r="BA40" s="645"/>
      <c r="BB40" s="642"/>
      <c r="BC40" s="642"/>
      <c r="BD40" s="642"/>
      <c r="BE40" s="642"/>
      <c r="BF40" s="642"/>
      <c r="BG40" s="642"/>
    </row>
    <row r="41" spans="1:59" ht="17.25">
      <c r="A41" s="642"/>
      <c r="B41" s="646">
        <v>6</v>
      </c>
      <c r="C41" s="647">
        <v>2030</v>
      </c>
      <c r="D41" s="860" t="s">
        <v>1845</v>
      </c>
      <c r="E41" s="308">
        <v>5146203.91</v>
      </c>
      <c r="F41" s="308">
        <v>0</v>
      </c>
      <c r="G41" s="309">
        <v>58966.92</v>
      </c>
      <c r="H41" s="309">
        <v>155458.23999999999</v>
      </c>
      <c r="I41" s="308">
        <v>0</v>
      </c>
      <c r="J41" s="307">
        <f t="shared" si="6"/>
        <v>5360629.07</v>
      </c>
      <c r="K41" s="642"/>
      <c r="L41" s="649" t="s">
        <v>595</v>
      </c>
      <c r="M41" s="642"/>
      <c r="N41" s="642"/>
      <c r="O41" s="643"/>
      <c r="P41" s="642"/>
      <c r="Q41" s="642"/>
      <c r="R41" s="642"/>
      <c r="S41" s="642"/>
      <c r="T41" s="642"/>
      <c r="U41" s="643"/>
      <c r="V41" s="642"/>
      <c r="W41" s="642"/>
      <c r="X41" s="642"/>
      <c r="Y41" s="642"/>
      <c r="Z41" s="642"/>
      <c r="AA41" s="643"/>
      <c r="AB41" s="642"/>
      <c r="AC41" s="642"/>
      <c r="AD41" s="642"/>
      <c r="AE41" s="642"/>
      <c r="AF41" s="642"/>
      <c r="AG41" s="643"/>
      <c r="AH41" s="642"/>
      <c r="AI41" s="642"/>
      <c r="AJ41" s="642"/>
      <c r="AK41" s="642"/>
      <c r="AL41" s="642"/>
      <c r="AM41" s="643"/>
      <c r="AN41" s="642"/>
      <c r="AO41" s="642"/>
      <c r="AP41" s="642"/>
      <c r="AQ41" s="642"/>
      <c r="AR41" s="642"/>
      <c r="AS41" s="643"/>
      <c r="AT41" s="642"/>
      <c r="AU41" s="642"/>
      <c r="AV41" s="642"/>
      <c r="AW41" s="642"/>
      <c r="AX41" s="642"/>
      <c r="AY41" s="644"/>
      <c r="AZ41" s="642"/>
      <c r="BA41" s="645"/>
      <c r="BB41" s="642"/>
      <c r="BC41" s="642"/>
      <c r="BD41" s="642"/>
      <c r="BE41" s="642"/>
      <c r="BF41" s="642"/>
      <c r="BG41" s="642"/>
    </row>
    <row r="42" spans="1:59" ht="17.25">
      <c r="A42" s="642"/>
      <c r="B42" s="646">
        <v>7</v>
      </c>
      <c r="C42" s="647">
        <v>2030</v>
      </c>
      <c r="D42" s="860" t="s">
        <v>1844</v>
      </c>
      <c r="E42" s="308">
        <v>4397020.0599999996</v>
      </c>
      <c r="F42" s="308">
        <v>0</v>
      </c>
      <c r="G42" s="309">
        <v>50382.52</v>
      </c>
      <c r="H42" s="309">
        <v>132826.65</v>
      </c>
      <c r="I42" s="308">
        <v>0</v>
      </c>
      <c r="J42" s="307">
        <f t="shared" si="6"/>
        <v>4580229.2299999995</v>
      </c>
      <c r="K42" s="642"/>
      <c r="L42" s="649" t="s">
        <v>595</v>
      </c>
      <c r="M42" s="642"/>
      <c r="N42" s="642"/>
      <c r="O42" s="643"/>
      <c r="P42" s="642"/>
      <c r="Q42" s="642"/>
      <c r="R42" s="642"/>
      <c r="S42" s="642"/>
      <c r="T42" s="642"/>
      <c r="U42" s="643"/>
      <c r="V42" s="642"/>
      <c r="W42" s="642"/>
      <c r="X42" s="642"/>
      <c r="Y42" s="642"/>
      <c r="Z42" s="642"/>
      <c r="AA42" s="643"/>
      <c r="AB42" s="642"/>
      <c r="AC42" s="642"/>
      <c r="AD42" s="642"/>
      <c r="AE42" s="642"/>
      <c r="AF42" s="642"/>
      <c r="AG42" s="643"/>
      <c r="AH42" s="642"/>
      <c r="AI42" s="642"/>
      <c r="AJ42" s="642"/>
      <c r="AK42" s="642"/>
      <c r="AL42" s="642"/>
      <c r="AM42" s="643"/>
      <c r="AN42" s="642"/>
      <c r="AO42" s="642"/>
      <c r="AP42" s="642"/>
      <c r="AQ42" s="642"/>
      <c r="AR42" s="642"/>
      <c r="AS42" s="643"/>
      <c r="AT42" s="642"/>
      <c r="AU42" s="642"/>
      <c r="AV42" s="642"/>
      <c r="AW42" s="642"/>
      <c r="AX42" s="642"/>
      <c r="AY42" s="644"/>
      <c r="AZ42" s="642"/>
      <c r="BA42" s="645"/>
      <c r="BB42" s="642"/>
      <c r="BC42" s="642"/>
      <c r="BD42" s="642"/>
      <c r="BE42" s="642"/>
      <c r="BF42" s="642"/>
      <c r="BG42" s="642"/>
    </row>
    <row r="43" spans="1:59" ht="17.25">
      <c r="A43" s="642"/>
      <c r="B43" s="646">
        <v>8</v>
      </c>
      <c r="C43" s="647">
        <v>2030</v>
      </c>
      <c r="D43" s="860" t="s">
        <v>1846</v>
      </c>
      <c r="E43" s="308">
        <v>0</v>
      </c>
      <c r="F43" s="308">
        <v>0</v>
      </c>
      <c r="G43" s="309">
        <v>0</v>
      </c>
      <c r="H43" s="309">
        <v>0</v>
      </c>
      <c r="I43" s="308">
        <v>0</v>
      </c>
      <c r="J43" s="307">
        <f t="shared" si="6"/>
        <v>0</v>
      </c>
      <c r="K43" s="642"/>
      <c r="L43" s="649" t="s">
        <v>595</v>
      </c>
      <c r="M43" s="642"/>
      <c r="N43" s="642"/>
      <c r="O43" s="643"/>
      <c r="P43" s="642"/>
      <c r="Q43" s="642"/>
      <c r="R43" s="642"/>
      <c r="S43" s="642"/>
      <c r="T43" s="642"/>
      <c r="U43" s="643"/>
      <c r="V43" s="642"/>
      <c r="W43" s="642"/>
      <c r="X43" s="642"/>
      <c r="Y43" s="642"/>
      <c r="Z43" s="642"/>
      <c r="AA43" s="643"/>
      <c r="AB43" s="642"/>
      <c r="AC43" s="642"/>
      <c r="AD43" s="642"/>
      <c r="AE43" s="642"/>
      <c r="AF43" s="642"/>
      <c r="AG43" s="643"/>
      <c r="AH43" s="642"/>
      <c r="AI43" s="642"/>
      <c r="AJ43" s="642"/>
      <c r="AK43" s="642"/>
      <c r="AL43" s="642"/>
      <c r="AM43" s="643"/>
      <c r="AN43" s="642"/>
      <c r="AO43" s="642"/>
      <c r="AP43" s="642"/>
      <c r="AQ43" s="642"/>
      <c r="AR43" s="642"/>
      <c r="AS43" s="643"/>
      <c r="AT43" s="642"/>
      <c r="AU43" s="642"/>
      <c r="AV43" s="642"/>
      <c r="AW43" s="642"/>
      <c r="AX43" s="642"/>
      <c r="AY43" s="644"/>
      <c r="AZ43" s="642"/>
      <c r="BA43" s="645"/>
      <c r="BB43" s="642"/>
      <c r="BC43" s="642"/>
      <c r="BD43" s="642"/>
      <c r="BE43" s="642"/>
      <c r="BF43" s="642"/>
      <c r="BG43" s="642"/>
    </row>
    <row r="44" spans="1:59">
      <c r="A44" s="642"/>
      <c r="B44" s="646">
        <v>9</v>
      </c>
      <c r="C44" s="647">
        <v>2030</v>
      </c>
      <c r="D44" s="209" t="s">
        <v>596</v>
      </c>
      <c r="E44" s="310">
        <f t="shared" ref="E44:J44" si="7">SUM(E37:E43)</f>
        <v>25791688.329999998</v>
      </c>
      <c r="F44" s="310">
        <f t="shared" si="7"/>
        <v>0</v>
      </c>
      <c r="G44" s="310">
        <f t="shared" si="7"/>
        <v>295529.75</v>
      </c>
      <c r="H44" s="310">
        <f t="shared" si="7"/>
        <v>779123.72000000009</v>
      </c>
      <c r="I44" s="310">
        <f t="shared" si="7"/>
        <v>0</v>
      </c>
      <c r="J44" s="311">
        <f t="shared" si="7"/>
        <v>26866341.800000001</v>
      </c>
      <c r="K44" s="642"/>
      <c r="L44" s="649" t="s">
        <v>597</v>
      </c>
      <c r="M44" s="642"/>
      <c r="N44" s="642"/>
      <c r="O44" s="643"/>
      <c r="P44" s="642"/>
      <c r="Q44" s="642"/>
      <c r="R44" s="642"/>
      <c r="S44" s="642"/>
      <c r="T44" s="642"/>
      <c r="U44" s="643"/>
      <c r="V44" s="642"/>
      <c r="W44" s="642"/>
      <c r="X44" s="642"/>
      <c r="Y44" s="642"/>
      <c r="Z44" s="642"/>
      <c r="AA44" s="643"/>
      <c r="AB44" s="642"/>
      <c r="AC44" s="642"/>
      <c r="AD44" s="642"/>
      <c r="AE44" s="642"/>
      <c r="AF44" s="642"/>
      <c r="AG44" s="643"/>
      <c r="AH44" s="642"/>
      <c r="AI44" s="642"/>
      <c r="AJ44" s="642"/>
      <c r="AK44" s="642"/>
      <c r="AL44" s="642"/>
      <c r="AM44" s="643"/>
      <c r="AN44" s="642"/>
      <c r="AO44" s="642"/>
      <c r="AP44" s="642"/>
      <c r="AQ44" s="642"/>
      <c r="AR44" s="642"/>
      <c r="AS44" s="643"/>
      <c r="AT44" s="642"/>
      <c r="AU44" s="642"/>
      <c r="AV44" s="642"/>
      <c r="AW44" s="642"/>
      <c r="AX44" s="642"/>
      <c r="AY44" s="644"/>
      <c r="AZ44" s="642"/>
      <c r="BA44" s="645"/>
      <c r="BB44" s="642"/>
      <c r="BC44" s="642"/>
      <c r="BD44" s="642"/>
      <c r="BE44" s="642"/>
      <c r="BF44" s="642"/>
      <c r="BG44" s="642"/>
    </row>
    <row r="45" spans="1:59" ht="17.25">
      <c r="A45" s="642"/>
      <c r="B45" s="646">
        <v>10</v>
      </c>
      <c r="C45" s="647">
        <v>2030</v>
      </c>
      <c r="D45" s="861" t="s">
        <v>1847</v>
      </c>
      <c r="E45" s="308">
        <v>0</v>
      </c>
      <c r="F45" s="308">
        <v>0</v>
      </c>
      <c r="G45" s="309">
        <v>0</v>
      </c>
      <c r="H45" s="309">
        <v>0</v>
      </c>
      <c r="I45" s="308">
        <v>0</v>
      </c>
      <c r="J45" s="307">
        <f>SUM(E45:I45)</f>
        <v>0</v>
      </c>
      <c r="K45" s="642"/>
      <c r="L45" s="649" t="s">
        <v>595</v>
      </c>
      <c r="M45" s="642"/>
      <c r="N45" s="642"/>
      <c r="O45" s="643"/>
      <c r="P45" s="642"/>
      <c r="Q45" s="642"/>
      <c r="R45" s="642"/>
      <c r="S45" s="642"/>
      <c r="T45" s="642"/>
      <c r="U45" s="643"/>
      <c r="V45" s="642"/>
      <c r="W45" s="642"/>
      <c r="X45" s="642"/>
      <c r="Y45" s="642"/>
      <c r="Z45" s="642"/>
      <c r="AA45" s="643"/>
      <c r="AB45" s="642"/>
      <c r="AC45" s="642"/>
      <c r="AD45" s="642"/>
      <c r="AE45" s="642"/>
      <c r="AF45" s="642"/>
      <c r="AG45" s="643"/>
      <c r="AH45" s="642"/>
      <c r="AI45" s="642"/>
      <c r="AJ45" s="642"/>
      <c r="AK45" s="642"/>
      <c r="AL45" s="642"/>
      <c r="AM45" s="643"/>
      <c r="AN45" s="642"/>
      <c r="AO45" s="642"/>
      <c r="AP45" s="642"/>
      <c r="AQ45" s="642"/>
      <c r="AR45" s="642"/>
      <c r="AS45" s="643"/>
      <c r="AT45" s="642"/>
      <c r="AU45" s="642"/>
      <c r="AV45" s="642"/>
      <c r="AW45" s="642"/>
      <c r="AX45" s="642"/>
      <c r="AY45" s="644"/>
      <c r="AZ45" s="642"/>
      <c r="BA45" s="645"/>
      <c r="BB45" s="642"/>
      <c r="BC45" s="642"/>
      <c r="BD45" s="642"/>
      <c r="BE45" s="642"/>
      <c r="BF45" s="642"/>
      <c r="BG45" s="642"/>
    </row>
    <row r="46" spans="1:59" ht="17.25">
      <c r="A46" s="642"/>
      <c r="B46" s="646">
        <v>11</v>
      </c>
      <c r="C46" s="647">
        <v>2030</v>
      </c>
      <c r="D46" s="861" t="s">
        <v>1848</v>
      </c>
      <c r="E46" s="308">
        <v>0</v>
      </c>
      <c r="F46" s="308">
        <v>0</v>
      </c>
      <c r="G46" s="309">
        <v>0</v>
      </c>
      <c r="H46" s="309">
        <v>0</v>
      </c>
      <c r="I46" s="308">
        <v>0</v>
      </c>
      <c r="J46" s="307">
        <f>SUM(E46:I46)</f>
        <v>0</v>
      </c>
      <c r="K46" s="642"/>
      <c r="L46" s="649" t="s">
        <v>595</v>
      </c>
      <c r="M46" s="642"/>
      <c r="N46" s="642"/>
      <c r="O46" s="643"/>
      <c r="P46" s="642"/>
      <c r="Q46" s="642"/>
      <c r="R46" s="642"/>
      <c r="S46" s="642"/>
      <c r="T46" s="642"/>
      <c r="U46" s="643"/>
      <c r="V46" s="642"/>
      <c r="W46" s="642"/>
      <c r="X46" s="642"/>
      <c r="Y46" s="642"/>
      <c r="Z46" s="642"/>
      <c r="AA46" s="643"/>
      <c r="AB46" s="642"/>
      <c r="AC46" s="642"/>
      <c r="AD46" s="642"/>
      <c r="AE46" s="642"/>
      <c r="AF46" s="642"/>
      <c r="AG46" s="643"/>
      <c r="AH46" s="642"/>
      <c r="AI46" s="642"/>
      <c r="AJ46" s="642"/>
      <c r="AK46" s="642"/>
      <c r="AL46" s="642"/>
      <c r="AM46" s="643"/>
      <c r="AN46" s="642"/>
      <c r="AO46" s="642"/>
      <c r="AP46" s="642"/>
      <c r="AQ46" s="642"/>
      <c r="AR46" s="642"/>
      <c r="AS46" s="643"/>
      <c r="AT46" s="642"/>
      <c r="AU46" s="642"/>
      <c r="AV46" s="642"/>
      <c r="AW46" s="642"/>
      <c r="AX46" s="642"/>
      <c r="AY46" s="644"/>
      <c r="AZ46" s="642"/>
      <c r="BA46" s="645"/>
      <c r="BB46" s="642"/>
      <c r="BC46" s="642"/>
      <c r="BD46" s="642"/>
      <c r="BE46" s="642"/>
      <c r="BF46" s="642"/>
      <c r="BG46" s="642"/>
    </row>
    <row r="47" spans="1:59">
      <c r="A47" s="642"/>
      <c r="B47" s="646">
        <v>12</v>
      </c>
      <c r="C47" s="647">
        <v>2030</v>
      </c>
      <c r="D47" s="209" t="s">
        <v>598</v>
      </c>
      <c r="E47" s="310">
        <f>SUM(E45:E46)</f>
        <v>0</v>
      </c>
      <c r="F47" s="310">
        <f>SUM(F45:F46)</f>
        <v>0</v>
      </c>
      <c r="G47" s="310">
        <f>SUM(G45:G46)</f>
        <v>0</v>
      </c>
      <c r="H47" s="310">
        <f>SUM(H45:H46)</f>
        <v>0</v>
      </c>
      <c r="I47" s="310">
        <f>SUM(I45:I46)</f>
        <v>0</v>
      </c>
      <c r="J47" s="311">
        <f>SUM(E47:I47)</f>
        <v>0</v>
      </c>
      <c r="K47" s="642"/>
      <c r="L47" s="649" t="s">
        <v>599</v>
      </c>
      <c r="M47" s="642"/>
      <c r="N47" s="642"/>
      <c r="O47" s="643"/>
      <c r="P47" s="642"/>
      <c r="Q47" s="642"/>
      <c r="R47" s="642"/>
      <c r="S47" s="642"/>
      <c r="T47" s="642"/>
      <c r="U47" s="643"/>
      <c r="V47" s="642"/>
      <c r="W47" s="642"/>
      <c r="X47" s="642"/>
      <c r="Y47" s="642"/>
      <c r="Z47" s="642"/>
      <c r="AA47" s="643"/>
      <c r="AB47" s="642"/>
      <c r="AC47" s="642"/>
      <c r="AD47" s="642"/>
      <c r="AE47" s="642"/>
      <c r="AF47" s="642"/>
      <c r="AG47" s="643"/>
      <c r="AH47" s="642"/>
      <c r="AI47" s="642"/>
      <c r="AJ47" s="642"/>
      <c r="AK47" s="642"/>
      <c r="AL47" s="642"/>
      <c r="AM47" s="643"/>
      <c r="AN47" s="642"/>
      <c r="AO47" s="642"/>
      <c r="AP47" s="642"/>
      <c r="AQ47" s="642"/>
      <c r="AR47" s="642"/>
      <c r="AS47" s="643"/>
      <c r="AT47" s="642"/>
      <c r="AU47" s="642"/>
      <c r="AV47" s="642"/>
      <c r="AW47" s="642"/>
      <c r="AX47" s="642"/>
      <c r="AY47" s="644"/>
      <c r="AZ47" s="642"/>
      <c r="BA47" s="645"/>
      <c r="BB47" s="642"/>
      <c r="BC47" s="642"/>
      <c r="BD47" s="642"/>
      <c r="BE47" s="642"/>
      <c r="BF47" s="642"/>
      <c r="BG47" s="642"/>
    </row>
    <row r="48" spans="1:59" ht="30" customHeight="1">
      <c r="A48" s="642"/>
      <c r="B48" s="651">
        <v>13</v>
      </c>
      <c r="C48" s="652">
        <v>2030</v>
      </c>
      <c r="D48" s="88" t="s">
        <v>600</v>
      </c>
      <c r="E48" s="312">
        <f t="shared" ref="E48:J48" si="8">E36+E44+E47</f>
        <v>169620772.32937896</v>
      </c>
      <c r="F48" s="312">
        <f t="shared" si="8"/>
        <v>170916</v>
      </c>
      <c r="G48" s="312">
        <f>G36+G44+G47</f>
        <v>1945529.7500000002</v>
      </c>
      <c r="H48" s="312">
        <f t="shared" si="8"/>
        <v>5129123.72</v>
      </c>
      <c r="I48" s="312">
        <f t="shared" si="8"/>
        <v>-5000000</v>
      </c>
      <c r="J48" s="313">
        <f t="shared" si="8"/>
        <v>171866341.79937899</v>
      </c>
      <c r="K48" s="642"/>
      <c r="L48" s="649" t="s">
        <v>601</v>
      </c>
      <c r="M48" s="642"/>
      <c r="N48" s="642"/>
      <c r="O48" s="643"/>
      <c r="P48" s="642"/>
      <c r="Q48" s="642"/>
      <c r="R48" s="642"/>
      <c r="S48" s="642"/>
      <c r="T48" s="642"/>
      <c r="U48" s="643"/>
      <c r="V48" s="642"/>
      <c r="W48" s="642"/>
      <c r="X48" s="642"/>
      <c r="Y48" s="642"/>
      <c r="Z48" s="642"/>
      <c r="AA48" s="643"/>
      <c r="AB48" s="642"/>
      <c r="AC48" s="642"/>
      <c r="AD48" s="642"/>
      <c r="AE48" s="642"/>
      <c r="AF48" s="642"/>
      <c r="AG48" s="643"/>
      <c r="AH48" s="642"/>
      <c r="AI48" s="642"/>
      <c r="AJ48" s="642"/>
      <c r="AK48" s="642"/>
      <c r="AL48" s="642"/>
      <c r="AM48" s="643"/>
      <c r="AN48" s="642"/>
      <c r="AO48" s="642"/>
      <c r="AP48" s="642"/>
      <c r="AQ48" s="642"/>
      <c r="AR48" s="642"/>
      <c r="AS48" s="643"/>
      <c r="AT48" s="642"/>
      <c r="AU48" s="642"/>
      <c r="AV48" s="642"/>
      <c r="AW48" s="642"/>
      <c r="AX48" s="642"/>
      <c r="AY48" s="644"/>
      <c r="AZ48" s="642"/>
      <c r="BA48" s="645"/>
      <c r="BB48" s="642"/>
      <c r="BC48" s="642"/>
      <c r="BD48" s="642"/>
      <c r="BE48" s="642"/>
      <c r="BF48" s="642"/>
      <c r="BG48" s="642"/>
    </row>
    <row r="49" spans="1:59">
      <c r="A49" s="642"/>
      <c r="B49" s="653">
        <v>1</v>
      </c>
      <c r="C49" s="654">
        <v>2031</v>
      </c>
      <c r="D49" s="655" t="str">
        <f>D10</f>
        <v>SoCalGas</v>
      </c>
      <c r="E49" s="306">
        <f>'3.1 Funding Category'!D14+'3.1 Funding Category'!D22</f>
        <v>143829084.09821603</v>
      </c>
      <c r="F49" s="306">
        <f>'3.1 Funding Category'!D30</f>
        <v>170916</v>
      </c>
      <c r="G49" s="306">
        <f>'3.1 Funding Category'!D78</f>
        <v>1650000.0000000002</v>
      </c>
      <c r="H49" s="306">
        <f>'3.1 Funding Category'!D86</f>
        <v>4350000</v>
      </c>
      <c r="I49" s="308">
        <v>-5000000</v>
      </c>
      <c r="J49" s="307">
        <f>SUM(E49:I49)</f>
        <v>145000000.09821603</v>
      </c>
      <c r="K49" s="642"/>
      <c r="L49" s="649"/>
      <c r="M49" s="642"/>
      <c r="N49" s="642"/>
      <c r="O49" s="643"/>
      <c r="P49" s="642"/>
      <c r="Q49" s="642"/>
      <c r="R49" s="642"/>
      <c r="S49" s="642"/>
      <c r="T49" s="642"/>
      <c r="U49" s="643"/>
      <c r="V49" s="642"/>
      <c r="W49" s="642"/>
      <c r="X49" s="642"/>
      <c r="Y49" s="642"/>
      <c r="Z49" s="642"/>
      <c r="AA49" s="643"/>
      <c r="AB49" s="642"/>
      <c r="AC49" s="642"/>
      <c r="AD49" s="642"/>
      <c r="AE49" s="642"/>
      <c r="AF49" s="642"/>
      <c r="AG49" s="643"/>
      <c r="AH49" s="642"/>
      <c r="AI49" s="642"/>
      <c r="AJ49" s="642"/>
      <c r="AK49" s="642"/>
      <c r="AL49" s="642"/>
      <c r="AM49" s="643"/>
      <c r="AN49" s="642"/>
      <c r="AO49" s="642"/>
      <c r="AP49" s="642"/>
      <c r="AQ49" s="642"/>
      <c r="AR49" s="642"/>
      <c r="AS49" s="643"/>
      <c r="AT49" s="642"/>
      <c r="AU49" s="642"/>
      <c r="AV49" s="642"/>
      <c r="AW49" s="642"/>
      <c r="AX49" s="642"/>
      <c r="AY49" s="644"/>
      <c r="AZ49" s="642"/>
      <c r="BA49" s="645"/>
      <c r="BB49" s="642"/>
      <c r="BC49" s="642"/>
      <c r="BD49" s="642"/>
      <c r="BE49" s="642"/>
      <c r="BF49" s="642"/>
      <c r="BG49" s="642"/>
    </row>
    <row r="50" spans="1:59" ht="17.25">
      <c r="A50" s="642"/>
      <c r="B50" s="646">
        <v>2</v>
      </c>
      <c r="C50" s="647">
        <v>2031</v>
      </c>
      <c r="D50" s="860" t="s">
        <v>1840</v>
      </c>
      <c r="E50" s="308">
        <v>14864820</v>
      </c>
      <c r="F50" s="308">
        <v>0</v>
      </c>
      <c r="G50" s="309">
        <v>170326</v>
      </c>
      <c r="H50" s="309">
        <v>449041</v>
      </c>
      <c r="I50" s="308">
        <v>0</v>
      </c>
      <c r="J50" s="307">
        <f t="shared" ref="J50:J56" si="9">SUM(E50:I50)</f>
        <v>15484187</v>
      </c>
      <c r="K50" s="642"/>
      <c r="L50" s="649" t="s">
        <v>595</v>
      </c>
      <c r="M50" s="642"/>
      <c r="N50" s="642"/>
      <c r="O50" s="643"/>
      <c r="P50" s="642"/>
      <c r="Q50" s="642"/>
      <c r="R50" s="642"/>
      <c r="S50" s="642"/>
      <c r="T50" s="642"/>
      <c r="U50" s="643"/>
      <c r="V50" s="642"/>
      <c r="W50" s="642"/>
      <c r="X50" s="642"/>
      <c r="Y50" s="642"/>
      <c r="Z50" s="642"/>
      <c r="AA50" s="643"/>
      <c r="AB50" s="642"/>
      <c r="AC50" s="642"/>
      <c r="AD50" s="642"/>
      <c r="AE50" s="642"/>
      <c r="AF50" s="642"/>
      <c r="AG50" s="643"/>
      <c r="AH50" s="642"/>
      <c r="AI50" s="642"/>
      <c r="AJ50" s="642"/>
      <c r="AK50" s="642"/>
      <c r="AL50" s="642"/>
      <c r="AM50" s="643"/>
      <c r="AN50" s="642"/>
      <c r="AO50" s="642"/>
      <c r="AP50" s="642"/>
      <c r="AQ50" s="642"/>
      <c r="AR50" s="642"/>
      <c r="AS50" s="643"/>
      <c r="AT50" s="642"/>
      <c r="AU50" s="642"/>
      <c r="AV50" s="642"/>
      <c r="AW50" s="642"/>
      <c r="AX50" s="642"/>
      <c r="AY50" s="644"/>
      <c r="AZ50" s="642"/>
      <c r="BA50" s="645"/>
      <c r="BB50" s="642"/>
      <c r="BC50" s="642"/>
      <c r="BD50" s="642"/>
      <c r="BE50" s="642"/>
      <c r="BF50" s="642"/>
      <c r="BG50" s="642"/>
    </row>
    <row r="51" spans="1:59" ht="17.25">
      <c r="A51" s="642"/>
      <c r="B51" s="646">
        <v>3</v>
      </c>
      <c r="C51" s="647">
        <v>2031</v>
      </c>
      <c r="D51" s="860" t="s">
        <v>1841</v>
      </c>
      <c r="E51" s="308">
        <v>0</v>
      </c>
      <c r="F51" s="308">
        <v>0</v>
      </c>
      <c r="G51" s="309">
        <v>0</v>
      </c>
      <c r="H51" s="309">
        <v>0</v>
      </c>
      <c r="I51" s="308">
        <v>0</v>
      </c>
      <c r="J51" s="307">
        <f t="shared" si="9"/>
        <v>0</v>
      </c>
      <c r="K51" s="642"/>
      <c r="L51" s="649" t="s">
        <v>595</v>
      </c>
      <c r="M51" s="642"/>
      <c r="N51" s="642"/>
      <c r="O51" s="643"/>
      <c r="P51" s="642"/>
      <c r="Q51" s="642"/>
      <c r="R51" s="642"/>
      <c r="S51" s="642"/>
      <c r="T51" s="642"/>
      <c r="U51" s="643"/>
      <c r="V51" s="642"/>
      <c r="W51" s="642"/>
      <c r="X51" s="642"/>
      <c r="Y51" s="642"/>
      <c r="Z51" s="642"/>
      <c r="AA51" s="643"/>
      <c r="AB51" s="642"/>
      <c r="AC51" s="642"/>
      <c r="AD51" s="642"/>
      <c r="AE51" s="642"/>
      <c r="AF51" s="642"/>
      <c r="AG51" s="643"/>
      <c r="AH51" s="642"/>
      <c r="AI51" s="642"/>
      <c r="AJ51" s="642"/>
      <c r="AK51" s="642"/>
      <c r="AL51" s="642"/>
      <c r="AM51" s="643"/>
      <c r="AN51" s="642"/>
      <c r="AO51" s="642"/>
      <c r="AP51" s="642"/>
      <c r="AQ51" s="642"/>
      <c r="AR51" s="642"/>
      <c r="AS51" s="643"/>
      <c r="AT51" s="642"/>
      <c r="AU51" s="642"/>
      <c r="AV51" s="642"/>
      <c r="AW51" s="642"/>
      <c r="AX51" s="642"/>
      <c r="AY51" s="644"/>
      <c r="AZ51" s="642"/>
      <c r="BA51" s="645"/>
      <c r="BB51" s="642"/>
      <c r="BC51" s="642"/>
      <c r="BD51" s="642"/>
      <c r="BE51" s="642"/>
      <c r="BF51" s="642"/>
      <c r="BG51" s="642"/>
    </row>
    <row r="52" spans="1:59" ht="17.25">
      <c r="A52" s="642"/>
      <c r="B52" s="646">
        <v>4</v>
      </c>
      <c r="C52" s="647">
        <v>2031</v>
      </c>
      <c r="D52" s="860" t="s">
        <v>1842</v>
      </c>
      <c r="E52" s="308">
        <v>0</v>
      </c>
      <c r="F52" s="308">
        <v>0</v>
      </c>
      <c r="G52" s="309">
        <v>0</v>
      </c>
      <c r="H52" s="309">
        <v>0</v>
      </c>
      <c r="I52" s="308">
        <v>0</v>
      </c>
      <c r="J52" s="307">
        <f t="shared" si="9"/>
        <v>0</v>
      </c>
      <c r="K52" s="642"/>
      <c r="L52" s="649" t="s">
        <v>595</v>
      </c>
      <c r="M52" s="642"/>
      <c r="N52" s="642"/>
      <c r="O52" s="643"/>
      <c r="P52" s="642"/>
      <c r="Q52" s="642"/>
      <c r="R52" s="642"/>
      <c r="S52" s="642"/>
      <c r="T52" s="642"/>
      <c r="U52" s="643"/>
      <c r="V52" s="642"/>
      <c r="W52" s="642"/>
      <c r="X52" s="642"/>
      <c r="Y52" s="642"/>
      <c r="Z52" s="642"/>
      <c r="AA52" s="643"/>
      <c r="AB52" s="642"/>
      <c r="AC52" s="642"/>
      <c r="AD52" s="642"/>
      <c r="AE52" s="642"/>
      <c r="AF52" s="642"/>
      <c r="AG52" s="643"/>
      <c r="AH52" s="642"/>
      <c r="AI52" s="642"/>
      <c r="AJ52" s="642"/>
      <c r="AK52" s="642"/>
      <c r="AL52" s="642"/>
      <c r="AM52" s="643"/>
      <c r="AN52" s="642"/>
      <c r="AO52" s="642"/>
      <c r="AP52" s="642"/>
      <c r="AQ52" s="642"/>
      <c r="AR52" s="642"/>
      <c r="AS52" s="643"/>
      <c r="AT52" s="642"/>
      <c r="AU52" s="642"/>
      <c r="AV52" s="642"/>
      <c r="AW52" s="642"/>
      <c r="AX52" s="642"/>
      <c r="AY52" s="644"/>
      <c r="AZ52" s="642"/>
      <c r="BA52" s="645"/>
      <c r="BB52" s="642"/>
      <c r="BC52" s="642"/>
      <c r="BD52" s="642"/>
      <c r="BE52" s="642"/>
      <c r="BF52" s="642"/>
      <c r="BG52" s="642"/>
    </row>
    <row r="53" spans="1:59" ht="17.25">
      <c r="A53" s="642"/>
      <c r="B53" s="646">
        <v>5</v>
      </c>
      <c r="C53" s="647">
        <v>2031</v>
      </c>
      <c r="D53" s="860" t="s">
        <v>1843</v>
      </c>
      <c r="E53" s="308">
        <v>2980819.24</v>
      </c>
      <c r="F53" s="308">
        <v>0</v>
      </c>
      <c r="G53" s="309">
        <v>34155.22</v>
      </c>
      <c r="H53" s="309">
        <v>90045.58</v>
      </c>
      <c r="I53" s="308">
        <v>0</v>
      </c>
      <c r="J53" s="307">
        <f t="shared" si="9"/>
        <v>3105020.0400000005</v>
      </c>
      <c r="K53" s="642"/>
      <c r="L53" s="649" t="s">
        <v>595</v>
      </c>
      <c r="M53" s="642"/>
      <c r="N53" s="642"/>
      <c r="O53" s="643"/>
      <c r="P53" s="642"/>
      <c r="Q53" s="642"/>
      <c r="R53" s="642"/>
      <c r="S53" s="642"/>
      <c r="T53" s="642"/>
      <c r="U53" s="643"/>
      <c r="V53" s="642"/>
      <c r="W53" s="642"/>
      <c r="X53" s="642"/>
      <c r="Y53" s="642"/>
      <c r="Z53" s="642"/>
      <c r="AA53" s="643"/>
      <c r="AB53" s="642"/>
      <c r="AC53" s="642"/>
      <c r="AD53" s="642"/>
      <c r="AE53" s="642"/>
      <c r="AF53" s="642"/>
      <c r="AG53" s="643"/>
      <c r="AH53" s="642"/>
      <c r="AI53" s="642"/>
      <c r="AJ53" s="642"/>
      <c r="AK53" s="642"/>
      <c r="AL53" s="642"/>
      <c r="AM53" s="643"/>
      <c r="AN53" s="642"/>
      <c r="AO53" s="642"/>
      <c r="AP53" s="642"/>
      <c r="AQ53" s="642"/>
      <c r="AR53" s="642"/>
      <c r="AS53" s="643"/>
      <c r="AT53" s="642"/>
      <c r="AU53" s="642"/>
      <c r="AV53" s="642"/>
      <c r="AW53" s="642"/>
      <c r="AX53" s="642"/>
      <c r="AY53" s="644"/>
      <c r="AZ53" s="642"/>
      <c r="BA53" s="645"/>
      <c r="BB53" s="642"/>
      <c r="BC53" s="642"/>
      <c r="BD53" s="642"/>
      <c r="BE53" s="642"/>
      <c r="BF53" s="642"/>
      <c r="BG53" s="642"/>
    </row>
    <row r="54" spans="1:59" ht="17.25">
      <c r="A54" s="642"/>
      <c r="B54" s="646">
        <v>6</v>
      </c>
      <c r="C54" s="647">
        <v>2031</v>
      </c>
      <c r="D54" s="860" t="s">
        <v>1845</v>
      </c>
      <c r="E54" s="308">
        <v>5348256.3</v>
      </c>
      <c r="F54" s="308">
        <v>0</v>
      </c>
      <c r="G54" s="309">
        <v>61282.1</v>
      </c>
      <c r="H54" s="309">
        <v>161561.91</v>
      </c>
      <c r="I54" s="308">
        <v>0</v>
      </c>
      <c r="J54" s="307">
        <f t="shared" si="9"/>
        <v>5571100.3099999996</v>
      </c>
      <c r="K54" s="642"/>
      <c r="L54" s="649" t="s">
        <v>595</v>
      </c>
      <c r="M54" s="642"/>
      <c r="N54" s="642"/>
      <c r="O54" s="643"/>
      <c r="P54" s="642"/>
      <c r="Q54" s="642"/>
      <c r="R54" s="642"/>
      <c r="S54" s="642"/>
      <c r="T54" s="642"/>
      <c r="U54" s="643"/>
      <c r="V54" s="642"/>
      <c r="W54" s="642"/>
      <c r="X54" s="642"/>
      <c r="Y54" s="642"/>
      <c r="Z54" s="642"/>
      <c r="AA54" s="643"/>
      <c r="AB54" s="642"/>
      <c r="AC54" s="642"/>
      <c r="AD54" s="642"/>
      <c r="AE54" s="642"/>
      <c r="AF54" s="642"/>
      <c r="AG54" s="643"/>
      <c r="AH54" s="642"/>
      <c r="AI54" s="642"/>
      <c r="AJ54" s="642"/>
      <c r="AK54" s="642"/>
      <c r="AL54" s="642"/>
      <c r="AM54" s="643"/>
      <c r="AN54" s="642"/>
      <c r="AO54" s="642"/>
      <c r="AP54" s="642"/>
      <c r="AQ54" s="642"/>
      <c r="AR54" s="642"/>
      <c r="AS54" s="643"/>
      <c r="AT54" s="642"/>
      <c r="AU54" s="642"/>
      <c r="AV54" s="642"/>
      <c r="AW54" s="642"/>
      <c r="AX54" s="642"/>
      <c r="AY54" s="644"/>
      <c r="AZ54" s="642"/>
      <c r="BA54" s="645"/>
      <c r="BB54" s="642"/>
      <c r="BC54" s="642"/>
      <c r="BD54" s="642"/>
      <c r="BE54" s="642"/>
      <c r="BF54" s="642"/>
      <c r="BG54" s="642"/>
    </row>
    <row r="55" spans="1:59" ht="17.25">
      <c r="A55" s="642"/>
      <c r="B55" s="646">
        <v>7</v>
      </c>
      <c r="C55" s="647">
        <v>2031</v>
      </c>
      <c r="D55" s="860" t="s">
        <v>1844</v>
      </c>
      <c r="E55" s="308">
        <v>4787612.9000000004</v>
      </c>
      <c r="F55" s="308">
        <v>0</v>
      </c>
      <c r="G55" s="309">
        <v>54858.06</v>
      </c>
      <c r="H55" s="309">
        <v>144625.81</v>
      </c>
      <c r="I55" s="308">
        <v>0</v>
      </c>
      <c r="J55" s="307">
        <f t="shared" si="9"/>
        <v>4987096.7699999996</v>
      </c>
      <c r="K55" s="642"/>
      <c r="L55" s="649" t="s">
        <v>595</v>
      </c>
      <c r="M55" s="642"/>
      <c r="N55" s="642"/>
      <c r="O55" s="643"/>
      <c r="P55" s="642"/>
      <c r="Q55" s="642"/>
      <c r="R55" s="642"/>
      <c r="S55" s="642"/>
      <c r="T55" s="642"/>
      <c r="U55" s="643"/>
      <c r="V55" s="642"/>
      <c r="W55" s="642"/>
      <c r="X55" s="642"/>
      <c r="Y55" s="642"/>
      <c r="Z55" s="642"/>
      <c r="AA55" s="643"/>
      <c r="AB55" s="642"/>
      <c r="AC55" s="642"/>
      <c r="AD55" s="642"/>
      <c r="AE55" s="642"/>
      <c r="AF55" s="642"/>
      <c r="AG55" s="643"/>
      <c r="AH55" s="642"/>
      <c r="AI55" s="642"/>
      <c r="AJ55" s="642"/>
      <c r="AK55" s="642"/>
      <c r="AL55" s="642"/>
      <c r="AM55" s="643"/>
      <c r="AN55" s="642"/>
      <c r="AO55" s="642"/>
      <c r="AP55" s="642"/>
      <c r="AQ55" s="642"/>
      <c r="AR55" s="642"/>
      <c r="AS55" s="643"/>
      <c r="AT55" s="642"/>
      <c r="AU55" s="642"/>
      <c r="AV55" s="642"/>
      <c r="AW55" s="642"/>
      <c r="AX55" s="642"/>
      <c r="AY55" s="644"/>
      <c r="AZ55" s="642"/>
      <c r="BA55" s="645"/>
      <c r="BB55" s="642"/>
      <c r="BC55" s="642"/>
      <c r="BD55" s="642"/>
      <c r="BE55" s="642"/>
      <c r="BF55" s="642"/>
      <c r="BG55" s="642"/>
    </row>
    <row r="56" spans="1:59" ht="17.25">
      <c r="A56" s="642"/>
      <c r="B56" s="646">
        <v>8</v>
      </c>
      <c r="C56" s="647">
        <v>2031</v>
      </c>
      <c r="D56" s="860" t="s">
        <v>1846</v>
      </c>
      <c r="E56" s="308">
        <v>0</v>
      </c>
      <c r="F56" s="308">
        <v>0</v>
      </c>
      <c r="G56" s="309">
        <v>0</v>
      </c>
      <c r="H56" s="309">
        <v>0</v>
      </c>
      <c r="I56" s="308">
        <v>0</v>
      </c>
      <c r="J56" s="307">
        <f t="shared" si="9"/>
        <v>0</v>
      </c>
      <c r="K56" s="642"/>
      <c r="L56" s="649" t="s">
        <v>595</v>
      </c>
      <c r="M56" s="642"/>
      <c r="N56" s="642"/>
      <c r="O56" s="643"/>
      <c r="P56" s="642"/>
      <c r="Q56" s="642"/>
      <c r="R56" s="642"/>
      <c r="S56" s="642"/>
      <c r="T56" s="642"/>
      <c r="U56" s="643"/>
      <c r="V56" s="642"/>
      <c r="W56" s="642"/>
      <c r="X56" s="642"/>
      <c r="Y56" s="642"/>
      <c r="Z56" s="642"/>
      <c r="AA56" s="643"/>
      <c r="AB56" s="642"/>
      <c r="AC56" s="642"/>
      <c r="AD56" s="642"/>
      <c r="AE56" s="642"/>
      <c r="AF56" s="642"/>
      <c r="AG56" s="643"/>
      <c r="AH56" s="642"/>
      <c r="AI56" s="642"/>
      <c r="AJ56" s="642"/>
      <c r="AK56" s="642"/>
      <c r="AL56" s="642"/>
      <c r="AM56" s="643"/>
      <c r="AN56" s="642"/>
      <c r="AO56" s="642"/>
      <c r="AP56" s="642"/>
      <c r="AQ56" s="642"/>
      <c r="AR56" s="642"/>
      <c r="AS56" s="643"/>
      <c r="AT56" s="642"/>
      <c r="AU56" s="642"/>
      <c r="AV56" s="642"/>
      <c r="AW56" s="642"/>
      <c r="AX56" s="642"/>
      <c r="AY56" s="644"/>
      <c r="AZ56" s="642"/>
      <c r="BA56" s="645"/>
      <c r="BB56" s="642"/>
      <c r="BC56" s="642"/>
      <c r="BD56" s="642"/>
      <c r="BE56" s="642"/>
      <c r="BF56" s="642"/>
      <c r="BG56" s="642"/>
    </row>
    <row r="57" spans="1:59">
      <c r="A57" s="642"/>
      <c r="B57" s="646">
        <v>9</v>
      </c>
      <c r="C57" s="647">
        <v>2031</v>
      </c>
      <c r="D57" s="209" t="s">
        <v>596</v>
      </c>
      <c r="E57" s="310">
        <f t="shared" ref="E57:J57" si="10">SUM(E50:E56)</f>
        <v>27981508.440000005</v>
      </c>
      <c r="F57" s="310">
        <f t="shared" si="10"/>
        <v>0</v>
      </c>
      <c r="G57" s="310">
        <f t="shared" si="10"/>
        <v>320621.38</v>
      </c>
      <c r="H57" s="310">
        <f t="shared" si="10"/>
        <v>845274.3</v>
      </c>
      <c r="I57" s="310">
        <f t="shared" si="10"/>
        <v>0</v>
      </c>
      <c r="J57" s="311">
        <f t="shared" si="10"/>
        <v>29147404.119999997</v>
      </c>
      <c r="K57" s="642"/>
      <c r="L57" s="649" t="s">
        <v>597</v>
      </c>
      <c r="M57" s="642"/>
      <c r="N57" s="642"/>
      <c r="O57" s="643"/>
      <c r="P57" s="642"/>
      <c r="Q57" s="642"/>
      <c r="R57" s="642"/>
      <c r="S57" s="642"/>
      <c r="T57" s="642"/>
      <c r="U57" s="643"/>
      <c r="V57" s="642"/>
      <c r="W57" s="642"/>
      <c r="X57" s="642"/>
      <c r="Y57" s="642"/>
      <c r="Z57" s="642"/>
      <c r="AA57" s="643"/>
      <c r="AB57" s="642"/>
      <c r="AC57" s="642"/>
      <c r="AD57" s="642"/>
      <c r="AE57" s="642"/>
      <c r="AF57" s="642"/>
      <c r="AG57" s="643"/>
      <c r="AH57" s="642"/>
      <c r="AI57" s="642"/>
      <c r="AJ57" s="642"/>
      <c r="AK57" s="642"/>
      <c r="AL57" s="642"/>
      <c r="AM57" s="643"/>
      <c r="AN57" s="642"/>
      <c r="AO57" s="642"/>
      <c r="AP57" s="642"/>
      <c r="AQ57" s="642"/>
      <c r="AR57" s="642"/>
      <c r="AS57" s="643"/>
      <c r="AT57" s="642"/>
      <c r="AU57" s="642"/>
      <c r="AV57" s="642"/>
      <c r="AW57" s="642"/>
      <c r="AX57" s="642"/>
      <c r="AY57" s="644"/>
      <c r="AZ57" s="642"/>
      <c r="BA57" s="645"/>
      <c r="BB57" s="642"/>
      <c r="BC57" s="642"/>
      <c r="BD57" s="642"/>
      <c r="BE57" s="642"/>
      <c r="BF57" s="642"/>
      <c r="BG57" s="642"/>
    </row>
    <row r="58" spans="1:59" ht="17.25">
      <c r="A58" s="642"/>
      <c r="B58" s="646">
        <v>10</v>
      </c>
      <c r="C58" s="647">
        <v>2031</v>
      </c>
      <c r="D58" s="861" t="s">
        <v>1847</v>
      </c>
      <c r="E58" s="308">
        <v>0</v>
      </c>
      <c r="F58" s="308">
        <v>0</v>
      </c>
      <c r="G58" s="309">
        <v>0</v>
      </c>
      <c r="H58" s="309">
        <v>0</v>
      </c>
      <c r="I58" s="308">
        <v>0</v>
      </c>
      <c r="J58" s="307">
        <f>SUM(E58:I58)</f>
        <v>0</v>
      </c>
      <c r="K58" s="642"/>
      <c r="L58" s="649" t="s">
        <v>595</v>
      </c>
      <c r="M58" s="642"/>
      <c r="N58" s="642"/>
      <c r="O58" s="643"/>
      <c r="P58" s="642"/>
      <c r="Q58" s="642"/>
      <c r="R58" s="642"/>
      <c r="S58" s="642"/>
      <c r="T58" s="642"/>
      <c r="U58" s="643"/>
      <c r="V58" s="642"/>
      <c r="W58" s="642"/>
      <c r="X58" s="642"/>
      <c r="Y58" s="642"/>
      <c r="Z58" s="642"/>
      <c r="AA58" s="643"/>
      <c r="AB58" s="642"/>
      <c r="AC58" s="642"/>
      <c r="AD58" s="642"/>
      <c r="AE58" s="642"/>
      <c r="AF58" s="642"/>
      <c r="AG58" s="643"/>
      <c r="AH58" s="642"/>
      <c r="AI58" s="642"/>
      <c r="AJ58" s="642"/>
      <c r="AK58" s="642"/>
      <c r="AL58" s="642"/>
      <c r="AM58" s="643"/>
      <c r="AN58" s="642"/>
      <c r="AO58" s="642"/>
      <c r="AP58" s="642"/>
      <c r="AQ58" s="642"/>
      <c r="AR58" s="642"/>
      <c r="AS58" s="643"/>
      <c r="AT58" s="642"/>
      <c r="AU58" s="642"/>
      <c r="AV58" s="642"/>
      <c r="AW58" s="642"/>
      <c r="AX58" s="642"/>
      <c r="AY58" s="644"/>
      <c r="AZ58" s="642"/>
      <c r="BA58" s="645"/>
      <c r="BB58" s="642"/>
      <c r="BC58" s="642"/>
      <c r="BD58" s="642"/>
      <c r="BE58" s="642"/>
      <c r="BF58" s="642"/>
      <c r="BG58" s="642"/>
    </row>
    <row r="59" spans="1:59" ht="17.25">
      <c r="A59" s="642"/>
      <c r="B59" s="646">
        <v>11</v>
      </c>
      <c r="C59" s="647">
        <v>2031</v>
      </c>
      <c r="D59" s="861" t="s">
        <v>1848</v>
      </c>
      <c r="E59" s="308">
        <v>0</v>
      </c>
      <c r="F59" s="308">
        <v>0</v>
      </c>
      <c r="G59" s="309">
        <v>0</v>
      </c>
      <c r="H59" s="309">
        <v>0</v>
      </c>
      <c r="I59" s="308">
        <v>0</v>
      </c>
      <c r="J59" s="307">
        <f>SUM(E59:I59)</f>
        <v>0</v>
      </c>
      <c r="K59" s="642"/>
      <c r="L59" s="649" t="s">
        <v>595</v>
      </c>
      <c r="M59" s="642"/>
      <c r="N59" s="642"/>
      <c r="O59" s="643"/>
      <c r="P59" s="642"/>
      <c r="Q59" s="642"/>
      <c r="R59" s="642"/>
      <c r="S59" s="642"/>
      <c r="T59" s="642"/>
      <c r="U59" s="643"/>
      <c r="V59" s="642"/>
      <c r="W59" s="642"/>
      <c r="X59" s="642"/>
      <c r="Y59" s="642"/>
      <c r="Z59" s="642"/>
      <c r="AA59" s="643"/>
      <c r="AB59" s="642"/>
      <c r="AC59" s="642"/>
      <c r="AD59" s="642"/>
      <c r="AE59" s="642"/>
      <c r="AF59" s="642"/>
      <c r="AG59" s="643"/>
      <c r="AH59" s="642"/>
      <c r="AI59" s="642"/>
      <c r="AJ59" s="642"/>
      <c r="AK59" s="642"/>
      <c r="AL59" s="642"/>
      <c r="AM59" s="643"/>
      <c r="AN59" s="642"/>
      <c r="AO59" s="642"/>
      <c r="AP59" s="642"/>
      <c r="AQ59" s="642"/>
      <c r="AR59" s="642"/>
      <c r="AS59" s="643"/>
      <c r="AT59" s="642"/>
      <c r="AU59" s="642"/>
      <c r="AV59" s="642"/>
      <c r="AW59" s="642"/>
      <c r="AX59" s="642"/>
      <c r="AY59" s="644"/>
      <c r="AZ59" s="642"/>
      <c r="BA59" s="645"/>
      <c r="BB59" s="642"/>
      <c r="BC59" s="642"/>
      <c r="BD59" s="642"/>
      <c r="BE59" s="642"/>
      <c r="BF59" s="642"/>
      <c r="BG59" s="642"/>
    </row>
    <row r="60" spans="1:59">
      <c r="A60" s="642"/>
      <c r="B60" s="646">
        <v>12</v>
      </c>
      <c r="C60" s="647">
        <v>2031</v>
      </c>
      <c r="D60" s="209" t="s">
        <v>598</v>
      </c>
      <c r="E60" s="310">
        <f>SUM(E58:E59)</f>
        <v>0</v>
      </c>
      <c r="F60" s="310">
        <f>SUM(F58:F59)</f>
        <v>0</v>
      </c>
      <c r="G60" s="310">
        <f>SUM(G58:G59)</f>
        <v>0</v>
      </c>
      <c r="H60" s="310">
        <f>SUM(H58:H59)</f>
        <v>0</v>
      </c>
      <c r="I60" s="310">
        <f>SUM(I58:I59)</f>
        <v>0</v>
      </c>
      <c r="J60" s="311">
        <f>SUM(E60:I60)</f>
        <v>0</v>
      </c>
      <c r="K60" s="642"/>
      <c r="L60" s="649" t="s">
        <v>599</v>
      </c>
      <c r="M60" s="642"/>
      <c r="N60" s="642"/>
      <c r="O60" s="643"/>
      <c r="P60" s="642"/>
      <c r="Q60" s="642"/>
      <c r="R60" s="642"/>
      <c r="S60" s="642"/>
      <c r="T60" s="642"/>
      <c r="U60" s="643"/>
      <c r="V60" s="642"/>
      <c r="W60" s="642"/>
      <c r="X60" s="642"/>
      <c r="Y60" s="642"/>
      <c r="Z60" s="642"/>
      <c r="AA60" s="643"/>
      <c r="AB60" s="642"/>
      <c r="AC60" s="642"/>
      <c r="AD60" s="642"/>
      <c r="AE60" s="642"/>
      <c r="AF60" s="642"/>
      <c r="AG60" s="643"/>
      <c r="AH60" s="642"/>
      <c r="AI60" s="642"/>
      <c r="AJ60" s="642"/>
      <c r="AK60" s="642"/>
      <c r="AL60" s="642"/>
      <c r="AM60" s="643"/>
      <c r="AN60" s="642"/>
      <c r="AO60" s="642"/>
      <c r="AP60" s="642"/>
      <c r="AQ60" s="642"/>
      <c r="AR60" s="642"/>
      <c r="AS60" s="643"/>
      <c r="AT60" s="642"/>
      <c r="AU60" s="642"/>
      <c r="AV60" s="642"/>
      <c r="AW60" s="642"/>
      <c r="AX60" s="642"/>
      <c r="AY60" s="644"/>
      <c r="AZ60" s="642"/>
      <c r="BA60" s="645"/>
      <c r="BB60" s="642"/>
      <c r="BC60" s="642"/>
      <c r="BD60" s="642"/>
      <c r="BE60" s="642"/>
      <c r="BF60" s="642"/>
      <c r="BG60" s="642"/>
    </row>
    <row r="61" spans="1:59" ht="30" customHeight="1">
      <c r="A61" s="642"/>
      <c r="B61" s="651">
        <v>13</v>
      </c>
      <c r="C61" s="652">
        <v>2031</v>
      </c>
      <c r="D61" s="88" t="s">
        <v>600</v>
      </c>
      <c r="E61" s="312">
        <f t="shared" ref="E61:J61" si="11">E49+E57+E60</f>
        <v>171810592.53821602</v>
      </c>
      <c r="F61" s="312">
        <f t="shared" si="11"/>
        <v>170916</v>
      </c>
      <c r="G61" s="312">
        <f t="shared" si="11"/>
        <v>1970621.3800000004</v>
      </c>
      <c r="H61" s="312">
        <f t="shared" si="11"/>
        <v>5195274.3</v>
      </c>
      <c r="I61" s="312">
        <f t="shared" si="11"/>
        <v>-5000000</v>
      </c>
      <c r="J61" s="313">
        <f t="shared" si="11"/>
        <v>174147404.21821603</v>
      </c>
      <c r="K61" s="642"/>
      <c r="L61" s="656" t="s">
        <v>601</v>
      </c>
      <c r="M61" s="642"/>
      <c r="N61" s="642"/>
      <c r="O61" s="643"/>
      <c r="P61" s="642"/>
      <c r="Q61" s="642"/>
      <c r="R61" s="642"/>
      <c r="S61" s="642"/>
      <c r="T61" s="642"/>
      <c r="U61" s="643"/>
      <c r="V61" s="642"/>
      <c r="W61" s="642"/>
      <c r="X61" s="642"/>
      <c r="Y61" s="642"/>
      <c r="Z61" s="642"/>
      <c r="AA61" s="643"/>
      <c r="AB61" s="642"/>
      <c r="AC61" s="642"/>
      <c r="AD61" s="642"/>
      <c r="AE61" s="642"/>
      <c r="AF61" s="642"/>
      <c r="AG61" s="643"/>
      <c r="AH61" s="642"/>
      <c r="AI61" s="642"/>
      <c r="AJ61" s="642"/>
      <c r="AK61" s="642"/>
      <c r="AL61" s="642"/>
      <c r="AM61" s="643"/>
      <c r="AN61" s="642"/>
      <c r="AO61" s="642"/>
      <c r="AP61" s="642"/>
      <c r="AQ61" s="642"/>
      <c r="AR61" s="642"/>
      <c r="AS61" s="643"/>
      <c r="AT61" s="642"/>
      <c r="AU61" s="642"/>
      <c r="AV61" s="642"/>
      <c r="AW61" s="642"/>
      <c r="AX61" s="642"/>
      <c r="AY61" s="644"/>
      <c r="AZ61" s="642"/>
      <c r="BA61" s="645"/>
      <c r="BB61" s="642"/>
      <c r="BC61" s="642"/>
      <c r="BD61" s="642"/>
      <c r="BE61" s="642"/>
      <c r="BF61" s="642"/>
      <c r="BG61" s="642"/>
    </row>
    <row r="62" spans="1:59">
      <c r="A62" s="642"/>
      <c r="B62" s="653">
        <v>1</v>
      </c>
      <c r="C62" s="654">
        <v>2032</v>
      </c>
      <c r="D62" s="655" t="str">
        <f>D10</f>
        <v>SoCalGas</v>
      </c>
      <c r="E62" s="306">
        <f>'3.1 Funding Category'!D15+'3.1 Funding Category'!D23</f>
        <v>148092457.45999998</v>
      </c>
      <c r="F62" s="306">
        <f>'3.1 Funding Category'!D31</f>
        <v>170916</v>
      </c>
      <c r="G62" s="306">
        <f>'3.1 Funding Category'!D79</f>
        <v>1696892.74</v>
      </c>
      <c r="H62" s="306">
        <f>'3.1 Funding Category'!D87</f>
        <v>4473626.32</v>
      </c>
      <c r="I62" s="308">
        <v>0</v>
      </c>
      <c r="J62" s="307">
        <f>SUM(E62:I62)</f>
        <v>154433892.51999998</v>
      </c>
      <c r="K62" s="642"/>
      <c r="L62" s="649"/>
      <c r="M62" s="642"/>
      <c r="N62" s="642"/>
      <c r="O62" s="643"/>
      <c r="P62" s="642"/>
      <c r="Q62" s="642"/>
      <c r="R62" s="642"/>
      <c r="S62" s="642"/>
      <c r="T62" s="642"/>
      <c r="U62" s="643"/>
      <c r="V62" s="642"/>
      <c r="W62" s="642"/>
      <c r="X62" s="642"/>
      <c r="Y62" s="642"/>
      <c r="Z62" s="642"/>
      <c r="AA62" s="643"/>
      <c r="AB62" s="642"/>
      <c r="AC62" s="642"/>
      <c r="AD62" s="642"/>
      <c r="AE62" s="642"/>
      <c r="AF62" s="642"/>
      <c r="AG62" s="643"/>
      <c r="AH62" s="642"/>
      <c r="AI62" s="642"/>
      <c r="AJ62" s="642"/>
      <c r="AK62" s="642"/>
      <c r="AL62" s="642"/>
      <c r="AM62" s="643"/>
      <c r="AN62" s="642"/>
      <c r="AO62" s="642"/>
      <c r="AP62" s="642"/>
      <c r="AQ62" s="642"/>
      <c r="AR62" s="642"/>
      <c r="AS62" s="643"/>
      <c r="AT62" s="642"/>
      <c r="AU62" s="642"/>
      <c r="AV62" s="642"/>
      <c r="AW62" s="642"/>
      <c r="AX62" s="642"/>
      <c r="AY62" s="644"/>
      <c r="AZ62" s="642"/>
      <c r="BA62" s="645"/>
      <c r="BB62" s="642"/>
      <c r="BC62" s="642"/>
      <c r="BD62" s="642"/>
      <c r="BE62" s="642"/>
      <c r="BF62" s="642"/>
      <c r="BG62" s="642"/>
    </row>
    <row r="63" spans="1:59" ht="17.25">
      <c r="A63" s="642"/>
      <c r="B63" s="646">
        <v>2</v>
      </c>
      <c r="C63" s="647">
        <v>2032</v>
      </c>
      <c r="D63" s="860" t="s">
        <v>1840</v>
      </c>
      <c r="E63" s="308">
        <v>15310765</v>
      </c>
      <c r="F63" s="308">
        <v>0</v>
      </c>
      <c r="G63" s="309">
        <v>175436</v>
      </c>
      <c r="H63" s="309">
        <v>462513</v>
      </c>
      <c r="I63" s="308">
        <v>0</v>
      </c>
      <c r="J63" s="307">
        <f t="shared" ref="J63:J69" si="12">SUM(E63:I63)</f>
        <v>15948714</v>
      </c>
      <c r="K63" s="642"/>
      <c r="L63" s="649" t="s">
        <v>595</v>
      </c>
      <c r="M63" s="642"/>
      <c r="N63" s="642"/>
      <c r="O63" s="643"/>
      <c r="P63" s="642"/>
      <c r="Q63" s="642"/>
      <c r="R63" s="642"/>
      <c r="S63" s="642"/>
      <c r="T63" s="642"/>
      <c r="U63" s="643"/>
      <c r="V63" s="642"/>
      <c r="W63" s="642"/>
      <c r="X63" s="642"/>
      <c r="Y63" s="642"/>
      <c r="Z63" s="642"/>
      <c r="AA63" s="643"/>
      <c r="AB63" s="642"/>
      <c r="AC63" s="642"/>
      <c r="AD63" s="642"/>
      <c r="AE63" s="642"/>
      <c r="AF63" s="642"/>
      <c r="AG63" s="643"/>
      <c r="AH63" s="642"/>
      <c r="AI63" s="642"/>
      <c r="AJ63" s="642"/>
      <c r="AK63" s="642"/>
      <c r="AL63" s="642"/>
      <c r="AM63" s="643"/>
      <c r="AN63" s="642"/>
      <c r="AO63" s="642"/>
      <c r="AP63" s="642"/>
      <c r="AQ63" s="642"/>
      <c r="AR63" s="642"/>
      <c r="AS63" s="643"/>
      <c r="AT63" s="642"/>
      <c r="AU63" s="642"/>
      <c r="AV63" s="642"/>
      <c r="AW63" s="642"/>
      <c r="AX63" s="642"/>
      <c r="AY63" s="644"/>
      <c r="AZ63" s="642"/>
      <c r="BA63" s="645"/>
      <c r="BB63" s="642"/>
      <c r="BC63" s="642"/>
      <c r="BD63" s="642"/>
      <c r="BE63" s="642"/>
      <c r="BF63" s="642"/>
      <c r="BG63" s="642"/>
    </row>
    <row r="64" spans="1:59" ht="17.25">
      <c r="A64" s="642"/>
      <c r="B64" s="646">
        <v>3</v>
      </c>
      <c r="C64" s="647">
        <v>2032</v>
      </c>
      <c r="D64" s="860" t="s">
        <v>1841</v>
      </c>
      <c r="E64" s="308">
        <v>0</v>
      </c>
      <c r="F64" s="308">
        <v>0</v>
      </c>
      <c r="G64" s="309">
        <v>0</v>
      </c>
      <c r="H64" s="309">
        <v>0</v>
      </c>
      <c r="I64" s="308">
        <v>0</v>
      </c>
      <c r="J64" s="307">
        <f t="shared" si="12"/>
        <v>0</v>
      </c>
      <c r="K64" s="642"/>
      <c r="L64" s="649" t="s">
        <v>595</v>
      </c>
      <c r="M64" s="642"/>
      <c r="N64" s="642"/>
      <c r="O64" s="643"/>
      <c r="P64" s="642"/>
      <c r="Q64" s="642"/>
      <c r="R64" s="642"/>
      <c r="S64" s="642"/>
      <c r="T64" s="642"/>
      <c r="U64" s="643"/>
      <c r="V64" s="642"/>
      <c r="W64" s="642"/>
      <c r="X64" s="642"/>
      <c r="Y64" s="642"/>
      <c r="Z64" s="642"/>
      <c r="AA64" s="643"/>
      <c r="AB64" s="642"/>
      <c r="AC64" s="642"/>
      <c r="AD64" s="642"/>
      <c r="AE64" s="642"/>
      <c r="AF64" s="642"/>
      <c r="AG64" s="643"/>
      <c r="AH64" s="642"/>
      <c r="AI64" s="642"/>
      <c r="AJ64" s="642"/>
      <c r="AK64" s="642"/>
      <c r="AL64" s="642"/>
      <c r="AM64" s="643"/>
      <c r="AN64" s="642"/>
      <c r="AO64" s="642"/>
      <c r="AP64" s="642"/>
      <c r="AQ64" s="642"/>
      <c r="AR64" s="642"/>
      <c r="AS64" s="643"/>
      <c r="AT64" s="642"/>
      <c r="AU64" s="642"/>
      <c r="AV64" s="642"/>
      <c r="AW64" s="642"/>
      <c r="AX64" s="642"/>
      <c r="AY64" s="644"/>
      <c r="AZ64" s="642"/>
      <c r="BA64" s="645"/>
      <c r="BB64" s="642"/>
      <c r="BC64" s="642"/>
      <c r="BD64" s="642"/>
      <c r="BE64" s="642"/>
      <c r="BF64" s="642"/>
      <c r="BG64" s="642"/>
    </row>
    <row r="65" spans="1:59" ht="17.25">
      <c r="A65" s="642"/>
      <c r="B65" s="646">
        <v>4</v>
      </c>
      <c r="C65" s="647">
        <v>2032</v>
      </c>
      <c r="D65" s="860" t="s">
        <v>1842</v>
      </c>
      <c r="E65" s="308">
        <v>0</v>
      </c>
      <c r="F65" s="308">
        <v>0</v>
      </c>
      <c r="G65" s="309">
        <v>0</v>
      </c>
      <c r="H65" s="309">
        <v>0</v>
      </c>
      <c r="I65" s="308">
        <v>0</v>
      </c>
      <c r="J65" s="307">
        <f t="shared" si="12"/>
        <v>0</v>
      </c>
      <c r="K65" s="642"/>
      <c r="L65" s="649" t="s">
        <v>595</v>
      </c>
      <c r="M65" s="642"/>
      <c r="N65" s="642"/>
      <c r="O65" s="643"/>
      <c r="P65" s="642"/>
      <c r="Q65" s="642"/>
      <c r="R65" s="642"/>
      <c r="S65" s="642"/>
      <c r="T65" s="642"/>
      <c r="U65" s="643"/>
      <c r="V65" s="642"/>
      <c r="W65" s="642"/>
      <c r="X65" s="642"/>
      <c r="Y65" s="642"/>
      <c r="Z65" s="642"/>
      <c r="AA65" s="643"/>
      <c r="AB65" s="642"/>
      <c r="AC65" s="642"/>
      <c r="AD65" s="642"/>
      <c r="AE65" s="642"/>
      <c r="AF65" s="642"/>
      <c r="AG65" s="643"/>
      <c r="AH65" s="642"/>
      <c r="AI65" s="642"/>
      <c r="AJ65" s="642"/>
      <c r="AK65" s="642"/>
      <c r="AL65" s="642"/>
      <c r="AM65" s="643"/>
      <c r="AN65" s="642"/>
      <c r="AO65" s="642"/>
      <c r="AP65" s="642"/>
      <c r="AQ65" s="642"/>
      <c r="AR65" s="642"/>
      <c r="AS65" s="643"/>
      <c r="AT65" s="642"/>
      <c r="AU65" s="642"/>
      <c r="AV65" s="642"/>
      <c r="AW65" s="642"/>
      <c r="AX65" s="642"/>
      <c r="AY65" s="644"/>
      <c r="AZ65" s="642"/>
      <c r="BA65" s="645"/>
      <c r="BB65" s="642"/>
      <c r="BC65" s="642"/>
      <c r="BD65" s="642"/>
      <c r="BE65" s="642"/>
      <c r="BF65" s="642"/>
      <c r="BG65" s="642"/>
    </row>
    <row r="66" spans="1:59" ht="17.25">
      <c r="A66" s="642"/>
      <c r="B66" s="646">
        <v>5</v>
      </c>
      <c r="C66" s="647">
        <v>2032</v>
      </c>
      <c r="D66" s="860" t="s">
        <v>1843</v>
      </c>
      <c r="E66" s="308">
        <v>3372827.26</v>
      </c>
      <c r="F66" s="308">
        <v>0</v>
      </c>
      <c r="G66" s="309">
        <v>38646.980000000003</v>
      </c>
      <c r="H66" s="309">
        <v>101887.49</v>
      </c>
      <c r="I66" s="308">
        <v>0</v>
      </c>
      <c r="J66" s="307">
        <f t="shared" si="12"/>
        <v>3513361.73</v>
      </c>
      <c r="K66" s="642"/>
      <c r="L66" s="649" t="s">
        <v>595</v>
      </c>
      <c r="M66" s="642"/>
      <c r="N66" s="642"/>
      <c r="O66" s="643"/>
      <c r="P66" s="642"/>
      <c r="Q66" s="642"/>
      <c r="R66" s="642"/>
      <c r="S66" s="642"/>
      <c r="T66" s="642"/>
      <c r="U66" s="643"/>
      <c r="V66" s="642"/>
      <c r="W66" s="642"/>
      <c r="X66" s="642"/>
      <c r="Y66" s="642"/>
      <c r="Z66" s="642"/>
      <c r="AA66" s="643"/>
      <c r="AB66" s="642"/>
      <c r="AC66" s="642"/>
      <c r="AD66" s="642"/>
      <c r="AE66" s="642"/>
      <c r="AF66" s="642"/>
      <c r="AG66" s="643"/>
      <c r="AH66" s="642"/>
      <c r="AI66" s="642"/>
      <c r="AJ66" s="642"/>
      <c r="AK66" s="642"/>
      <c r="AL66" s="642"/>
      <c r="AM66" s="643"/>
      <c r="AN66" s="642"/>
      <c r="AO66" s="642"/>
      <c r="AP66" s="642"/>
      <c r="AQ66" s="642"/>
      <c r="AR66" s="642"/>
      <c r="AS66" s="643"/>
      <c r="AT66" s="642"/>
      <c r="AU66" s="642"/>
      <c r="AV66" s="642"/>
      <c r="AW66" s="642"/>
      <c r="AX66" s="642"/>
      <c r="AY66" s="644"/>
      <c r="AZ66" s="642"/>
      <c r="BA66" s="645"/>
      <c r="BB66" s="642"/>
      <c r="BC66" s="642"/>
      <c r="BD66" s="642"/>
      <c r="BE66" s="642"/>
      <c r="BF66" s="642"/>
      <c r="BG66" s="642"/>
    </row>
    <row r="67" spans="1:59" ht="17.25">
      <c r="A67" s="642"/>
      <c r="B67" s="646">
        <v>6</v>
      </c>
      <c r="C67" s="647">
        <v>2032</v>
      </c>
      <c r="D67" s="860" t="s">
        <v>1845</v>
      </c>
      <c r="E67" s="308">
        <v>5562186.5499999998</v>
      </c>
      <c r="F67" s="308">
        <v>0</v>
      </c>
      <c r="G67" s="309">
        <v>63733.39</v>
      </c>
      <c r="H67" s="309">
        <v>168024.39</v>
      </c>
      <c r="I67" s="308">
        <v>0</v>
      </c>
      <c r="J67" s="307">
        <f t="shared" si="12"/>
        <v>5793944.3299999991</v>
      </c>
      <c r="K67" s="642"/>
      <c r="L67" s="649" t="s">
        <v>595</v>
      </c>
      <c r="M67" s="642"/>
      <c r="N67" s="642"/>
      <c r="O67" s="643"/>
      <c r="P67" s="642"/>
      <c r="Q67" s="642"/>
      <c r="R67" s="642"/>
      <c r="S67" s="642"/>
      <c r="T67" s="642"/>
      <c r="U67" s="643"/>
      <c r="V67" s="642"/>
      <c r="W67" s="642"/>
      <c r="X67" s="642"/>
      <c r="Y67" s="642"/>
      <c r="Z67" s="642"/>
      <c r="AA67" s="643"/>
      <c r="AB67" s="642"/>
      <c r="AC67" s="642"/>
      <c r="AD67" s="642"/>
      <c r="AE67" s="642"/>
      <c r="AF67" s="642"/>
      <c r="AG67" s="643"/>
      <c r="AH67" s="642"/>
      <c r="AI67" s="642"/>
      <c r="AJ67" s="642"/>
      <c r="AK67" s="642"/>
      <c r="AL67" s="642"/>
      <c r="AM67" s="643"/>
      <c r="AN67" s="642"/>
      <c r="AO67" s="642"/>
      <c r="AP67" s="642"/>
      <c r="AQ67" s="642"/>
      <c r="AR67" s="642"/>
      <c r="AS67" s="643"/>
      <c r="AT67" s="642"/>
      <c r="AU67" s="642"/>
      <c r="AV67" s="642"/>
      <c r="AW67" s="642"/>
      <c r="AX67" s="642"/>
      <c r="AY67" s="644"/>
      <c r="AZ67" s="642"/>
      <c r="BA67" s="645"/>
      <c r="BB67" s="642"/>
      <c r="BC67" s="642"/>
      <c r="BD67" s="642"/>
      <c r="BE67" s="642"/>
      <c r="BF67" s="642"/>
      <c r="BG67" s="642"/>
    </row>
    <row r="68" spans="1:59" ht="17.25">
      <c r="A68" s="642"/>
      <c r="B68" s="646">
        <v>7</v>
      </c>
      <c r="C68" s="647">
        <v>2032</v>
      </c>
      <c r="D68" s="860" t="s">
        <v>1844</v>
      </c>
      <c r="E68" s="308">
        <v>4945887.2</v>
      </c>
      <c r="F68" s="308">
        <v>0</v>
      </c>
      <c r="G68" s="309">
        <v>56671.62</v>
      </c>
      <c r="H68" s="309">
        <v>149407.01</v>
      </c>
      <c r="I68" s="308">
        <v>0</v>
      </c>
      <c r="J68" s="307">
        <f t="shared" si="12"/>
        <v>5151965.83</v>
      </c>
      <c r="K68" s="642"/>
      <c r="L68" s="649" t="s">
        <v>595</v>
      </c>
      <c r="M68" s="642"/>
      <c r="N68" s="642"/>
      <c r="O68" s="643"/>
      <c r="P68" s="642"/>
      <c r="Q68" s="642"/>
      <c r="R68" s="642"/>
      <c r="S68" s="642"/>
      <c r="T68" s="642"/>
      <c r="U68" s="643"/>
      <c r="V68" s="642"/>
      <c r="W68" s="642"/>
      <c r="X68" s="642"/>
      <c r="Y68" s="642"/>
      <c r="Z68" s="642"/>
      <c r="AA68" s="643"/>
      <c r="AB68" s="642"/>
      <c r="AC68" s="642"/>
      <c r="AD68" s="642"/>
      <c r="AE68" s="642"/>
      <c r="AF68" s="642"/>
      <c r="AG68" s="643"/>
      <c r="AH68" s="642"/>
      <c r="AI68" s="642"/>
      <c r="AJ68" s="642"/>
      <c r="AK68" s="642"/>
      <c r="AL68" s="642"/>
      <c r="AM68" s="643"/>
      <c r="AN68" s="642"/>
      <c r="AO68" s="642"/>
      <c r="AP68" s="642"/>
      <c r="AQ68" s="642"/>
      <c r="AR68" s="642"/>
      <c r="AS68" s="643"/>
      <c r="AT68" s="642"/>
      <c r="AU68" s="642"/>
      <c r="AV68" s="642"/>
      <c r="AW68" s="642"/>
      <c r="AX68" s="642"/>
      <c r="AY68" s="644"/>
      <c r="AZ68" s="642"/>
      <c r="BA68" s="645"/>
      <c r="BB68" s="642"/>
      <c r="BC68" s="642"/>
      <c r="BD68" s="642"/>
      <c r="BE68" s="642"/>
      <c r="BF68" s="642"/>
      <c r="BG68" s="642"/>
    </row>
    <row r="69" spans="1:59" ht="17.25">
      <c r="A69" s="642"/>
      <c r="B69" s="646">
        <v>8</v>
      </c>
      <c r="C69" s="647">
        <v>2032</v>
      </c>
      <c r="D69" s="860" t="s">
        <v>1846</v>
      </c>
      <c r="E69" s="308">
        <v>0</v>
      </c>
      <c r="F69" s="308">
        <v>0</v>
      </c>
      <c r="G69" s="309">
        <v>0</v>
      </c>
      <c r="H69" s="309">
        <v>0</v>
      </c>
      <c r="I69" s="308">
        <v>0</v>
      </c>
      <c r="J69" s="307">
        <f t="shared" si="12"/>
        <v>0</v>
      </c>
      <c r="K69" s="642"/>
      <c r="L69" s="649" t="s">
        <v>595</v>
      </c>
      <c r="M69" s="642"/>
      <c r="N69" s="642"/>
      <c r="O69" s="643"/>
      <c r="P69" s="642"/>
      <c r="Q69" s="642"/>
      <c r="R69" s="642"/>
      <c r="S69" s="642"/>
      <c r="T69" s="642"/>
      <c r="U69" s="643"/>
      <c r="V69" s="642"/>
      <c r="W69" s="642"/>
      <c r="X69" s="642"/>
      <c r="Y69" s="642"/>
      <c r="Z69" s="642"/>
      <c r="AA69" s="643"/>
      <c r="AB69" s="642"/>
      <c r="AC69" s="642"/>
      <c r="AD69" s="642"/>
      <c r="AE69" s="642"/>
      <c r="AF69" s="642"/>
      <c r="AG69" s="643"/>
      <c r="AH69" s="642"/>
      <c r="AI69" s="642"/>
      <c r="AJ69" s="642"/>
      <c r="AK69" s="642"/>
      <c r="AL69" s="642"/>
      <c r="AM69" s="643"/>
      <c r="AN69" s="642"/>
      <c r="AO69" s="642"/>
      <c r="AP69" s="642"/>
      <c r="AQ69" s="642"/>
      <c r="AR69" s="642"/>
      <c r="AS69" s="643"/>
      <c r="AT69" s="642"/>
      <c r="AU69" s="642"/>
      <c r="AV69" s="642"/>
      <c r="AW69" s="642"/>
      <c r="AX69" s="642"/>
      <c r="AY69" s="644"/>
      <c r="AZ69" s="642"/>
      <c r="BA69" s="645"/>
      <c r="BB69" s="642"/>
      <c r="BC69" s="642"/>
      <c r="BD69" s="642"/>
      <c r="BE69" s="642"/>
      <c r="BF69" s="642"/>
      <c r="BG69" s="642"/>
    </row>
    <row r="70" spans="1:59">
      <c r="A70" s="642"/>
      <c r="B70" s="646">
        <v>9</v>
      </c>
      <c r="C70" s="647">
        <v>2032</v>
      </c>
      <c r="D70" s="209" t="s">
        <v>596</v>
      </c>
      <c r="E70" s="310">
        <f t="shared" ref="E70:J70" si="13">SUM(E63:E69)</f>
        <v>29191666.009999998</v>
      </c>
      <c r="F70" s="310">
        <f t="shared" si="13"/>
        <v>0</v>
      </c>
      <c r="G70" s="310">
        <f t="shared" si="13"/>
        <v>334487.99</v>
      </c>
      <c r="H70" s="310">
        <f t="shared" si="13"/>
        <v>881831.89</v>
      </c>
      <c r="I70" s="310">
        <f t="shared" si="13"/>
        <v>0</v>
      </c>
      <c r="J70" s="311">
        <f t="shared" si="13"/>
        <v>30407985.890000001</v>
      </c>
      <c r="K70" s="642"/>
      <c r="L70" s="649" t="s">
        <v>597</v>
      </c>
      <c r="M70" s="642"/>
      <c r="N70" s="642"/>
      <c r="O70" s="643"/>
      <c r="P70" s="642"/>
      <c r="Q70" s="642"/>
      <c r="R70" s="642"/>
      <c r="S70" s="642"/>
      <c r="T70" s="642"/>
      <c r="U70" s="643"/>
      <c r="V70" s="642"/>
      <c r="W70" s="642"/>
      <c r="X70" s="642"/>
      <c r="Y70" s="642"/>
      <c r="Z70" s="642"/>
      <c r="AA70" s="643"/>
      <c r="AB70" s="642"/>
      <c r="AC70" s="642"/>
      <c r="AD70" s="642"/>
      <c r="AE70" s="642"/>
      <c r="AF70" s="642"/>
      <c r="AG70" s="643"/>
      <c r="AH70" s="642"/>
      <c r="AI70" s="642"/>
      <c r="AJ70" s="642"/>
      <c r="AK70" s="642"/>
      <c r="AL70" s="642"/>
      <c r="AM70" s="643"/>
      <c r="AN70" s="642"/>
      <c r="AO70" s="642"/>
      <c r="AP70" s="642"/>
      <c r="AQ70" s="642"/>
      <c r="AR70" s="642"/>
      <c r="AS70" s="643"/>
      <c r="AT70" s="642"/>
      <c r="AU70" s="642"/>
      <c r="AV70" s="642"/>
      <c r="AW70" s="642"/>
      <c r="AX70" s="642"/>
      <c r="AY70" s="644"/>
      <c r="AZ70" s="642"/>
      <c r="BA70" s="645"/>
      <c r="BB70" s="642"/>
      <c r="BC70" s="642"/>
      <c r="BD70" s="642"/>
      <c r="BE70" s="642"/>
      <c r="BF70" s="642"/>
      <c r="BG70" s="642"/>
    </row>
    <row r="71" spans="1:59" ht="17.25">
      <c r="A71" s="642"/>
      <c r="B71" s="646">
        <v>10</v>
      </c>
      <c r="C71" s="647">
        <v>2032</v>
      </c>
      <c r="D71" s="861" t="s">
        <v>1847</v>
      </c>
      <c r="E71" s="308">
        <v>0</v>
      </c>
      <c r="F71" s="308">
        <v>0</v>
      </c>
      <c r="G71" s="309">
        <v>0</v>
      </c>
      <c r="H71" s="309">
        <v>0</v>
      </c>
      <c r="I71" s="308">
        <v>0</v>
      </c>
      <c r="J71" s="307">
        <f>SUM(E71:I71)</f>
        <v>0</v>
      </c>
      <c r="K71" s="642"/>
      <c r="L71" s="649" t="s">
        <v>595</v>
      </c>
      <c r="M71" s="642"/>
      <c r="N71" s="642"/>
      <c r="O71" s="643"/>
      <c r="P71" s="642"/>
      <c r="Q71" s="642"/>
      <c r="R71" s="642"/>
      <c r="S71" s="642"/>
      <c r="T71" s="642"/>
      <c r="U71" s="643"/>
      <c r="V71" s="642"/>
      <c r="W71" s="642"/>
      <c r="X71" s="642"/>
      <c r="Y71" s="642"/>
      <c r="Z71" s="642"/>
      <c r="AA71" s="643"/>
      <c r="AB71" s="642"/>
      <c r="AC71" s="642"/>
      <c r="AD71" s="642"/>
      <c r="AE71" s="642"/>
      <c r="AF71" s="642"/>
      <c r="AG71" s="643"/>
      <c r="AH71" s="642"/>
      <c r="AI71" s="642"/>
      <c r="AJ71" s="642"/>
      <c r="AK71" s="642"/>
      <c r="AL71" s="642"/>
      <c r="AM71" s="643"/>
      <c r="AN71" s="642"/>
      <c r="AO71" s="642"/>
      <c r="AP71" s="642"/>
      <c r="AQ71" s="642"/>
      <c r="AR71" s="642"/>
      <c r="AS71" s="643"/>
      <c r="AT71" s="642"/>
      <c r="AU71" s="642"/>
      <c r="AV71" s="642"/>
      <c r="AW71" s="642"/>
      <c r="AX71" s="642"/>
      <c r="AY71" s="644"/>
      <c r="AZ71" s="642"/>
      <c r="BA71" s="645"/>
      <c r="BB71" s="642"/>
      <c r="BC71" s="642"/>
      <c r="BD71" s="642"/>
      <c r="BE71" s="642"/>
      <c r="BF71" s="642"/>
      <c r="BG71" s="642"/>
    </row>
    <row r="72" spans="1:59" ht="17.25">
      <c r="A72" s="642"/>
      <c r="B72" s="646">
        <v>11</v>
      </c>
      <c r="C72" s="647">
        <v>2032</v>
      </c>
      <c r="D72" s="861" t="s">
        <v>1848</v>
      </c>
      <c r="E72" s="308">
        <v>0</v>
      </c>
      <c r="F72" s="308">
        <v>0</v>
      </c>
      <c r="G72" s="309">
        <v>0</v>
      </c>
      <c r="H72" s="309">
        <v>0</v>
      </c>
      <c r="I72" s="308">
        <v>0</v>
      </c>
      <c r="J72" s="307">
        <f>SUM(E72:I72)</f>
        <v>0</v>
      </c>
      <c r="K72" s="642"/>
      <c r="L72" s="649" t="s">
        <v>595</v>
      </c>
      <c r="M72" s="642"/>
      <c r="N72" s="642"/>
      <c r="O72" s="643"/>
      <c r="P72" s="642"/>
      <c r="Q72" s="642"/>
      <c r="R72" s="642"/>
      <c r="S72" s="642"/>
      <c r="T72" s="642"/>
      <c r="U72" s="643"/>
      <c r="V72" s="642"/>
      <c r="W72" s="642"/>
      <c r="X72" s="642"/>
      <c r="Y72" s="642"/>
      <c r="Z72" s="642"/>
      <c r="AA72" s="643"/>
      <c r="AB72" s="642"/>
      <c r="AC72" s="642"/>
      <c r="AD72" s="642"/>
      <c r="AE72" s="642"/>
      <c r="AF72" s="642"/>
      <c r="AG72" s="643"/>
      <c r="AH72" s="642"/>
      <c r="AI72" s="642"/>
      <c r="AJ72" s="642"/>
      <c r="AK72" s="642"/>
      <c r="AL72" s="642"/>
      <c r="AM72" s="643"/>
      <c r="AN72" s="642"/>
      <c r="AO72" s="642"/>
      <c r="AP72" s="642"/>
      <c r="AQ72" s="642"/>
      <c r="AR72" s="642"/>
      <c r="AS72" s="643"/>
      <c r="AT72" s="642"/>
      <c r="AU72" s="642"/>
      <c r="AV72" s="642"/>
      <c r="AW72" s="642"/>
      <c r="AX72" s="642"/>
      <c r="AY72" s="644"/>
      <c r="AZ72" s="642"/>
      <c r="BA72" s="645"/>
      <c r="BB72" s="642"/>
      <c r="BC72" s="642"/>
      <c r="BD72" s="642"/>
      <c r="BE72" s="642"/>
      <c r="BF72" s="642"/>
      <c r="BG72" s="642"/>
    </row>
    <row r="73" spans="1:59">
      <c r="A73" s="642"/>
      <c r="B73" s="646">
        <v>12</v>
      </c>
      <c r="C73" s="647">
        <v>2032</v>
      </c>
      <c r="D73" s="209" t="s">
        <v>598</v>
      </c>
      <c r="E73" s="310">
        <f>SUM(E71:E72)</f>
        <v>0</v>
      </c>
      <c r="F73" s="310">
        <f>SUM(F71:F72)</f>
        <v>0</v>
      </c>
      <c r="G73" s="310">
        <f>SUM(G71:G72)</f>
        <v>0</v>
      </c>
      <c r="H73" s="310">
        <f>SUM(H71:H72)</f>
        <v>0</v>
      </c>
      <c r="I73" s="310">
        <f>SUM(I71:I72)</f>
        <v>0</v>
      </c>
      <c r="J73" s="311">
        <f>SUM(E73:I73)</f>
        <v>0</v>
      </c>
      <c r="K73" s="642"/>
      <c r="L73" s="649" t="s">
        <v>599</v>
      </c>
      <c r="M73" s="642"/>
      <c r="N73" s="642"/>
      <c r="O73" s="643"/>
      <c r="P73" s="642"/>
      <c r="Q73" s="642"/>
      <c r="R73" s="642"/>
      <c r="S73" s="642"/>
      <c r="T73" s="642"/>
      <c r="U73" s="643"/>
      <c r="V73" s="642"/>
      <c r="W73" s="642"/>
      <c r="X73" s="642"/>
      <c r="Y73" s="642"/>
      <c r="Z73" s="642"/>
      <c r="AA73" s="643"/>
      <c r="AB73" s="642"/>
      <c r="AC73" s="642"/>
      <c r="AD73" s="642"/>
      <c r="AE73" s="642"/>
      <c r="AF73" s="642"/>
      <c r="AG73" s="643"/>
      <c r="AH73" s="642"/>
      <c r="AI73" s="642"/>
      <c r="AJ73" s="642"/>
      <c r="AK73" s="642"/>
      <c r="AL73" s="642"/>
      <c r="AM73" s="643"/>
      <c r="AN73" s="642"/>
      <c r="AO73" s="642"/>
      <c r="AP73" s="642"/>
      <c r="AQ73" s="642"/>
      <c r="AR73" s="642"/>
      <c r="AS73" s="643"/>
      <c r="AT73" s="642"/>
      <c r="AU73" s="642"/>
      <c r="AV73" s="642"/>
      <c r="AW73" s="642"/>
      <c r="AX73" s="642"/>
      <c r="AY73" s="644"/>
      <c r="AZ73" s="642"/>
      <c r="BA73" s="645"/>
      <c r="BB73" s="642"/>
      <c r="BC73" s="642"/>
      <c r="BD73" s="642"/>
      <c r="BE73" s="642"/>
      <c r="BF73" s="642"/>
      <c r="BG73" s="642"/>
    </row>
    <row r="74" spans="1:59" ht="30" customHeight="1">
      <c r="A74" s="642"/>
      <c r="B74" s="651">
        <v>13</v>
      </c>
      <c r="C74" s="652">
        <v>2032</v>
      </c>
      <c r="D74" s="88" t="s">
        <v>600</v>
      </c>
      <c r="E74" s="312">
        <f t="shared" ref="E74:J74" si="14">E62+E70+E73</f>
        <v>177284123.46999997</v>
      </c>
      <c r="F74" s="312">
        <f t="shared" si="14"/>
        <v>170916</v>
      </c>
      <c r="G74" s="312">
        <f t="shared" si="14"/>
        <v>2031380.73</v>
      </c>
      <c r="H74" s="312">
        <f t="shared" si="14"/>
        <v>5355458.21</v>
      </c>
      <c r="I74" s="312">
        <f t="shared" si="14"/>
        <v>0</v>
      </c>
      <c r="J74" s="313">
        <f t="shared" si="14"/>
        <v>184841878.40999997</v>
      </c>
      <c r="K74" s="642"/>
      <c r="L74" s="656" t="s">
        <v>601</v>
      </c>
      <c r="M74" s="642"/>
      <c r="N74" s="642"/>
      <c r="O74" s="643"/>
      <c r="P74" s="642"/>
      <c r="Q74" s="642"/>
      <c r="R74" s="642"/>
      <c r="S74" s="642"/>
      <c r="T74" s="642"/>
      <c r="U74" s="643"/>
      <c r="V74" s="642"/>
      <c r="W74" s="642"/>
      <c r="X74" s="642"/>
      <c r="Y74" s="642"/>
      <c r="Z74" s="642"/>
      <c r="AA74" s="643"/>
      <c r="AB74" s="642"/>
      <c r="AC74" s="642"/>
      <c r="AD74" s="642"/>
      <c r="AE74" s="642"/>
      <c r="AF74" s="642"/>
      <c r="AG74" s="643"/>
      <c r="AH74" s="642"/>
      <c r="AI74" s="642"/>
      <c r="AJ74" s="642"/>
      <c r="AK74" s="642"/>
      <c r="AL74" s="642"/>
      <c r="AM74" s="643"/>
      <c r="AN74" s="642"/>
      <c r="AO74" s="642"/>
      <c r="AP74" s="642"/>
      <c r="AQ74" s="642"/>
      <c r="AR74" s="642"/>
      <c r="AS74" s="643"/>
      <c r="AT74" s="642"/>
      <c r="AU74" s="642"/>
      <c r="AV74" s="642"/>
      <c r="AW74" s="642"/>
      <c r="AX74" s="642"/>
      <c r="AY74" s="644"/>
      <c r="AZ74" s="642"/>
      <c r="BA74" s="645"/>
      <c r="BB74" s="642"/>
      <c r="BC74" s="642"/>
      <c r="BD74" s="642"/>
      <c r="BE74" s="642"/>
      <c r="BF74" s="642"/>
      <c r="BG74" s="642"/>
    </row>
    <row r="75" spans="1:59">
      <c r="A75" s="642"/>
      <c r="B75" s="653">
        <v>1</v>
      </c>
      <c r="C75" s="654">
        <v>2033</v>
      </c>
      <c r="D75" s="655" t="str">
        <f>D10</f>
        <v>SoCalGas</v>
      </c>
      <c r="E75" s="306">
        <f>'3.1 Funding Category'!D16+'3.1 Funding Category'!D24</f>
        <v>152535231.18611133</v>
      </c>
      <c r="F75" s="306">
        <f>'3.1 Funding Category'!D32</f>
        <v>170916</v>
      </c>
      <c r="G75" s="306">
        <f>'3.1 Funding Category'!D80</f>
        <v>1747799.52</v>
      </c>
      <c r="H75" s="306">
        <f>'3.1 Funding Category'!D88</f>
        <v>4607835.1100000003</v>
      </c>
      <c r="I75" s="308">
        <v>0</v>
      </c>
      <c r="J75" s="307">
        <f>SUM(E75:I75)</f>
        <v>159061781.81611136</v>
      </c>
      <c r="K75" s="642"/>
      <c r="L75" s="649"/>
      <c r="M75" s="642"/>
      <c r="N75" s="642"/>
      <c r="O75" s="643"/>
      <c r="P75" s="642"/>
      <c r="Q75" s="642"/>
      <c r="R75" s="642"/>
      <c r="S75" s="642"/>
      <c r="T75" s="642"/>
      <c r="U75" s="643"/>
      <c r="V75" s="642"/>
      <c r="W75" s="642"/>
      <c r="X75" s="642"/>
      <c r="Y75" s="642"/>
      <c r="Z75" s="642"/>
      <c r="AA75" s="643"/>
      <c r="AB75" s="642"/>
      <c r="AC75" s="642"/>
      <c r="AD75" s="642"/>
      <c r="AE75" s="642"/>
      <c r="AF75" s="642"/>
      <c r="AG75" s="643"/>
      <c r="AH75" s="642"/>
      <c r="AI75" s="642"/>
      <c r="AJ75" s="642"/>
      <c r="AK75" s="642"/>
      <c r="AL75" s="642"/>
      <c r="AM75" s="643"/>
      <c r="AN75" s="642"/>
      <c r="AO75" s="642"/>
      <c r="AP75" s="642"/>
      <c r="AQ75" s="642"/>
      <c r="AR75" s="642"/>
      <c r="AS75" s="643"/>
      <c r="AT75" s="642"/>
      <c r="AU75" s="642"/>
      <c r="AV75" s="642"/>
      <c r="AW75" s="642"/>
      <c r="AX75" s="642"/>
      <c r="AY75" s="644"/>
      <c r="AZ75" s="642"/>
      <c r="BA75" s="645"/>
      <c r="BB75" s="642"/>
      <c r="BC75" s="642"/>
      <c r="BD75" s="642"/>
      <c r="BE75" s="642"/>
      <c r="BF75" s="642"/>
      <c r="BG75" s="642"/>
    </row>
    <row r="76" spans="1:59" ht="17.25">
      <c r="A76" s="642"/>
      <c r="B76" s="646">
        <v>2</v>
      </c>
      <c r="C76" s="647">
        <v>2033</v>
      </c>
      <c r="D76" s="860" t="s">
        <v>1840</v>
      </c>
      <c r="E76" s="308">
        <v>15770088</v>
      </c>
      <c r="F76" s="308">
        <v>0</v>
      </c>
      <c r="G76" s="309">
        <v>180699</v>
      </c>
      <c r="H76" s="309">
        <v>476388</v>
      </c>
      <c r="I76" s="308">
        <v>0</v>
      </c>
      <c r="J76" s="307">
        <f t="shared" ref="J76:J82" si="15">SUM(E76:I76)</f>
        <v>16427175</v>
      </c>
      <c r="K76" s="642"/>
      <c r="L76" s="649" t="s">
        <v>595</v>
      </c>
      <c r="M76" s="642"/>
      <c r="N76" s="642"/>
      <c r="O76" s="643"/>
      <c r="P76" s="642"/>
      <c r="Q76" s="642"/>
      <c r="R76" s="642"/>
      <c r="S76" s="642"/>
      <c r="T76" s="642"/>
      <c r="U76" s="643"/>
      <c r="V76" s="642"/>
      <c r="W76" s="642"/>
      <c r="X76" s="642"/>
      <c r="Y76" s="642"/>
      <c r="Z76" s="642"/>
      <c r="AA76" s="643"/>
      <c r="AB76" s="642"/>
      <c r="AC76" s="642"/>
      <c r="AD76" s="642"/>
      <c r="AE76" s="642"/>
      <c r="AF76" s="642"/>
      <c r="AG76" s="643"/>
      <c r="AH76" s="642"/>
      <c r="AI76" s="642"/>
      <c r="AJ76" s="642"/>
      <c r="AK76" s="642"/>
      <c r="AL76" s="642"/>
      <c r="AM76" s="643"/>
      <c r="AN76" s="642"/>
      <c r="AO76" s="642"/>
      <c r="AP76" s="642"/>
      <c r="AQ76" s="642"/>
      <c r="AR76" s="642"/>
      <c r="AS76" s="643"/>
      <c r="AT76" s="642"/>
      <c r="AU76" s="642"/>
      <c r="AV76" s="642"/>
      <c r="AW76" s="642"/>
      <c r="AX76" s="642"/>
      <c r="AY76" s="644"/>
      <c r="AZ76" s="642"/>
      <c r="BA76" s="645"/>
      <c r="BB76" s="642"/>
      <c r="BC76" s="642"/>
      <c r="BD76" s="642"/>
      <c r="BE76" s="642"/>
      <c r="BF76" s="642"/>
      <c r="BG76" s="642"/>
    </row>
    <row r="77" spans="1:59" ht="17.25">
      <c r="A77" s="642"/>
      <c r="B77" s="646">
        <v>3</v>
      </c>
      <c r="C77" s="647">
        <v>2033</v>
      </c>
      <c r="D77" s="860" t="s">
        <v>1841</v>
      </c>
      <c r="E77" s="308">
        <v>0</v>
      </c>
      <c r="F77" s="308">
        <v>0</v>
      </c>
      <c r="G77" s="309">
        <v>0</v>
      </c>
      <c r="H77" s="309">
        <v>0</v>
      </c>
      <c r="I77" s="308">
        <v>0</v>
      </c>
      <c r="J77" s="307">
        <f t="shared" si="15"/>
        <v>0</v>
      </c>
      <c r="K77" s="642"/>
      <c r="L77" s="649" t="s">
        <v>595</v>
      </c>
      <c r="M77" s="642"/>
      <c r="N77" s="642"/>
      <c r="O77" s="643"/>
      <c r="P77" s="642"/>
      <c r="Q77" s="642"/>
      <c r="R77" s="642"/>
      <c r="S77" s="642"/>
      <c r="T77" s="642"/>
      <c r="U77" s="643"/>
      <c r="V77" s="642"/>
      <c r="W77" s="642"/>
      <c r="X77" s="642"/>
      <c r="Y77" s="642"/>
      <c r="Z77" s="642"/>
      <c r="AA77" s="643"/>
      <c r="AB77" s="642"/>
      <c r="AC77" s="642"/>
      <c r="AD77" s="642"/>
      <c r="AE77" s="642"/>
      <c r="AF77" s="642"/>
      <c r="AG77" s="643"/>
      <c r="AH77" s="642"/>
      <c r="AI77" s="642"/>
      <c r="AJ77" s="642"/>
      <c r="AK77" s="642"/>
      <c r="AL77" s="642"/>
      <c r="AM77" s="643"/>
      <c r="AN77" s="642"/>
      <c r="AO77" s="642"/>
      <c r="AP77" s="642"/>
      <c r="AQ77" s="642"/>
      <c r="AR77" s="642"/>
      <c r="AS77" s="643"/>
      <c r="AT77" s="642"/>
      <c r="AU77" s="642"/>
      <c r="AV77" s="642"/>
      <c r="AW77" s="642"/>
      <c r="AX77" s="642"/>
      <c r="AY77" s="644"/>
      <c r="AZ77" s="642"/>
      <c r="BA77" s="645"/>
      <c r="BB77" s="642"/>
      <c r="BC77" s="642"/>
      <c r="BD77" s="642"/>
      <c r="BE77" s="642"/>
      <c r="BF77" s="642"/>
      <c r="BG77" s="642"/>
    </row>
    <row r="78" spans="1:59" ht="17.25">
      <c r="A78" s="642"/>
      <c r="B78" s="646">
        <v>4</v>
      </c>
      <c r="C78" s="647">
        <v>2033</v>
      </c>
      <c r="D78" s="860" t="s">
        <v>1842</v>
      </c>
      <c r="E78" s="308">
        <v>0</v>
      </c>
      <c r="F78" s="308">
        <v>0</v>
      </c>
      <c r="G78" s="309">
        <v>0</v>
      </c>
      <c r="H78" s="309">
        <v>0</v>
      </c>
      <c r="I78" s="308">
        <v>0</v>
      </c>
      <c r="J78" s="307">
        <f t="shared" si="15"/>
        <v>0</v>
      </c>
      <c r="K78" s="642"/>
      <c r="L78" s="649" t="s">
        <v>595</v>
      </c>
      <c r="M78" s="642"/>
      <c r="N78" s="642"/>
      <c r="O78" s="643"/>
      <c r="P78" s="642"/>
      <c r="Q78" s="642"/>
      <c r="R78" s="642"/>
      <c r="S78" s="642"/>
      <c r="T78" s="642"/>
      <c r="U78" s="643"/>
      <c r="V78" s="642"/>
      <c r="W78" s="642"/>
      <c r="X78" s="642"/>
      <c r="Y78" s="642"/>
      <c r="Z78" s="642"/>
      <c r="AA78" s="643"/>
      <c r="AB78" s="642"/>
      <c r="AC78" s="642"/>
      <c r="AD78" s="642"/>
      <c r="AE78" s="642"/>
      <c r="AF78" s="642"/>
      <c r="AG78" s="643"/>
      <c r="AH78" s="642"/>
      <c r="AI78" s="642"/>
      <c r="AJ78" s="642"/>
      <c r="AK78" s="642"/>
      <c r="AL78" s="642"/>
      <c r="AM78" s="643"/>
      <c r="AN78" s="642"/>
      <c r="AO78" s="642"/>
      <c r="AP78" s="642"/>
      <c r="AQ78" s="642"/>
      <c r="AR78" s="642"/>
      <c r="AS78" s="643"/>
      <c r="AT78" s="642"/>
      <c r="AU78" s="642"/>
      <c r="AV78" s="642"/>
      <c r="AW78" s="642"/>
      <c r="AX78" s="642"/>
      <c r="AY78" s="644"/>
      <c r="AZ78" s="642"/>
      <c r="BA78" s="645"/>
      <c r="BB78" s="642"/>
      <c r="BC78" s="642"/>
      <c r="BD78" s="642"/>
      <c r="BE78" s="642"/>
      <c r="BF78" s="642"/>
      <c r="BG78" s="642"/>
    </row>
    <row r="79" spans="1:59" ht="17.25">
      <c r="A79" s="642"/>
      <c r="B79" s="646">
        <v>5</v>
      </c>
      <c r="C79" s="647">
        <v>2033</v>
      </c>
      <c r="D79" s="860" t="s">
        <v>1843</v>
      </c>
      <c r="E79" s="308">
        <v>3469482.32</v>
      </c>
      <c r="F79" s="308">
        <v>0</v>
      </c>
      <c r="G79" s="309">
        <v>39754.480000000003</v>
      </c>
      <c r="H79" s="309">
        <v>104807.28</v>
      </c>
      <c r="I79" s="308">
        <v>0</v>
      </c>
      <c r="J79" s="307">
        <f t="shared" si="15"/>
        <v>3614044.0799999996</v>
      </c>
      <c r="K79" s="642"/>
      <c r="L79" s="649" t="s">
        <v>595</v>
      </c>
      <c r="M79" s="642"/>
      <c r="N79" s="642"/>
      <c r="O79" s="643"/>
      <c r="P79" s="642"/>
      <c r="Q79" s="642"/>
      <c r="R79" s="642"/>
      <c r="S79" s="642"/>
      <c r="T79" s="642"/>
      <c r="U79" s="643"/>
      <c r="V79" s="642"/>
      <c r="W79" s="642"/>
      <c r="X79" s="642"/>
      <c r="Y79" s="642"/>
      <c r="Z79" s="642"/>
      <c r="AA79" s="643"/>
      <c r="AB79" s="642"/>
      <c r="AC79" s="642"/>
      <c r="AD79" s="642"/>
      <c r="AE79" s="642"/>
      <c r="AF79" s="642"/>
      <c r="AG79" s="643"/>
      <c r="AH79" s="642"/>
      <c r="AI79" s="642"/>
      <c r="AJ79" s="642"/>
      <c r="AK79" s="642"/>
      <c r="AL79" s="642"/>
      <c r="AM79" s="643"/>
      <c r="AN79" s="642"/>
      <c r="AO79" s="642"/>
      <c r="AP79" s="642"/>
      <c r="AQ79" s="642"/>
      <c r="AR79" s="642"/>
      <c r="AS79" s="643"/>
      <c r="AT79" s="642"/>
      <c r="AU79" s="642"/>
      <c r="AV79" s="642"/>
      <c r="AW79" s="642"/>
      <c r="AX79" s="642"/>
      <c r="AY79" s="644"/>
      <c r="AZ79" s="642"/>
      <c r="BA79" s="645"/>
      <c r="BB79" s="642"/>
      <c r="BC79" s="642"/>
      <c r="BD79" s="642"/>
      <c r="BE79" s="642"/>
      <c r="BF79" s="642"/>
      <c r="BG79" s="642"/>
    </row>
    <row r="80" spans="1:59" ht="17.25">
      <c r="A80" s="642"/>
      <c r="B80" s="646">
        <v>6</v>
      </c>
      <c r="C80" s="647">
        <v>2033</v>
      </c>
      <c r="D80" s="860" t="s">
        <v>1845</v>
      </c>
      <c r="E80" s="308">
        <v>5784674.0199999996</v>
      </c>
      <c r="F80" s="308">
        <v>0</v>
      </c>
      <c r="G80" s="309">
        <v>66282.720000000001</v>
      </c>
      <c r="H80" s="309">
        <v>174745.36</v>
      </c>
      <c r="I80" s="308">
        <v>0</v>
      </c>
      <c r="J80" s="307">
        <f t="shared" si="15"/>
        <v>6025702.0999999996</v>
      </c>
      <c r="K80" s="642"/>
      <c r="L80" s="649" t="s">
        <v>595</v>
      </c>
      <c r="M80" s="642"/>
      <c r="N80" s="642"/>
      <c r="O80" s="643"/>
      <c r="P80" s="642"/>
      <c r="Q80" s="642"/>
      <c r="R80" s="642"/>
      <c r="S80" s="642"/>
      <c r="T80" s="642"/>
      <c r="U80" s="643"/>
      <c r="V80" s="642"/>
      <c r="W80" s="642"/>
      <c r="X80" s="642"/>
      <c r="Y80" s="642"/>
      <c r="Z80" s="642"/>
      <c r="AA80" s="643"/>
      <c r="AB80" s="642"/>
      <c r="AC80" s="642"/>
      <c r="AD80" s="642"/>
      <c r="AE80" s="642"/>
      <c r="AF80" s="642"/>
      <c r="AG80" s="643"/>
      <c r="AH80" s="642"/>
      <c r="AI80" s="642"/>
      <c r="AJ80" s="642"/>
      <c r="AK80" s="642"/>
      <c r="AL80" s="642"/>
      <c r="AM80" s="643"/>
      <c r="AN80" s="642"/>
      <c r="AO80" s="642"/>
      <c r="AP80" s="642"/>
      <c r="AQ80" s="642"/>
      <c r="AR80" s="642"/>
      <c r="AS80" s="643"/>
      <c r="AT80" s="642"/>
      <c r="AU80" s="642"/>
      <c r="AV80" s="642"/>
      <c r="AW80" s="642"/>
      <c r="AX80" s="642"/>
      <c r="AY80" s="644"/>
      <c r="AZ80" s="642"/>
      <c r="BA80" s="645"/>
      <c r="BB80" s="642"/>
      <c r="BC80" s="642"/>
      <c r="BD80" s="642"/>
      <c r="BE80" s="642"/>
      <c r="BF80" s="642"/>
      <c r="BG80" s="642"/>
    </row>
    <row r="81" spans="1:59" ht="17.25">
      <c r="A81" s="642"/>
      <c r="B81" s="646">
        <v>7</v>
      </c>
      <c r="C81" s="647">
        <v>2033</v>
      </c>
      <c r="D81" s="860" t="s">
        <v>1844</v>
      </c>
      <c r="E81" s="308">
        <v>5152956.18</v>
      </c>
      <c r="F81" s="308">
        <v>0</v>
      </c>
      <c r="G81" s="309">
        <v>59044.29</v>
      </c>
      <c r="H81" s="309">
        <v>155662.22</v>
      </c>
      <c r="I81" s="308">
        <v>0</v>
      </c>
      <c r="J81" s="307">
        <f t="shared" si="15"/>
        <v>5367662.6899999995</v>
      </c>
      <c r="K81" s="642"/>
      <c r="L81" s="649" t="s">
        <v>595</v>
      </c>
      <c r="M81" s="642"/>
      <c r="N81" s="642"/>
      <c r="O81" s="643"/>
      <c r="P81" s="642"/>
      <c r="Q81" s="642"/>
      <c r="R81" s="642"/>
      <c r="S81" s="642"/>
      <c r="T81" s="642"/>
      <c r="U81" s="643"/>
      <c r="V81" s="642"/>
      <c r="W81" s="642"/>
      <c r="X81" s="642"/>
      <c r="Y81" s="642"/>
      <c r="Z81" s="642"/>
      <c r="AA81" s="643"/>
      <c r="AB81" s="642"/>
      <c r="AC81" s="642"/>
      <c r="AD81" s="642"/>
      <c r="AE81" s="642"/>
      <c r="AF81" s="642"/>
      <c r="AG81" s="643"/>
      <c r="AH81" s="642"/>
      <c r="AI81" s="642"/>
      <c r="AJ81" s="642"/>
      <c r="AK81" s="642"/>
      <c r="AL81" s="642"/>
      <c r="AM81" s="643"/>
      <c r="AN81" s="642"/>
      <c r="AO81" s="642"/>
      <c r="AP81" s="642"/>
      <c r="AQ81" s="642"/>
      <c r="AR81" s="642"/>
      <c r="AS81" s="643"/>
      <c r="AT81" s="642"/>
      <c r="AU81" s="642"/>
      <c r="AV81" s="642"/>
      <c r="AW81" s="642"/>
      <c r="AX81" s="642"/>
      <c r="AY81" s="644"/>
      <c r="AZ81" s="642"/>
      <c r="BA81" s="645"/>
      <c r="BB81" s="642"/>
      <c r="BC81" s="642"/>
      <c r="BD81" s="642"/>
      <c r="BE81" s="642"/>
      <c r="BF81" s="642"/>
      <c r="BG81" s="642"/>
    </row>
    <row r="82" spans="1:59" ht="17.25">
      <c r="A82" s="642"/>
      <c r="B82" s="646">
        <v>8</v>
      </c>
      <c r="C82" s="647">
        <v>2033</v>
      </c>
      <c r="D82" s="860" t="s">
        <v>1846</v>
      </c>
      <c r="E82" s="308">
        <v>0</v>
      </c>
      <c r="F82" s="308">
        <v>0</v>
      </c>
      <c r="G82" s="309">
        <v>0</v>
      </c>
      <c r="H82" s="309">
        <v>0</v>
      </c>
      <c r="I82" s="308">
        <v>0</v>
      </c>
      <c r="J82" s="307">
        <f t="shared" si="15"/>
        <v>0</v>
      </c>
      <c r="K82" s="642"/>
      <c r="L82" s="649" t="s">
        <v>595</v>
      </c>
      <c r="M82" s="642"/>
      <c r="N82" s="642"/>
      <c r="O82" s="643"/>
      <c r="P82" s="642"/>
      <c r="Q82" s="642"/>
      <c r="R82" s="642"/>
      <c r="S82" s="642"/>
      <c r="T82" s="642"/>
      <c r="U82" s="643"/>
      <c r="V82" s="642"/>
      <c r="W82" s="642"/>
      <c r="X82" s="642"/>
      <c r="Y82" s="642"/>
      <c r="Z82" s="642"/>
      <c r="AA82" s="643"/>
      <c r="AB82" s="642"/>
      <c r="AC82" s="642"/>
      <c r="AD82" s="642"/>
      <c r="AE82" s="642"/>
      <c r="AF82" s="642"/>
      <c r="AG82" s="643"/>
      <c r="AH82" s="642"/>
      <c r="AI82" s="642"/>
      <c r="AJ82" s="642"/>
      <c r="AK82" s="642"/>
      <c r="AL82" s="642"/>
      <c r="AM82" s="643"/>
      <c r="AN82" s="642"/>
      <c r="AO82" s="642"/>
      <c r="AP82" s="642"/>
      <c r="AQ82" s="642"/>
      <c r="AR82" s="642"/>
      <c r="AS82" s="643"/>
      <c r="AT82" s="642"/>
      <c r="AU82" s="642"/>
      <c r="AV82" s="642"/>
      <c r="AW82" s="642"/>
      <c r="AX82" s="642"/>
      <c r="AY82" s="644"/>
      <c r="AZ82" s="642"/>
      <c r="BA82" s="645"/>
      <c r="BB82" s="642"/>
      <c r="BC82" s="642"/>
      <c r="BD82" s="642"/>
      <c r="BE82" s="642"/>
      <c r="BF82" s="642"/>
      <c r="BG82" s="642"/>
    </row>
    <row r="83" spans="1:59">
      <c r="A83" s="642"/>
      <c r="B83" s="646">
        <v>9</v>
      </c>
      <c r="C83" s="647">
        <v>2033</v>
      </c>
      <c r="D83" s="209" t="s">
        <v>596</v>
      </c>
      <c r="E83" s="310">
        <f t="shared" ref="E83:J83" si="16">SUM(E76:E82)</f>
        <v>30177200.52</v>
      </c>
      <c r="F83" s="310">
        <f t="shared" si="16"/>
        <v>0</v>
      </c>
      <c r="G83" s="310">
        <f t="shared" si="16"/>
        <v>345780.49</v>
      </c>
      <c r="H83" s="310">
        <f t="shared" si="16"/>
        <v>911602.86</v>
      </c>
      <c r="I83" s="310">
        <f t="shared" si="16"/>
        <v>0</v>
      </c>
      <c r="J83" s="311">
        <f t="shared" si="16"/>
        <v>31434583.869999997</v>
      </c>
      <c r="K83" s="642"/>
      <c r="L83" s="649" t="s">
        <v>597</v>
      </c>
      <c r="M83" s="642"/>
      <c r="N83" s="642"/>
      <c r="O83" s="643"/>
      <c r="P83" s="642"/>
      <c r="Q83" s="642"/>
      <c r="R83" s="642"/>
      <c r="S83" s="642"/>
      <c r="T83" s="642"/>
      <c r="U83" s="643"/>
      <c r="V83" s="642"/>
      <c r="W83" s="642"/>
      <c r="X83" s="642"/>
      <c r="Y83" s="642"/>
      <c r="Z83" s="642"/>
      <c r="AA83" s="643"/>
      <c r="AB83" s="642"/>
      <c r="AC83" s="642"/>
      <c r="AD83" s="642"/>
      <c r="AE83" s="642"/>
      <c r="AF83" s="642"/>
      <c r="AG83" s="643"/>
      <c r="AH83" s="642"/>
      <c r="AI83" s="642"/>
      <c r="AJ83" s="642"/>
      <c r="AK83" s="642"/>
      <c r="AL83" s="642"/>
      <c r="AM83" s="643"/>
      <c r="AN83" s="642"/>
      <c r="AO83" s="642"/>
      <c r="AP83" s="642"/>
      <c r="AQ83" s="642"/>
      <c r="AR83" s="642"/>
      <c r="AS83" s="643"/>
      <c r="AT83" s="642"/>
      <c r="AU83" s="642"/>
      <c r="AV83" s="642"/>
      <c r="AW83" s="642"/>
      <c r="AX83" s="642"/>
      <c r="AY83" s="644"/>
      <c r="AZ83" s="642"/>
      <c r="BA83" s="645"/>
      <c r="BB83" s="642"/>
      <c r="BC83" s="642"/>
      <c r="BD83" s="642"/>
      <c r="BE83" s="642"/>
      <c r="BF83" s="642"/>
      <c r="BG83" s="642"/>
    </row>
    <row r="84" spans="1:59" ht="17.25">
      <c r="A84" s="642"/>
      <c r="B84" s="646">
        <v>10</v>
      </c>
      <c r="C84" s="647">
        <v>2033</v>
      </c>
      <c r="D84" s="861" t="s">
        <v>1847</v>
      </c>
      <c r="E84" s="308">
        <v>0</v>
      </c>
      <c r="F84" s="308">
        <v>0</v>
      </c>
      <c r="G84" s="309">
        <v>0</v>
      </c>
      <c r="H84" s="309">
        <v>0</v>
      </c>
      <c r="I84" s="308">
        <v>0</v>
      </c>
      <c r="J84" s="307">
        <f>SUM(E84:I84)</f>
        <v>0</v>
      </c>
      <c r="K84" s="642"/>
      <c r="L84" s="649" t="s">
        <v>595</v>
      </c>
      <c r="M84" s="642"/>
      <c r="N84" s="642"/>
      <c r="O84" s="643"/>
      <c r="P84" s="642"/>
      <c r="Q84" s="642"/>
      <c r="R84" s="642"/>
      <c r="S84" s="642"/>
      <c r="T84" s="642"/>
      <c r="U84" s="643"/>
      <c r="V84" s="642"/>
      <c r="W84" s="642"/>
      <c r="X84" s="642"/>
      <c r="Y84" s="642"/>
      <c r="Z84" s="642"/>
      <c r="AA84" s="643"/>
      <c r="AB84" s="642"/>
      <c r="AC84" s="642"/>
      <c r="AD84" s="642"/>
      <c r="AE84" s="642"/>
      <c r="AF84" s="642"/>
      <c r="AG84" s="643"/>
      <c r="AH84" s="642"/>
      <c r="AI84" s="642"/>
      <c r="AJ84" s="642"/>
      <c r="AK84" s="642"/>
      <c r="AL84" s="642"/>
      <c r="AM84" s="643"/>
      <c r="AN84" s="642"/>
      <c r="AO84" s="642"/>
      <c r="AP84" s="642"/>
      <c r="AQ84" s="642"/>
      <c r="AR84" s="642"/>
      <c r="AS84" s="643"/>
      <c r="AT84" s="642"/>
      <c r="AU84" s="642"/>
      <c r="AV84" s="642"/>
      <c r="AW84" s="642"/>
      <c r="AX84" s="642"/>
      <c r="AY84" s="644"/>
      <c r="AZ84" s="642"/>
      <c r="BA84" s="645"/>
      <c r="BB84" s="642"/>
      <c r="BC84" s="642"/>
      <c r="BD84" s="642"/>
      <c r="BE84" s="642"/>
      <c r="BF84" s="642"/>
      <c r="BG84" s="642"/>
    </row>
    <row r="85" spans="1:59" ht="17.25">
      <c r="A85" s="642"/>
      <c r="B85" s="646">
        <v>11</v>
      </c>
      <c r="C85" s="647">
        <v>2033</v>
      </c>
      <c r="D85" s="861" t="s">
        <v>1848</v>
      </c>
      <c r="E85" s="308">
        <v>0</v>
      </c>
      <c r="F85" s="308">
        <v>0</v>
      </c>
      <c r="G85" s="309">
        <v>0</v>
      </c>
      <c r="H85" s="309">
        <v>0</v>
      </c>
      <c r="I85" s="308">
        <v>0</v>
      </c>
      <c r="J85" s="307">
        <f>SUM(E85:I85)</f>
        <v>0</v>
      </c>
      <c r="K85" s="642"/>
      <c r="L85" s="649" t="s">
        <v>595</v>
      </c>
      <c r="M85" s="642"/>
      <c r="N85" s="642"/>
      <c r="O85" s="643"/>
      <c r="P85" s="642"/>
      <c r="Q85" s="642"/>
      <c r="R85" s="642"/>
      <c r="S85" s="642"/>
      <c r="T85" s="642"/>
      <c r="U85" s="643"/>
      <c r="V85" s="642"/>
      <c r="W85" s="642"/>
      <c r="X85" s="642"/>
      <c r="Y85" s="642"/>
      <c r="Z85" s="642"/>
      <c r="AA85" s="643"/>
      <c r="AB85" s="642"/>
      <c r="AC85" s="642"/>
      <c r="AD85" s="642"/>
      <c r="AE85" s="642"/>
      <c r="AF85" s="642"/>
      <c r="AG85" s="643"/>
      <c r="AH85" s="642"/>
      <c r="AI85" s="642"/>
      <c r="AJ85" s="642"/>
      <c r="AK85" s="642"/>
      <c r="AL85" s="642"/>
      <c r="AM85" s="643"/>
      <c r="AN85" s="642"/>
      <c r="AO85" s="642"/>
      <c r="AP85" s="642"/>
      <c r="AQ85" s="642"/>
      <c r="AR85" s="642"/>
      <c r="AS85" s="643"/>
      <c r="AT85" s="642"/>
      <c r="AU85" s="642"/>
      <c r="AV85" s="642"/>
      <c r="AW85" s="642"/>
      <c r="AX85" s="642"/>
      <c r="AY85" s="644"/>
      <c r="AZ85" s="642"/>
      <c r="BA85" s="645"/>
      <c r="BB85" s="642"/>
      <c r="BC85" s="642"/>
      <c r="BD85" s="642"/>
      <c r="BE85" s="642"/>
      <c r="BF85" s="642"/>
      <c r="BG85" s="642"/>
    </row>
    <row r="86" spans="1:59">
      <c r="A86" s="642"/>
      <c r="B86" s="646">
        <v>12</v>
      </c>
      <c r="C86" s="647">
        <v>2033</v>
      </c>
      <c r="D86" s="209" t="s">
        <v>598</v>
      </c>
      <c r="E86" s="310">
        <f>SUM(E84:E85)</f>
        <v>0</v>
      </c>
      <c r="F86" s="310">
        <f>SUM(F84:F85)</f>
        <v>0</v>
      </c>
      <c r="G86" s="310">
        <f>SUM(G84:G85)</f>
        <v>0</v>
      </c>
      <c r="H86" s="310">
        <f>SUM(H84:H85)</f>
        <v>0</v>
      </c>
      <c r="I86" s="310">
        <f>SUM(I84:I85)</f>
        <v>0</v>
      </c>
      <c r="J86" s="311">
        <f>SUM(E86:I86)</f>
        <v>0</v>
      </c>
      <c r="K86" s="642"/>
      <c r="L86" s="649" t="s">
        <v>599</v>
      </c>
      <c r="M86" s="642"/>
      <c r="N86" s="642"/>
      <c r="O86" s="643"/>
      <c r="P86" s="642"/>
      <c r="Q86" s="642"/>
      <c r="R86" s="642"/>
      <c r="S86" s="642"/>
      <c r="T86" s="642"/>
      <c r="U86" s="643"/>
      <c r="V86" s="642"/>
      <c r="W86" s="642"/>
      <c r="X86" s="642"/>
      <c r="Y86" s="642"/>
      <c r="Z86" s="642"/>
      <c r="AA86" s="643"/>
      <c r="AB86" s="642"/>
      <c r="AC86" s="642"/>
      <c r="AD86" s="642"/>
      <c r="AE86" s="642"/>
      <c r="AF86" s="642"/>
      <c r="AG86" s="643"/>
      <c r="AH86" s="642"/>
      <c r="AI86" s="642"/>
      <c r="AJ86" s="642"/>
      <c r="AK86" s="642"/>
      <c r="AL86" s="642"/>
      <c r="AM86" s="643"/>
      <c r="AN86" s="642"/>
      <c r="AO86" s="642"/>
      <c r="AP86" s="642"/>
      <c r="AQ86" s="642"/>
      <c r="AR86" s="642"/>
      <c r="AS86" s="643"/>
      <c r="AT86" s="642"/>
      <c r="AU86" s="642"/>
      <c r="AV86" s="642"/>
      <c r="AW86" s="642"/>
      <c r="AX86" s="642"/>
      <c r="AY86" s="644"/>
      <c r="AZ86" s="642"/>
      <c r="BA86" s="645"/>
      <c r="BB86" s="642"/>
      <c r="BC86" s="642"/>
      <c r="BD86" s="642"/>
      <c r="BE86" s="642"/>
      <c r="BF86" s="642"/>
      <c r="BG86" s="642"/>
    </row>
    <row r="87" spans="1:59" ht="30" customHeight="1">
      <c r="A87" s="642"/>
      <c r="B87" s="651">
        <v>13</v>
      </c>
      <c r="C87" s="652">
        <v>2033</v>
      </c>
      <c r="D87" s="88" t="s">
        <v>600</v>
      </c>
      <c r="E87" s="312">
        <f t="shared" ref="E87:J87" si="17">E75+E83+E86</f>
        <v>182712431.70611134</v>
      </c>
      <c r="F87" s="312">
        <f t="shared" si="17"/>
        <v>170916</v>
      </c>
      <c r="G87" s="312">
        <f t="shared" si="17"/>
        <v>2093580.01</v>
      </c>
      <c r="H87" s="312">
        <f t="shared" si="17"/>
        <v>5519437.9700000007</v>
      </c>
      <c r="I87" s="312">
        <f t="shared" si="17"/>
        <v>0</v>
      </c>
      <c r="J87" s="313">
        <f t="shared" si="17"/>
        <v>190496365.68611136</v>
      </c>
      <c r="K87" s="642"/>
      <c r="L87" s="656" t="s">
        <v>601</v>
      </c>
      <c r="M87" s="642"/>
      <c r="N87" s="642"/>
      <c r="O87" s="643"/>
      <c r="P87" s="642"/>
      <c r="Q87" s="642"/>
      <c r="R87" s="642"/>
      <c r="S87" s="642"/>
      <c r="T87" s="642"/>
      <c r="U87" s="643"/>
      <c r="V87" s="642"/>
      <c r="W87" s="642"/>
      <c r="X87" s="642"/>
      <c r="Y87" s="642"/>
      <c r="Z87" s="642"/>
      <c r="AA87" s="643"/>
      <c r="AB87" s="642"/>
      <c r="AC87" s="642"/>
      <c r="AD87" s="642"/>
      <c r="AE87" s="642"/>
      <c r="AF87" s="642"/>
      <c r="AG87" s="643"/>
      <c r="AH87" s="642"/>
      <c r="AI87" s="642"/>
      <c r="AJ87" s="642"/>
      <c r="AK87" s="642"/>
      <c r="AL87" s="642"/>
      <c r="AM87" s="643"/>
      <c r="AN87" s="642"/>
      <c r="AO87" s="642"/>
      <c r="AP87" s="642"/>
      <c r="AQ87" s="642"/>
      <c r="AR87" s="642"/>
      <c r="AS87" s="643"/>
      <c r="AT87" s="642"/>
      <c r="AU87" s="642"/>
      <c r="AV87" s="642"/>
      <c r="AW87" s="642"/>
      <c r="AX87" s="642"/>
      <c r="AY87" s="644"/>
      <c r="AZ87" s="642"/>
      <c r="BA87" s="645"/>
      <c r="BB87" s="642"/>
      <c r="BC87" s="642"/>
      <c r="BD87" s="642"/>
      <c r="BE87" s="642"/>
      <c r="BF87" s="642"/>
      <c r="BG87" s="642"/>
    </row>
    <row r="88" spans="1:59">
      <c r="A88" s="642"/>
      <c r="B88" s="653">
        <v>1</v>
      </c>
      <c r="C88" s="654">
        <v>2034</v>
      </c>
      <c r="D88" s="655" t="str">
        <f>D10</f>
        <v>SoCalGas</v>
      </c>
      <c r="E88" s="306">
        <f>'3.1 Funding Category'!D17+'3.1 Funding Category'!D25</f>
        <v>157111288.12638903</v>
      </c>
      <c r="F88" s="306">
        <f>'3.1 Funding Category'!D33</f>
        <v>170916</v>
      </c>
      <c r="G88" s="306">
        <f>'3.1 Funding Category'!D81</f>
        <v>1800233.51</v>
      </c>
      <c r="H88" s="306">
        <f>'3.1 Funding Category'!D89</f>
        <v>4746070.16</v>
      </c>
      <c r="I88" s="308">
        <v>0</v>
      </c>
      <c r="J88" s="307">
        <f>SUM(E88:I88)</f>
        <v>163828507.79638901</v>
      </c>
      <c r="K88" s="642"/>
      <c r="L88" s="649"/>
      <c r="M88" s="642"/>
      <c r="N88" s="642"/>
      <c r="O88" s="643"/>
      <c r="P88" s="642"/>
      <c r="Q88" s="642"/>
      <c r="R88" s="642"/>
      <c r="S88" s="642"/>
      <c r="T88" s="642"/>
      <c r="U88" s="643"/>
      <c r="V88" s="642"/>
      <c r="W88" s="642"/>
      <c r="X88" s="642"/>
      <c r="Y88" s="642"/>
      <c r="Z88" s="642"/>
      <c r="AA88" s="643"/>
      <c r="AB88" s="642"/>
      <c r="AC88" s="642"/>
      <c r="AD88" s="642"/>
      <c r="AE88" s="642"/>
      <c r="AF88" s="642"/>
      <c r="AG88" s="643"/>
      <c r="AH88" s="642"/>
      <c r="AI88" s="642"/>
      <c r="AJ88" s="642"/>
      <c r="AK88" s="642"/>
      <c r="AL88" s="642"/>
      <c r="AM88" s="643"/>
      <c r="AN88" s="642"/>
      <c r="AO88" s="642"/>
      <c r="AP88" s="642"/>
      <c r="AQ88" s="642"/>
      <c r="AR88" s="642"/>
      <c r="AS88" s="643"/>
      <c r="AT88" s="642"/>
      <c r="AU88" s="642"/>
      <c r="AV88" s="642"/>
      <c r="AW88" s="642"/>
      <c r="AX88" s="642"/>
      <c r="AY88" s="644"/>
      <c r="AZ88" s="642"/>
      <c r="BA88" s="645"/>
      <c r="BB88" s="642"/>
      <c r="BC88" s="642"/>
      <c r="BD88" s="642"/>
      <c r="BE88" s="642"/>
      <c r="BF88" s="642"/>
      <c r="BG88" s="642"/>
    </row>
    <row r="89" spans="1:59" ht="17.25">
      <c r="A89" s="642"/>
      <c r="B89" s="646">
        <v>2</v>
      </c>
      <c r="C89" s="647">
        <v>2034</v>
      </c>
      <c r="D89" s="860" t="s">
        <v>1840</v>
      </c>
      <c r="E89" s="308">
        <v>16243190</v>
      </c>
      <c r="F89" s="308">
        <v>0</v>
      </c>
      <c r="G89" s="309">
        <v>186120</v>
      </c>
      <c r="H89" s="309">
        <v>490680</v>
      </c>
      <c r="I89" s="308">
        <v>0</v>
      </c>
      <c r="J89" s="307">
        <f t="shared" ref="J89:J95" si="18">SUM(E89:I89)</f>
        <v>16919990</v>
      </c>
      <c r="K89" s="642"/>
      <c r="L89" s="649" t="s">
        <v>595</v>
      </c>
      <c r="M89" s="642"/>
      <c r="N89" s="642"/>
      <c r="O89" s="643"/>
      <c r="P89" s="642"/>
      <c r="Q89" s="642"/>
      <c r="R89" s="642"/>
      <c r="S89" s="642"/>
      <c r="T89" s="642"/>
      <c r="U89" s="643"/>
      <c r="V89" s="642"/>
      <c r="W89" s="642"/>
      <c r="X89" s="642"/>
      <c r="Y89" s="642"/>
      <c r="Z89" s="642"/>
      <c r="AA89" s="643"/>
      <c r="AB89" s="642"/>
      <c r="AC89" s="642"/>
      <c r="AD89" s="642"/>
      <c r="AE89" s="642"/>
      <c r="AF89" s="642"/>
      <c r="AG89" s="643"/>
      <c r="AH89" s="642"/>
      <c r="AI89" s="642"/>
      <c r="AJ89" s="642"/>
      <c r="AK89" s="642"/>
      <c r="AL89" s="642"/>
      <c r="AM89" s="643"/>
      <c r="AN89" s="642"/>
      <c r="AO89" s="642"/>
      <c r="AP89" s="642"/>
      <c r="AQ89" s="642"/>
      <c r="AR89" s="642"/>
      <c r="AS89" s="643"/>
      <c r="AT89" s="642"/>
      <c r="AU89" s="642"/>
      <c r="AV89" s="642"/>
      <c r="AW89" s="642"/>
      <c r="AX89" s="642"/>
      <c r="AY89" s="644"/>
      <c r="AZ89" s="642"/>
      <c r="BA89" s="645"/>
      <c r="BB89" s="642"/>
      <c r="BC89" s="642"/>
      <c r="BD89" s="642"/>
      <c r="BE89" s="642"/>
      <c r="BF89" s="642"/>
      <c r="BG89" s="642"/>
    </row>
    <row r="90" spans="1:59" ht="17.25">
      <c r="A90" s="642"/>
      <c r="B90" s="646">
        <v>3</v>
      </c>
      <c r="C90" s="647">
        <v>2034</v>
      </c>
      <c r="D90" s="860" t="s">
        <v>1841</v>
      </c>
      <c r="E90" s="308">
        <v>0</v>
      </c>
      <c r="F90" s="308">
        <v>0</v>
      </c>
      <c r="G90" s="309">
        <v>0</v>
      </c>
      <c r="H90" s="309">
        <v>0</v>
      </c>
      <c r="I90" s="308">
        <v>0</v>
      </c>
      <c r="J90" s="307">
        <f t="shared" si="18"/>
        <v>0</v>
      </c>
      <c r="K90" s="642"/>
      <c r="L90" s="649" t="s">
        <v>595</v>
      </c>
      <c r="M90" s="642"/>
      <c r="N90" s="642"/>
      <c r="O90" s="643"/>
      <c r="P90" s="642"/>
      <c r="Q90" s="642"/>
      <c r="R90" s="642"/>
      <c r="S90" s="642"/>
      <c r="T90" s="642"/>
      <c r="U90" s="643"/>
      <c r="V90" s="642"/>
      <c r="W90" s="642"/>
      <c r="X90" s="642"/>
      <c r="Y90" s="642"/>
      <c r="Z90" s="642"/>
      <c r="AA90" s="643"/>
      <c r="AB90" s="642"/>
      <c r="AC90" s="642"/>
      <c r="AD90" s="642"/>
      <c r="AE90" s="642"/>
      <c r="AF90" s="642"/>
      <c r="AG90" s="643"/>
      <c r="AH90" s="642"/>
      <c r="AI90" s="642"/>
      <c r="AJ90" s="642"/>
      <c r="AK90" s="642"/>
      <c r="AL90" s="642"/>
      <c r="AM90" s="643"/>
      <c r="AN90" s="642"/>
      <c r="AO90" s="642"/>
      <c r="AP90" s="642"/>
      <c r="AQ90" s="642"/>
      <c r="AR90" s="642"/>
      <c r="AS90" s="643"/>
      <c r="AT90" s="642"/>
      <c r="AU90" s="642"/>
      <c r="AV90" s="642"/>
      <c r="AW90" s="642"/>
      <c r="AX90" s="642"/>
      <c r="AY90" s="644"/>
      <c r="AZ90" s="642"/>
      <c r="BA90" s="645"/>
      <c r="BB90" s="642"/>
      <c r="BC90" s="642"/>
      <c r="BD90" s="642"/>
      <c r="BE90" s="642"/>
      <c r="BF90" s="642"/>
      <c r="BG90" s="642"/>
    </row>
    <row r="91" spans="1:59" ht="17.25">
      <c r="A91" s="642"/>
      <c r="B91" s="646">
        <v>4</v>
      </c>
      <c r="C91" s="647">
        <v>2034</v>
      </c>
      <c r="D91" s="860" t="s">
        <v>1842</v>
      </c>
      <c r="E91" s="308">
        <v>0</v>
      </c>
      <c r="F91" s="308">
        <v>0</v>
      </c>
      <c r="G91" s="309">
        <v>0</v>
      </c>
      <c r="H91" s="309">
        <v>0</v>
      </c>
      <c r="I91" s="308">
        <v>0</v>
      </c>
      <c r="J91" s="307">
        <f t="shared" si="18"/>
        <v>0</v>
      </c>
      <c r="K91" s="642"/>
      <c r="L91" s="649" t="s">
        <v>595</v>
      </c>
      <c r="M91" s="642"/>
      <c r="N91" s="642"/>
      <c r="O91" s="643"/>
      <c r="P91" s="642"/>
      <c r="Q91" s="642"/>
      <c r="R91" s="642"/>
      <c r="S91" s="642"/>
      <c r="T91" s="642"/>
      <c r="U91" s="643"/>
      <c r="V91" s="642"/>
      <c r="W91" s="642"/>
      <c r="X91" s="642"/>
      <c r="Y91" s="642"/>
      <c r="Z91" s="642"/>
      <c r="AA91" s="643"/>
      <c r="AB91" s="642"/>
      <c r="AC91" s="642"/>
      <c r="AD91" s="642"/>
      <c r="AE91" s="642"/>
      <c r="AF91" s="642"/>
      <c r="AG91" s="643"/>
      <c r="AH91" s="642"/>
      <c r="AI91" s="642"/>
      <c r="AJ91" s="642"/>
      <c r="AK91" s="642"/>
      <c r="AL91" s="642"/>
      <c r="AM91" s="643"/>
      <c r="AN91" s="642"/>
      <c r="AO91" s="642"/>
      <c r="AP91" s="642"/>
      <c r="AQ91" s="642"/>
      <c r="AR91" s="642"/>
      <c r="AS91" s="643"/>
      <c r="AT91" s="642"/>
      <c r="AU91" s="642"/>
      <c r="AV91" s="642"/>
      <c r="AW91" s="642"/>
      <c r="AX91" s="642"/>
      <c r="AY91" s="644"/>
      <c r="AZ91" s="642"/>
      <c r="BA91" s="645"/>
      <c r="BB91" s="642"/>
      <c r="BC91" s="642"/>
      <c r="BD91" s="642"/>
      <c r="BE91" s="642"/>
      <c r="BF91" s="642"/>
      <c r="BG91" s="642"/>
    </row>
    <row r="92" spans="1:59" ht="17.25">
      <c r="A92" s="642"/>
      <c r="B92" s="646">
        <v>5</v>
      </c>
      <c r="C92" s="647">
        <v>2034</v>
      </c>
      <c r="D92" s="860" t="s">
        <v>1843</v>
      </c>
      <c r="E92" s="308">
        <v>3543052.72</v>
      </c>
      <c r="F92" s="308">
        <v>0</v>
      </c>
      <c r="G92" s="309">
        <v>40597.480000000003</v>
      </c>
      <c r="H92" s="309">
        <v>107029.72</v>
      </c>
      <c r="I92" s="308">
        <v>0</v>
      </c>
      <c r="J92" s="307">
        <f t="shared" si="18"/>
        <v>3690679.9200000004</v>
      </c>
      <c r="K92" s="642"/>
      <c r="L92" s="649" t="s">
        <v>595</v>
      </c>
      <c r="M92" s="642"/>
      <c r="N92" s="642"/>
      <c r="O92" s="643"/>
      <c r="P92" s="642"/>
      <c r="Q92" s="642"/>
      <c r="R92" s="642"/>
      <c r="S92" s="642"/>
      <c r="T92" s="642"/>
      <c r="U92" s="643"/>
      <c r="V92" s="642"/>
      <c r="W92" s="642"/>
      <c r="X92" s="642"/>
      <c r="Y92" s="642"/>
      <c r="Z92" s="642"/>
      <c r="AA92" s="643"/>
      <c r="AB92" s="642"/>
      <c r="AC92" s="642"/>
      <c r="AD92" s="642"/>
      <c r="AE92" s="642"/>
      <c r="AF92" s="642"/>
      <c r="AG92" s="643"/>
      <c r="AH92" s="642"/>
      <c r="AI92" s="642"/>
      <c r="AJ92" s="642"/>
      <c r="AK92" s="642"/>
      <c r="AL92" s="642"/>
      <c r="AM92" s="643"/>
      <c r="AN92" s="642"/>
      <c r="AO92" s="642"/>
      <c r="AP92" s="642"/>
      <c r="AQ92" s="642"/>
      <c r="AR92" s="642"/>
      <c r="AS92" s="643"/>
      <c r="AT92" s="642"/>
      <c r="AU92" s="642"/>
      <c r="AV92" s="642"/>
      <c r="AW92" s="642"/>
      <c r="AX92" s="642"/>
      <c r="AY92" s="644"/>
      <c r="AZ92" s="642"/>
      <c r="BA92" s="645"/>
      <c r="BB92" s="642"/>
      <c r="BC92" s="642"/>
      <c r="BD92" s="642"/>
      <c r="BE92" s="642"/>
      <c r="BF92" s="642"/>
      <c r="BG92" s="642"/>
    </row>
    <row r="93" spans="1:59" ht="17.25">
      <c r="A93" s="642"/>
      <c r="B93" s="646">
        <v>6</v>
      </c>
      <c r="C93" s="647">
        <v>2034</v>
      </c>
      <c r="D93" s="860" t="s">
        <v>1845</v>
      </c>
      <c r="E93" s="308">
        <v>6016060.9800000004</v>
      </c>
      <c r="F93" s="308">
        <v>0</v>
      </c>
      <c r="G93" s="309">
        <v>68934.03</v>
      </c>
      <c r="H93" s="309">
        <v>181735.18</v>
      </c>
      <c r="I93" s="308">
        <v>0</v>
      </c>
      <c r="J93" s="307">
        <f t="shared" si="18"/>
        <v>6266730.1900000004</v>
      </c>
      <c r="K93" s="642"/>
      <c r="L93" s="649" t="s">
        <v>595</v>
      </c>
      <c r="M93" s="642"/>
      <c r="N93" s="642"/>
      <c r="O93" s="643"/>
      <c r="P93" s="642"/>
      <c r="Q93" s="642"/>
      <c r="R93" s="642"/>
      <c r="S93" s="642"/>
      <c r="T93" s="642"/>
      <c r="U93" s="643"/>
      <c r="V93" s="642"/>
      <c r="W93" s="642"/>
      <c r="X93" s="642"/>
      <c r="Y93" s="642"/>
      <c r="Z93" s="642"/>
      <c r="AA93" s="643"/>
      <c r="AB93" s="642"/>
      <c r="AC93" s="642"/>
      <c r="AD93" s="642"/>
      <c r="AE93" s="642"/>
      <c r="AF93" s="642"/>
      <c r="AG93" s="643"/>
      <c r="AH93" s="642"/>
      <c r="AI93" s="642"/>
      <c r="AJ93" s="642"/>
      <c r="AK93" s="642"/>
      <c r="AL93" s="642"/>
      <c r="AM93" s="643"/>
      <c r="AN93" s="642"/>
      <c r="AO93" s="642"/>
      <c r="AP93" s="642"/>
      <c r="AQ93" s="642"/>
      <c r="AR93" s="642"/>
      <c r="AS93" s="643"/>
      <c r="AT93" s="642"/>
      <c r="AU93" s="642"/>
      <c r="AV93" s="642"/>
      <c r="AW93" s="642"/>
      <c r="AX93" s="642"/>
      <c r="AY93" s="644"/>
      <c r="AZ93" s="642"/>
      <c r="BA93" s="645"/>
      <c r="BB93" s="642"/>
      <c r="BC93" s="642"/>
      <c r="BD93" s="642"/>
      <c r="BE93" s="642"/>
      <c r="BF93" s="642"/>
      <c r="BG93" s="642"/>
    </row>
    <row r="94" spans="1:59" ht="17.25">
      <c r="A94" s="642"/>
      <c r="B94" s="646">
        <v>7</v>
      </c>
      <c r="C94" s="647">
        <v>2034</v>
      </c>
      <c r="D94" s="860" t="s">
        <v>1844</v>
      </c>
      <c r="E94" s="308">
        <v>5348511.28</v>
      </c>
      <c r="F94" s="308">
        <v>0</v>
      </c>
      <c r="G94" s="309">
        <v>61285.03</v>
      </c>
      <c r="H94" s="309">
        <v>161569.60999999999</v>
      </c>
      <c r="I94" s="308">
        <v>0</v>
      </c>
      <c r="J94" s="307">
        <f t="shared" si="18"/>
        <v>5571365.9200000009</v>
      </c>
      <c r="K94" s="642"/>
      <c r="L94" s="649" t="s">
        <v>595</v>
      </c>
      <c r="M94" s="642"/>
      <c r="N94" s="642"/>
      <c r="O94" s="643"/>
      <c r="P94" s="642"/>
      <c r="Q94" s="642"/>
      <c r="R94" s="642"/>
      <c r="S94" s="642"/>
      <c r="T94" s="642"/>
      <c r="U94" s="643"/>
      <c r="V94" s="642"/>
      <c r="W94" s="642"/>
      <c r="X94" s="642"/>
      <c r="Y94" s="642"/>
      <c r="Z94" s="642"/>
      <c r="AA94" s="643"/>
      <c r="AB94" s="642"/>
      <c r="AC94" s="642"/>
      <c r="AD94" s="642"/>
      <c r="AE94" s="642"/>
      <c r="AF94" s="642"/>
      <c r="AG94" s="643"/>
      <c r="AH94" s="642"/>
      <c r="AI94" s="642"/>
      <c r="AJ94" s="642"/>
      <c r="AK94" s="642"/>
      <c r="AL94" s="642"/>
      <c r="AM94" s="643"/>
      <c r="AN94" s="642"/>
      <c r="AO94" s="642"/>
      <c r="AP94" s="642"/>
      <c r="AQ94" s="642"/>
      <c r="AR94" s="642"/>
      <c r="AS94" s="643"/>
      <c r="AT94" s="642"/>
      <c r="AU94" s="642"/>
      <c r="AV94" s="642"/>
      <c r="AW94" s="642"/>
      <c r="AX94" s="642"/>
      <c r="AY94" s="644"/>
      <c r="AZ94" s="642"/>
      <c r="BA94" s="645"/>
      <c r="BB94" s="642"/>
      <c r="BC94" s="642"/>
      <c r="BD94" s="642"/>
      <c r="BE94" s="642"/>
      <c r="BF94" s="642"/>
      <c r="BG94" s="642"/>
    </row>
    <row r="95" spans="1:59" ht="17.25">
      <c r="A95" s="642"/>
      <c r="B95" s="646">
        <v>8</v>
      </c>
      <c r="C95" s="647">
        <v>2034</v>
      </c>
      <c r="D95" s="860" t="s">
        <v>1846</v>
      </c>
      <c r="E95" s="308">
        <v>0</v>
      </c>
      <c r="F95" s="308">
        <v>0</v>
      </c>
      <c r="G95" s="309">
        <v>0</v>
      </c>
      <c r="H95" s="309">
        <v>0</v>
      </c>
      <c r="I95" s="308">
        <v>0</v>
      </c>
      <c r="J95" s="307">
        <f t="shared" si="18"/>
        <v>0</v>
      </c>
      <c r="K95" s="642"/>
      <c r="L95" s="649" t="s">
        <v>595</v>
      </c>
      <c r="M95" s="642"/>
      <c r="N95" s="642"/>
      <c r="O95" s="643"/>
      <c r="P95" s="642"/>
      <c r="Q95" s="642"/>
      <c r="R95" s="642"/>
      <c r="S95" s="642"/>
      <c r="T95" s="642"/>
      <c r="U95" s="643"/>
      <c r="V95" s="642"/>
      <c r="W95" s="642"/>
      <c r="X95" s="642"/>
      <c r="Y95" s="642"/>
      <c r="Z95" s="642"/>
      <c r="AA95" s="643"/>
      <c r="AB95" s="642"/>
      <c r="AC95" s="642"/>
      <c r="AD95" s="642"/>
      <c r="AE95" s="642"/>
      <c r="AF95" s="642"/>
      <c r="AG95" s="643"/>
      <c r="AH95" s="642"/>
      <c r="AI95" s="642"/>
      <c r="AJ95" s="642"/>
      <c r="AK95" s="642"/>
      <c r="AL95" s="642"/>
      <c r="AM95" s="643"/>
      <c r="AN95" s="642"/>
      <c r="AO95" s="642"/>
      <c r="AP95" s="642"/>
      <c r="AQ95" s="642"/>
      <c r="AR95" s="642"/>
      <c r="AS95" s="643"/>
      <c r="AT95" s="642"/>
      <c r="AU95" s="642"/>
      <c r="AV95" s="642"/>
      <c r="AW95" s="642"/>
      <c r="AX95" s="642"/>
      <c r="AY95" s="644"/>
      <c r="AZ95" s="642"/>
      <c r="BA95" s="645"/>
      <c r="BB95" s="642"/>
      <c r="BC95" s="642"/>
      <c r="BD95" s="642"/>
      <c r="BE95" s="642"/>
      <c r="BF95" s="642"/>
      <c r="BG95" s="642"/>
    </row>
    <row r="96" spans="1:59">
      <c r="A96" s="642"/>
      <c r="B96" s="646">
        <v>9</v>
      </c>
      <c r="C96" s="647">
        <v>2034</v>
      </c>
      <c r="D96" s="209" t="s">
        <v>596</v>
      </c>
      <c r="E96" s="310">
        <f t="shared" ref="E96:J96" si="19">SUM(E89:E95)</f>
        <v>31150814.98</v>
      </c>
      <c r="F96" s="310">
        <f t="shared" si="19"/>
        <v>0</v>
      </c>
      <c r="G96" s="310">
        <f t="shared" si="19"/>
        <v>356936.54000000004</v>
      </c>
      <c r="H96" s="310">
        <f t="shared" si="19"/>
        <v>941014.50999999989</v>
      </c>
      <c r="I96" s="310">
        <f t="shared" si="19"/>
        <v>0</v>
      </c>
      <c r="J96" s="311">
        <f t="shared" si="19"/>
        <v>32448766.030000005</v>
      </c>
      <c r="K96" s="642"/>
      <c r="L96" s="649" t="s">
        <v>597</v>
      </c>
      <c r="M96" s="642"/>
      <c r="N96" s="642"/>
      <c r="O96" s="643"/>
      <c r="P96" s="642"/>
      <c r="Q96" s="642"/>
      <c r="R96" s="642"/>
      <c r="S96" s="642"/>
      <c r="T96" s="642"/>
      <c r="U96" s="643"/>
      <c r="V96" s="642"/>
      <c r="W96" s="642"/>
      <c r="X96" s="642"/>
      <c r="Y96" s="642"/>
      <c r="Z96" s="642"/>
      <c r="AA96" s="643"/>
      <c r="AB96" s="642"/>
      <c r="AC96" s="642"/>
      <c r="AD96" s="642"/>
      <c r="AE96" s="642"/>
      <c r="AF96" s="642"/>
      <c r="AG96" s="643"/>
      <c r="AH96" s="642"/>
      <c r="AI96" s="642"/>
      <c r="AJ96" s="642"/>
      <c r="AK96" s="642"/>
      <c r="AL96" s="642"/>
      <c r="AM96" s="643"/>
      <c r="AN96" s="642"/>
      <c r="AO96" s="642"/>
      <c r="AP96" s="642"/>
      <c r="AQ96" s="642"/>
      <c r="AR96" s="642"/>
      <c r="AS96" s="643"/>
      <c r="AT96" s="642"/>
      <c r="AU96" s="642"/>
      <c r="AV96" s="642"/>
      <c r="AW96" s="642"/>
      <c r="AX96" s="642"/>
      <c r="AY96" s="644"/>
      <c r="AZ96" s="642"/>
      <c r="BA96" s="645"/>
      <c r="BB96" s="642"/>
      <c r="BC96" s="642"/>
      <c r="BD96" s="642"/>
      <c r="BE96" s="642"/>
      <c r="BF96" s="642"/>
      <c r="BG96" s="642"/>
    </row>
    <row r="97" spans="1:59" ht="17.25">
      <c r="A97" s="642"/>
      <c r="B97" s="646">
        <v>10</v>
      </c>
      <c r="C97" s="647">
        <v>2034</v>
      </c>
      <c r="D97" s="861" t="s">
        <v>1847</v>
      </c>
      <c r="E97" s="308">
        <v>0</v>
      </c>
      <c r="F97" s="308">
        <v>0</v>
      </c>
      <c r="G97" s="309">
        <v>0</v>
      </c>
      <c r="H97" s="309">
        <v>0</v>
      </c>
      <c r="I97" s="308">
        <v>0</v>
      </c>
      <c r="J97" s="307">
        <f>SUM(E97:I97)</f>
        <v>0</v>
      </c>
      <c r="K97" s="642"/>
      <c r="L97" s="649" t="s">
        <v>595</v>
      </c>
      <c r="M97" s="642"/>
      <c r="N97" s="642"/>
      <c r="O97" s="643"/>
      <c r="P97" s="642"/>
      <c r="Q97" s="642"/>
      <c r="R97" s="642"/>
      <c r="S97" s="642"/>
      <c r="T97" s="642"/>
      <c r="U97" s="643"/>
      <c r="V97" s="642"/>
      <c r="W97" s="642"/>
      <c r="X97" s="642"/>
      <c r="Y97" s="642"/>
      <c r="Z97" s="642"/>
      <c r="AA97" s="643"/>
      <c r="AB97" s="642"/>
      <c r="AC97" s="642"/>
      <c r="AD97" s="642"/>
      <c r="AE97" s="642"/>
      <c r="AF97" s="642"/>
      <c r="AG97" s="643"/>
      <c r="AH97" s="642"/>
      <c r="AI97" s="642"/>
      <c r="AJ97" s="642"/>
      <c r="AK97" s="642"/>
      <c r="AL97" s="642"/>
      <c r="AM97" s="643"/>
      <c r="AN97" s="642"/>
      <c r="AO97" s="642"/>
      <c r="AP97" s="642"/>
      <c r="AQ97" s="642"/>
      <c r="AR97" s="642"/>
      <c r="AS97" s="643"/>
      <c r="AT97" s="642"/>
      <c r="AU97" s="642"/>
      <c r="AV97" s="642"/>
      <c r="AW97" s="642"/>
      <c r="AX97" s="642"/>
      <c r="AY97" s="644"/>
      <c r="AZ97" s="642"/>
      <c r="BA97" s="645"/>
      <c r="BB97" s="642"/>
      <c r="BC97" s="642"/>
      <c r="BD97" s="642"/>
      <c r="BE97" s="642"/>
      <c r="BF97" s="642"/>
      <c r="BG97" s="642"/>
    </row>
    <row r="98" spans="1:59" ht="17.25">
      <c r="A98" s="642"/>
      <c r="B98" s="646">
        <v>11</v>
      </c>
      <c r="C98" s="647">
        <v>2034</v>
      </c>
      <c r="D98" s="861" t="s">
        <v>1848</v>
      </c>
      <c r="E98" s="308">
        <v>0</v>
      </c>
      <c r="F98" s="308">
        <v>0</v>
      </c>
      <c r="G98" s="309">
        <v>0</v>
      </c>
      <c r="H98" s="309">
        <v>0</v>
      </c>
      <c r="I98" s="308">
        <v>0</v>
      </c>
      <c r="J98" s="307">
        <f>SUM(E98:I98)</f>
        <v>0</v>
      </c>
      <c r="K98" s="642"/>
      <c r="L98" s="649" t="s">
        <v>595</v>
      </c>
      <c r="M98" s="642"/>
      <c r="N98" s="642"/>
      <c r="O98" s="643"/>
      <c r="P98" s="642"/>
      <c r="Q98" s="642"/>
      <c r="R98" s="642"/>
      <c r="S98" s="642"/>
      <c r="T98" s="642"/>
      <c r="U98" s="643"/>
      <c r="V98" s="642"/>
      <c r="W98" s="642"/>
      <c r="X98" s="642"/>
      <c r="Y98" s="642"/>
      <c r="Z98" s="642"/>
      <c r="AA98" s="643"/>
      <c r="AB98" s="642"/>
      <c r="AC98" s="642"/>
      <c r="AD98" s="642"/>
      <c r="AE98" s="642"/>
      <c r="AF98" s="642"/>
      <c r="AG98" s="643"/>
      <c r="AH98" s="642"/>
      <c r="AI98" s="642"/>
      <c r="AJ98" s="642"/>
      <c r="AK98" s="642"/>
      <c r="AL98" s="642"/>
      <c r="AM98" s="643"/>
      <c r="AN98" s="642"/>
      <c r="AO98" s="642"/>
      <c r="AP98" s="642"/>
      <c r="AQ98" s="642"/>
      <c r="AR98" s="642"/>
      <c r="AS98" s="643"/>
      <c r="AT98" s="642"/>
      <c r="AU98" s="642"/>
      <c r="AV98" s="642"/>
      <c r="AW98" s="642"/>
      <c r="AX98" s="642"/>
      <c r="AY98" s="644"/>
      <c r="AZ98" s="642"/>
      <c r="BA98" s="645"/>
      <c r="BB98" s="642"/>
      <c r="BC98" s="642"/>
      <c r="BD98" s="642"/>
      <c r="BE98" s="642"/>
      <c r="BF98" s="642"/>
      <c r="BG98" s="642"/>
    </row>
    <row r="99" spans="1:59">
      <c r="A99" s="642"/>
      <c r="B99" s="646">
        <v>12</v>
      </c>
      <c r="C99" s="647">
        <v>2034</v>
      </c>
      <c r="D99" s="209" t="s">
        <v>598</v>
      </c>
      <c r="E99" s="310">
        <f>SUM(E97:E98)</f>
        <v>0</v>
      </c>
      <c r="F99" s="310">
        <f>SUM(F97:F98)</f>
        <v>0</v>
      </c>
      <c r="G99" s="310">
        <f>SUM(G97:G98)</f>
        <v>0</v>
      </c>
      <c r="H99" s="310">
        <f>SUM(H97:H98)</f>
        <v>0</v>
      </c>
      <c r="I99" s="310">
        <f>SUM(I97:I98)</f>
        <v>0</v>
      </c>
      <c r="J99" s="311">
        <f>SUM(E99:I99)</f>
        <v>0</v>
      </c>
      <c r="K99" s="642"/>
      <c r="L99" s="649" t="s">
        <v>599</v>
      </c>
      <c r="M99" s="642"/>
      <c r="N99" s="642"/>
      <c r="O99" s="643"/>
      <c r="P99" s="642"/>
      <c r="Q99" s="642"/>
      <c r="R99" s="642"/>
      <c r="S99" s="642"/>
      <c r="T99" s="642"/>
      <c r="U99" s="643"/>
      <c r="V99" s="642"/>
      <c r="W99" s="642"/>
      <c r="X99" s="642"/>
      <c r="Y99" s="642"/>
      <c r="Z99" s="642"/>
      <c r="AA99" s="643"/>
      <c r="AB99" s="642"/>
      <c r="AC99" s="642"/>
      <c r="AD99" s="642"/>
      <c r="AE99" s="642"/>
      <c r="AF99" s="642"/>
      <c r="AG99" s="643"/>
      <c r="AH99" s="642"/>
      <c r="AI99" s="642"/>
      <c r="AJ99" s="642"/>
      <c r="AK99" s="642"/>
      <c r="AL99" s="642"/>
      <c r="AM99" s="643"/>
      <c r="AN99" s="642"/>
      <c r="AO99" s="642"/>
      <c r="AP99" s="642"/>
      <c r="AQ99" s="642"/>
      <c r="AR99" s="642"/>
      <c r="AS99" s="643"/>
      <c r="AT99" s="642"/>
      <c r="AU99" s="642"/>
      <c r="AV99" s="642"/>
      <c r="AW99" s="642"/>
      <c r="AX99" s="642"/>
      <c r="AY99" s="644"/>
      <c r="AZ99" s="642"/>
      <c r="BA99" s="645"/>
      <c r="BB99" s="642"/>
      <c r="BC99" s="642"/>
      <c r="BD99" s="642"/>
      <c r="BE99" s="642"/>
      <c r="BF99" s="642"/>
      <c r="BG99" s="642"/>
    </row>
    <row r="100" spans="1:59" ht="30" customHeight="1">
      <c r="A100" s="642"/>
      <c r="B100" s="651">
        <v>13</v>
      </c>
      <c r="C100" s="652">
        <v>2034</v>
      </c>
      <c r="D100" s="88" t="s">
        <v>600</v>
      </c>
      <c r="E100" s="312">
        <f t="shared" ref="E100:I100" si="20">E88+E96+E99</f>
        <v>188262103.10638902</v>
      </c>
      <c r="F100" s="312">
        <f t="shared" si="20"/>
        <v>170916</v>
      </c>
      <c r="G100" s="312">
        <f t="shared" si="20"/>
        <v>2157170.0499999998</v>
      </c>
      <c r="H100" s="312">
        <f t="shared" si="20"/>
        <v>5687084.6699999999</v>
      </c>
      <c r="I100" s="312">
        <f t="shared" si="20"/>
        <v>0</v>
      </c>
      <c r="J100" s="313">
        <f>J88+J96+J99</f>
        <v>196277273.82638901</v>
      </c>
      <c r="K100" s="642"/>
      <c r="L100" s="656" t="s">
        <v>601</v>
      </c>
      <c r="M100" s="642"/>
      <c r="N100" s="642"/>
      <c r="O100" s="643"/>
      <c r="P100" s="642"/>
      <c r="Q100" s="642"/>
      <c r="R100" s="642"/>
      <c r="S100" s="642"/>
      <c r="T100" s="642"/>
      <c r="U100" s="643"/>
      <c r="V100" s="642"/>
      <c r="W100" s="642"/>
      <c r="X100" s="642"/>
      <c r="Y100" s="642"/>
      <c r="Z100" s="642"/>
      <c r="AA100" s="643"/>
      <c r="AB100" s="642"/>
      <c r="AC100" s="642"/>
      <c r="AD100" s="642"/>
      <c r="AE100" s="642"/>
      <c r="AF100" s="642"/>
      <c r="AG100" s="643"/>
      <c r="AH100" s="642"/>
      <c r="AI100" s="642"/>
      <c r="AJ100" s="642"/>
      <c r="AK100" s="642"/>
      <c r="AL100" s="642"/>
      <c r="AM100" s="643"/>
      <c r="AN100" s="642"/>
      <c r="AO100" s="642"/>
      <c r="AP100" s="642"/>
      <c r="AQ100" s="642"/>
      <c r="AR100" s="642"/>
      <c r="AS100" s="643"/>
      <c r="AT100" s="642"/>
      <c r="AU100" s="642"/>
      <c r="AV100" s="642"/>
      <c r="AW100" s="642"/>
      <c r="AX100" s="642"/>
      <c r="AY100" s="644"/>
      <c r="AZ100" s="642"/>
      <c r="BA100" s="645"/>
      <c r="BB100" s="642"/>
      <c r="BC100" s="642"/>
      <c r="BD100" s="642"/>
      <c r="BE100" s="642"/>
      <c r="BF100" s="642"/>
      <c r="BG100" s="642"/>
    </row>
    <row r="101" spans="1:59">
      <c r="A101" s="642"/>
      <c r="B101" s="653">
        <v>1</v>
      </c>
      <c r="C101" s="654">
        <v>2035</v>
      </c>
      <c r="D101" s="655" t="str">
        <f>D10</f>
        <v>SoCalGas</v>
      </c>
      <c r="E101" s="306">
        <f>'3.1 Funding Category'!D18+'3.1 Funding Category'!D26</f>
        <v>161824626.7638807</v>
      </c>
      <c r="F101" s="306">
        <f>'3.1 Funding Category'!D34</f>
        <v>170916</v>
      </c>
      <c r="G101" s="306">
        <f>'3.1 Funding Category'!D82</f>
        <v>1854240.52</v>
      </c>
      <c r="H101" s="306">
        <f>'3.1 Funding Category'!D90</f>
        <v>4888452.2699999996</v>
      </c>
      <c r="I101" s="308">
        <v>0</v>
      </c>
      <c r="J101" s="307">
        <f>SUM(E101:I101)</f>
        <v>168738235.55388072</v>
      </c>
      <c r="K101" s="642"/>
      <c r="L101" s="649"/>
      <c r="M101" s="642"/>
      <c r="N101" s="642"/>
      <c r="O101" s="643"/>
      <c r="P101" s="642"/>
      <c r="Q101" s="642"/>
      <c r="R101" s="642"/>
      <c r="S101" s="642"/>
      <c r="T101" s="642"/>
      <c r="U101" s="643"/>
      <c r="V101" s="642"/>
      <c r="W101" s="642"/>
      <c r="X101" s="642"/>
      <c r="Y101" s="642"/>
      <c r="Z101" s="642"/>
      <c r="AA101" s="643"/>
      <c r="AB101" s="642"/>
      <c r="AC101" s="642"/>
      <c r="AD101" s="642"/>
      <c r="AE101" s="642"/>
      <c r="AF101" s="642"/>
      <c r="AG101" s="643"/>
      <c r="AH101" s="642"/>
      <c r="AI101" s="642"/>
      <c r="AJ101" s="642"/>
      <c r="AK101" s="642"/>
      <c r="AL101" s="642"/>
      <c r="AM101" s="643"/>
      <c r="AN101" s="642"/>
      <c r="AO101" s="642"/>
      <c r="AP101" s="642"/>
      <c r="AQ101" s="642"/>
      <c r="AR101" s="642"/>
      <c r="AS101" s="643"/>
      <c r="AT101" s="642"/>
      <c r="AU101" s="642"/>
      <c r="AV101" s="642"/>
      <c r="AW101" s="642"/>
      <c r="AX101" s="642"/>
      <c r="AY101" s="644"/>
      <c r="AZ101" s="642"/>
      <c r="BA101" s="645"/>
      <c r="BB101" s="642"/>
      <c r="BC101" s="642"/>
      <c r="BD101" s="642"/>
      <c r="BE101" s="642"/>
      <c r="BF101" s="642"/>
      <c r="BG101" s="642"/>
    </row>
    <row r="102" spans="1:59" ht="17.25">
      <c r="A102" s="642"/>
      <c r="B102" s="646">
        <v>2</v>
      </c>
      <c r="C102" s="647">
        <v>2035</v>
      </c>
      <c r="D102" s="860" t="s">
        <v>1840</v>
      </c>
      <c r="E102" s="308">
        <v>16730486</v>
      </c>
      <c r="F102" s="308">
        <v>0</v>
      </c>
      <c r="G102" s="309">
        <v>191703</v>
      </c>
      <c r="H102" s="309">
        <v>505400</v>
      </c>
      <c r="I102" s="308">
        <v>0</v>
      </c>
      <c r="J102" s="307">
        <f t="shared" ref="J102:J108" si="21">SUM(E102:I102)</f>
        <v>17427589</v>
      </c>
      <c r="K102" s="642"/>
      <c r="L102" s="649" t="s">
        <v>595</v>
      </c>
      <c r="M102" s="642"/>
      <c r="N102" s="642"/>
      <c r="O102" s="643"/>
      <c r="P102" s="642"/>
      <c r="Q102" s="642"/>
      <c r="R102" s="642"/>
      <c r="S102" s="642"/>
      <c r="T102" s="642"/>
      <c r="U102" s="643"/>
      <c r="V102" s="642"/>
      <c r="W102" s="642"/>
      <c r="X102" s="642"/>
      <c r="Y102" s="642"/>
      <c r="Z102" s="642"/>
      <c r="AA102" s="643"/>
      <c r="AB102" s="642"/>
      <c r="AC102" s="642"/>
      <c r="AD102" s="642"/>
      <c r="AE102" s="642"/>
      <c r="AF102" s="642"/>
      <c r="AG102" s="643"/>
      <c r="AH102" s="642"/>
      <c r="AI102" s="642"/>
      <c r="AJ102" s="642"/>
      <c r="AK102" s="642"/>
      <c r="AL102" s="642"/>
      <c r="AM102" s="643"/>
      <c r="AN102" s="642"/>
      <c r="AO102" s="642"/>
      <c r="AP102" s="642"/>
      <c r="AQ102" s="642"/>
      <c r="AR102" s="642"/>
      <c r="AS102" s="643"/>
      <c r="AT102" s="642"/>
      <c r="AU102" s="642"/>
      <c r="AV102" s="642"/>
      <c r="AW102" s="642"/>
      <c r="AX102" s="642"/>
      <c r="AY102" s="644"/>
      <c r="AZ102" s="642"/>
      <c r="BA102" s="645"/>
      <c r="BB102" s="642"/>
      <c r="BC102" s="642"/>
      <c r="BD102" s="642"/>
      <c r="BE102" s="642"/>
      <c r="BF102" s="642"/>
      <c r="BG102" s="642"/>
    </row>
    <row r="103" spans="1:59" ht="17.25">
      <c r="A103" s="642"/>
      <c r="B103" s="646">
        <v>3</v>
      </c>
      <c r="C103" s="647">
        <v>2035</v>
      </c>
      <c r="D103" s="860" t="s">
        <v>1841</v>
      </c>
      <c r="E103" s="308">
        <v>0</v>
      </c>
      <c r="F103" s="308">
        <v>0</v>
      </c>
      <c r="G103" s="309">
        <v>0</v>
      </c>
      <c r="H103" s="309">
        <v>0</v>
      </c>
      <c r="I103" s="308">
        <v>0</v>
      </c>
      <c r="J103" s="307">
        <f t="shared" si="21"/>
        <v>0</v>
      </c>
      <c r="K103" s="642"/>
      <c r="L103" s="649" t="s">
        <v>595</v>
      </c>
      <c r="M103" s="642"/>
      <c r="N103" s="642"/>
      <c r="O103" s="643"/>
      <c r="P103" s="642"/>
      <c r="Q103" s="642"/>
      <c r="R103" s="642"/>
      <c r="S103" s="642"/>
      <c r="T103" s="642"/>
      <c r="U103" s="643"/>
      <c r="V103" s="642"/>
      <c r="W103" s="642"/>
      <c r="X103" s="642"/>
      <c r="Y103" s="642"/>
      <c r="Z103" s="642"/>
      <c r="AA103" s="643"/>
      <c r="AB103" s="642"/>
      <c r="AC103" s="642"/>
      <c r="AD103" s="642"/>
      <c r="AE103" s="642"/>
      <c r="AF103" s="642"/>
      <c r="AG103" s="643"/>
      <c r="AH103" s="642"/>
      <c r="AI103" s="642"/>
      <c r="AJ103" s="642"/>
      <c r="AK103" s="642"/>
      <c r="AL103" s="642"/>
      <c r="AM103" s="643"/>
      <c r="AN103" s="642"/>
      <c r="AO103" s="642"/>
      <c r="AP103" s="642"/>
      <c r="AQ103" s="642"/>
      <c r="AR103" s="642"/>
      <c r="AS103" s="643"/>
      <c r="AT103" s="642"/>
      <c r="AU103" s="642"/>
      <c r="AV103" s="642"/>
      <c r="AW103" s="642"/>
      <c r="AX103" s="642"/>
      <c r="AY103" s="644"/>
      <c r="AZ103" s="642"/>
      <c r="BA103" s="645"/>
      <c r="BB103" s="642"/>
      <c r="BC103" s="642"/>
      <c r="BD103" s="642"/>
      <c r="BE103" s="642"/>
      <c r="BF103" s="642"/>
      <c r="BG103" s="642"/>
    </row>
    <row r="104" spans="1:59" ht="17.25">
      <c r="A104" s="642"/>
      <c r="B104" s="646">
        <v>4</v>
      </c>
      <c r="C104" s="647">
        <v>2035</v>
      </c>
      <c r="D104" s="860" t="s">
        <v>1842</v>
      </c>
      <c r="E104" s="308">
        <v>0</v>
      </c>
      <c r="F104" s="308">
        <v>0</v>
      </c>
      <c r="G104" s="309">
        <v>0</v>
      </c>
      <c r="H104" s="309">
        <v>0</v>
      </c>
      <c r="I104" s="308">
        <v>0</v>
      </c>
      <c r="J104" s="307">
        <f t="shared" si="21"/>
        <v>0</v>
      </c>
      <c r="K104" s="642"/>
      <c r="L104" s="649" t="s">
        <v>595</v>
      </c>
      <c r="M104" s="642"/>
      <c r="N104" s="642"/>
      <c r="O104" s="643"/>
      <c r="P104" s="642"/>
      <c r="Q104" s="642"/>
      <c r="R104" s="642"/>
      <c r="S104" s="642"/>
      <c r="T104" s="642"/>
      <c r="U104" s="643"/>
      <c r="V104" s="642"/>
      <c r="W104" s="642"/>
      <c r="X104" s="642"/>
      <c r="Y104" s="642"/>
      <c r="Z104" s="642"/>
      <c r="AA104" s="643"/>
      <c r="AB104" s="642"/>
      <c r="AC104" s="642"/>
      <c r="AD104" s="642"/>
      <c r="AE104" s="642"/>
      <c r="AF104" s="642"/>
      <c r="AG104" s="643"/>
      <c r="AH104" s="642"/>
      <c r="AI104" s="642"/>
      <c r="AJ104" s="642"/>
      <c r="AK104" s="642"/>
      <c r="AL104" s="642"/>
      <c r="AM104" s="643"/>
      <c r="AN104" s="642"/>
      <c r="AO104" s="642"/>
      <c r="AP104" s="642"/>
      <c r="AQ104" s="642"/>
      <c r="AR104" s="642"/>
      <c r="AS104" s="643"/>
      <c r="AT104" s="642"/>
      <c r="AU104" s="642"/>
      <c r="AV104" s="642"/>
      <c r="AW104" s="642"/>
      <c r="AX104" s="642"/>
      <c r="AY104" s="644"/>
      <c r="AZ104" s="642"/>
      <c r="BA104" s="645"/>
      <c r="BB104" s="642"/>
      <c r="BC104" s="642"/>
      <c r="BD104" s="642"/>
      <c r="BE104" s="642"/>
      <c r="BF104" s="642"/>
      <c r="BG104" s="642"/>
    </row>
    <row r="105" spans="1:59" ht="17.25">
      <c r="A105" s="642"/>
      <c r="B105" s="646">
        <v>5</v>
      </c>
      <c r="C105" s="647">
        <v>2035</v>
      </c>
      <c r="D105" s="860" t="s">
        <v>1843</v>
      </c>
      <c r="E105" s="308">
        <v>3621319.13</v>
      </c>
      <c r="F105" s="308">
        <v>0</v>
      </c>
      <c r="G105" s="309">
        <v>41494.28</v>
      </c>
      <c r="H105" s="309">
        <v>109394.02</v>
      </c>
      <c r="I105" s="308">
        <v>0</v>
      </c>
      <c r="J105" s="307">
        <f t="shared" si="21"/>
        <v>3772207.4299999997</v>
      </c>
      <c r="K105" s="642"/>
      <c r="L105" s="649" t="s">
        <v>595</v>
      </c>
      <c r="M105" s="642"/>
      <c r="N105" s="642"/>
      <c r="O105" s="643"/>
      <c r="P105" s="642"/>
      <c r="Q105" s="642"/>
      <c r="R105" s="642"/>
      <c r="S105" s="642"/>
      <c r="T105" s="642"/>
      <c r="U105" s="643"/>
      <c r="V105" s="642"/>
      <c r="W105" s="642"/>
      <c r="X105" s="642"/>
      <c r="Y105" s="642"/>
      <c r="Z105" s="642"/>
      <c r="AA105" s="643"/>
      <c r="AB105" s="642"/>
      <c r="AC105" s="642"/>
      <c r="AD105" s="642"/>
      <c r="AE105" s="642"/>
      <c r="AF105" s="642"/>
      <c r="AG105" s="643"/>
      <c r="AH105" s="642"/>
      <c r="AI105" s="642"/>
      <c r="AJ105" s="642"/>
      <c r="AK105" s="642"/>
      <c r="AL105" s="642"/>
      <c r="AM105" s="643"/>
      <c r="AN105" s="642"/>
      <c r="AO105" s="642"/>
      <c r="AP105" s="642"/>
      <c r="AQ105" s="642"/>
      <c r="AR105" s="642"/>
      <c r="AS105" s="643"/>
      <c r="AT105" s="642"/>
      <c r="AU105" s="642"/>
      <c r="AV105" s="642"/>
      <c r="AW105" s="642"/>
      <c r="AX105" s="642"/>
      <c r="AY105" s="644"/>
      <c r="AZ105" s="642"/>
      <c r="BA105" s="645"/>
      <c r="BB105" s="642"/>
      <c r="BC105" s="642"/>
      <c r="BD105" s="642"/>
      <c r="BE105" s="642"/>
      <c r="BF105" s="642"/>
      <c r="BG105" s="642"/>
    </row>
    <row r="106" spans="1:59" ht="17.25">
      <c r="A106" s="642"/>
      <c r="B106" s="646">
        <v>6</v>
      </c>
      <c r="C106" s="647">
        <v>2035</v>
      </c>
      <c r="D106" s="860" t="s">
        <v>1845</v>
      </c>
      <c r="E106" s="308">
        <v>6256703.4199999999</v>
      </c>
      <c r="F106" s="308">
        <v>0</v>
      </c>
      <c r="G106" s="309">
        <v>71691.39</v>
      </c>
      <c r="H106" s="309">
        <v>189004.58</v>
      </c>
      <c r="I106" s="308">
        <v>0</v>
      </c>
      <c r="J106" s="307">
        <f t="shared" si="21"/>
        <v>6517399.3899999997</v>
      </c>
      <c r="K106" s="642"/>
      <c r="L106" s="649" t="s">
        <v>595</v>
      </c>
      <c r="M106" s="642"/>
      <c r="N106" s="642"/>
      <c r="O106" s="643"/>
      <c r="P106" s="642"/>
      <c r="Q106" s="642"/>
      <c r="R106" s="642"/>
      <c r="S106" s="642"/>
      <c r="T106" s="642"/>
      <c r="U106" s="643"/>
      <c r="V106" s="642"/>
      <c r="W106" s="642"/>
      <c r="X106" s="642"/>
      <c r="Y106" s="642"/>
      <c r="Z106" s="642"/>
      <c r="AA106" s="643"/>
      <c r="AB106" s="642"/>
      <c r="AC106" s="642"/>
      <c r="AD106" s="642"/>
      <c r="AE106" s="642"/>
      <c r="AF106" s="642"/>
      <c r="AG106" s="643"/>
      <c r="AH106" s="642"/>
      <c r="AI106" s="642"/>
      <c r="AJ106" s="642"/>
      <c r="AK106" s="642"/>
      <c r="AL106" s="642"/>
      <c r="AM106" s="643"/>
      <c r="AN106" s="642"/>
      <c r="AO106" s="642"/>
      <c r="AP106" s="642"/>
      <c r="AQ106" s="642"/>
      <c r="AR106" s="642"/>
      <c r="AS106" s="643"/>
      <c r="AT106" s="642"/>
      <c r="AU106" s="642"/>
      <c r="AV106" s="642"/>
      <c r="AW106" s="642"/>
      <c r="AX106" s="642"/>
      <c r="AY106" s="644"/>
      <c r="AZ106" s="642"/>
      <c r="BA106" s="645"/>
      <c r="BB106" s="642"/>
      <c r="BC106" s="642"/>
      <c r="BD106" s="642"/>
      <c r="BE106" s="642"/>
      <c r="BF106" s="642"/>
      <c r="BG106" s="642"/>
    </row>
    <row r="107" spans="1:59" ht="17.25">
      <c r="A107" s="642"/>
      <c r="B107" s="646">
        <v>7</v>
      </c>
      <c r="C107" s="647">
        <v>2035</v>
      </c>
      <c r="D107" s="860" t="s">
        <v>1844</v>
      </c>
      <c r="E107" s="308">
        <v>5551550.3700000001</v>
      </c>
      <c r="F107" s="308">
        <v>0</v>
      </c>
      <c r="G107" s="309">
        <v>63611.51</v>
      </c>
      <c r="H107" s="309">
        <v>167703.07999999999</v>
      </c>
      <c r="I107" s="308">
        <v>0</v>
      </c>
      <c r="J107" s="307">
        <f t="shared" si="21"/>
        <v>5782864.96</v>
      </c>
      <c r="K107" s="642"/>
      <c r="L107" s="649" t="s">
        <v>595</v>
      </c>
      <c r="M107" s="642"/>
      <c r="N107" s="642"/>
      <c r="O107" s="643"/>
      <c r="P107" s="642"/>
      <c r="Q107" s="642"/>
      <c r="R107" s="642"/>
      <c r="S107" s="642"/>
      <c r="T107" s="642"/>
      <c r="U107" s="643"/>
      <c r="V107" s="642"/>
      <c r="W107" s="642"/>
      <c r="X107" s="642"/>
      <c r="Y107" s="642"/>
      <c r="Z107" s="642"/>
      <c r="AA107" s="643"/>
      <c r="AB107" s="642"/>
      <c r="AC107" s="642"/>
      <c r="AD107" s="642"/>
      <c r="AE107" s="642"/>
      <c r="AF107" s="642"/>
      <c r="AG107" s="643"/>
      <c r="AH107" s="642"/>
      <c r="AI107" s="642"/>
      <c r="AJ107" s="642"/>
      <c r="AK107" s="642"/>
      <c r="AL107" s="642"/>
      <c r="AM107" s="643"/>
      <c r="AN107" s="642"/>
      <c r="AO107" s="642"/>
      <c r="AP107" s="642"/>
      <c r="AQ107" s="642"/>
      <c r="AR107" s="642"/>
      <c r="AS107" s="643"/>
      <c r="AT107" s="642"/>
      <c r="AU107" s="642"/>
      <c r="AV107" s="642"/>
      <c r="AW107" s="642"/>
      <c r="AX107" s="642"/>
      <c r="AY107" s="644"/>
      <c r="AZ107" s="642"/>
      <c r="BA107" s="645"/>
      <c r="BB107" s="642"/>
      <c r="BC107" s="642"/>
      <c r="BD107" s="642"/>
      <c r="BE107" s="642"/>
      <c r="BF107" s="642"/>
      <c r="BG107" s="642"/>
    </row>
    <row r="108" spans="1:59" ht="17.25">
      <c r="A108" s="642"/>
      <c r="B108" s="646">
        <v>8</v>
      </c>
      <c r="C108" s="647">
        <v>2035</v>
      </c>
      <c r="D108" s="860" t="s">
        <v>1846</v>
      </c>
      <c r="E108" s="308">
        <v>0</v>
      </c>
      <c r="F108" s="308">
        <v>0</v>
      </c>
      <c r="G108" s="309">
        <v>0</v>
      </c>
      <c r="H108" s="309">
        <v>0</v>
      </c>
      <c r="I108" s="308">
        <v>0</v>
      </c>
      <c r="J108" s="307">
        <f t="shared" si="21"/>
        <v>0</v>
      </c>
      <c r="K108" s="642"/>
      <c r="L108" s="649" t="s">
        <v>595</v>
      </c>
      <c r="M108" s="642"/>
      <c r="N108" s="642"/>
      <c r="O108" s="643"/>
      <c r="P108" s="642"/>
      <c r="Q108" s="642"/>
      <c r="R108" s="642"/>
      <c r="S108" s="642"/>
      <c r="T108" s="642"/>
      <c r="U108" s="643"/>
      <c r="V108" s="642"/>
      <c r="W108" s="642"/>
      <c r="X108" s="642"/>
      <c r="Y108" s="642"/>
      <c r="Z108" s="642"/>
      <c r="AA108" s="643"/>
      <c r="AB108" s="642"/>
      <c r="AC108" s="642"/>
      <c r="AD108" s="642"/>
      <c r="AE108" s="642"/>
      <c r="AF108" s="642"/>
      <c r="AG108" s="643"/>
      <c r="AH108" s="642"/>
      <c r="AI108" s="642"/>
      <c r="AJ108" s="642"/>
      <c r="AK108" s="642"/>
      <c r="AL108" s="642"/>
      <c r="AM108" s="643"/>
      <c r="AN108" s="642"/>
      <c r="AO108" s="642"/>
      <c r="AP108" s="642"/>
      <c r="AQ108" s="642"/>
      <c r="AR108" s="642"/>
      <c r="AS108" s="643"/>
      <c r="AT108" s="642"/>
      <c r="AU108" s="642"/>
      <c r="AV108" s="642"/>
      <c r="AW108" s="642"/>
      <c r="AX108" s="642"/>
      <c r="AY108" s="644"/>
      <c r="AZ108" s="642"/>
      <c r="BA108" s="645"/>
      <c r="BB108" s="642"/>
      <c r="BC108" s="642"/>
      <c r="BD108" s="642"/>
      <c r="BE108" s="642"/>
      <c r="BF108" s="642"/>
      <c r="BG108" s="642"/>
    </row>
    <row r="109" spans="1:59">
      <c r="A109" s="642"/>
      <c r="B109" s="646">
        <v>9</v>
      </c>
      <c r="C109" s="647">
        <v>2035</v>
      </c>
      <c r="D109" s="209" t="s">
        <v>596</v>
      </c>
      <c r="E109" s="310">
        <f t="shared" ref="E109:I109" si="22">SUM(E102:E108)</f>
        <v>32160058.919999998</v>
      </c>
      <c r="F109" s="310">
        <f t="shared" si="22"/>
        <v>0</v>
      </c>
      <c r="G109" s="310">
        <f t="shared" si="22"/>
        <v>368500.18</v>
      </c>
      <c r="H109" s="310">
        <f t="shared" si="22"/>
        <v>971501.67999999993</v>
      </c>
      <c r="I109" s="310">
        <f t="shared" si="22"/>
        <v>0</v>
      </c>
      <c r="J109" s="311">
        <f>SUM(J102:J108)</f>
        <v>33500060.780000001</v>
      </c>
      <c r="K109" s="642"/>
      <c r="L109" s="649" t="s">
        <v>597</v>
      </c>
      <c r="M109" s="642"/>
      <c r="N109" s="642"/>
      <c r="O109" s="643"/>
      <c r="P109" s="642"/>
      <c r="Q109" s="642"/>
      <c r="R109" s="642"/>
      <c r="S109" s="642"/>
      <c r="T109" s="642"/>
      <c r="U109" s="643"/>
      <c r="V109" s="642"/>
      <c r="W109" s="642"/>
      <c r="X109" s="642"/>
      <c r="Y109" s="642"/>
      <c r="Z109" s="642"/>
      <c r="AA109" s="643"/>
      <c r="AB109" s="642"/>
      <c r="AC109" s="642"/>
      <c r="AD109" s="642"/>
      <c r="AE109" s="642"/>
      <c r="AF109" s="642"/>
      <c r="AG109" s="643"/>
      <c r="AH109" s="642"/>
      <c r="AI109" s="642"/>
      <c r="AJ109" s="642"/>
      <c r="AK109" s="642"/>
      <c r="AL109" s="642"/>
      <c r="AM109" s="643"/>
      <c r="AN109" s="642"/>
      <c r="AO109" s="642"/>
      <c r="AP109" s="642"/>
      <c r="AQ109" s="642"/>
      <c r="AR109" s="642"/>
      <c r="AS109" s="643"/>
      <c r="AT109" s="642"/>
      <c r="AU109" s="642"/>
      <c r="AV109" s="642"/>
      <c r="AW109" s="642"/>
      <c r="AX109" s="642"/>
      <c r="AY109" s="644"/>
      <c r="AZ109" s="642"/>
      <c r="BA109" s="645"/>
      <c r="BB109" s="642"/>
      <c r="BC109" s="642"/>
      <c r="BD109" s="642"/>
      <c r="BE109" s="642"/>
      <c r="BF109" s="642"/>
      <c r="BG109" s="642"/>
    </row>
    <row r="110" spans="1:59" ht="17.25">
      <c r="A110" s="642"/>
      <c r="B110" s="646">
        <v>10</v>
      </c>
      <c r="C110" s="647">
        <v>2035</v>
      </c>
      <c r="D110" s="861" t="s">
        <v>1847</v>
      </c>
      <c r="E110" s="308">
        <v>0</v>
      </c>
      <c r="F110" s="308">
        <v>0</v>
      </c>
      <c r="G110" s="309">
        <v>0</v>
      </c>
      <c r="H110" s="309">
        <v>0</v>
      </c>
      <c r="I110" s="308">
        <v>0</v>
      </c>
      <c r="J110" s="307">
        <f>SUM(E110:I110)</f>
        <v>0</v>
      </c>
      <c r="K110" s="642"/>
      <c r="L110" s="649" t="s">
        <v>595</v>
      </c>
      <c r="M110" s="642"/>
      <c r="N110" s="642"/>
      <c r="O110" s="643"/>
      <c r="P110" s="642"/>
      <c r="Q110" s="642"/>
      <c r="R110" s="642"/>
      <c r="S110" s="642"/>
      <c r="T110" s="642"/>
      <c r="U110" s="643"/>
      <c r="V110" s="642"/>
      <c r="W110" s="642"/>
      <c r="X110" s="642"/>
      <c r="Y110" s="642"/>
      <c r="Z110" s="642"/>
      <c r="AA110" s="643"/>
      <c r="AB110" s="642"/>
      <c r="AC110" s="642"/>
      <c r="AD110" s="642"/>
      <c r="AE110" s="642"/>
      <c r="AF110" s="642"/>
      <c r="AG110" s="643"/>
      <c r="AH110" s="642"/>
      <c r="AI110" s="642"/>
      <c r="AJ110" s="642"/>
      <c r="AK110" s="642"/>
      <c r="AL110" s="642"/>
      <c r="AM110" s="643"/>
      <c r="AN110" s="642"/>
      <c r="AO110" s="642"/>
      <c r="AP110" s="642"/>
      <c r="AQ110" s="642"/>
      <c r="AR110" s="642"/>
      <c r="AS110" s="643"/>
      <c r="AT110" s="642"/>
      <c r="AU110" s="642"/>
      <c r="AV110" s="642"/>
      <c r="AW110" s="642"/>
      <c r="AX110" s="642"/>
      <c r="AY110" s="644"/>
      <c r="AZ110" s="642"/>
      <c r="BA110" s="645"/>
      <c r="BB110" s="642"/>
      <c r="BC110" s="642"/>
      <c r="BD110" s="642"/>
      <c r="BE110" s="642"/>
      <c r="BF110" s="642"/>
      <c r="BG110" s="642"/>
    </row>
    <row r="111" spans="1:59" ht="17.25">
      <c r="A111" s="642"/>
      <c r="B111" s="646">
        <v>11</v>
      </c>
      <c r="C111" s="647">
        <v>2035</v>
      </c>
      <c r="D111" s="861" t="s">
        <v>1848</v>
      </c>
      <c r="E111" s="308">
        <v>0</v>
      </c>
      <c r="F111" s="308">
        <v>0</v>
      </c>
      <c r="G111" s="309">
        <v>0</v>
      </c>
      <c r="H111" s="309">
        <v>0</v>
      </c>
      <c r="I111" s="308">
        <v>0</v>
      </c>
      <c r="J111" s="307">
        <f>SUM(E111:I111)</f>
        <v>0</v>
      </c>
      <c r="K111" s="642"/>
      <c r="L111" s="649" t="s">
        <v>595</v>
      </c>
      <c r="M111" s="642"/>
      <c r="N111" s="642"/>
      <c r="O111" s="643"/>
      <c r="P111" s="642"/>
      <c r="Q111" s="642"/>
      <c r="R111" s="642"/>
      <c r="S111" s="642"/>
      <c r="T111" s="642"/>
      <c r="U111" s="643"/>
      <c r="V111" s="642"/>
      <c r="W111" s="642"/>
      <c r="X111" s="642"/>
      <c r="Y111" s="642"/>
      <c r="Z111" s="642"/>
      <c r="AA111" s="643"/>
      <c r="AB111" s="642"/>
      <c r="AC111" s="642"/>
      <c r="AD111" s="642"/>
      <c r="AE111" s="642"/>
      <c r="AF111" s="642"/>
      <c r="AG111" s="643"/>
      <c r="AH111" s="642"/>
      <c r="AI111" s="642"/>
      <c r="AJ111" s="642"/>
      <c r="AK111" s="642"/>
      <c r="AL111" s="642"/>
      <c r="AM111" s="643"/>
      <c r="AN111" s="642"/>
      <c r="AO111" s="642"/>
      <c r="AP111" s="642"/>
      <c r="AQ111" s="642"/>
      <c r="AR111" s="642"/>
      <c r="AS111" s="643"/>
      <c r="AT111" s="642"/>
      <c r="AU111" s="642"/>
      <c r="AV111" s="642"/>
      <c r="AW111" s="642"/>
      <c r="AX111" s="642"/>
      <c r="AY111" s="644"/>
      <c r="AZ111" s="642"/>
      <c r="BA111" s="645"/>
      <c r="BB111" s="642"/>
      <c r="BC111" s="642"/>
      <c r="BD111" s="642"/>
      <c r="BE111" s="642"/>
      <c r="BF111" s="642"/>
      <c r="BG111" s="642"/>
    </row>
    <row r="112" spans="1:59">
      <c r="A112" s="642"/>
      <c r="B112" s="646">
        <v>12</v>
      </c>
      <c r="C112" s="647">
        <v>2035</v>
      </c>
      <c r="D112" s="209" t="s">
        <v>598</v>
      </c>
      <c r="E112" s="310">
        <f>SUM(E110:E111)</f>
        <v>0</v>
      </c>
      <c r="F112" s="310">
        <f>SUM(F110:F111)</f>
        <v>0</v>
      </c>
      <c r="G112" s="310">
        <f>SUM(G110:G111)</f>
        <v>0</v>
      </c>
      <c r="H112" s="310">
        <f>SUM(H110:H111)</f>
        <v>0</v>
      </c>
      <c r="I112" s="310">
        <f>SUM(I110:I111)</f>
        <v>0</v>
      </c>
      <c r="J112" s="311">
        <f>SUM(E112:I112)</f>
        <v>0</v>
      </c>
      <c r="K112" s="642"/>
      <c r="L112" s="649" t="s">
        <v>599</v>
      </c>
      <c r="M112" s="642"/>
      <c r="N112" s="642"/>
      <c r="O112" s="643"/>
      <c r="P112" s="642"/>
      <c r="Q112" s="642"/>
      <c r="R112" s="642"/>
      <c r="S112" s="642"/>
      <c r="T112" s="642"/>
      <c r="U112" s="643"/>
      <c r="V112" s="642"/>
      <c r="W112" s="642"/>
      <c r="X112" s="642"/>
      <c r="Y112" s="642"/>
      <c r="Z112" s="642"/>
      <c r="AA112" s="643"/>
      <c r="AB112" s="642"/>
      <c r="AC112" s="642"/>
      <c r="AD112" s="642"/>
      <c r="AE112" s="642"/>
      <c r="AF112" s="642"/>
      <c r="AG112" s="643"/>
      <c r="AH112" s="642"/>
      <c r="AI112" s="642"/>
      <c r="AJ112" s="642"/>
      <c r="AK112" s="642"/>
      <c r="AL112" s="642"/>
      <c r="AM112" s="643"/>
      <c r="AN112" s="642"/>
      <c r="AO112" s="642"/>
      <c r="AP112" s="642"/>
      <c r="AQ112" s="642"/>
      <c r="AR112" s="642"/>
      <c r="AS112" s="643"/>
      <c r="AT112" s="642"/>
      <c r="AU112" s="642"/>
      <c r="AV112" s="642"/>
      <c r="AW112" s="642"/>
      <c r="AX112" s="642"/>
      <c r="AY112" s="644"/>
      <c r="AZ112" s="642"/>
      <c r="BA112" s="645"/>
      <c r="BB112" s="642"/>
      <c r="BC112" s="642"/>
      <c r="BD112" s="642"/>
      <c r="BE112" s="642"/>
      <c r="BF112" s="642"/>
      <c r="BG112" s="642"/>
    </row>
    <row r="113" spans="1:59" ht="30" customHeight="1" thickBot="1">
      <c r="A113" s="642"/>
      <c r="B113" s="657">
        <v>13</v>
      </c>
      <c r="C113" s="658">
        <v>2035</v>
      </c>
      <c r="D113" s="348" t="s">
        <v>600</v>
      </c>
      <c r="E113" s="349">
        <f t="shared" ref="E113:I113" si="23">E101+E109+E112</f>
        <v>193984685.68388069</v>
      </c>
      <c r="F113" s="349">
        <f t="shared" si="23"/>
        <v>170916</v>
      </c>
      <c r="G113" s="349">
        <f t="shared" si="23"/>
        <v>2222740.7000000002</v>
      </c>
      <c r="H113" s="349">
        <f t="shared" si="23"/>
        <v>5859953.9499999993</v>
      </c>
      <c r="I113" s="349">
        <f t="shared" si="23"/>
        <v>0</v>
      </c>
      <c r="J113" s="350">
        <f>J101+J109+J112</f>
        <v>202238296.33388072</v>
      </c>
      <c r="K113" s="642"/>
      <c r="L113" s="656" t="s">
        <v>601</v>
      </c>
      <c r="M113" s="642"/>
      <c r="N113" s="642"/>
      <c r="O113" s="643"/>
      <c r="P113" s="642"/>
      <c r="Q113" s="642"/>
      <c r="R113" s="642"/>
      <c r="S113" s="642"/>
      <c r="T113" s="642"/>
      <c r="U113" s="643"/>
      <c r="V113" s="642"/>
      <c r="W113" s="642"/>
      <c r="X113" s="642"/>
      <c r="Y113" s="642"/>
      <c r="Z113" s="642"/>
      <c r="AA113" s="643"/>
      <c r="AB113" s="642"/>
      <c r="AC113" s="642"/>
      <c r="AD113" s="642"/>
      <c r="AE113" s="642"/>
      <c r="AF113" s="642"/>
      <c r="AG113" s="643"/>
      <c r="AH113" s="642"/>
      <c r="AI113" s="642"/>
      <c r="AJ113" s="642"/>
      <c r="AK113" s="642"/>
      <c r="AL113" s="642"/>
      <c r="AM113" s="643"/>
      <c r="AN113" s="642"/>
      <c r="AO113" s="642"/>
      <c r="AP113" s="642"/>
      <c r="AQ113" s="642"/>
      <c r="AR113" s="642"/>
      <c r="AS113" s="643"/>
      <c r="AT113" s="642"/>
      <c r="AU113" s="642"/>
      <c r="AV113" s="642"/>
      <c r="AW113" s="642"/>
      <c r="AX113" s="642"/>
      <c r="AY113" s="644"/>
      <c r="AZ113" s="642"/>
      <c r="BA113" s="645"/>
      <c r="BB113" s="642"/>
      <c r="BC113" s="642"/>
      <c r="BD113" s="642"/>
      <c r="BE113" s="642"/>
      <c r="BF113" s="642"/>
      <c r="BG113" s="642"/>
    </row>
    <row r="115" spans="1:59">
      <c r="A115" s="642"/>
      <c r="B115" s="484" t="s">
        <v>1836</v>
      </c>
      <c r="F115" s="643"/>
      <c r="G115" s="642"/>
      <c r="H115" s="642"/>
      <c r="I115" s="642"/>
      <c r="J115" s="642"/>
      <c r="K115" s="642"/>
      <c r="L115" s="643"/>
      <c r="M115" s="642"/>
      <c r="N115" s="642"/>
      <c r="O115" s="643"/>
      <c r="P115" s="642"/>
      <c r="Q115" s="642"/>
      <c r="R115" s="642"/>
      <c r="S115" s="642"/>
      <c r="T115" s="642"/>
      <c r="U115" s="643"/>
      <c r="V115" s="642"/>
      <c r="W115" s="642"/>
      <c r="X115" s="642"/>
      <c r="Y115" s="642"/>
      <c r="Z115" s="642"/>
      <c r="AA115" s="643"/>
      <c r="AB115" s="642"/>
      <c r="AC115" s="642"/>
      <c r="AD115" s="642"/>
      <c r="AE115" s="642"/>
      <c r="AF115" s="642"/>
      <c r="AG115" s="643"/>
      <c r="AH115" s="642"/>
      <c r="AI115" s="642"/>
      <c r="AJ115" s="642"/>
      <c r="AK115" s="642"/>
      <c r="AL115" s="642"/>
      <c r="AM115" s="643"/>
      <c r="AN115" s="642"/>
      <c r="AO115" s="642"/>
      <c r="AP115" s="642"/>
      <c r="AQ115" s="642"/>
      <c r="AR115" s="642"/>
      <c r="AS115" s="643"/>
      <c r="AT115" s="642"/>
      <c r="AU115" s="642"/>
      <c r="AV115" s="642"/>
      <c r="AW115" s="642"/>
      <c r="AX115" s="642"/>
      <c r="AY115" s="644"/>
      <c r="AZ115" s="642"/>
      <c r="BA115" s="645"/>
      <c r="BB115" s="642"/>
      <c r="BC115" s="642"/>
      <c r="BD115" s="642"/>
      <c r="BE115" s="642"/>
      <c r="BF115" s="642"/>
      <c r="BG115" s="642"/>
    </row>
    <row r="116" spans="1:59">
      <c r="B116" s="706" t="s">
        <v>1837</v>
      </c>
    </row>
    <row r="117" spans="1:59">
      <c r="A117" s="642"/>
      <c r="B117" s="852" t="s">
        <v>1853</v>
      </c>
      <c r="F117" s="643"/>
      <c r="G117" s="642"/>
      <c r="H117" s="642"/>
      <c r="I117" s="642"/>
      <c r="J117" s="642"/>
      <c r="K117" s="642"/>
      <c r="L117" s="643"/>
      <c r="M117" s="642"/>
      <c r="N117" s="642"/>
      <c r="O117" s="643"/>
      <c r="P117" s="642"/>
      <c r="Q117" s="642"/>
      <c r="R117" s="642"/>
      <c r="S117" s="642"/>
      <c r="T117" s="642"/>
      <c r="U117" s="643"/>
      <c r="V117" s="642"/>
      <c r="W117" s="642"/>
      <c r="X117" s="642"/>
      <c r="Y117" s="642"/>
      <c r="Z117" s="642"/>
      <c r="AA117" s="643"/>
      <c r="AB117" s="642"/>
      <c r="AC117" s="642"/>
      <c r="AD117" s="642"/>
      <c r="AE117" s="642"/>
      <c r="AF117" s="642"/>
      <c r="AG117" s="643"/>
      <c r="AH117" s="642"/>
      <c r="AI117" s="642"/>
      <c r="AJ117" s="642"/>
      <c r="AK117" s="642"/>
      <c r="AL117" s="642"/>
      <c r="AM117" s="643"/>
      <c r="AN117" s="642"/>
      <c r="AO117" s="642"/>
      <c r="AP117" s="642"/>
      <c r="AQ117" s="642"/>
      <c r="AR117" s="642"/>
      <c r="AS117" s="643"/>
      <c r="AT117" s="642"/>
      <c r="AU117" s="642"/>
      <c r="AV117" s="642"/>
      <c r="AW117" s="642"/>
      <c r="AX117" s="642"/>
      <c r="AY117" s="644"/>
      <c r="AZ117" s="642"/>
      <c r="BA117" s="645"/>
      <c r="BB117" s="642"/>
      <c r="BC117" s="642"/>
      <c r="BD117" s="642"/>
      <c r="BE117" s="642"/>
      <c r="BF117" s="642"/>
      <c r="BG117" s="642"/>
    </row>
    <row r="118" spans="1:59">
      <c r="B118" s="706" t="s">
        <v>1806</v>
      </c>
    </row>
    <row r="119" spans="1:59">
      <c r="B119" s="706" t="s">
        <v>1807</v>
      </c>
      <c r="F119" s="484"/>
    </row>
    <row r="120" spans="1:59">
      <c r="A120" s="642"/>
      <c r="B120" s="707" t="s">
        <v>1808</v>
      </c>
      <c r="F120" s="484"/>
      <c r="G120" s="642"/>
      <c r="H120" s="642"/>
      <c r="I120" s="642"/>
      <c r="J120" s="642"/>
      <c r="K120" s="642"/>
      <c r="L120" s="643"/>
      <c r="M120" s="642"/>
      <c r="N120" s="642"/>
      <c r="O120" s="643"/>
      <c r="P120" s="642"/>
      <c r="Q120" s="642"/>
      <c r="R120" s="642"/>
      <c r="S120" s="642"/>
      <c r="T120" s="642"/>
      <c r="U120" s="643"/>
      <c r="V120" s="642"/>
      <c r="W120" s="642"/>
      <c r="X120" s="642"/>
      <c r="Y120" s="642"/>
      <c r="Z120" s="642"/>
      <c r="AA120" s="643"/>
      <c r="AB120" s="642"/>
      <c r="AC120" s="642"/>
      <c r="AD120" s="642"/>
      <c r="AE120" s="642"/>
      <c r="AF120" s="642"/>
      <c r="AG120" s="643"/>
      <c r="AH120" s="642"/>
      <c r="AI120" s="642"/>
      <c r="AJ120" s="642"/>
      <c r="AK120" s="642"/>
      <c r="AL120" s="642"/>
      <c r="AM120" s="643"/>
      <c r="AN120" s="642"/>
      <c r="AO120" s="642"/>
      <c r="AP120" s="642"/>
      <c r="AQ120" s="642"/>
      <c r="AR120" s="642"/>
      <c r="AS120" s="643"/>
      <c r="AT120" s="642"/>
      <c r="AU120" s="642"/>
      <c r="AV120" s="642"/>
      <c r="AW120" s="642"/>
      <c r="AX120" s="642"/>
      <c r="AY120" s="644"/>
      <c r="AZ120" s="642"/>
      <c r="BA120" s="645"/>
      <c r="BB120" s="642"/>
      <c r="BC120" s="642"/>
      <c r="BD120" s="642"/>
      <c r="BE120" s="642"/>
      <c r="BF120" s="642"/>
      <c r="BG120" s="642"/>
    </row>
    <row r="121" spans="1:59">
      <c r="A121" s="642"/>
      <c r="B121" s="707" t="s">
        <v>1809</v>
      </c>
      <c r="F121" s="484"/>
      <c r="G121" s="642"/>
      <c r="H121" s="642"/>
      <c r="I121" s="642"/>
      <c r="J121" s="642"/>
      <c r="K121" s="642"/>
      <c r="L121" s="643"/>
      <c r="M121" s="642"/>
      <c r="N121" s="642"/>
      <c r="O121" s="643"/>
      <c r="P121" s="642"/>
      <c r="Q121" s="642"/>
      <c r="R121" s="642"/>
      <c r="S121" s="642"/>
      <c r="T121" s="642"/>
      <c r="U121" s="643"/>
      <c r="V121" s="642"/>
      <c r="W121" s="642"/>
      <c r="X121" s="642"/>
      <c r="Y121" s="642"/>
      <c r="Z121" s="642"/>
      <c r="AA121" s="643"/>
      <c r="AB121" s="642"/>
      <c r="AC121" s="642"/>
      <c r="AD121" s="642"/>
      <c r="AE121" s="642"/>
      <c r="AF121" s="642"/>
      <c r="AG121" s="643"/>
      <c r="AH121" s="642"/>
      <c r="AI121" s="642"/>
      <c r="AJ121" s="642"/>
      <c r="AK121" s="642"/>
      <c r="AL121" s="642"/>
      <c r="AM121" s="643"/>
      <c r="AN121" s="642"/>
      <c r="AO121" s="642"/>
      <c r="AP121" s="642"/>
      <c r="AQ121" s="642"/>
      <c r="AR121" s="642"/>
      <c r="AS121" s="643"/>
      <c r="AT121" s="642"/>
      <c r="AU121" s="642"/>
      <c r="AV121" s="642"/>
      <c r="AW121" s="642"/>
      <c r="AX121" s="642"/>
      <c r="AY121" s="644"/>
      <c r="AZ121" s="642"/>
      <c r="BA121" s="645"/>
      <c r="BB121" s="642"/>
      <c r="BC121" s="642"/>
      <c r="BD121" s="642"/>
      <c r="BE121" s="642"/>
      <c r="BF121" s="642"/>
      <c r="BG121" s="642"/>
    </row>
    <row r="122" spans="1:59">
      <c r="A122" s="642"/>
      <c r="B122" s="707" t="s">
        <v>1810</v>
      </c>
      <c r="F122" s="484"/>
      <c r="G122" s="642"/>
      <c r="H122" s="642"/>
      <c r="I122" s="642"/>
      <c r="J122" s="642"/>
      <c r="K122" s="642"/>
      <c r="L122" s="643"/>
      <c r="M122" s="642"/>
      <c r="N122" s="642"/>
      <c r="O122" s="643"/>
      <c r="P122" s="642"/>
      <c r="Q122" s="642"/>
      <c r="R122" s="642"/>
      <c r="S122" s="642"/>
      <c r="T122" s="642"/>
      <c r="U122" s="643"/>
      <c r="V122" s="642"/>
      <c r="W122" s="642"/>
      <c r="X122" s="642"/>
      <c r="Y122" s="642"/>
      <c r="Z122" s="642"/>
      <c r="AA122" s="643"/>
      <c r="AB122" s="642"/>
      <c r="AC122" s="642"/>
      <c r="AD122" s="642"/>
      <c r="AE122" s="642"/>
      <c r="AF122" s="642"/>
      <c r="AG122" s="643"/>
      <c r="AH122" s="642"/>
      <c r="AI122" s="642"/>
      <c r="AJ122" s="642"/>
      <c r="AK122" s="642"/>
      <c r="AL122" s="642"/>
      <c r="AM122" s="643"/>
      <c r="AN122" s="642"/>
      <c r="AO122" s="642"/>
      <c r="AP122" s="642"/>
      <c r="AQ122" s="642"/>
      <c r="AR122" s="642"/>
      <c r="AS122" s="643"/>
      <c r="AT122" s="642"/>
      <c r="AU122" s="642"/>
      <c r="AV122" s="642"/>
      <c r="AW122" s="642"/>
      <c r="AX122" s="642"/>
      <c r="AY122" s="644"/>
      <c r="AZ122" s="642"/>
      <c r="BA122" s="645"/>
      <c r="BB122" s="642"/>
      <c r="BC122" s="642"/>
      <c r="BD122" s="642"/>
      <c r="BE122" s="642"/>
      <c r="BF122" s="642"/>
      <c r="BG122" s="642"/>
    </row>
    <row r="123" spans="1:59">
      <c r="A123" s="642"/>
      <c r="B123" s="642"/>
      <c r="F123" s="484"/>
      <c r="G123" s="642"/>
      <c r="H123" s="642"/>
      <c r="I123" s="642"/>
      <c r="J123" s="642"/>
      <c r="K123" s="642"/>
      <c r="L123" s="643"/>
      <c r="M123" s="642"/>
      <c r="N123" s="642"/>
      <c r="O123" s="643"/>
      <c r="P123" s="642"/>
      <c r="Q123" s="642"/>
      <c r="R123" s="642"/>
      <c r="S123" s="642"/>
      <c r="T123" s="642"/>
      <c r="U123" s="643"/>
      <c r="V123" s="642"/>
      <c r="W123" s="642"/>
      <c r="X123" s="642"/>
      <c r="Y123" s="642"/>
      <c r="Z123" s="642"/>
      <c r="AA123" s="643"/>
      <c r="AB123" s="642"/>
      <c r="AC123" s="642"/>
      <c r="AD123" s="642"/>
      <c r="AE123" s="642"/>
      <c r="AF123" s="642"/>
      <c r="AG123" s="643"/>
      <c r="AH123" s="642"/>
      <c r="AI123" s="642"/>
      <c r="AJ123" s="642"/>
      <c r="AK123" s="642"/>
      <c r="AL123" s="642"/>
      <c r="AM123" s="643"/>
      <c r="AN123" s="642"/>
      <c r="AO123" s="642"/>
      <c r="AP123" s="642"/>
      <c r="AQ123" s="642"/>
      <c r="AR123" s="642"/>
      <c r="AS123" s="643"/>
      <c r="AT123" s="642"/>
      <c r="AU123" s="642"/>
      <c r="AV123" s="642"/>
      <c r="AW123" s="642"/>
      <c r="AX123" s="642"/>
      <c r="AY123" s="644"/>
      <c r="AZ123" s="642"/>
      <c r="BA123" s="645"/>
      <c r="BB123" s="642"/>
      <c r="BC123" s="642"/>
      <c r="BD123" s="642"/>
      <c r="BE123" s="642"/>
      <c r="BF123" s="642"/>
      <c r="BG123" s="642"/>
    </row>
    <row r="124" spans="1:59">
      <c r="A124" s="642"/>
      <c r="B124" s="209" t="s">
        <v>602</v>
      </c>
      <c r="C124" s="210" t="s">
        <v>603</v>
      </c>
      <c r="D124" s="210" t="s">
        <v>604</v>
      </c>
      <c r="F124" s="643"/>
      <c r="G124" s="642"/>
      <c r="H124" s="642"/>
      <c r="I124" s="642"/>
      <c r="J124" s="642"/>
      <c r="K124" s="642"/>
      <c r="L124" s="643"/>
      <c r="M124" s="642"/>
      <c r="N124" s="642"/>
      <c r="O124" s="643"/>
      <c r="P124" s="642"/>
      <c r="Q124" s="642"/>
      <c r="R124" s="642"/>
      <c r="S124" s="642"/>
      <c r="T124" s="642"/>
      <c r="U124" s="643"/>
      <c r="V124" s="642"/>
      <c r="W124" s="642"/>
      <c r="X124" s="642"/>
      <c r="Y124" s="642"/>
      <c r="Z124" s="642"/>
      <c r="AA124" s="643"/>
      <c r="AB124" s="642"/>
      <c r="AC124" s="642"/>
      <c r="AD124" s="642"/>
      <c r="AE124" s="642"/>
      <c r="AF124" s="642"/>
      <c r="AG124" s="643"/>
      <c r="AH124" s="642"/>
      <c r="AI124" s="642"/>
      <c r="AJ124" s="642"/>
      <c r="AK124" s="642"/>
      <c r="AL124" s="642"/>
      <c r="AM124" s="643"/>
      <c r="AN124" s="642"/>
      <c r="AO124" s="642"/>
      <c r="AP124" s="642"/>
      <c r="AQ124" s="642"/>
      <c r="AR124" s="642"/>
      <c r="AS124" s="643"/>
      <c r="AT124" s="642"/>
      <c r="AU124" s="642"/>
      <c r="AV124" s="642"/>
      <c r="AW124" s="642"/>
      <c r="AX124" s="642"/>
      <c r="AY124" s="644"/>
      <c r="AZ124" s="642"/>
      <c r="BA124" s="645"/>
      <c r="BB124" s="642"/>
      <c r="BC124" s="642"/>
      <c r="BD124" s="642"/>
      <c r="BE124" s="642"/>
      <c r="BF124" s="642"/>
      <c r="BG124" s="642"/>
    </row>
    <row r="125" spans="1:59">
      <c r="A125" s="642"/>
      <c r="B125" s="647" t="s">
        <v>605</v>
      </c>
      <c r="C125" s="650" t="s">
        <v>606</v>
      </c>
      <c r="D125" s="659" t="s">
        <v>607</v>
      </c>
      <c r="F125" s="643"/>
      <c r="G125" s="642"/>
      <c r="H125" s="642"/>
      <c r="I125" s="642"/>
      <c r="J125" s="642"/>
      <c r="K125" s="642"/>
      <c r="L125" s="643"/>
      <c r="M125" s="642"/>
      <c r="N125" s="642"/>
      <c r="O125" s="643"/>
      <c r="P125" s="642"/>
      <c r="Q125" s="642"/>
      <c r="R125" s="642"/>
      <c r="S125" s="642"/>
      <c r="T125" s="642"/>
      <c r="U125" s="643"/>
      <c r="V125" s="642"/>
      <c r="W125" s="642"/>
      <c r="X125" s="642"/>
      <c r="Y125" s="642"/>
      <c r="Z125" s="642"/>
      <c r="AA125" s="643"/>
      <c r="AB125" s="642"/>
      <c r="AC125" s="642"/>
      <c r="AD125" s="642"/>
      <c r="AE125" s="642"/>
      <c r="AF125" s="642"/>
      <c r="AG125" s="643"/>
      <c r="AH125" s="642"/>
      <c r="AI125" s="642"/>
      <c r="AJ125" s="642"/>
      <c r="AK125" s="642"/>
      <c r="AL125" s="642"/>
      <c r="AM125" s="643"/>
      <c r="AN125" s="642"/>
      <c r="AO125" s="642"/>
      <c r="AP125" s="642"/>
      <c r="AQ125" s="642"/>
      <c r="AR125" s="642"/>
      <c r="AS125" s="643"/>
      <c r="AT125" s="642"/>
      <c r="AU125" s="642"/>
      <c r="AV125" s="642"/>
      <c r="AW125" s="642"/>
      <c r="AX125" s="642"/>
      <c r="AY125" s="644"/>
      <c r="AZ125" s="642"/>
      <c r="BA125" s="645"/>
      <c r="BB125" s="642"/>
      <c r="BC125" s="642"/>
      <c r="BD125" s="642"/>
      <c r="BE125" s="642"/>
      <c r="BF125" s="642"/>
      <c r="BG125" s="642"/>
    </row>
    <row r="126" spans="1:59">
      <c r="A126" s="642"/>
      <c r="B126" s="647" t="s">
        <v>608</v>
      </c>
      <c r="C126" s="650" t="s">
        <v>609</v>
      </c>
      <c r="D126" s="659" t="s">
        <v>610</v>
      </c>
      <c r="F126" s="643"/>
      <c r="G126" s="642"/>
      <c r="H126" s="642"/>
      <c r="I126" s="642"/>
      <c r="J126" s="642"/>
      <c r="K126" s="642"/>
      <c r="L126" s="643"/>
      <c r="M126" s="642"/>
      <c r="N126" s="642"/>
      <c r="O126" s="643"/>
      <c r="P126" s="642"/>
      <c r="Q126" s="642"/>
      <c r="R126" s="642"/>
      <c r="S126" s="642"/>
      <c r="T126" s="642"/>
      <c r="U126" s="643"/>
      <c r="V126" s="642"/>
      <c r="W126" s="642"/>
      <c r="X126" s="642"/>
      <c r="Y126" s="642"/>
      <c r="Z126" s="642"/>
      <c r="AA126" s="643"/>
      <c r="AB126" s="642"/>
      <c r="AC126" s="642"/>
      <c r="AD126" s="642"/>
      <c r="AE126" s="642"/>
      <c r="AF126" s="642"/>
      <c r="AG126" s="643"/>
      <c r="AH126" s="642"/>
      <c r="AI126" s="642"/>
      <c r="AJ126" s="642"/>
      <c r="AK126" s="642"/>
      <c r="AL126" s="642"/>
      <c r="AM126" s="643"/>
      <c r="AN126" s="642"/>
      <c r="AO126" s="642"/>
      <c r="AP126" s="642"/>
      <c r="AQ126" s="642"/>
      <c r="AR126" s="642"/>
      <c r="AS126" s="643"/>
      <c r="AT126" s="642"/>
      <c r="AU126" s="642"/>
      <c r="AV126" s="642"/>
      <c r="AW126" s="642"/>
      <c r="AX126" s="642"/>
      <c r="AY126" s="644"/>
      <c r="AZ126" s="642"/>
      <c r="BA126" s="645"/>
      <c r="BB126" s="642"/>
      <c r="BC126" s="642"/>
      <c r="BD126" s="642"/>
      <c r="BE126" s="642"/>
      <c r="BF126" s="642"/>
      <c r="BG126" s="642"/>
    </row>
    <row r="127" spans="1:59">
      <c r="A127" s="642"/>
      <c r="B127" s="647" t="s">
        <v>611</v>
      </c>
      <c r="C127" s="650" t="s">
        <v>612</v>
      </c>
      <c r="D127" s="659" t="s">
        <v>613</v>
      </c>
      <c r="F127" s="643"/>
      <c r="G127" s="642"/>
      <c r="H127" s="642"/>
      <c r="I127" s="642"/>
      <c r="J127" s="642"/>
      <c r="K127" s="642"/>
      <c r="L127" s="643"/>
      <c r="M127" s="642"/>
      <c r="N127" s="642"/>
      <c r="O127" s="643"/>
      <c r="P127" s="642"/>
      <c r="Q127" s="642"/>
      <c r="R127" s="642"/>
      <c r="S127" s="642"/>
      <c r="T127" s="642"/>
      <c r="U127" s="643"/>
      <c r="V127" s="642"/>
      <c r="W127" s="642"/>
      <c r="X127" s="642"/>
      <c r="Y127" s="642"/>
      <c r="Z127" s="642"/>
      <c r="AA127" s="643"/>
      <c r="AB127" s="642"/>
      <c r="AC127" s="642"/>
      <c r="AD127" s="642"/>
      <c r="AE127" s="642"/>
      <c r="AF127" s="642"/>
      <c r="AG127" s="643"/>
      <c r="AH127" s="642"/>
      <c r="AI127" s="642"/>
      <c r="AJ127" s="642"/>
      <c r="AK127" s="642"/>
      <c r="AL127" s="642"/>
      <c r="AM127" s="643"/>
      <c r="AN127" s="642"/>
      <c r="AO127" s="642"/>
      <c r="AP127" s="642"/>
      <c r="AQ127" s="642"/>
      <c r="AR127" s="642"/>
      <c r="AS127" s="643"/>
      <c r="AT127" s="642"/>
      <c r="AU127" s="642"/>
      <c r="AV127" s="642"/>
      <c r="AW127" s="642"/>
      <c r="AX127" s="642"/>
      <c r="AY127" s="644"/>
      <c r="AZ127" s="642"/>
      <c r="BA127" s="645"/>
      <c r="BB127" s="642"/>
      <c r="BC127" s="642"/>
      <c r="BD127" s="642"/>
      <c r="BE127" s="642"/>
      <c r="BF127" s="642"/>
      <c r="BG127" s="642"/>
    </row>
    <row r="128" spans="1:59">
      <c r="B128" s="647" t="s">
        <v>614</v>
      </c>
      <c r="C128" s="650" t="s">
        <v>615</v>
      </c>
      <c r="D128" s="211" t="s">
        <v>616</v>
      </c>
    </row>
    <row r="129" spans="2:4" ht="60">
      <c r="B129" s="212" t="s">
        <v>617</v>
      </c>
      <c r="C129" s="6" t="s">
        <v>618</v>
      </c>
      <c r="D129" s="213" t="s">
        <v>619</v>
      </c>
    </row>
    <row r="130" spans="2:4">
      <c r="B130" s="214" t="s">
        <v>620</v>
      </c>
      <c r="C130" s="215" t="s">
        <v>195</v>
      </c>
      <c r="D130" s="211" t="s">
        <v>621</v>
      </c>
    </row>
  </sheetData>
  <mergeCells count="3">
    <mergeCell ref="C2:I2"/>
    <mergeCell ref="B4:C4"/>
    <mergeCell ref="B5:C5"/>
  </mergeCells>
  <dataValidations count="5">
    <dataValidation allowBlank="1" showInputMessage="1" showErrorMessage="1" prompt="Represents cost recovery by PA" sqref="E10:E17 E19:E20 E58:E59 E32:E33 E23:E30 E45:E46 E36:E43 E49:E56 E110:E111 E101:E108 E97:E98 E88:E95 E84:E85 E75:E82 E71:E72 E62:E69" xr:uid="{57DF4AEA-9A46-48E0-B79E-751843F89CDF}"/>
    <dataValidation allowBlank="1" showInputMessage="1" showErrorMessage="1" prompt="Represents cost recovery for Portfolio Oversight as approved in D.23-06-055" sqref="F10:F17 F19:F20 F58:F59 F32:F33 F23:F30 F45:F46 F36:F43 F49:F56 F110:F111 F88:F95 F97:F98 F75:F82 F84:F85 F62:F69 F71:F72 F101:F108" xr:uid="{90AAEF1C-F7A0-4418-93F3-1DB4A3950DE5}"/>
    <dataValidation allowBlank="1" showInputMessage="1" showErrorMessage="1" prompt="Represents cost recovery for PA EMV budget, excluding cost recovery for Energy Division EMV" sqref="G80:G82 G19:G20 G58:G59 G32:G33 G106:G108 G45:G46 G16:G17 G42:G43 G110:G111 G55:G56 G97:G98 G93:G95 G84:G85 G29:G30 G71:G72 G10:G13 G23:G26 G36:G39 G62:G65 G75:G78 G88:G91 G101:G104 G49:G52 G68:G69" xr:uid="{35CB2578-CB4C-49E2-BE0E-6A519165D1BE}"/>
    <dataValidation allowBlank="1" showInputMessage="1" showErrorMessage="1" prompt="IOU only: represents cost recovery on behalf of IOU PA and RENs/CCAs as RENs/CCAs do not receive invoices for EMV from Energy Division" sqref="H93:H95 H19:H20 H106:H108 H32:H33 H58:H59 H45:H46 H16:H17 H29:H30 H110:H111 H67:H69 H97:H98 H42:H43 H84:H85 H80:H82 H71:H72 H10:H13 H23:H26 H36:H39 H49:H52 H62:H65 H75:H78 H88:H91 H101:H104 H55:H56" xr:uid="{8CB943A7-5EF6-4518-8C04-BFF9E08EF2D3}"/>
    <dataValidation allowBlank="1" showInputMessage="1" showErrorMessage="1" prompt="Enter unspent &amp; uncommitted funds that would offset 2024-2027 cost recovery from pre-2024.  Enter as a negative  number. " sqref="I10:I17 I19:I20 I58:I59 I32:I33 I62:I69 I45:I46 I36:I43 I23:I30 I110:I111 I101:I108 I97:I98 I88:I95 I84:I85 I75:I82 I71:I72 I49:I56" xr:uid="{87B5C6FA-4DAD-41D5-AF8A-9C20CA2C2766}"/>
  </dataValidations>
  <pageMargins left="0.19125" right="0.7" top="0.75" bottom="0.75" header="0.3" footer="0.3"/>
  <pageSetup scale="10" orientation="portrait" r:id="rId1"/>
  <ignoredErrors>
    <ignoredError sqref="F23 F36"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BC05A-9D3F-4419-BD0E-06D39F2DBDD0}">
  <sheetPr>
    <tabColor theme="4"/>
  </sheetPr>
  <dimension ref="A2:AZ352"/>
  <sheetViews>
    <sheetView topLeftCell="A3" zoomScale="66" workbookViewId="0">
      <selection activeCell="J17" sqref="J17"/>
    </sheetView>
  </sheetViews>
  <sheetFormatPr defaultColWidth="9" defaultRowHeight="15"/>
  <cols>
    <col min="1" max="1" width="9.75" style="99" customWidth="1"/>
    <col min="2" max="2" width="16.25" style="99" customWidth="1"/>
    <col min="3" max="3" width="18.75" style="99" customWidth="1"/>
    <col min="4" max="4" width="18" style="99" customWidth="1"/>
    <col min="5" max="6" width="30.625" style="99" customWidth="1"/>
    <col min="7" max="7" width="22.25" style="99" customWidth="1"/>
    <col min="8" max="8" width="30.625" style="99" customWidth="1"/>
    <col min="9" max="9" width="22.125" style="99" customWidth="1"/>
    <col min="10" max="10" width="25.625" style="99" customWidth="1"/>
    <col min="11" max="11" width="14.125" style="99" customWidth="1"/>
    <col min="12" max="12" width="17" style="99" customWidth="1"/>
    <col min="13" max="13" width="16.125" style="99" customWidth="1"/>
    <col min="14" max="14" width="18.5" style="99" customWidth="1"/>
    <col min="15" max="15" width="17.5" style="99" customWidth="1"/>
    <col min="16" max="16" width="19.75" style="99" customWidth="1"/>
    <col min="17" max="17" width="16.125" style="99" customWidth="1"/>
    <col min="18" max="18" width="17.5" style="99" customWidth="1"/>
    <col min="19" max="19" width="18.875" style="99" customWidth="1"/>
    <col min="20" max="20" width="18.75" style="99" customWidth="1"/>
    <col min="21" max="21" width="18.375" style="99" customWidth="1"/>
    <col min="22" max="22" width="23.125" style="99" customWidth="1"/>
    <col min="23" max="23" width="11.875" style="99" bestFit="1" customWidth="1"/>
    <col min="24" max="24" width="22" style="99" bestFit="1" customWidth="1"/>
    <col min="25" max="25" width="11.875" style="99" bestFit="1" customWidth="1"/>
    <col min="26" max="26" width="13.5" style="99" bestFit="1" customWidth="1"/>
    <col min="27" max="27" width="11.875" style="99" bestFit="1" customWidth="1"/>
    <col min="28" max="28" width="16.75" style="99" customWidth="1"/>
    <col min="29" max="29" width="19.625" style="99" bestFit="1" customWidth="1"/>
    <col min="30" max="30" width="19.375" style="99" bestFit="1" customWidth="1"/>
    <col min="31" max="31" width="20.625" style="99" customWidth="1"/>
    <col min="32" max="32" width="20.5" style="99" customWidth="1"/>
    <col min="33" max="33" width="19.5" style="99" customWidth="1"/>
    <col min="34" max="34" width="16.625" style="99" customWidth="1"/>
    <col min="35" max="35" width="13.125" style="99" customWidth="1"/>
    <col min="36" max="36" width="19.75" style="99" customWidth="1"/>
    <col min="37" max="37" width="10.75" style="99" customWidth="1"/>
    <col min="38" max="38" width="16" style="99" customWidth="1"/>
    <col min="39" max="39" width="14.375" style="99" customWidth="1"/>
    <col min="40" max="40" width="16" style="99" customWidth="1"/>
    <col min="41" max="41" width="15.625" style="99" customWidth="1"/>
    <col min="42" max="42" width="12.625" style="99" customWidth="1"/>
    <col min="43" max="43" width="9" style="99"/>
    <col min="44" max="50" width="19.125" style="99" customWidth="1"/>
    <col min="51" max="16384" width="9" style="99"/>
  </cols>
  <sheetData>
    <row r="2" spans="1:52" ht="36" customHeight="1">
      <c r="A2" s="484"/>
      <c r="B2" s="373" t="s">
        <v>58</v>
      </c>
      <c r="C2" s="808" t="s">
        <v>317</v>
      </c>
      <c r="D2" s="809"/>
      <c r="E2" s="809"/>
      <c r="F2" s="809"/>
      <c r="G2" s="809"/>
      <c r="H2" s="810"/>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row>
    <row r="3" spans="1:52" ht="155.25" customHeight="1" thickBot="1">
      <c r="A3" s="484"/>
      <c r="B3" s="205" t="s">
        <v>102</v>
      </c>
      <c r="C3" s="818" t="s">
        <v>318</v>
      </c>
      <c r="D3" s="819"/>
      <c r="E3" s="819"/>
      <c r="F3" s="819"/>
      <c r="G3" s="819"/>
      <c r="H3" s="820"/>
      <c r="I3" s="484"/>
      <c r="J3" s="484"/>
      <c r="K3" s="484"/>
      <c r="L3" s="484"/>
      <c r="M3" s="484"/>
      <c r="N3" s="484"/>
      <c r="O3" s="484"/>
      <c r="P3" s="484"/>
      <c r="Q3" s="484"/>
      <c r="R3" s="484"/>
      <c r="S3" s="484"/>
      <c r="T3" s="484"/>
      <c r="U3" s="484"/>
      <c r="V3" s="484"/>
      <c r="W3" s="484"/>
      <c r="X3" s="484"/>
      <c r="Y3" s="484"/>
      <c r="Z3" s="484"/>
      <c r="AA3" s="484"/>
      <c r="AB3" s="484"/>
      <c r="AC3" s="484"/>
      <c r="AD3" s="484"/>
      <c r="AE3" s="484"/>
      <c r="AF3" s="484"/>
      <c r="AG3" s="484"/>
      <c r="AH3" s="484"/>
      <c r="AI3" s="484"/>
      <c r="AJ3" s="484"/>
      <c r="AK3" s="484"/>
      <c r="AL3" s="484"/>
      <c r="AM3" s="484"/>
      <c r="AN3" s="484"/>
      <c r="AO3" s="484"/>
      <c r="AP3" s="484"/>
      <c r="AQ3" s="484"/>
      <c r="AR3" s="484"/>
      <c r="AS3" s="484"/>
      <c r="AT3" s="484"/>
      <c r="AU3" s="484"/>
      <c r="AV3" s="484"/>
      <c r="AW3" s="484"/>
      <c r="AX3" s="484"/>
      <c r="AY3" s="484"/>
      <c r="AZ3" s="484"/>
    </row>
    <row r="4" spans="1:52" ht="25.5" customHeight="1">
      <c r="A4" s="484"/>
      <c r="B4" s="484"/>
      <c r="C4" s="27"/>
      <c r="D4" s="484"/>
      <c r="E4" s="100"/>
      <c r="F4" s="484"/>
      <c r="G4" s="484"/>
      <c r="H4" s="484"/>
      <c r="I4" s="484"/>
      <c r="J4" s="484"/>
      <c r="K4" s="484"/>
      <c r="L4" s="484"/>
      <c r="M4" s="484"/>
      <c r="N4" s="484"/>
      <c r="O4" s="484"/>
      <c r="P4" s="484"/>
      <c r="Q4" s="484"/>
      <c r="R4" s="484"/>
      <c r="S4" s="484"/>
      <c r="T4" s="484"/>
      <c r="U4" s="484"/>
      <c r="V4" s="484"/>
      <c r="W4" s="484"/>
      <c r="X4" s="484"/>
      <c r="Y4" s="484"/>
      <c r="Z4" s="484"/>
      <c r="AA4" s="484"/>
      <c r="AB4" s="484"/>
      <c r="AC4" s="484"/>
      <c r="AD4" s="484"/>
      <c r="AE4" s="484"/>
      <c r="AF4" s="484"/>
      <c r="AG4" s="484"/>
      <c r="AH4" s="484"/>
      <c r="AI4" s="484"/>
      <c r="AJ4" s="484"/>
      <c r="AK4" s="484"/>
      <c r="AL4" s="484"/>
      <c r="AM4" s="484"/>
      <c r="AN4" s="484"/>
      <c r="AO4" s="484"/>
      <c r="AP4" s="484"/>
      <c r="AQ4" s="484"/>
      <c r="AR4" s="484"/>
      <c r="AS4" s="484"/>
      <c r="AT4" s="484"/>
      <c r="AU4" s="484"/>
      <c r="AV4" s="484"/>
      <c r="AW4" s="484"/>
      <c r="AX4" s="484"/>
      <c r="AY4" s="484"/>
      <c r="AZ4" s="484"/>
    </row>
    <row r="5" spans="1:52" ht="25.5" customHeight="1">
      <c r="A5" s="154" t="s">
        <v>319</v>
      </c>
      <c r="B5" s="817" t="s">
        <v>320</v>
      </c>
      <c r="C5" s="817"/>
      <c r="D5" s="817"/>
      <c r="E5" s="817"/>
      <c r="F5" s="817"/>
      <c r="G5" s="817"/>
      <c r="H5" s="817"/>
      <c r="I5" s="817"/>
      <c r="J5" s="817"/>
      <c r="K5" s="817"/>
      <c r="L5" s="817"/>
      <c r="M5" s="817"/>
      <c r="N5" s="813" t="s">
        <v>321</v>
      </c>
      <c r="O5" s="814"/>
      <c r="P5" s="814"/>
      <c r="Q5" s="814"/>
      <c r="R5" s="814"/>
      <c r="S5" s="814"/>
      <c r="T5" s="814"/>
      <c r="U5" s="814"/>
      <c r="V5" s="814"/>
      <c r="W5" s="814"/>
      <c r="X5" s="814"/>
      <c r="Y5" s="814"/>
      <c r="Z5" s="814"/>
      <c r="AA5" s="814"/>
      <c r="AB5" s="814"/>
      <c r="AC5" s="814"/>
      <c r="AD5" s="814"/>
      <c r="AE5" s="814"/>
      <c r="AF5" s="814"/>
      <c r="AG5" s="814"/>
      <c r="AH5" s="814"/>
      <c r="AI5" s="814"/>
      <c r="AJ5" s="814"/>
      <c r="AK5" s="814"/>
      <c r="AL5" s="814"/>
      <c r="AM5" s="814"/>
      <c r="AN5" s="814"/>
      <c r="AO5" s="814"/>
      <c r="AP5" s="815"/>
      <c r="AQ5" s="816" t="s">
        <v>322</v>
      </c>
      <c r="AR5" s="817"/>
      <c r="AS5" s="817"/>
      <c r="AT5" s="817"/>
      <c r="AU5" s="817"/>
      <c r="AV5" s="817"/>
      <c r="AW5" s="817"/>
      <c r="AX5" s="817"/>
      <c r="AY5" s="484"/>
      <c r="AZ5" s="484"/>
    </row>
    <row r="6" spans="1:52" ht="36.75" customHeight="1">
      <c r="A6" s="154" t="s">
        <v>323</v>
      </c>
      <c r="B6" s="155" t="s">
        <v>324</v>
      </c>
      <c r="C6" s="155" t="s">
        <v>324</v>
      </c>
      <c r="D6" s="155" t="s">
        <v>324</v>
      </c>
      <c r="E6" s="155" t="s">
        <v>324</v>
      </c>
      <c r="F6" s="155" t="s">
        <v>324</v>
      </c>
      <c r="G6" s="155" t="s">
        <v>324</v>
      </c>
      <c r="H6" s="155" t="s">
        <v>324</v>
      </c>
      <c r="I6" s="155" t="s">
        <v>324</v>
      </c>
      <c r="J6" s="155" t="s">
        <v>324</v>
      </c>
      <c r="K6" s="155" t="s">
        <v>324</v>
      </c>
      <c r="L6" s="155" t="s">
        <v>324</v>
      </c>
      <c r="M6" s="155" t="s">
        <v>324</v>
      </c>
      <c r="N6" s="155" t="s">
        <v>324</v>
      </c>
      <c r="O6" s="155" t="s">
        <v>324</v>
      </c>
      <c r="P6" s="155" t="s">
        <v>324</v>
      </c>
      <c r="Q6" s="155" t="s">
        <v>324</v>
      </c>
      <c r="R6" s="155" t="s">
        <v>324</v>
      </c>
      <c r="S6" s="155" t="s">
        <v>324</v>
      </c>
      <c r="T6" s="155" t="s">
        <v>324</v>
      </c>
      <c r="U6" s="155" t="s">
        <v>324</v>
      </c>
      <c r="V6" s="155" t="s">
        <v>324</v>
      </c>
      <c r="W6" s="155" t="s">
        <v>324</v>
      </c>
      <c r="X6" s="155" t="s">
        <v>324</v>
      </c>
      <c r="Y6" s="155" t="s">
        <v>324</v>
      </c>
      <c r="Z6" s="155" t="s">
        <v>324</v>
      </c>
      <c r="AA6" s="155" t="s">
        <v>324</v>
      </c>
      <c r="AB6" s="155" t="s">
        <v>324</v>
      </c>
      <c r="AC6" s="155" t="s">
        <v>324</v>
      </c>
      <c r="AD6" s="155" t="s">
        <v>324</v>
      </c>
      <c r="AE6" s="155" t="s">
        <v>324</v>
      </c>
      <c r="AF6" s="155" t="s">
        <v>324</v>
      </c>
      <c r="AG6" s="155" t="s">
        <v>324</v>
      </c>
      <c r="AH6" s="155" t="s">
        <v>325</v>
      </c>
      <c r="AI6" s="155" t="s">
        <v>325</v>
      </c>
      <c r="AJ6" s="155" t="s">
        <v>325</v>
      </c>
      <c r="AK6" s="155" t="s">
        <v>325</v>
      </c>
      <c r="AL6" s="155" t="s">
        <v>325</v>
      </c>
      <c r="AM6" s="155" t="s">
        <v>325</v>
      </c>
      <c r="AN6" s="155" t="s">
        <v>325</v>
      </c>
      <c r="AO6" s="155" t="s">
        <v>325</v>
      </c>
      <c r="AP6" s="155" t="s">
        <v>325</v>
      </c>
      <c r="AQ6" s="811" t="s">
        <v>326</v>
      </c>
      <c r="AR6" s="155" t="s">
        <v>327</v>
      </c>
      <c r="AS6" s="155" t="s">
        <v>327</v>
      </c>
      <c r="AT6" s="155" t="s">
        <v>327</v>
      </c>
      <c r="AU6" s="155" t="s">
        <v>327</v>
      </c>
      <c r="AV6" s="155" t="s">
        <v>327</v>
      </c>
      <c r="AW6" s="155" t="s">
        <v>327</v>
      </c>
      <c r="AX6" s="155" t="s">
        <v>327</v>
      </c>
      <c r="AY6" s="484"/>
      <c r="AZ6" s="484"/>
    </row>
    <row r="7" spans="1:52" s="169" customFormat="1" ht="34.5" customHeight="1">
      <c r="A7" s="154" t="s">
        <v>328</v>
      </c>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t="s">
        <v>329</v>
      </c>
      <c r="AI7" s="168" t="s">
        <v>330</v>
      </c>
      <c r="AJ7" s="168" t="s">
        <v>331</v>
      </c>
      <c r="AK7" s="168" t="s">
        <v>332</v>
      </c>
      <c r="AL7" s="168" t="s">
        <v>333</v>
      </c>
      <c r="AM7" s="168" t="s">
        <v>334</v>
      </c>
      <c r="AN7" s="168" t="s">
        <v>335</v>
      </c>
      <c r="AO7" s="168" t="s">
        <v>336</v>
      </c>
      <c r="AP7" s="168" t="s">
        <v>337</v>
      </c>
      <c r="AQ7" s="812"/>
      <c r="AR7" s="168" t="s">
        <v>338</v>
      </c>
      <c r="AS7" s="168" t="s">
        <v>339</v>
      </c>
      <c r="AT7" s="168" t="s">
        <v>340</v>
      </c>
      <c r="AU7" s="168" t="s">
        <v>341</v>
      </c>
      <c r="AV7" s="168" t="s">
        <v>342</v>
      </c>
      <c r="AW7" s="168" t="s">
        <v>343</v>
      </c>
      <c r="AX7" s="168" t="s">
        <v>344</v>
      </c>
    </row>
    <row r="8" spans="1:52" s="156" customFormat="1" ht="15.75" thickBot="1">
      <c r="A8" s="154" t="s">
        <v>345</v>
      </c>
      <c r="B8" s="157" t="s">
        <v>346</v>
      </c>
      <c r="C8" s="157" t="s">
        <v>347</v>
      </c>
      <c r="D8" s="157" t="s">
        <v>348</v>
      </c>
      <c r="E8" s="157" t="s">
        <v>349</v>
      </c>
      <c r="F8" s="157" t="s">
        <v>350</v>
      </c>
      <c r="G8" s="157" t="s">
        <v>18</v>
      </c>
      <c r="H8" s="157" t="s">
        <v>351</v>
      </c>
      <c r="I8" s="157" t="s">
        <v>40</v>
      </c>
      <c r="J8" s="157" t="s">
        <v>32</v>
      </c>
      <c r="K8" s="157" t="s">
        <v>352</v>
      </c>
      <c r="L8" s="157" t="s">
        <v>35</v>
      </c>
      <c r="M8" s="157" t="s">
        <v>353</v>
      </c>
      <c r="N8" s="157" t="s">
        <v>354</v>
      </c>
      <c r="O8" s="157" t="s">
        <v>355</v>
      </c>
      <c r="P8" s="157" t="s">
        <v>356</v>
      </c>
      <c r="Q8" s="157" t="s">
        <v>357</v>
      </c>
      <c r="R8" s="157" t="s">
        <v>358</v>
      </c>
      <c r="S8" s="157">
        <v>179631</v>
      </c>
      <c r="T8" s="157">
        <v>-4094371</v>
      </c>
      <c r="U8" s="157">
        <v>2564189</v>
      </c>
      <c r="V8" s="157">
        <v>-1385.3</v>
      </c>
      <c r="W8" s="157">
        <v>13615.8</v>
      </c>
      <c r="X8" s="157">
        <v>3215973</v>
      </c>
      <c r="Y8" s="157">
        <v>3739817</v>
      </c>
      <c r="Z8" s="157">
        <v>16361112</v>
      </c>
      <c r="AA8" s="157">
        <v>20246408.218681</v>
      </c>
      <c r="AB8" s="157">
        <v>16255125.746172691</v>
      </c>
      <c r="AC8" s="157">
        <v>0</v>
      </c>
      <c r="AD8" s="157">
        <v>3635505.4263587799</v>
      </c>
      <c r="AE8" s="157">
        <v>0</v>
      </c>
      <c r="AF8" s="157">
        <v>-86.031999999999996</v>
      </c>
      <c r="AG8" s="157">
        <v>953.84</v>
      </c>
      <c r="AH8" s="158">
        <v>5000</v>
      </c>
      <c r="AI8" s="158">
        <v>5000</v>
      </c>
      <c r="AJ8" s="158">
        <v>5000</v>
      </c>
      <c r="AK8" s="158">
        <v>5000</v>
      </c>
      <c r="AL8" s="158">
        <v>3215973</v>
      </c>
      <c r="AM8" s="158">
        <v>3739817</v>
      </c>
      <c r="AN8" s="158">
        <v>3215973</v>
      </c>
      <c r="AO8" s="158">
        <v>3739817</v>
      </c>
      <c r="AP8" s="158">
        <v>0</v>
      </c>
      <c r="AQ8" s="157"/>
      <c r="AR8" s="157"/>
      <c r="AS8" s="157"/>
      <c r="AT8" s="157"/>
      <c r="AU8" s="157"/>
      <c r="AV8" s="157"/>
      <c r="AW8" s="157"/>
      <c r="AX8" s="157"/>
    </row>
    <row r="9" spans="1:52" s="163" customFormat="1" ht="54.75" customHeight="1" thickBot="1">
      <c r="A9" s="159" t="s">
        <v>359</v>
      </c>
      <c r="B9" s="160" t="s">
        <v>184</v>
      </c>
      <c r="C9" s="161" t="s">
        <v>7</v>
      </c>
      <c r="D9" s="161" t="s">
        <v>246</v>
      </c>
      <c r="E9" s="161" t="s">
        <v>247</v>
      </c>
      <c r="F9" s="161" t="s">
        <v>360</v>
      </c>
      <c r="G9" s="161" t="s">
        <v>253</v>
      </c>
      <c r="H9" s="161" t="s">
        <v>361</v>
      </c>
      <c r="I9" s="161" t="s">
        <v>10</v>
      </c>
      <c r="J9" s="161" t="s">
        <v>8</v>
      </c>
      <c r="K9" s="161" t="s">
        <v>362</v>
      </c>
      <c r="L9" s="161" t="s">
        <v>11</v>
      </c>
      <c r="M9" s="161" t="s">
        <v>363</v>
      </c>
      <c r="N9" s="161" t="s">
        <v>364</v>
      </c>
      <c r="O9" s="161" t="s">
        <v>365</v>
      </c>
      <c r="P9" s="161" t="s">
        <v>366</v>
      </c>
      <c r="Q9" s="161" t="s">
        <v>367</v>
      </c>
      <c r="R9" s="161" t="s">
        <v>368</v>
      </c>
      <c r="S9" s="161" t="s">
        <v>369</v>
      </c>
      <c r="T9" s="161" t="s">
        <v>370</v>
      </c>
      <c r="U9" s="161" t="s">
        <v>371</v>
      </c>
      <c r="V9" s="161" t="s">
        <v>372</v>
      </c>
      <c r="W9" s="161" t="s">
        <v>373</v>
      </c>
      <c r="X9" s="161" t="s">
        <v>374</v>
      </c>
      <c r="Y9" s="161" t="s">
        <v>375</v>
      </c>
      <c r="Z9" s="161" t="s">
        <v>376</v>
      </c>
      <c r="AA9" s="161" t="s">
        <v>377</v>
      </c>
      <c r="AB9" s="161" t="s">
        <v>378</v>
      </c>
      <c r="AC9" s="161" t="s">
        <v>379</v>
      </c>
      <c r="AD9" s="161" t="s">
        <v>380</v>
      </c>
      <c r="AE9" s="161" t="s">
        <v>381</v>
      </c>
      <c r="AF9" s="161" t="s">
        <v>382</v>
      </c>
      <c r="AG9" s="161" t="s">
        <v>383</v>
      </c>
      <c r="AH9" s="161" t="s">
        <v>256</v>
      </c>
      <c r="AI9" s="161" t="s">
        <v>257</v>
      </c>
      <c r="AJ9" s="161" t="s">
        <v>258</v>
      </c>
      <c r="AK9" s="161" t="s">
        <v>259</v>
      </c>
      <c r="AL9" s="161" t="s">
        <v>384</v>
      </c>
      <c r="AM9" s="161" t="s">
        <v>385</v>
      </c>
      <c r="AN9" s="161" t="s">
        <v>386</v>
      </c>
      <c r="AO9" s="161" t="s">
        <v>387</v>
      </c>
      <c r="AP9" s="162" t="s">
        <v>388</v>
      </c>
      <c r="AQ9" s="17" t="s">
        <v>389</v>
      </c>
      <c r="AR9" s="17" t="s">
        <v>390</v>
      </c>
      <c r="AS9" s="17" t="s">
        <v>391</v>
      </c>
      <c r="AT9" s="17" t="s">
        <v>392</v>
      </c>
      <c r="AU9" s="17" t="s">
        <v>393</v>
      </c>
      <c r="AV9" s="17" t="s">
        <v>394</v>
      </c>
      <c r="AW9" s="17" t="s">
        <v>395</v>
      </c>
      <c r="AX9" s="17" t="s">
        <v>396</v>
      </c>
      <c r="AY9" s="611"/>
      <c r="AZ9" s="611"/>
    </row>
    <row r="10" spans="1:52" ht="15.75" thickTop="1">
      <c r="A10" s="154"/>
      <c r="B10" s="612">
        <v>2028</v>
      </c>
      <c r="C10" s="613" t="s">
        <v>239</v>
      </c>
      <c r="D10" s="613" t="s">
        <v>397</v>
      </c>
      <c r="E10" s="613" t="s">
        <v>398</v>
      </c>
      <c r="F10" s="613"/>
      <c r="G10" s="613" t="s">
        <v>39</v>
      </c>
      <c r="H10" s="613" t="s">
        <v>24</v>
      </c>
      <c r="I10" s="613" t="s">
        <v>46</v>
      </c>
      <c r="J10" s="613" t="s">
        <v>26</v>
      </c>
      <c r="K10" s="613"/>
      <c r="L10" s="613" t="s">
        <v>20</v>
      </c>
      <c r="M10" s="613" t="s">
        <v>353</v>
      </c>
      <c r="N10" s="613">
        <v>0</v>
      </c>
      <c r="O10" s="613">
        <v>0</v>
      </c>
      <c r="P10" s="613">
        <v>805341.92099999997</v>
      </c>
      <c r="Q10" s="613">
        <v>0</v>
      </c>
      <c r="R10" s="613">
        <v>0</v>
      </c>
      <c r="S10" s="613">
        <v>468280.90159999998</v>
      </c>
      <c r="T10" s="613">
        <v>0</v>
      </c>
      <c r="U10" s="613">
        <v>3718399.023</v>
      </c>
      <c r="V10" s="613">
        <v>0</v>
      </c>
      <c r="W10" s="613">
        <v>19744.698810000002</v>
      </c>
      <c r="X10" s="613">
        <v>6596175.3720000004</v>
      </c>
      <c r="Y10" s="613">
        <v>11248850.859999999</v>
      </c>
      <c r="Z10" s="613">
        <v>4154999.9959999998</v>
      </c>
      <c r="AA10" s="613">
        <v>4469175.3669999996</v>
      </c>
      <c r="AB10" s="613">
        <v>4073986.963</v>
      </c>
      <c r="AC10" s="613">
        <v>0</v>
      </c>
      <c r="AD10" s="613">
        <v>6596175.3720000004</v>
      </c>
      <c r="AE10" s="613">
        <v>0</v>
      </c>
      <c r="AF10" s="613">
        <v>0</v>
      </c>
      <c r="AG10" s="613">
        <v>2486.5715879999998</v>
      </c>
      <c r="AH10" s="613">
        <v>74566.8</v>
      </c>
      <c r="AI10" s="613">
        <v>66000</v>
      </c>
      <c r="AJ10" s="613">
        <v>2496432.86</v>
      </c>
      <c r="AK10" s="613">
        <v>1518000.3359999999</v>
      </c>
      <c r="AL10" s="613">
        <v>0</v>
      </c>
      <c r="AM10" s="613">
        <v>4959638.24</v>
      </c>
      <c r="AN10" s="613">
        <v>0</v>
      </c>
      <c r="AO10" s="613">
        <v>0</v>
      </c>
      <c r="AP10" s="614">
        <v>0</v>
      </c>
      <c r="AQ10" s="615">
        <v>0</v>
      </c>
      <c r="AR10" s="616">
        <f>IFERROR(($AL10-$AN10)/$AX10,0)</f>
        <v>0</v>
      </c>
      <c r="AS10" s="616">
        <f>IFERROR(($AM10-$AO10)/$AX10,0)</f>
        <v>624597.80466574128</v>
      </c>
      <c r="AT10" s="616">
        <f>$AC10+$AP10+$AN10+$AQ10*$AE10</f>
        <v>0</v>
      </c>
      <c r="AU10" s="616">
        <f>$AD10+$AO10+(1-$AQ10)*$AE10</f>
        <v>6596175.3720000004</v>
      </c>
      <c r="AV10" s="616">
        <f>$AB10*$AQ10+$AL10</f>
        <v>0</v>
      </c>
      <c r="AW10" s="616">
        <f>$AB10*(1-$AQ10)+$AM10</f>
        <v>9033625.2029999997</v>
      </c>
      <c r="AX10" s="616">
        <f>IFERROR(($U10*99976.1+$T10*3412.14)/($S10*99976.1+$Q10*3412.14),0)</f>
        <v>7.9405310152413877</v>
      </c>
      <c r="AY10" s="484"/>
      <c r="AZ10" s="484"/>
    </row>
    <row r="11" spans="1:52" ht="15.75" thickTop="1">
      <c r="A11" s="484"/>
      <c r="B11" s="617">
        <v>2028</v>
      </c>
      <c r="C11" s="618" t="s">
        <v>239</v>
      </c>
      <c r="D11" s="618" t="s">
        <v>399</v>
      </c>
      <c r="E11" s="618" t="s">
        <v>400</v>
      </c>
      <c r="F11" s="618"/>
      <c r="G11" s="618" t="s">
        <v>27</v>
      </c>
      <c r="H11" s="618" t="s">
        <v>24</v>
      </c>
      <c r="I11" s="618" t="s">
        <v>46</v>
      </c>
      <c r="J11" s="618" t="s">
        <v>26</v>
      </c>
      <c r="K11" s="618"/>
      <c r="L11" s="618" t="s">
        <v>20</v>
      </c>
      <c r="M11" s="618" t="s">
        <v>401</v>
      </c>
      <c r="N11" s="618">
        <v>1650275.2050000001</v>
      </c>
      <c r="O11" s="618">
        <v>245.2402721</v>
      </c>
      <c r="P11" s="618">
        <v>928449.77099999995</v>
      </c>
      <c r="Q11" s="618">
        <v>984683.50600000005</v>
      </c>
      <c r="R11" s="618">
        <v>145.81409049999999</v>
      </c>
      <c r="S11" s="618">
        <v>550121.03040000005</v>
      </c>
      <c r="T11" s="618">
        <v>11707939.449999999</v>
      </c>
      <c r="U11" s="618">
        <v>7102914.1670000004</v>
      </c>
      <c r="V11" s="618">
        <v>1468.621527</v>
      </c>
      <c r="W11" s="618">
        <v>37716.47423</v>
      </c>
      <c r="X11" s="618">
        <v>13081451.43</v>
      </c>
      <c r="Y11" s="618">
        <v>22420539.079999998</v>
      </c>
      <c r="Z11" s="618">
        <v>6225000</v>
      </c>
      <c r="AA11" s="618">
        <v>6707619.5010000002</v>
      </c>
      <c r="AB11" s="618">
        <v>6074668.1289999997</v>
      </c>
      <c r="AC11" s="618">
        <v>772192.25100000005</v>
      </c>
      <c r="AD11" s="618">
        <v>12292029.52</v>
      </c>
      <c r="AE11" s="618">
        <v>0</v>
      </c>
      <c r="AF11" s="618">
        <v>151.93586590000001</v>
      </c>
      <c r="AG11" s="618">
        <v>2921.1426710000001</v>
      </c>
      <c r="AH11" s="618">
        <v>550735.15</v>
      </c>
      <c r="AI11" s="618">
        <v>420412</v>
      </c>
      <c r="AJ11" s="618">
        <v>2436974.85</v>
      </c>
      <c r="AK11" s="618">
        <v>2816878</v>
      </c>
      <c r="AL11" s="618">
        <v>2192628.7480000001</v>
      </c>
      <c r="AM11" s="618">
        <v>8894440.3699999992</v>
      </c>
      <c r="AN11" s="618">
        <v>0</v>
      </c>
      <c r="AO11" s="618">
        <v>0</v>
      </c>
      <c r="AP11" s="619">
        <v>17229.657790000001</v>
      </c>
      <c r="AQ11" s="615">
        <v>0</v>
      </c>
      <c r="AR11" s="616">
        <f t="shared" ref="AR11:AR74" si="0">IFERROR(($AL11-$AN11)/$AX11,0)</f>
        <v>170596.23927916551</v>
      </c>
      <c r="AS11" s="616">
        <f t="shared" ref="AS11:AS74" si="1">IFERROR(($AM11-$AO11)/$AX11,0)</f>
        <v>692026.90104234149</v>
      </c>
      <c r="AT11" s="616">
        <f t="shared" ref="AT11:AT74" si="2">$AC11+$AP11+$AN11+$AQ11*$AE11</f>
        <v>789421.90879000002</v>
      </c>
      <c r="AU11" s="616">
        <f>$AD11+$AO11+(1-$AQ11)*$AE11</f>
        <v>12292029.52</v>
      </c>
      <c r="AV11" s="616">
        <f>$AB11*$AQ11+$AL11</f>
        <v>2192628.7480000001</v>
      </c>
      <c r="AW11" s="616">
        <f>$AB11*(1-$AQ11)+$AM11</f>
        <v>14969108.498999998</v>
      </c>
      <c r="AX11" s="616">
        <f t="shared" ref="AX11:AX74" si="3">IFERROR(($U11*99976.1+$T11*3412.14)/($S11*99976.1+$Q11*3412.14),0)</f>
        <v>12.852737887216605</v>
      </c>
      <c r="AY11" s="484"/>
      <c r="AZ11" s="484"/>
    </row>
    <row r="12" spans="1:52" ht="15.75" thickTop="1">
      <c r="A12" s="154"/>
      <c r="B12" s="612">
        <v>2028</v>
      </c>
      <c r="C12" s="613" t="s">
        <v>239</v>
      </c>
      <c r="D12" s="613" t="s">
        <v>402</v>
      </c>
      <c r="E12" s="613" t="s">
        <v>403</v>
      </c>
      <c r="F12" s="613"/>
      <c r="G12" s="613" t="s">
        <v>27</v>
      </c>
      <c r="H12" s="613" t="s">
        <v>24</v>
      </c>
      <c r="I12" s="613" t="s">
        <v>46</v>
      </c>
      <c r="J12" s="613" t="s">
        <v>26</v>
      </c>
      <c r="K12" s="613"/>
      <c r="L12" s="613" t="s">
        <v>20</v>
      </c>
      <c r="M12" s="613" t="s">
        <v>401</v>
      </c>
      <c r="N12" s="613">
        <v>79414.263370000001</v>
      </c>
      <c r="O12" s="613">
        <v>9.9053077750000007</v>
      </c>
      <c r="P12" s="613">
        <v>1688028.0490000001</v>
      </c>
      <c r="Q12" s="613">
        <v>44576.518609999999</v>
      </c>
      <c r="R12" s="613">
        <v>5.6259828809999997</v>
      </c>
      <c r="S12" s="613">
        <v>1227178.787</v>
      </c>
      <c r="T12" s="613">
        <v>491595.20270000002</v>
      </c>
      <c r="U12" s="613">
        <v>6543154.96</v>
      </c>
      <c r="V12" s="613">
        <v>53.36027455</v>
      </c>
      <c r="W12" s="613">
        <v>34744.152840000002</v>
      </c>
      <c r="X12" s="613">
        <v>12019509.16</v>
      </c>
      <c r="Y12" s="613">
        <v>19618201.600000001</v>
      </c>
      <c r="Z12" s="613">
        <v>3899999.9980000001</v>
      </c>
      <c r="AA12" s="613">
        <v>6244016.4730000002</v>
      </c>
      <c r="AB12" s="613">
        <v>3768756.0359999998</v>
      </c>
      <c r="AC12" s="613">
        <v>29340.351330000001</v>
      </c>
      <c r="AD12" s="613">
        <v>11986811.630000001</v>
      </c>
      <c r="AE12" s="613">
        <v>0</v>
      </c>
      <c r="AF12" s="613">
        <v>5.7322615670000001</v>
      </c>
      <c r="AG12" s="613">
        <v>6516.3193579999997</v>
      </c>
      <c r="AH12" s="613">
        <v>308495.84999999998</v>
      </c>
      <c r="AI12" s="613">
        <v>170230</v>
      </c>
      <c r="AJ12" s="613">
        <v>962060.24</v>
      </c>
      <c r="AK12" s="613">
        <v>2459213.9079999998</v>
      </c>
      <c r="AL12" s="613">
        <v>84415.899309999993</v>
      </c>
      <c r="AM12" s="613">
        <v>9472667.4460000005</v>
      </c>
      <c r="AN12" s="613">
        <v>0</v>
      </c>
      <c r="AO12" s="613">
        <v>0</v>
      </c>
      <c r="AP12" s="614">
        <v>3357.184213</v>
      </c>
      <c r="AQ12" s="615">
        <v>0</v>
      </c>
      <c r="AR12" s="616">
        <f t="shared" si="0"/>
        <v>15811.416230495237</v>
      </c>
      <c r="AS12" s="616">
        <f t="shared" si="1"/>
        <v>1774266.3292817117</v>
      </c>
      <c r="AT12" s="616">
        <f t="shared" si="2"/>
        <v>32697.535543000002</v>
      </c>
      <c r="AU12" s="616">
        <f t="shared" ref="AU12:AU75" si="4">$AD12+$AO12+(1-$AQ12)*$AE12</f>
        <v>11986811.630000001</v>
      </c>
      <c r="AV12" s="616">
        <f t="shared" ref="AV11:AV74" si="5">$AB12*$AQ12+$AL12</f>
        <v>84415.899309999993</v>
      </c>
      <c r="AW12" s="616">
        <f t="shared" ref="AW11:AW74" si="6">$AB12*(1-$AQ12)+$AM12</f>
        <v>13241423.482000001</v>
      </c>
      <c r="AX12" s="616">
        <f t="shared" si="3"/>
        <v>5.3389208202101681</v>
      </c>
      <c r="AY12" s="484"/>
      <c r="AZ12" s="484"/>
    </row>
    <row r="13" spans="1:52" ht="15.75" thickTop="1">
      <c r="A13" s="484"/>
      <c r="B13" s="617">
        <v>2028</v>
      </c>
      <c r="C13" s="618" t="s">
        <v>239</v>
      </c>
      <c r="D13" s="618" t="s">
        <v>404</v>
      </c>
      <c r="E13" s="618" t="s">
        <v>405</v>
      </c>
      <c r="F13" s="618"/>
      <c r="G13" s="618" t="s">
        <v>33</v>
      </c>
      <c r="H13" s="618" t="s">
        <v>24</v>
      </c>
      <c r="I13" s="618" t="s">
        <v>46</v>
      </c>
      <c r="J13" s="618" t="s">
        <v>26</v>
      </c>
      <c r="K13" s="618"/>
      <c r="L13" s="618" t="s">
        <v>20</v>
      </c>
      <c r="M13" s="618" t="s">
        <v>401</v>
      </c>
      <c r="N13" s="618">
        <v>0</v>
      </c>
      <c r="O13" s="618">
        <v>0</v>
      </c>
      <c r="P13" s="618">
        <v>2753784.6940000001</v>
      </c>
      <c r="Q13" s="618">
        <v>0</v>
      </c>
      <c r="R13" s="618">
        <v>0</v>
      </c>
      <c r="S13" s="618">
        <v>1474219.0989999999</v>
      </c>
      <c r="T13" s="618">
        <v>0</v>
      </c>
      <c r="U13" s="618">
        <v>12358236.630000001</v>
      </c>
      <c r="V13" s="618">
        <v>0</v>
      </c>
      <c r="W13" s="618">
        <v>65622.236520000006</v>
      </c>
      <c r="X13" s="618">
        <v>22281903.899999999</v>
      </c>
      <c r="Y13" s="618">
        <v>41541032.130000003</v>
      </c>
      <c r="Z13" s="618">
        <v>6085000.0010000002</v>
      </c>
      <c r="AA13" s="618">
        <v>7439497.7879999997</v>
      </c>
      <c r="AB13" s="618">
        <v>5945233.5580000002</v>
      </c>
      <c r="AC13" s="618">
        <v>0</v>
      </c>
      <c r="AD13" s="618">
        <v>22281903.899999999</v>
      </c>
      <c r="AE13" s="618">
        <v>0</v>
      </c>
      <c r="AF13" s="618">
        <v>0</v>
      </c>
      <c r="AG13" s="618">
        <v>7828.1034140000002</v>
      </c>
      <c r="AH13" s="618">
        <v>514025.73</v>
      </c>
      <c r="AI13" s="618">
        <v>199813.33</v>
      </c>
      <c r="AJ13" s="618">
        <v>2752255.08</v>
      </c>
      <c r="AK13" s="618">
        <v>2618905.861</v>
      </c>
      <c r="AL13" s="618">
        <v>0</v>
      </c>
      <c r="AM13" s="618">
        <v>16970161.870000001</v>
      </c>
      <c r="AN13" s="618">
        <v>0</v>
      </c>
      <c r="AO13" s="618">
        <v>0</v>
      </c>
      <c r="AP13" s="619">
        <v>0</v>
      </c>
      <c r="AQ13" s="615">
        <v>0</v>
      </c>
      <c r="AR13" s="616">
        <f t="shared" si="0"/>
        <v>0</v>
      </c>
      <c r="AS13" s="616">
        <f t="shared" si="1"/>
        <v>2024377.5459958604</v>
      </c>
      <c r="AT13" s="616">
        <f t="shared" si="2"/>
        <v>0</v>
      </c>
      <c r="AU13" s="616">
        <f t="shared" si="4"/>
        <v>22281903.899999999</v>
      </c>
      <c r="AV13" s="616">
        <f t="shared" si="5"/>
        <v>0</v>
      </c>
      <c r="AW13" s="616">
        <f t="shared" si="6"/>
        <v>22915395.428000003</v>
      </c>
      <c r="AX13" s="616">
        <f t="shared" si="3"/>
        <v>8.3829036256435057</v>
      </c>
      <c r="AY13" s="484"/>
      <c r="AZ13" s="484"/>
    </row>
    <row r="14" spans="1:52" ht="15.75" thickTop="1">
      <c r="A14" s="154"/>
      <c r="B14" s="612">
        <v>2028</v>
      </c>
      <c r="C14" s="613" t="s">
        <v>239</v>
      </c>
      <c r="D14" s="613" t="s">
        <v>406</v>
      </c>
      <c r="E14" s="613" t="s">
        <v>407</v>
      </c>
      <c r="F14" s="613"/>
      <c r="G14" s="613" t="s">
        <v>45</v>
      </c>
      <c r="H14" s="613" t="s">
        <v>24</v>
      </c>
      <c r="I14" s="613" t="s">
        <v>46</v>
      </c>
      <c r="J14" s="613" t="s">
        <v>26</v>
      </c>
      <c r="K14" s="613"/>
      <c r="L14" s="613" t="s">
        <v>20</v>
      </c>
      <c r="M14" s="613" t="s">
        <v>353</v>
      </c>
      <c r="N14" s="613">
        <v>-24491.127329999999</v>
      </c>
      <c r="O14" s="613">
        <v>-1.5730884060000001</v>
      </c>
      <c r="P14" s="613">
        <v>1479371.0560000001</v>
      </c>
      <c r="Q14" s="613">
        <v>-17143.789130000001</v>
      </c>
      <c r="R14" s="613">
        <v>-1.1011618839999999</v>
      </c>
      <c r="S14" s="613">
        <v>1003223.785</v>
      </c>
      <c r="T14" s="613">
        <v>-342875.78259999998</v>
      </c>
      <c r="U14" s="613">
        <v>10548112.539999999</v>
      </c>
      <c r="V14" s="613">
        <v>-49.523859059999999</v>
      </c>
      <c r="W14" s="613">
        <v>56010.477579999999</v>
      </c>
      <c r="X14" s="613">
        <v>18537393.77</v>
      </c>
      <c r="Y14" s="613">
        <v>27393700.210000001</v>
      </c>
      <c r="Z14" s="613">
        <v>5150000</v>
      </c>
      <c r="AA14" s="613">
        <v>5002797.8099999996</v>
      </c>
      <c r="AB14" s="613">
        <v>5002797.8099999996</v>
      </c>
      <c r="AC14" s="613">
        <v>-21700.80359</v>
      </c>
      <c r="AD14" s="613">
        <v>18559094.579999998</v>
      </c>
      <c r="AE14" s="613">
        <v>0</v>
      </c>
      <c r="AF14" s="613">
        <v>-3.5636752079999998</v>
      </c>
      <c r="AG14" s="613">
        <v>5327.118297</v>
      </c>
      <c r="AH14" s="613">
        <v>157713.54999999999</v>
      </c>
      <c r="AI14" s="613">
        <v>150000</v>
      </c>
      <c r="AJ14" s="613">
        <v>742286.45</v>
      </c>
      <c r="AK14" s="613">
        <v>4100000</v>
      </c>
      <c r="AL14" s="613">
        <v>-56222.46905</v>
      </c>
      <c r="AM14" s="613">
        <v>13599086.119999999</v>
      </c>
      <c r="AN14" s="613">
        <v>0</v>
      </c>
      <c r="AO14" s="613">
        <v>0</v>
      </c>
      <c r="AP14" s="614">
        <v>0</v>
      </c>
      <c r="AQ14" s="615">
        <v>0</v>
      </c>
      <c r="AR14" s="616">
        <f t="shared" si="0"/>
        <v>-5350.0974288980487</v>
      </c>
      <c r="AS14" s="616">
        <f t="shared" si="1"/>
        <v>1294081.1194412517</v>
      </c>
      <c r="AT14" s="616">
        <f t="shared" si="2"/>
        <v>-21700.80359</v>
      </c>
      <c r="AU14" s="616">
        <f t="shared" si="4"/>
        <v>18559094.579999998</v>
      </c>
      <c r="AV14" s="616">
        <f t="shared" si="5"/>
        <v>-56222.46905</v>
      </c>
      <c r="AW14" s="616">
        <f t="shared" si="6"/>
        <v>18601883.93</v>
      </c>
      <c r="AX14" s="616">
        <f t="shared" si="3"/>
        <v>10.508681345935798</v>
      </c>
      <c r="AY14" s="484"/>
      <c r="AZ14" s="484"/>
    </row>
    <row r="15" spans="1:52" ht="15.75" thickTop="1">
      <c r="A15" s="484"/>
      <c r="B15" s="617">
        <v>2028</v>
      </c>
      <c r="C15" s="618" t="s">
        <v>239</v>
      </c>
      <c r="D15" s="618" t="s">
        <v>408</v>
      </c>
      <c r="E15" s="618" t="s">
        <v>409</v>
      </c>
      <c r="F15" s="618"/>
      <c r="G15" s="618" t="s">
        <v>45</v>
      </c>
      <c r="H15" s="618" t="s">
        <v>24</v>
      </c>
      <c r="I15" s="618" t="s">
        <v>46</v>
      </c>
      <c r="J15" s="618" t="s">
        <v>26</v>
      </c>
      <c r="K15" s="618"/>
      <c r="L15" s="618" t="s">
        <v>20</v>
      </c>
      <c r="M15" s="618" t="s">
        <v>353</v>
      </c>
      <c r="N15" s="618">
        <v>163325.79999999999</v>
      </c>
      <c r="O15" s="618">
        <v>6.1524999999999999</v>
      </c>
      <c r="P15" s="618">
        <v>375577.59999999998</v>
      </c>
      <c r="Q15" s="618">
        <v>107138.68</v>
      </c>
      <c r="R15" s="618">
        <v>3.47045</v>
      </c>
      <c r="S15" s="618">
        <v>223402.82</v>
      </c>
      <c r="T15" s="618">
        <v>865642.64599999995</v>
      </c>
      <c r="U15" s="618">
        <v>2032235.1</v>
      </c>
      <c r="V15" s="618">
        <v>37.642508470000003</v>
      </c>
      <c r="W15" s="618">
        <v>10791.168379999999</v>
      </c>
      <c r="X15" s="618">
        <v>3649825.6310000001</v>
      </c>
      <c r="Y15" s="618">
        <v>6302762.3810000001</v>
      </c>
      <c r="Z15" s="618">
        <v>1850000</v>
      </c>
      <c r="AA15" s="618">
        <v>2377683.6260000002</v>
      </c>
      <c r="AB15" s="618">
        <v>1801081.054</v>
      </c>
      <c r="AC15" s="618">
        <v>20489.09244</v>
      </c>
      <c r="AD15" s="618">
        <v>3595962.1570000001</v>
      </c>
      <c r="AE15" s="618">
        <v>0</v>
      </c>
      <c r="AF15" s="618">
        <v>3.739333502</v>
      </c>
      <c r="AG15" s="618">
        <v>1186.2689740000001</v>
      </c>
      <c r="AH15" s="618">
        <v>102563.05</v>
      </c>
      <c r="AI15" s="618">
        <v>175000</v>
      </c>
      <c r="AJ15" s="618">
        <v>655806.94999999995</v>
      </c>
      <c r="AK15" s="618">
        <v>916630</v>
      </c>
      <c r="AL15" s="618">
        <v>58881.892489999998</v>
      </c>
      <c r="AM15" s="618">
        <v>2659190.6940000001</v>
      </c>
      <c r="AN15" s="618">
        <v>0</v>
      </c>
      <c r="AO15" s="618">
        <v>0</v>
      </c>
      <c r="AP15" s="619">
        <v>33374.38121</v>
      </c>
      <c r="AQ15" s="615">
        <v>0</v>
      </c>
      <c r="AR15" s="616">
        <f t="shared" si="0"/>
        <v>6484.5395430843264</v>
      </c>
      <c r="AS15" s="616">
        <f t="shared" si="1"/>
        <v>292851.10377139057</v>
      </c>
      <c r="AT15" s="616">
        <f t="shared" si="2"/>
        <v>53863.47365</v>
      </c>
      <c r="AU15" s="616">
        <f t="shared" si="4"/>
        <v>3595962.1570000001</v>
      </c>
      <c r="AV15" s="616">
        <f t="shared" si="5"/>
        <v>58881.892489999998</v>
      </c>
      <c r="AW15" s="616">
        <f t="shared" si="6"/>
        <v>4460271.7479999997</v>
      </c>
      <c r="AX15" s="616">
        <f t="shared" si="3"/>
        <v>9.0803505937128168</v>
      </c>
      <c r="AY15" s="484"/>
      <c r="AZ15" s="484"/>
    </row>
    <row r="16" spans="1:52" ht="15.75" thickTop="1">
      <c r="A16" s="154"/>
      <c r="B16" s="612">
        <v>2028</v>
      </c>
      <c r="C16" s="613" t="s">
        <v>239</v>
      </c>
      <c r="D16" s="613" t="s">
        <v>410</v>
      </c>
      <c r="E16" s="613" t="s">
        <v>411</v>
      </c>
      <c r="F16" s="613"/>
      <c r="G16" s="613" t="s">
        <v>45</v>
      </c>
      <c r="H16" s="613" t="s">
        <v>24</v>
      </c>
      <c r="I16" s="613" t="s">
        <v>412</v>
      </c>
      <c r="J16" s="613" t="s">
        <v>413</v>
      </c>
      <c r="K16" s="613"/>
      <c r="L16" s="613" t="s">
        <v>29</v>
      </c>
      <c r="M16" s="613" t="s">
        <v>353</v>
      </c>
      <c r="N16" s="613">
        <v>0</v>
      </c>
      <c r="O16" s="613">
        <v>0</v>
      </c>
      <c r="P16" s="613">
        <v>0</v>
      </c>
      <c r="Q16" s="613">
        <v>0</v>
      </c>
      <c r="R16" s="613">
        <v>0</v>
      </c>
      <c r="S16" s="613">
        <v>0</v>
      </c>
      <c r="T16" s="613">
        <v>0</v>
      </c>
      <c r="U16" s="613">
        <v>0</v>
      </c>
      <c r="V16" s="613">
        <v>0</v>
      </c>
      <c r="W16" s="613">
        <v>0</v>
      </c>
      <c r="X16" s="613">
        <v>0</v>
      </c>
      <c r="Y16" s="613">
        <v>0</v>
      </c>
      <c r="Z16" s="613">
        <v>1875000</v>
      </c>
      <c r="AA16" s="613">
        <v>1875000</v>
      </c>
      <c r="AB16" s="613">
        <v>1875000</v>
      </c>
      <c r="AC16" s="613">
        <v>0</v>
      </c>
      <c r="AD16" s="613">
        <v>0</v>
      </c>
      <c r="AE16" s="613">
        <v>0</v>
      </c>
      <c r="AF16" s="613">
        <v>0</v>
      </c>
      <c r="AG16" s="613">
        <v>0</v>
      </c>
      <c r="AH16" s="613">
        <v>148038.35</v>
      </c>
      <c r="AI16" s="613">
        <v>46120.35</v>
      </c>
      <c r="AJ16" s="613">
        <v>1680841.3</v>
      </c>
      <c r="AK16" s="613">
        <v>0</v>
      </c>
      <c r="AL16" s="613">
        <v>0</v>
      </c>
      <c r="AM16" s="613">
        <v>0</v>
      </c>
      <c r="AN16" s="613">
        <v>0</v>
      </c>
      <c r="AO16" s="613">
        <v>0</v>
      </c>
      <c r="AP16" s="614">
        <v>0</v>
      </c>
      <c r="AQ16" s="615">
        <v>0</v>
      </c>
      <c r="AR16" s="616">
        <f t="shared" si="0"/>
        <v>0</v>
      </c>
      <c r="AS16" s="616">
        <f t="shared" si="1"/>
        <v>0</v>
      </c>
      <c r="AT16" s="616">
        <f t="shared" si="2"/>
        <v>0</v>
      </c>
      <c r="AU16" s="616">
        <f t="shared" si="4"/>
        <v>0</v>
      </c>
      <c r="AV16" s="616">
        <f t="shared" si="5"/>
        <v>0</v>
      </c>
      <c r="AW16" s="616">
        <f t="shared" si="6"/>
        <v>1875000</v>
      </c>
      <c r="AX16" s="616">
        <f t="shared" si="3"/>
        <v>0</v>
      </c>
      <c r="AY16" s="484"/>
      <c r="AZ16" s="484"/>
    </row>
    <row r="17" spans="1:52" ht="15.75" thickTop="1">
      <c r="A17" s="484"/>
      <c r="B17" s="617">
        <v>2028</v>
      </c>
      <c r="C17" s="618" t="s">
        <v>239</v>
      </c>
      <c r="D17" s="618" t="s">
        <v>414</v>
      </c>
      <c r="E17" s="618" t="s">
        <v>415</v>
      </c>
      <c r="F17" s="618"/>
      <c r="G17" s="618" t="s">
        <v>18</v>
      </c>
      <c r="H17" s="618" t="s">
        <v>24</v>
      </c>
      <c r="I17" s="618" t="s">
        <v>46</v>
      </c>
      <c r="J17" s="618" t="s">
        <v>26</v>
      </c>
      <c r="K17" s="618"/>
      <c r="L17" s="618" t="s">
        <v>20</v>
      </c>
      <c r="M17" s="618" t="s">
        <v>353</v>
      </c>
      <c r="N17" s="618">
        <v>-10852.871209999999</v>
      </c>
      <c r="O17" s="618">
        <v>-3.0949556280000001</v>
      </c>
      <c r="P17" s="618">
        <v>339947.19189999998</v>
      </c>
      <c r="Q17" s="618">
        <v>-2013.3698340000001</v>
      </c>
      <c r="R17" s="618">
        <v>-1.237982251</v>
      </c>
      <c r="S17" s="618">
        <v>171034.22889999999</v>
      </c>
      <c r="T17" s="618">
        <v>-100424.7167</v>
      </c>
      <c r="U17" s="618">
        <v>1815914.1910000001</v>
      </c>
      <c r="V17" s="618">
        <v>-20.27936244</v>
      </c>
      <c r="W17" s="618">
        <v>9642.5043569999998</v>
      </c>
      <c r="X17" s="618">
        <v>3206862.9750000001</v>
      </c>
      <c r="Y17" s="618">
        <v>6861025.7680000002</v>
      </c>
      <c r="Z17" s="618">
        <v>4700000.0039999997</v>
      </c>
      <c r="AA17" s="618">
        <v>4625932.7520000003</v>
      </c>
      <c r="AB17" s="618">
        <v>4508804.6629999997</v>
      </c>
      <c r="AC17" s="618">
        <v>-9298.4699600000004</v>
      </c>
      <c r="AD17" s="618">
        <v>3214298.108</v>
      </c>
      <c r="AE17" s="618">
        <v>0</v>
      </c>
      <c r="AF17" s="618">
        <v>-1.259019425</v>
      </c>
      <c r="AG17" s="618">
        <v>908.1917555</v>
      </c>
      <c r="AH17" s="618">
        <v>170618.45</v>
      </c>
      <c r="AI17" s="618">
        <v>157433</v>
      </c>
      <c r="AJ17" s="618">
        <v>789381.89</v>
      </c>
      <c r="AK17" s="618">
        <v>3582566.6639999999</v>
      </c>
      <c r="AL17" s="618">
        <v>-24668.563129999999</v>
      </c>
      <c r="AM17" s="618">
        <v>3004583.1549999998</v>
      </c>
      <c r="AN17" s="618">
        <v>0</v>
      </c>
      <c r="AO17" s="618">
        <v>0</v>
      </c>
      <c r="AP17" s="619">
        <v>1863.3369499999999</v>
      </c>
      <c r="AQ17" s="615">
        <v>0</v>
      </c>
      <c r="AR17" s="616">
        <f t="shared" si="0"/>
        <v>-2326.8989888063998</v>
      </c>
      <c r="AS17" s="616">
        <f t="shared" si="1"/>
        <v>283411.7848011945</v>
      </c>
      <c r="AT17" s="616">
        <f t="shared" si="2"/>
        <v>-7435.1330100000005</v>
      </c>
      <c r="AU17" s="616">
        <f t="shared" si="4"/>
        <v>3214298.108</v>
      </c>
      <c r="AV17" s="616">
        <f t="shared" si="5"/>
        <v>-24668.563129999999</v>
      </c>
      <c r="AW17" s="616">
        <f t="shared" si="6"/>
        <v>7513387.818</v>
      </c>
      <c r="AX17" s="616">
        <f t="shared" si="3"/>
        <v>10.601475718829516</v>
      </c>
      <c r="AY17" s="484"/>
      <c r="AZ17" s="484"/>
    </row>
    <row r="18" spans="1:52" ht="15.75" thickTop="1">
      <c r="A18" s="154"/>
      <c r="B18" s="612">
        <v>2028</v>
      </c>
      <c r="C18" s="613" t="s">
        <v>239</v>
      </c>
      <c r="D18" s="613" t="s">
        <v>416</v>
      </c>
      <c r="E18" s="613" t="s">
        <v>417</v>
      </c>
      <c r="F18" s="613"/>
      <c r="G18" s="613" t="s">
        <v>18</v>
      </c>
      <c r="H18" s="613" t="s">
        <v>24</v>
      </c>
      <c r="I18" s="613" t="s">
        <v>46</v>
      </c>
      <c r="J18" s="613" t="s">
        <v>26</v>
      </c>
      <c r="K18" s="613"/>
      <c r="L18" s="613" t="s">
        <v>35</v>
      </c>
      <c r="M18" s="613" t="s">
        <v>353</v>
      </c>
      <c r="N18" s="613">
        <v>613221.14390000002</v>
      </c>
      <c r="O18" s="613">
        <v>410.27259570000001</v>
      </c>
      <c r="P18" s="613">
        <v>79276.658020000003</v>
      </c>
      <c r="Q18" s="613">
        <v>526180.42489999998</v>
      </c>
      <c r="R18" s="613">
        <v>339.74101539999998</v>
      </c>
      <c r="S18" s="613">
        <v>43971.535279999996</v>
      </c>
      <c r="T18" s="613">
        <v>6681781.8130000001</v>
      </c>
      <c r="U18" s="613">
        <v>702036.10129999998</v>
      </c>
      <c r="V18" s="613">
        <v>970.14624309999999</v>
      </c>
      <c r="W18" s="613">
        <v>3727.811698</v>
      </c>
      <c r="X18" s="613">
        <v>1863725.638</v>
      </c>
      <c r="Y18" s="613">
        <v>3090214.6159999999</v>
      </c>
      <c r="Z18" s="613">
        <v>3855000</v>
      </c>
      <c r="AA18" s="613">
        <v>3744598.3569999998</v>
      </c>
      <c r="AB18" s="613">
        <v>3744598.3569999998</v>
      </c>
      <c r="AC18" s="613">
        <v>657965.66619999998</v>
      </c>
      <c r="AD18" s="613">
        <v>1200920.3600000001</v>
      </c>
      <c r="AE18" s="613">
        <v>0</v>
      </c>
      <c r="AF18" s="613">
        <v>125.0587957</v>
      </c>
      <c r="AG18" s="613">
        <v>233.48885229999999</v>
      </c>
      <c r="AH18" s="613">
        <v>160487.65</v>
      </c>
      <c r="AI18" s="613">
        <v>112500</v>
      </c>
      <c r="AJ18" s="613">
        <v>507012.35</v>
      </c>
      <c r="AK18" s="613">
        <v>3075000</v>
      </c>
      <c r="AL18" s="613">
        <v>1441416.5249999999</v>
      </c>
      <c r="AM18" s="613">
        <v>1064106.4539999999</v>
      </c>
      <c r="AN18" s="613">
        <v>0</v>
      </c>
      <c r="AO18" s="613">
        <v>0</v>
      </c>
      <c r="AP18" s="614">
        <v>4839.6111119999996</v>
      </c>
      <c r="AQ18" s="615">
        <v>0</v>
      </c>
      <c r="AR18" s="616">
        <f t="shared" si="0"/>
        <v>95977.194327805526</v>
      </c>
      <c r="AS18" s="616">
        <f t="shared" si="1"/>
        <v>70853.878909866151</v>
      </c>
      <c r="AT18" s="616">
        <f t="shared" si="2"/>
        <v>662805.27731199993</v>
      </c>
      <c r="AU18" s="616">
        <f t="shared" si="4"/>
        <v>1200920.3600000001</v>
      </c>
      <c r="AV18" s="616">
        <f t="shared" si="5"/>
        <v>1441416.5249999999</v>
      </c>
      <c r="AW18" s="616">
        <f t="shared" si="6"/>
        <v>4808704.8109999998</v>
      </c>
      <c r="AX18" s="616">
        <f t="shared" si="3"/>
        <v>15.018323207874889</v>
      </c>
      <c r="AY18" s="484"/>
      <c r="AZ18" s="484"/>
    </row>
    <row r="19" spans="1:52" ht="15.75" thickTop="1">
      <c r="A19" s="484"/>
      <c r="B19" s="617">
        <v>2028</v>
      </c>
      <c r="C19" s="618" t="s">
        <v>239</v>
      </c>
      <c r="D19" s="618" t="s">
        <v>418</v>
      </c>
      <c r="E19" s="618" t="s">
        <v>419</v>
      </c>
      <c r="F19" s="618"/>
      <c r="G19" s="618" t="s">
        <v>18</v>
      </c>
      <c r="H19" s="618" t="s">
        <v>24</v>
      </c>
      <c r="I19" s="618" t="s">
        <v>46</v>
      </c>
      <c r="J19" s="618" t="s">
        <v>26</v>
      </c>
      <c r="K19" s="618"/>
      <c r="L19" s="618" t="s">
        <v>35</v>
      </c>
      <c r="M19" s="618" t="s">
        <v>353</v>
      </c>
      <c r="N19" s="618">
        <v>276613.92239999998</v>
      </c>
      <c r="O19" s="618">
        <v>360.91854499999999</v>
      </c>
      <c r="P19" s="618">
        <v>132891.79079999999</v>
      </c>
      <c r="Q19" s="618">
        <v>251090.37890000001</v>
      </c>
      <c r="R19" s="618">
        <v>325.36969049999999</v>
      </c>
      <c r="S19" s="618">
        <v>94377.163870000004</v>
      </c>
      <c r="T19" s="618">
        <v>3907391.0690000001</v>
      </c>
      <c r="U19" s="618">
        <v>1194961.4080000001</v>
      </c>
      <c r="V19" s="618">
        <v>657.89929559999996</v>
      </c>
      <c r="W19" s="618">
        <v>6345.2450790000003</v>
      </c>
      <c r="X19" s="618">
        <v>2467194.7949999999</v>
      </c>
      <c r="Y19" s="618">
        <v>3666951.3820000002</v>
      </c>
      <c r="Z19" s="618">
        <v>5545000</v>
      </c>
      <c r="AA19" s="618">
        <v>5339453.7620000001</v>
      </c>
      <c r="AB19" s="618">
        <v>5337063.99</v>
      </c>
      <c r="AC19" s="618">
        <v>309056.72869999998</v>
      </c>
      <c r="AD19" s="618">
        <v>2129769.0419999999</v>
      </c>
      <c r="AE19" s="618">
        <v>0</v>
      </c>
      <c r="AF19" s="618">
        <v>41.71472198</v>
      </c>
      <c r="AG19" s="618">
        <v>501.14274010000003</v>
      </c>
      <c r="AH19" s="618">
        <v>304222.8</v>
      </c>
      <c r="AI19" s="618">
        <v>206250</v>
      </c>
      <c r="AJ19" s="618">
        <v>1138278.3999999999</v>
      </c>
      <c r="AK19" s="618">
        <v>3896248.8</v>
      </c>
      <c r="AL19" s="618">
        <v>689529.34719999996</v>
      </c>
      <c r="AM19" s="618">
        <v>1890437.6440000001</v>
      </c>
      <c r="AN19" s="618">
        <v>0</v>
      </c>
      <c r="AO19" s="618">
        <v>0</v>
      </c>
      <c r="AP19" s="619">
        <v>28369.024590000001</v>
      </c>
      <c r="AQ19" s="615">
        <v>0</v>
      </c>
      <c r="AR19" s="616">
        <f t="shared" si="0"/>
        <v>53439.588493615709</v>
      </c>
      <c r="AS19" s="616">
        <f t="shared" si="1"/>
        <v>146511.83474413893</v>
      </c>
      <c r="AT19" s="616">
        <f t="shared" si="2"/>
        <v>337425.75328999996</v>
      </c>
      <c r="AU19" s="616">
        <f t="shared" si="4"/>
        <v>2129769.0419999999</v>
      </c>
      <c r="AV19" s="616">
        <f t="shared" si="5"/>
        <v>689529.34719999996</v>
      </c>
      <c r="AW19" s="616">
        <f t="shared" si="6"/>
        <v>7227501.6340000005</v>
      </c>
      <c r="AX19" s="616">
        <f t="shared" si="3"/>
        <v>12.902968878257292</v>
      </c>
      <c r="AY19" s="484"/>
      <c r="AZ19" s="484"/>
    </row>
    <row r="20" spans="1:52" ht="15.75" thickTop="1">
      <c r="A20" s="154"/>
      <c r="B20" s="612">
        <v>2028</v>
      </c>
      <c r="C20" s="613" t="s">
        <v>239</v>
      </c>
      <c r="D20" s="613" t="s">
        <v>420</v>
      </c>
      <c r="E20" s="613" t="s">
        <v>421</v>
      </c>
      <c r="F20" s="613"/>
      <c r="G20" s="613" t="s">
        <v>18</v>
      </c>
      <c r="H20" s="613" t="s">
        <v>24</v>
      </c>
      <c r="I20" s="613" t="s">
        <v>46</v>
      </c>
      <c r="J20" s="613" t="s">
        <v>26</v>
      </c>
      <c r="K20" s="613"/>
      <c r="L20" s="613" t="s">
        <v>35</v>
      </c>
      <c r="M20" s="613" t="s">
        <v>353</v>
      </c>
      <c r="N20" s="613">
        <v>0</v>
      </c>
      <c r="O20" s="613">
        <v>0</v>
      </c>
      <c r="P20" s="613">
        <v>248249.8671</v>
      </c>
      <c r="Q20" s="613">
        <v>0</v>
      </c>
      <c r="R20" s="613">
        <v>0</v>
      </c>
      <c r="S20" s="613">
        <v>148949.9203</v>
      </c>
      <c r="T20" s="613">
        <v>0</v>
      </c>
      <c r="U20" s="613">
        <v>2508529.656</v>
      </c>
      <c r="V20" s="613">
        <v>0</v>
      </c>
      <c r="W20" s="613">
        <v>13320.29247</v>
      </c>
      <c r="X20" s="613">
        <v>4358697.8360000001</v>
      </c>
      <c r="Y20" s="613">
        <v>7264496.3940000003</v>
      </c>
      <c r="Z20" s="613">
        <v>4200000.0029999996</v>
      </c>
      <c r="AA20" s="613">
        <v>4534205.0630000001</v>
      </c>
      <c r="AB20" s="613">
        <v>4200000.0029999996</v>
      </c>
      <c r="AC20" s="613">
        <v>0</v>
      </c>
      <c r="AD20" s="613">
        <v>4358697.8360000001</v>
      </c>
      <c r="AE20" s="613">
        <v>0</v>
      </c>
      <c r="AF20" s="613">
        <v>0</v>
      </c>
      <c r="AG20" s="613">
        <v>790.9240767</v>
      </c>
      <c r="AH20" s="613">
        <v>431415.65</v>
      </c>
      <c r="AI20" s="613">
        <v>151934</v>
      </c>
      <c r="AJ20" s="613">
        <v>874169.25</v>
      </c>
      <c r="AK20" s="613">
        <v>2742481.1030000001</v>
      </c>
      <c r="AL20" s="613">
        <v>0</v>
      </c>
      <c r="AM20" s="613">
        <v>3829818.6529999999</v>
      </c>
      <c r="AN20" s="613">
        <v>0</v>
      </c>
      <c r="AO20" s="613">
        <v>0</v>
      </c>
      <c r="AP20" s="614">
        <v>0</v>
      </c>
      <c r="AQ20" s="615">
        <v>0</v>
      </c>
      <c r="AR20" s="616">
        <f t="shared" si="0"/>
        <v>0</v>
      </c>
      <c r="AS20" s="616">
        <f t="shared" si="1"/>
        <v>227404.6000466352</v>
      </c>
      <c r="AT20" s="616">
        <f t="shared" si="2"/>
        <v>0</v>
      </c>
      <c r="AU20" s="616">
        <f t="shared" si="4"/>
        <v>4358697.8360000001</v>
      </c>
      <c r="AV20" s="616">
        <f t="shared" si="5"/>
        <v>0</v>
      </c>
      <c r="AW20" s="616">
        <f t="shared" si="6"/>
        <v>8029818.6559999995</v>
      </c>
      <c r="AX20" s="616">
        <f t="shared" si="3"/>
        <v>16.841429998401953</v>
      </c>
      <c r="AY20" s="484"/>
      <c r="AZ20" s="484"/>
    </row>
    <row r="21" spans="1:52" ht="15.75" thickTop="1">
      <c r="A21" s="484"/>
      <c r="B21" s="617">
        <v>2028</v>
      </c>
      <c r="C21" s="618" t="s">
        <v>239</v>
      </c>
      <c r="D21" s="618" t="s">
        <v>422</v>
      </c>
      <c r="E21" s="618" t="s">
        <v>423</v>
      </c>
      <c r="F21" s="618"/>
      <c r="G21" s="618" t="s">
        <v>18</v>
      </c>
      <c r="H21" s="618" t="s">
        <v>24</v>
      </c>
      <c r="I21" s="618" t="s">
        <v>46</v>
      </c>
      <c r="J21" s="618" t="s">
        <v>413</v>
      </c>
      <c r="K21" s="618"/>
      <c r="L21" s="618" t="s">
        <v>29</v>
      </c>
      <c r="M21" s="618" t="s">
        <v>353</v>
      </c>
      <c r="N21" s="618">
        <v>0</v>
      </c>
      <c r="O21" s="618">
        <v>0</v>
      </c>
      <c r="P21" s="618">
        <v>0</v>
      </c>
      <c r="Q21" s="618">
        <v>0</v>
      </c>
      <c r="R21" s="618">
        <v>0</v>
      </c>
      <c r="S21" s="618">
        <v>0</v>
      </c>
      <c r="T21" s="618">
        <v>0</v>
      </c>
      <c r="U21" s="618">
        <v>0</v>
      </c>
      <c r="V21" s="618">
        <v>0</v>
      </c>
      <c r="W21" s="618">
        <v>0</v>
      </c>
      <c r="X21" s="618">
        <v>0</v>
      </c>
      <c r="Y21" s="618">
        <v>0</v>
      </c>
      <c r="Z21" s="618">
        <v>500000</v>
      </c>
      <c r="AA21" s="618">
        <v>500000</v>
      </c>
      <c r="AB21" s="618">
        <v>500000</v>
      </c>
      <c r="AC21" s="618">
        <v>0</v>
      </c>
      <c r="AD21" s="618">
        <v>0</v>
      </c>
      <c r="AE21" s="618">
        <v>0</v>
      </c>
      <c r="AF21" s="618">
        <v>0</v>
      </c>
      <c r="AG21" s="618">
        <v>0</v>
      </c>
      <c r="AH21" s="618">
        <v>40425.949999999997</v>
      </c>
      <c r="AI21" s="618">
        <v>22903.200000000001</v>
      </c>
      <c r="AJ21" s="618">
        <v>436670.85</v>
      </c>
      <c r="AK21" s="618">
        <v>0</v>
      </c>
      <c r="AL21" s="618">
        <v>0</v>
      </c>
      <c r="AM21" s="618">
        <v>0</v>
      </c>
      <c r="AN21" s="618">
        <v>0</v>
      </c>
      <c r="AO21" s="618">
        <v>0</v>
      </c>
      <c r="AP21" s="619">
        <v>0</v>
      </c>
      <c r="AQ21" s="615">
        <v>0</v>
      </c>
      <c r="AR21" s="616">
        <f t="shared" si="0"/>
        <v>0</v>
      </c>
      <c r="AS21" s="616">
        <f t="shared" si="1"/>
        <v>0</v>
      </c>
      <c r="AT21" s="616">
        <f t="shared" si="2"/>
        <v>0</v>
      </c>
      <c r="AU21" s="616">
        <f t="shared" si="4"/>
        <v>0</v>
      </c>
      <c r="AV21" s="616">
        <f t="shared" si="5"/>
        <v>0</v>
      </c>
      <c r="AW21" s="616">
        <f t="shared" si="6"/>
        <v>500000</v>
      </c>
      <c r="AX21" s="616">
        <f t="shared" si="3"/>
        <v>0</v>
      </c>
      <c r="AY21" s="484"/>
      <c r="AZ21" s="484"/>
    </row>
    <row r="22" spans="1:52" ht="15.75" thickTop="1">
      <c r="A22" s="154"/>
      <c r="B22" s="612">
        <v>2028</v>
      </c>
      <c r="C22" s="613" t="s">
        <v>239</v>
      </c>
      <c r="D22" s="613" t="s">
        <v>424</v>
      </c>
      <c r="E22" s="613" t="s">
        <v>425</v>
      </c>
      <c r="F22" s="613"/>
      <c r="G22" s="613" t="s">
        <v>18</v>
      </c>
      <c r="H22" s="613" t="s">
        <v>24</v>
      </c>
      <c r="I22" s="613" t="s">
        <v>46</v>
      </c>
      <c r="J22" s="613" t="s">
        <v>413</v>
      </c>
      <c r="K22" s="613"/>
      <c r="L22" s="613" t="s">
        <v>20</v>
      </c>
      <c r="M22" s="613" t="s">
        <v>353</v>
      </c>
      <c r="N22" s="613">
        <v>299161.65980000002</v>
      </c>
      <c r="O22" s="613">
        <v>272.19972310000003</v>
      </c>
      <c r="P22" s="613">
        <v>919460.65150000004</v>
      </c>
      <c r="Q22" s="613">
        <v>77723.423710000003</v>
      </c>
      <c r="R22" s="613">
        <v>111.3044728</v>
      </c>
      <c r="S22" s="613">
        <v>413044.3322</v>
      </c>
      <c r="T22" s="613">
        <v>2078422.1810000001</v>
      </c>
      <c r="U22" s="613">
        <v>6220673.4369999999</v>
      </c>
      <c r="V22" s="613">
        <v>354.13716160000001</v>
      </c>
      <c r="W22" s="613">
        <v>33031.775950000003</v>
      </c>
      <c r="X22" s="613">
        <v>10687052.92</v>
      </c>
      <c r="Y22" s="613">
        <v>25608406.34</v>
      </c>
      <c r="Z22" s="613">
        <v>20344188.48</v>
      </c>
      <c r="AA22" s="613">
        <v>21837075.52</v>
      </c>
      <c r="AB22" s="613">
        <v>19583690.829999998</v>
      </c>
      <c r="AC22" s="613">
        <v>150557.36919999999</v>
      </c>
      <c r="AD22" s="613">
        <v>10535530.869999999</v>
      </c>
      <c r="AE22" s="613">
        <v>0</v>
      </c>
      <c r="AF22" s="613">
        <v>19.38123633</v>
      </c>
      <c r="AG22" s="613">
        <v>2193.2654040000002</v>
      </c>
      <c r="AH22" s="613">
        <v>292317.59999999998</v>
      </c>
      <c r="AI22" s="613">
        <v>1146212</v>
      </c>
      <c r="AJ22" s="613">
        <v>4655659.3099999996</v>
      </c>
      <c r="AK22" s="613">
        <v>14249999.57</v>
      </c>
      <c r="AL22" s="613">
        <v>319185.23759999999</v>
      </c>
      <c r="AM22" s="613">
        <v>9320638.9849999994</v>
      </c>
      <c r="AN22" s="613">
        <v>0</v>
      </c>
      <c r="AO22" s="613">
        <v>0</v>
      </c>
      <c r="AP22" s="614">
        <v>964.68408509999995</v>
      </c>
      <c r="AQ22" s="615">
        <v>0</v>
      </c>
      <c r="AR22" s="616">
        <f t="shared" si="0"/>
        <v>21089.095614494596</v>
      </c>
      <c r="AS22" s="616">
        <f t="shared" si="1"/>
        <v>615830.00586381403</v>
      </c>
      <c r="AT22" s="616">
        <f t="shared" si="2"/>
        <v>151522.05328509997</v>
      </c>
      <c r="AU22" s="616">
        <f t="shared" si="4"/>
        <v>10535530.869999999</v>
      </c>
      <c r="AV22" s="616">
        <f t="shared" si="5"/>
        <v>319185.23759999999</v>
      </c>
      <c r="AW22" s="616">
        <f t="shared" si="6"/>
        <v>28904329.814999998</v>
      </c>
      <c r="AX22" s="616">
        <f t="shared" si="3"/>
        <v>15.135084189225404</v>
      </c>
      <c r="AY22" s="484"/>
      <c r="AZ22" s="484"/>
    </row>
    <row r="23" spans="1:52" ht="15.75" thickTop="1">
      <c r="A23" s="484"/>
      <c r="B23" s="617">
        <v>2028</v>
      </c>
      <c r="C23" s="618" t="s">
        <v>239</v>
      </c>
      <c r="D23" s="618" t="s">
        <v>426</v>
      </c>
      <c r="E23" s="618" t="s">
        <v>427</v>
      </c>
      <c r="F23" s="618"/>
      <c r="G23" s="618" t="s">
        <v>18</v>
      </c>
      <c r="H23" s="618" t="s">
        <v>24</v>
      </c>
      <c r="I23" s="618" t="s">
        <v>46</v>
      </c>
      <c r="J23" s="618" t="s">
        <v>26</v>
      </c>
      <c r="K23" s="618"/>
      <c r="L23" s="618" t="s">
        <v>20</v>
      </c>
      <c r="M23" s="618" t="s">
        <v>353</v>
      </c>
      <c r="N23" s="618">
        <v>501152.57780000003</v>
      </c>
      <c r="O23" s="618">
        <v>1022.546321</v>
      </c>
      <c r="P23" s="618">
        <v>245356.467</v>
      </c>
      <c r="Q23" s="618">
        <v>416815.39730000001</v>
      </c>
      <c r="R23" s="618">
        <v>825.73443139999995</v>
      </c>
      <c r="S23" s="618">
        <v>121622.5769</v>
      </c>
      <c r="T23" s="618">
        <v>4417477.7949999999</v>
      </c>
      <c r="U23" s="618">
        <v>2008252.523</v>
      </c>
      <c r="V23" s="618">
        <v>669.81981229999997</v>
      </c>
      <c r="W23" s="618">
        <v>10663.820900000001</v>
      </c>
      <c r="X23" s="618">
        <v>3897689.0980000002</v>
      </c>
      <c r="Y23" s="618">
        <v>7966616.8210000005</v>
      </c>
      <c r="Z23" s="618">
        <v>7615000.0010000002</v>
      </c>
      <c r="AA23" s="618">
        <v>7394196.7149999999</v>
      </c>
      <c r="AB23" s="618">
        <v>7394196.7149999999</v>
      </c>
      <c r="AC23" s="618">
        <v>470512.25040000002</v>
      </c>
      <c r="AD23" s="618">
        <v>3425585.6850000001</v>
      </c>
      <c r="AE23" s="618">
        <v>0</v>
      </c>
      <c r="AF23" s="618">
        <v>100.11285719999999</v>
      </c>
      <c r="AG23" s="618">
        <v>645.81588320000003</v>
      </c>
      <c r="AH23" s="618">
        <v>311458.3</v>
      </c>
      <c r="AI23" s="618">
        <v>225000</v>
      </c>
      <c r="AJ23" s="618">
        <v>928541.7</v>
      </c>
      <c r="AK23" s="618">
        <v>6150000.0010000002</v>
      </c>
      <c r="AL23" s="618">
        <v>1014984.206</v>
      </c>
      <c r="AM23" s="618">
        <v>3025256.3429999999</v>
      </c>
      <c r="AN23" s="618">
        <v>0</v>
      </c>
      <c r="AO23" s="618">
        <v>0</v>
      </c>
      <c r="AP23" s="619">
        <v>1591.163135</v>
      </c>
      <c r="AQ23" s="615">
        <v>0</v>
      </c>
      <c r="AR23" s="616">
        <f t="shared" si="0"/>
        <v>63864.132451063146</v>
      </c>
      <c r="AS23" s="616">
        <f t="shared" si="1"/>
        <v>190353.08199443147</v>
      </c>
      <c r="AT23" s="616">
        <f t="shared" si="2"/>
        <v>472103.413535</v>
      </c>
      <c r="AU23" s="616">
        <f t="shared" si="4"/>
        <v>3425585.6850000001</v>
      </c>
      <c r="AV23" s="616">
        <f t="shared" si="5"/>
        <v>1014984.206</v>
      </c>
      <c r="AW23" s="616">
        <f t="shared" si="6"/>
        <v>10419453.058</v>
      </c>
      <c r="AX23" s="616">
        <f t="shared" si="3"/>
        <v>15.892867671501635</v>
      </c>
      <c r="AY23" s="484"/>
      <c r="AZ23" s="484"/>
    </row>
    <row r="24" spans="1:52" ht="15.75" thickTop="1">
      <c r="A24" s="154"/>
      <c r="B24" s="612">
        <v>2028</v>
      </c>
      <c r="C24" s="613" t="s">
        <v>239</v>
      </c>
      <c r="D24" s="613" t="s">
        <v>428</v>
      </c>
      <c r="E24" s="613" t="s">
        <v>429</v>
      </c>
      <c r="F24" s="613"/>
      <c r="G24" s="613" t="s">
        <v>18</v>
      </c>
      <c r="H24" s="613" t="s">
        <v>24</v>
      </c>
      <c r="I24" s="613" t="s">
        <v>46</v>
      </c>
      <c r="J24" s="613" t="s">
        <v>26</v>
      </c>
      <c r="K24" s="613"/>
      <c r="L24" s="613" t="s">
        <v>29</v>
      </c>
      <c r="M24" s="613" t="s">
        <v>353</v>
      </c>
      <c r="N24" s="613">
        <v>0</v>
      </c>
      <c r="O24" s="613">
        <v>0</v>
      </c>
      <c r="P24" s="613">
        <v>0</v>
      </c>
      <c r="Q24" s="613">
        <v>0</v>
      </c>
      <c r="R24" s="613">
        <v>0</v>
      </c>
      <c r="S24" s="613">
        <v>0</v>
      </c>
      <c r="T24" s="613">
        <v>0</v>
      </c>
      <c r="U24" s="613">
        <v>0</v>
      </c>
      <c r="V24" s="613">
        <v>0</v>
      </c>
      <c r="W24" s="613">
        <v>0</v>
      </c>
      <c r="X24" s="613">
        <v>0</v>
      </c>
      <c r="Y24" s="613">
        <v>0</v>
      </c>
      <c r="Z24" s="613">
        <v>1170000</v>
      </c>
      <c r="AA24" s="613">
        <v>1170000</v>
      </c>
      <c r="AB24" s="613">
        <v>1170000</v>
      </c>
      <c r="AC24" s="613">
        <v>0</v>
      </c>
      <c r="AD24" s="613">
        <v>0</v>
      </c>
      <c r="AE24" s="613">
        <v>0</v>
      </c>
      <c r="AF24" s="613">
        <v>0</v>
      </c>
      <c r="AG24" s="613">
        <v>0</v>
      </c>
      <c r="AH24" s="613">
        <v>107387.25</v>
      </c>
      <c r="AI24" s="613">
        <v>5000</v>
      </c>
      <c r="AJ24" s="613">
        <v>1057612.75</v>
      </c>
      <c r="AK24" s="613">
        <v>0</v>
      </c>
      <c r="AL24" s="613">
        <v>0</v>
      </c>
      <c r="AM24" s="613">
        <v>0</v>
      </c>
      <c r="AN24" s="613">
        <v>0</v>
      </c>
      <c r="AO24" s="613">
        <v>0</v>
      </c>
      <c r="AP24" s="614">
        <v>0</v>
      </c>
      <c r="AQ24" s="615">
        <v>0</v>
      </c>
      <c r="AR24" s="616">
        <f t="shared" si="0"/>
        <v>0</v>
      </c>
      <c r="AS24" s="616">
        <f t="shared" si="1"/>
        <v>0</v>
      </c>
      <c r="AT24" s="616">
        <f t="shared" si="2"/>
        <v>0</v>
      </c>
      <c r="AU24" s="616">
        <f t="shared" si="4"/>
        <v>0</v>
      </c>
      <c r="AV24" s="616">
        <f t="shared" si="5"/>
        <v>0</v>
      </c>
      <c r="AW24" s="616">
        <f t="shared" si="6"/>
        <v>1170000</v>
      </c>
      <c r="AX24" s="616">
        <f t="shared" si="3"/>
        <v>0</v>
      </c>
      <c r="AY24" s="484"/>
      <c r="AZ24" s="484"/>
    </row>
    <row r="25" spans="1:52" ht="15.75" thickTop="1">
      <c r="A25" s="484"/>
      <c r="B25" s="617">
        <v>2028</v>
      </c>
      <c r="C25" s="618" t="s">
        <v>239</v>
      </c>
      <c r="D25" s="618" t="s">
        <v>430</v>
      </c>
      <c r="E25" s="618" t="s">
        <v>431</v>
      </c>
      <c r="F25" s="618"/>
      <c r="G25" s="618" t="s">
        <v>18</v>
      </c>
      <c r="H25" s="618" t="s">
        <v>24</v>
      </c>
      <c r="I25" s="618" t="s">
        <v>46</v>
      </c>
      <c r="J25" s="618" t="s">
        <v>26</v>
      </c>
      <c r="K25" s="618"/>
      <c r="L25" s="618" t="s">
        <v>20</v>
      </c>
      <c r="M25" s="618" t="s">
        <v>353</v>
      </c>
      <c r="N25" s="618">
        <v>0</v>
      </c>
      <c r="O25" s="618">
        <v>0</v>
      </c>
      <c r="P25" s="618">
        <v>9097957</v>
      </c>
      <c r="Q25" s="618">
        <v>0</v>
      </c>
      <c r="R25" s="618">
        <v>0</v>
      </c>
      <c r="S25" s="618">
        <v>9097957</v>
      </c>
      <c r="T25" s="618">
        <v>0</v>
      </c>
      <c r="U25" s="618">
        <v>9097957</v>
      </c>
      <c r="V25" s="618">
        <v>0</v>
      </c>
      <c r="W25" s="618">
        <v>48310.151669999999</v>
      </c>
      <c r="X25" s="618">
        <v>18677004.57</v>
      </c>
      <c r="Y25" s="618">
        <v>18677004.57</v>
      </c>
      <c r="Z25" s="618">
        <v>4750000</v>
      </c>
      <c r="AA25" s="618">
        <v>4750000</v>
      </c>
      <c r="AB25" s="618">
        <v>4750000</v>
      </c>
      <c r="AC25" s="618">
        <v>0</v>
      </c>
      <c r="AD25" s="618">
        <v>18677004.57</v>
      </c>
      <c r="AE25" s="618">
        <v>0</v>
      </c>
      <c r="AF25" s="618">
        <v>0</v>
      </c>
      <c r="AG25" s="618">
        <v>48310.151669999999</v>
      </c>
      <c r="AH25" s="618">
        <v>52947.96</v>
      </c>
      <c r="AI25" s="618">
        <v>21000</v>
      </c>
      <c r="AJ25" s="618">
        <v>4676052.04</v>
      </c>
      <c r="AK25" s="618">
        <v>0</v>
      </c>
      <c r="AL25" s="618">
        <v>0</v>
      </c>
      <c r="AM25" s="618">
        <v>21488034.850000001</v>
      </c>
      <c r="AN25" s="618">
        <v>0</v>
      </c>
      <c r="AO25" s="618">
        <v>0</v>
      </c>
      <c r="AP25" s="619">
        <v>0</v>
      </c>
      <c r="AQ25" s="615">
        <v>0</v>
      </c>
      <c r="AR25" s="616">
        <f t="shared" si="0"/>
        <v>0</v>
      </c>
      <c r="AS25" s="616">
        <f t="shared" si="1"/>
        <v>21488034.850000001</v>
      </c>
      <c r="AT25" s="616">
        <f t="shared" si="2"/>
        <v>0</v>
      </c>
      <c r="AU25" s="616">
        <f t="shared" si="4"/>
        <v>18677004.57</v>
      </c>
      <c r="AV25" s="616">
        <f t="shared" si="5"/>
        <v>0</v>
      </c>
      <c r="AW25" s="616">
        <f t="shared" si="6"/>
        <v>26238034.850000001</v>
      </c>
      <c r="AX25" s="616">
        <f t="shared" si="3"/>
        <v>1</v>
      </c>
      <c r="AY25" s="484"/>
      <c r="AZ25" s="484"/>
    </row>
    <row r="26" spans="1:52" ht="15.75" thickTop="1">
      <c r="A26" s="154"/>
      <c r="B26" s="612">
        <v>2028</v>
      </c>
      <c r="C26" s="613" t="s">
        <v>239</v>
      </c>
      <c r="D26" s="613" t="s">
        <v>432</v>
      </c>
      <c r="E26" s="613" t="s">
        <v>433</v>
      </c>
      <c r="F26" s="613"/>
      <c r="G26" s="613" t="s">
        <v>50</v>
      </c>
      <c r="H26" s="613" t="s">
        <v>24</v>
      </c>
      <c r="I26" s="613" t="s">
        <v>46</v>
      </c>
      <c r="J26" s="613" t="s">
        <v>413</v>
      </c>
      <c r="K26" s="613"/>
      <c r="L26" s="613" t="s">
        <v>20</v>
      </c>
      <c r="M26" s="613" t="s">
        <v>401</v>
      </c>
      <c r="N26" s="613">
        <v>615347.6618</v>
      </c>
      <c r="O26" s="613">
        <v>76.128476860000006</v>
      </c>
      <c r="P26" s="613">
        <v>2765852.9789999998</v>
      </c>
      <c r="Q26" s="613">
        <v>369010.99050000001</v>
      </c>
      <c r="R26" s="613">
        <v>45.589273689999999</v>
      </c>
      <c r="S26" s="613">
        <v>1480772.1240000001</v>
      </c>
      <c r="T26" s="613">
        <v>4100265.2689999999</v>
      </c>
      <c r="U26" s="613">
        <v>13620908.689999999</v>
      </c>
      <c r="V26" s="613">
        <v>460.06663250000003</v>
      </c>
      <c r="W26" s="613">
        <v>72327.025150000001</v>
      </c>
      <c r="X26" s="613">
        <v>24529914.52</v>
      </c>
      <c r="Y26" s="613">
        <v>46725901.950000003</v>
      </c>
      <c r="Z26" s="613">
        <v>9980000</v>
      </c>
      <c r="AA26" s="613">
        <v>12481202.810000001</v>
      </c>
      <c r="AB26" s="613">
        <v>9766526.9690000005</v>
      </c>
      <c r="AC26" s="613">
        <v>239650.5668</v>
      </c>
      <c r="AD26" s="613">
        <v>24260275.829999998</v>
      </c>
      <c r="AE26" s="613">
        <v>0</v>
      </c>
      <c r="AF26" s="613">
        <v>48.952741400000001</v>
      </c>
      <c r="AG26" s="613">
        <v>7862.8999800000001</v>
      </c>
      <c r="AH26" s="613">
        <v>213910.85</v>
      </c>
      <c r="AI26" s="613">
        <v>1305066</v>
      </c>
      <c r="AJ26" s="613">
        <v>4461023.1500000004</v>
      </c>
      <c r="AK26" s="613">
        <v>4000000</v>
      </c>
      <c r="AL26" s="613">
        <v>679563.6838</v>
      </c>
      <c r="AM26" s="613">
        <v>18406304.940000001</v>
      </c>
      <c r="AN26" s="613">
        <v>0</v>
      </c>
      <c r="AO26" s="613">
        <v>0</v>
      </c>
      <c r="AP26" s="614">
        <v>29988.116859999998</v>
      </c>
      <c r="AQ26" s="615">
        <v>0</v>
      </c>
      <c r="AR26" s="616">
        <f t="shared" si="0"/>
        <v>73748.175951141864</v>
      </c>
      <c r="AS26" s="616">
        <f t="shared" si="1"/>
        <v>1997504.3512257384</v>
      </c>
      <c r="AT26" s="616">
        <f t="shared" si="2"/>
        <v>269638.68365999998</v>
      </c>
      <c r="AU26" s="616">
        <f t="shared" si="4"/>
        <v>24260275.829999998</v>
      </c>
      <c r="AV26" s="616">
        <f t="shared" si="5"/>
        <v>679563.6838</v>
      </c>
      <c r="AW26" s="616">
        <f t="shared" si="6"/>
        <v>28172831.909000002</v>
      </c>
      <c r="AX26" s="616">
        <f t="shared" si="3"/>
        <v>9.2146507359071581</v>
      </c>
      <c r="AY26" s="484"/>
      <c r="AZ26" s="484"/>
    </row>
    <row r="27" spans="1:52" ht="15.75" thickTop="1">
      <c r="A27" s="484"/>
      <c r="B27" s="617">
        <v>2028</v>
      </c>
      <c r="C27" s="618" t="s">
        <v>239</v>
      </c>
      <c r="D27" s="618" t="s">
        <v>434</v>
      </c>
      <c r="E27" s="618" t="s">
        <v>435</v>
      </c>
      <c r="F27" s="618"/>
      <c r="G27" s="618" t="s">
        <v>50</v>
      </c>
      <c r="H27" s="618" t="s">
        <v>24</v>
      </c>
      <c r="I27" s="618" t="s">
        <v>46</v>
      </c>
      <c r="J27" s="618" t="s">
        <v>26</v>
      </c>
      <c r="K27" s="618"/>
      <c r="L27" s="618" t="s">
        <v>20</v>
      </c>
      <c r="M27" s="618" t="s">
        <v>401</v>
      </c>
      <c r="N27" s="618">
        <v>0</v>
      </c>
      <c r="O27" s="618">
        <v>0</v>
      </c>
      <c r="P27" s="618">
        <v>1353403.379</v>
      </c>
      <c r="Q27" s="618">
        <v>0</v>
      </c>
      <c r="R27" s="618">
        <v>0</v>
      </c>
      <c r="S27" s="618">
        <v>1353403.379</v>
      </c>
      <c r="T27" s="618">
        <v>0</v>
      </c>
      <c r="U27" s="618">
        <v>6767016.8930000002</v>
      </c>
      <c r="V27" s="618">
        <v>0</v>
      </c>
      <c r="W27" s="618">
        <v>35932.859700000001</v>
      </c>
      <c r="X27" s="618">
        <v>12899579.640000001</v>
      </c>
      <c r="Y27" s="618">
        <v>12899579.640000001</v>
      </c>
      <c r="Z27" s="618">
        <v>3949999.9950000001</v>
      </c>
      <c r="AA27" s="618">
        <v>3783208.0649999999</v>
      </c>
      <c r="AB27" s="618">
        <v>3906138.4780000001</v>
      </c>
      <c r="AC27" s="618">
        <v>0</v>
      </c>
      <c r="AD27" s="618">
        <v>12899579.640000001</v>
      </c>
      <c r="AE27" s="618">
        <v>0</v>
      </c>
      <c r="AF27" s="618">
        <v>0</v>
      </c>
      <c r="AG27" s="618">
        <v>7186.5719399999998</v>
      </c>
      <c r="AH27" s="618">
        <v>358486.35</v>
      </c>
      <c r="AI27" s="618">
        <v>148212</v>
      </c>
      <c r="AJ27" s="618">
        <v>2185263.94</v>
      </c>
      <c r="AK27" s="618">
        <v>1258037.7050000001</v>
      </c>
      <c r="AL27" s="618">
        <v>0</v>
      </c>
      <c r="AM27" s="618">
        <v>10711495.359999999</v>
      </c>
      <c r="AN27" s="618">
        <v>0</v>
      </c>
      <c r="AO27" s="618">
        <v>0</v>
      </c>
      <c r="AP27" s="619">
        <v>0</v>
      </c>
      <c r="AQ27" s="615">
        <v>0</v>
      </c>
      <c r="AR27" s="616">
        <f t="shared" si="0"/>
        <v>0</v>
      </c>
      <c r="AS27" s="616">
        <f t="shared" si="1"/>
        <v>2142299.0726331589</v>
      </c>
      <c r="AT27" s="616">
        <f t="shared" si="2"/>
        <v>0</v>
      </c>
      <c r="AU27" s="616">
        <f t="shared" si="4"/>
        <v>12899579.640000001</v>
      </c>
      <c r="AV27" s="616">
        <f t="shared" si="5"/>
        <v>0</v>
      </c>
      <c r="AW27" s="616">
        <f t="shared" si="6"/>
        <v>14617633.838</v>
      </c>
      <c r="AX27" s="616">
        <f t="shared" si="3"/>
        <v>4.9999999985222443</v>
      </c>
      <c r="AY27" s="484"/>
      <c r="AZ27" s="484"/>
    </row>
    <row r="28" spans="1:52" ht="15.75" thickTop="1">
      <c r="A28" s="154"/>
      <c r="B28" s="612">
        <v>2028</v>
      </c>
      <c r="C28" s="613" t="s">
        <v>239</v>
      </c>
      <c r="D28" s="613" t="s">
        <v>436</v>
      </c>
      <c r="E28" s="613" t="s">
        <v>437</v>
      </c>
      <c r="F28" s="613"/>
      <c r="G28" s="613" t="s">
        <v>50</v>
      </c>
      <c r="H28" s="613" t="s">
        <v>24</v>
      </c>
      <c r="I28" s="613" t="s">
        <v>46</v>
      </c>
      <c r="J28" s="613" t="s">
        <v>26</v>
      </c>
      <c r="K28" s="613"/>
      <c r="L28" s="613" t="s">
        <v>20</v>
      </c>
      <c r="M28" s="613" t="s">
        <v>353</v>
      </c>
      <c r="N28" s="613">
        <v>0</v>
      </c>
      <c r="O28" s="613">
        <v>0</v>
      </c>
      <c r="P28" s="613">
        <v>127011.075</v>
      </c>
      <c r="Q28" s="613">
        <v>0</v>
      </c>
      <c r="R28" s="613">
        <v>0</v>
      </c>
      <c r="S28" s="613">
        <v>109423.15119999999</v>
      </c>
      <c r="T28" s="613">
        <v>0</v>
      </c>
      <c r="U28" s="613">
        <v>1502479.8189999999</v>
      </c>
      <c r="V28" s="613">
        <v>0</v>
      </c>
      <c r="W28" s="613">
        <v>7978.1678380000003</v>
      </c>
      <c r="X28" s="613">
        <v>2614829.1150000002</v>
      </c>
      <c r="Y28" s="613">
        <v>3057518.3840000001</v>
      </c>
      <c r="Z28" s="613">
        <v>2501999.997</v>
      </c>
      <c r="AA28" s="613">
        <v>2644460.7400000002</v>
      </c>
      <c r="AB28" s="613">
        <v>2421370.8769999999</v>
      </c>
      <c r="AC28" s="613">
        <v>0</v>
      </c>
      <c r="AD28" s="613">
        <v>2614829.1150000002</v>
      </c>
      <c r="AE28" s="613">
        <v>0</v>
      </c>
      <c r="AF28" s="613">
        <v>0</v>
      </c>
      <c r="AG28" s="613">
        <v>581.03693310000006</v>
      </c>
      <c r="AH28" s="613">
        <v>224068</v>
      </c>
      <c r="AI28" s="613">
        <v>148378</v>
      </c>
      <c r="AJ28" s="613">
        <v>618747.32999999996</v>
      </c>
      <c r="AK28" s="613">
        <v>1510806.6669999999</v>
      </c>
      <c r="AL28" s="613">
        <v>0</v>
      </c>
      <c r="AM28" s="613">
        <v>2009402.176</v>
      </c>
      <c r="AN28" s="613">
        <v>0</v>
      </c>
      <c r="AO28" s="613">
        <v>0</v>
      </c>
      <c r="AP28" s="614">
        <v>0</v>
      </c>
      <c r="AQ28" s="615">
        <v>0</v>
      </c>
      <c r="AR28" s="616">
        <f t="shared" si="0"/>
        <v>0</v>
      </c>
      <c r="AS28" s="616">
        <f t="shared" si="1"/>
        <v>146341.47849812618</v>
      </c>
      <c r="AT28" s="616">
        <f t="shared" si="2"/>
        <v>0</v>
      </c>
      <c r="AU28" s="616">
        <f t="shared" si="4"/>
        <v>2614829.1150000002</v>
      </c>
      <c r="AV28" s="616">
        <f t="shared" si="5"/>
        <v>0</v>
      </c>
      <c r="AW28" s="616">
        <f t="shared" si="6"/>
        <v>4430773.0529999994</v>
      </c>
      <c r="AX28" s="616">
        <f t="shared" si="3"/>
        <v>13.730913454080822</v>
      </c>
      <c r="AY28" s="484"/>
      <c r="AZ28" s="484"/>
    </row>
    <row r="29" spans="1:52" ht="15.75" thickTop="1">
      <c r="A29" s="484"/>
      <c r="B29" s="617">
        <v>2028</v>
      </c>
      <c r="C29" s="618" t="s">
        <v>239</v>
      </c>
      <c r="D29" s="618" t="s">
        <v>438</v>
      </c>
      <c r="E29" s="618" t="s">
        <v>439</v>
      </c>
      <c r="F29" s="618"/>
      <c r="G29" s="618" t="s">
        <v>50</v>
      </c>
      <c r="H29" s="618" t="s">
        <v>24</v>
      </c>
      <c r="I29" s="618" t="s">
        <v>46</v>
      </c>
      <c r="J29" s="618" t="s">
        <v>26</v>
      </c>
      <c r="K29" s="618"/>
      <c r="L29" s="618" t="s">
        <v>29</v>
      </c>
      <c r="M29" s="618" t="s">
        <v>353</v>
      </c>
      <c r="N29" s="618">
        <v>376049.75400000002</v>
      </c>
      <c r="O29" s="618">
        <v>-2.4733299999999998</v>
      </c>
      <c r="P29" s="618">
        <v>237187.15</v>
      </c>
      <c r="Q29" s="618">
        <v>206641.2954</v>
      </c>
      <c r="R29" s="618">
        <v>-1.1793579999999999</v>
      </c>
      <c r="S29" s="618">
        <v>96797.739199999996</v>
      </c>
      <c r="T29" s="618">
        <v>1779075.2039999999</v>
      </c>
      <c r="U29" s="618">
        <v>1808220.4439999999</v>
      </c>
      <c r="V29" s="618">
        <v>258.88000190000002</v>
      </c>
      <c r="W29" s="618">
        <v>9601.6505550000002</v>
      </c>
      <c r="X29" s="618">
        <v>3218087.3530000001</v>
      </c>
      <c r="Y29" s="618">
        <v>7837907.3729999997</v>
      </c>
      <c r="Z29" s="618">
        <v>6075000</v>
      </c>
      <c r="AA29" s="618">
        <v>6332413.0120000001</v>
      </c>
      <c r="AB29" s="618">
        <v>5880205.8590000002</v>
      </c>
      <c r="AC29" s="618">
        <v>188369.02780000001</v>
      </c>
      <c r="AD29" s="618">
        <v>3028346.952</v>
      </c>
      <c r="AE29" s="618">
        <v>0</v>
      </c>
      <c r="AF29" s="618">
        <v>36.73752597</v>
      </c>
      <c r="AG29" s="618">
        <v>513.99599520000004</v>
      </c>
      <c r="AH29" s="618">
        <v>16462.349999999999</v>
      </c>
      <c r="AI29" s="618">
        <v>350000</v>
      </c>
      <c r="AJ29" s="618">
        <v>2058537.65</v>
      </c>
      <c r="AK29" s="618">
        <v>3650000</v>
      </c>
      <c r="AL29" s="618">
        <v>430132.61060000001</v>
      </c>
      <c r="AM29" s="618">
        <v>2619509.699</v>
      </c>
      <c r="AN29" s="618">
        <v>0</v>
      </c>
      <c r="AO29" s="618">
        <v>0</v>
      </c>
      <c r="AP29" s="619">
        <v>1371.3727799999999</v>
      </c>
      <c r="AQ29" s="615">
        <v>0</v>
      </c>
      <c r="AR29" s="616">
        <f t="shared" si="0"/>
        <v>23900.938103282995</v>
      </c>
      <c r="AS29" s="616">
        <f t="shared" si="1"/>
        <v>145556.82976330107</v>
      </c>
      <c r="AT29" s="616">
        <f t="shared" si="2"/>
        <v>189740.40058000002</v>
      </c>
      <c r="AU29" s="616">
        <f t="shared" si="4"/>
        <v>3028346.952</v>
      </c>
      <c r="AV29" s="616">
        <f t="shared" si="5"/>
        <v>430132.61060000001</v>
      </c>
      <c r="AW29" s="616">
        <f t="shared" si="6"/>
        <v>8499715.5580000002</v>
      </c>
      <c r="AX29" s="616">
        <f t="shared" si="3"/>
        <v>17.996473976932215</v>
      </c>
      <c r="AY29" s="484"/>
      <c r="AZ29" s="484"/>
    </row>
    <row r="30" spans="1:52" ht="15.75" thickTop="1">
      <c r="A30" s="154"/>
      <c r="B30" s="612">
        <v>2028</v>
      </c>
      <c r="C30" s="613" t="s">
        <v>239</v>
      </c>
      <c r="D30" s="613" t="s">
        <v>440</v>
      </c>
      <c r="E30" s="613" t="s">
        <v>441</v>
      </c>
      <c r="F30" s="613"/>
      <c r="G30" s="613" t="s">
        <v>50</v>
      </c>
      <c r="H30" s="613" t="s">
        <v>24</v>
      </c>
      <c r="I30" s="613" t="s">
        <v>46</v>
      </c>
      <c r="J30" s="613" t="s">
        <v>26</v>
      </c>
      <c r="K30" s="613"/>
      <c r="L30" s="613" t="s">
        <v>29</v>
      </c>
      <c r="M30" s="613" t="s">
        <v>401</v>
      </c>
      <c r="N30" s="613">
        <v>18467</v>
      </c>
      <c r="O30" s="613">
        <v>88.592500000000001</v>
      </c>
      <c r="P30" s="613">
        <v>129343.15</v>
      </c>
      <c r="Q30" s="613">
        <v>16620.3</v>
      </c>
      <c r="R30" s="613">
        <v>69.273375000000001</v>
      </c>
      <c r="S30" s="613">
        <v>96624.727499999994</v>
      </c>
      <c r="T30" s="613">
        <v>166203</v>
      </c>
      <c r="U30" s="613">
        <v>929099.13630000001</v>
      </c>
      <c r="V30" s="613">
        <v>0</v>
      </c>
      <c r="W30" s="613">
        <v>4933.5164139999997</v>
      </c>
      <c r="X30" s="613">
        <v>1667665.298</v>
      </c>
      <c r="Y30" s="613">
        <v>2181454.8969999999</v>
      </c>
      <c r="Z30" s="613">
        <v>2040000</v>
      </c>
      <c r="AA30" s="613">
        <v>2248433.412</v>
      </c>
      <c r="AB30" s="613">
        <v>1950613.5049999999</v>
      </c>
      <c r="AC30" s="613">
        <v>0</v>
      </c>
      <c r="AD30" s="613">
        <v>1656866.5209999999</v>
      </c>
      <c r="AE30" s="613">
        <v>0</v>
      </c>
      <c r="AF30" s="613">
        <v>0</v>
      </c>
      <c r="AG30" s="613">
        <v>513.07730300000003</v>
      </c>
      <c r="AH30" s="613">
        <v>21515.95</v>
      </c>
      <c r="AI30" s="613">
        <v>10000</v>
      </c>
      <c r="AJ30" s="613">
        <v>333584.05</v>
      </c>
      <c r="AK30" s="613">
        <v>1674900</v>
      </c>
      <c r="AL30" s="613">
        <v>0</v>
      </c>
      <c r="AM30" s="613">
        <v>1500808.9110000001</v>
      </c>
      <c r="AN30" s="613">
        <v>0</v>
      </c>
      <c r="AO30" s="613">
        <v>0</v>
      </c>
      <c r="AP30" s="614">
        <v>10798.77779</v>
      </c>
      <c r="AQ30" s="615">
        <v>0</v>
      </c>
      <c r="AR30" s="616">
        <f t="shared" si="0"/>
        <v>0</v>
      </c>
      <c r="AS30" s="616">
        <f t="shared" si="1"/>
        <v>156045.1565220897</v>
      </c>
      <c r="AT30" s="616">
        <f t="shared" si="2"/>
        <v>10798.77779</v>
      </c>
      <c r="AU30" s="616">
        <f t="shared" si="4"/>
        <v>1656866.5209999999</v>
      </c>
      <c r="AV30" s="616">
        <f t="shared" si="5"/>
        <v>0</v>
      </c>
      <c r="AW30" s="616">
        <f t="shared" si="6"/>
        <v>3451422.4160000002</v>
      </c>
      <c r="AX30" s="616">
        <f t="shared" si="3"/>
        <v>9.6177859310073881</v>
      </c>
      <c r="AY30" s="484"/>
      <c r="AZ30" s="484"/>
    </row>
    <row r="31" spans="1:52" ht="15.75" thickTop="1">
      <c r="A31" s="484"/>
      <c r="B31" s="617">
        <v>2028</v>
      </c>
      <c r="C31" s="618" t="s">
        <v>239</v>
      </c>
      <c r="D31" s="618" t="s">
        <v>442</v>
      </c>
      <c r="E31" s="618" t="s">
        <v>443</v>
      </c>
      <c r="F31" s="618"/>
      <c r="G31" s="618" t="s">
        <v>50</v>
      </c>
      <c r="H31" s="618" t="s">
        <v>24</v>
      </c>
      <c r="I31" s="618" t="s">
        <v>46</v>
      </c>
      <c r="J31" s="618" t="s">
        <v>26</v>
      </c>
      <c r="K31" s="618"/>
      <c r="L31" s="618" t="s">
        <v>29</v>
      </c>
      <c r="M31" s="618" t="s">
        <v>353</v>
      </c>
      <c r="N31" s="618">
        <v>0</v>
      </c>
      <c r="O31" s="618">
        <v>0</v>
      </c>
      <c r="P31" s="618">
        <v>0</v>
      </c>
      <c r="Q31" s="618">
        <v>0</v>
      </c>
      <c r="R31" s="618">
        <v>0</v>
      </c>
      <c r="S31" s="618">
        <v>0</v>
      </c>
      <c r="T31" s="618">
        <v>0</v>
      </c>
      <c r="U31" s="618">
        <v>0</v>
      </c>
      <c r="V31" s="618">
        <v>0</v>
      </c>
      <c r="W31" s="618">
        <v>0</v>
      </c>
      <c r="X31" s="618">
        <v>0</v>
      </c>
      <c r="Y31" s="618">
        <v>0</v>
      </c>
      <c r="Z31" s="618">
        <v>3600000</v>
      </c>
      <c r="AA31" s="618">
        <v>3600000</v>
      </c>
      <c r="AB31" s="618">
        <v>3600000</v>
      </c>
      <c r="AC31" s="618">
        <v>0</v>
      </c>
      <c r="AD31" s="618">
        <v>0</v>
      </c>
      <c r="AE31" s="618">
        <v>0</v>
      </c>
      <c r="AF31" s="618">
        <v>0</v>
      </c>
      <c r="AG31" s="618">
        <v>0</v>
      </c>
      <c r="AH31" s="618">
        <v>267309.8</v>
      </c>
      <c r="AI31" s="618">
        <v>100000</v>
      </c>
      <c r="AJ31" s="618">
        <v>2432690.2000000002</v>
      </c>
      <c r="AK31" s="618">
        <v>800000</v>
      </c>
      <c r="AL31" s="618">
        <v>0</v>
      </c>
      <c r="AM31" s="618">
        <v>0</v>
      </c>
      <c r="AN31" s="618">
        <v>0</v>
      </c>
      <c r="AO31" s="618">
        <v>0</v>
      </c>
      <c r="AP31" s="619">
        <v>0</v>
      </c>
      <c r="AQ31" s="615">
        <v>0</v>
      </c>
      <c r="AR31" s="616">
        <f t="shared" si="0"/>
        <v>0</v>
      </c>
      <c r="AS31" s="616">
        <f t="shared" si="1"/>
        <v>0</v>
      </c>
      <c r="AT31" s="616">
        <f t="shared" si="2"/>
        <v>0</v>
      </c>
      <c r="AU31" s="616">
        <f t="shared" si="4"/>
        <v>0</v>
      </c>
      <c r="AV31" s="616">
        <f t="shared" si="5"/>
        <v>0</v>
      </c>
      <c r="AW31" s="616">
        <f t="shared" si="6"/>
        <v>3600000</v>
      </c>
      <c r="AX31" s="616">
        <f t="shared" si="3"/>
        <v>0</v>
      </c>
      <c r="AY31" s="484"/>
      <c r="AZ31" s="484"/>
    </row>
    <row r="32" spans="1:52" ht="15.75" thickTop="1">
      <c r="A32" s="154"/>
      <c r="B32" s="612">
        <v>2028</v>
      </c>
      <c r="C32" s="613" t="s">
        <v>239</v>
      </c>
      <c r="D32" s="613" t="s">
        <v>444</v>
      </c>
      <c r="E32" s="613" t="s">
        <v>445</v>
      </c>
      <c r="F32" s="613"/>
      <c r="G32" s="613" t="s">
        <v>28</v>
      </c>
      <c r="H32" s="613" t="s">
        <v>24</v>
      </c>
      <c r="I32" s="613" t="s">
        <v>446</v>
      </c>
      <c r="J32" s="613" t="s">
        <v>413</v>
      </c>
      <c r="K32" s="613"/>
      <c r="L32" s="613" t="s">
        <v>29</v>
      </c>
      <c r="M32" s="613" t="s">
        <v>353</v>
      </c>
      <c r="N32" s="613">
        <v>0</v>
      </c>
      <c r="O32" s="613">
        <v>0</v>
      </c>
      <c r="P32" s="613">
        <v>0</v>
      </c>
      <c r="Q32" s="613">
        <v>0</v>
      </c>
      <c r="R32" s="613">
        <v>0</v>
      </c>
      <c r="S32" s="613">
        <v>0</v>
      </c>
      <c r="T32" s="613">
        <v>0</v>
      </c>
      <c r="U32" s="613">
        <v>0</v>
      </c>
      <c r="V32" s="613">
        <v>0</v>
      </c>
      <c r="W32" s="613">
        <v>0</v>
      </c>
      <c r="X32" s="613">
        <v>0</v>
      </c>
      <c r="Y32" s="613">
        <v>0</v>
      </c>
      <c r="Z32" s="613">
        <v>5000000</v>
      </c>
      <c r="AA32" s="613">
        <v>5000000</v>
      </c>
      <c r="AB32" s="613">
        <v>5000000</v>
      </c>
      <c r="AC32" s="613">
        <v>0</v>
      </c>
      <c r="AD32" s="613">
        <v>0</v>
      </c>
      <c r="AE32" s="613">
        <v>0</v>
      </c>
      <c r="AF32" s="613">
        <v>0</v>
      </c>
      <c r="AG32" s="613">
        <v>0</v>
      </c>
      <c r="AH32" s="613">
        <v>214302.85</v>
      </c>
      <c r="AI32" s="613">
        <v>176654</v>
      </c>
      <c r="AJ32" s="613">
        <v>4609043.1500000004</v>
      </c>
      <c r="AK32" s="613">
        <v>0</v>
      </c>
      <c r="AL32" s="613">
        <v>0</v>
      </c>
      <c r="AM32" s="613">
        <v>0</v>
      </c>
      <c r="AN32" s="613">
        <v>0</v>
      </c>
      <c r="AO32" s="613">
        <v>0</v>
      </c>
      <c r="AP32" s="614">
        <v>0</v>
      </c>
      <c r="AQ32" s="615">
        <v>0</v>
      </c>
      <c r="AR32" s="616">
        <f t="shared" si="0"/>
        <v>0</v>
      </c>
      <c r="AS32" s="616">
        <f t="shared" si="1"/>
        <v>0</v>
      </c>
      <c r="AT32" s="616">
        <f t="shared" si="2"/>
        <v>0</v>
      </c>
      <c r="AU32" s="616">
        <f t="shared" si="4"/>
        <v>0</v>
      </c>
      <c r="AV32" s="616">
        <f t="shared" si="5"/>
        <v>0</v>
      </c>
      <c r="AW32" s="616">
        <f t="shared" si="6"/>
        <v>5000000</v>
      </c>
      <c r="AX32" s="616">
        <f t="shared" si="3"/>
        <v>0</v>
      </c>
      <c r="AY32" s="484"/>
      <c r="AZ32" s="484"/>
    </row>
    <row r="33" spans="1:52" ht="15.75" thickTop="1">
      <c r="A33" s="484"/>
      <c r="B33" s="617">
        <v>2028</v>
      </c>
      <c r="C33" s="618" t="s">
        <v>239</v>
      </c>
      <c r="D33" s="618" t="s">
        <v>447</v>
      </c>
      <c r="E33" s="618" t="s">
        <v>448</v>
      </c>
      <c r="F33" s="618"/>
      <c r="G33" s="618" t="s">
        <v>50</v>
      </c>
      <c r="H33" s="618" t="s">
        <v>24</v>
      </c>
      <c r="I33" s="618" t="s">
        <v>46</v>
      </c>
      <c r="J33" s="618" t="s">
        <v>26</v>
      </c>
      <c r="K33" s="618"/>
      <c r="L33" s="618" t="s">
        <v>29</v>
      </c>
      <c r="M33" s="618" t="s">
        <v>353</v>
      </c>
      <c r="N33" s="618">
        <v>0</v>
      </c>
      <c r="O33" s="618">
        <v>0</v>
      </c>
      <c r="P33" s="618">
        <v>0</v>
      </c>
      <c r="Q33" s="618">
        <v>0</v>
      </c>
      <c r="R33" s="618">
        <v>0</v>
      </c>
      <c r="S33" s="618">
        <v>0</v>
      </c>
      <c r="T33" s="618">
        <v>0</v>
      </c>
      <c r="U33" s="618">
        <v>0</v>
      </c>
      <c r="V33" s="618">
        <v>0</v>
      </c>
      <c r="W33" s="618">
        <v>0</v>
      </c>
      <c r="X33" s="618">
        <v>0</v>
      </c>
      <c r="Y33" s="618">
        <v>0</v>
      </c>
      <c r="Z33" s="618">
        <v>835000</v>
      </c>
      <c r="AA33" s="618">
        <v>835000</v>
      </c>
      <c r="AB33" s="618">
        <v>835000</v>
      </c>
      <c r="AC33" s="618">
        <v>0</v>
      </c>
      <c r="AD33" s="618">
        <v>0</v>
      </c>
      <c r="AE33" s="618">
        <v>0</v>
      </c>
      <c r="AF33" s="618">
        <v>0</v>
      </c>
      <c r="AG33" s="618">
        <v>0</v>
      </c>
      <c r="AH33" s="618">
        <v>70321.649999999994</v>
      </c>
      <c r="AI33" s="618">
        <v>5000</v>
      </c>
      <c r="AJ33" s="618">
        <v>759678.35</v>
      </c>
      <c r="AK33" s="618">
        <v>0</v>
      </c>
      <c r="AL33" s="618">
        <v>0</v>
      </c>
      <c r="AM33" s="618">
        <v>0</v>
      </c>
      <c r="AN33" s="618">
        <v>0</v>
      </c>
      <c r="AO33" s="618">
        <v>0</v>
      </c>
      <c r="AP33" s="619">
        <v>0</v>
      </c>
      <c r="AQ33" s="615">
        <v>0</v>
      </c>
      <c r="AR33" s="616">
        <f t="shared" si="0"/>
        <v>0</v>
      </c>
      <c r="AS33" s="616">
        <f t="shared" si="1"/>
        <v>0</v>
      </c>
      <c r="AT33" s="616">
        <f t="shared" si="2"/>
        <v>0</v>
      </c>
      <c r="AU33" s="616">
        <f t="shared" si="4"/>
        <v>0</v>
      </c>
      <c r="AV33" s="616">
        <f t="shared" si="5"/>
        <v>0</v>
      </c>
      <c r="AW33" s="616">
        <f t="shared" si="6"/>
        <v>835000</v>
      </c>
      <c r="AX33" s="616">
        <f t="shared" si="3"/>
        <v>0</v>
      </c>
      <c r="AY33" s="484"/>
      <c r="AZ33" s="484"/>
    </row>
    <row r="34" spans="1:52" ht="15.75" thickTop="1">
      <c r="A34" s="154"/>
      <c r="B34" s="612">
        <v>2028</v>
      </c>
      <c r="C34" s="613" t="s">
        <v>239</v>
      </c>
      <c r="D34" s="613" t="s">
        <v>449</v>
      </c>
      <c r="E34" s="613" t="s">
        <v>450</v>
      </c>
      <c r="F34" s="613"/>
      <c r="G34" s="613" t="s">
        <v>50</v>
      </c>
      <c r="H34" s="613" t="s">
        <v>24</v>
      </c>
      <c r="I34" s="613" t="s">
        <v>46</v>
      </c>
      <c r="J34" s="613" t="s">
        <v>413</v>
      </c>
      <c r="K34" s="613"/>
      <c r="L34" s="613" t="s">
        <v>29</v>
      </c>
      <c r="M34" s="613" t="s">
        <v>353</v>
      </c>
      <c r="N34" s="613">
        <v>0</v>
      </c>
      <c r="O34" s="613">
        <v>0</v>
      </c>
      <c r="P34" s="613">
        <v>0</v>
      </c>
      <c r="Q34" s="613">
        <v>0</v>
      </c>
      <c r="R34" s="613">
        <v>0</v>
      </c>
      <c r="S34" s="613">
        <v>0</v>
      </c>
      <c r="T34" s="613">
        <v>0</v>
      </c>
      <c r="U34" s="613">
        <v>0</v>
      </c>
      <c r="V34" s="613">
        <v>0</v>
      </c>
      <c r="W34" s="613">
        <v>0</v>
      </c>
      <c r="X34" s="613">
        <v>0</v>
      </c>
      <c r="Y34" s="613">
        <v>0</v>
      </c>
      <c r="Z34" s="613">
        <v>1500000</v>
      </c>
      <c r="AA34" s="613">
        <v>1500000</v>
      </c>
      <c r="AB34" s="613">
        <v>1500000</v>
      </c>
      <c r="AC34" s="613">
        <v>0</v>
      </c>
      <c r="AD34" s="613">
        <v>0</v>
      </c>
      <c r="AE34" s="613">
        <v>0</v>
      </c>
      <c r="AF34" s="613">
        <v>0</v>
      </c>
      <c r="AG34" s="613">
        <v>0</v>
      </c>
      <c r="AH34" s="613">
        <v>72321.95</v>
      </c>
      <c r="AI34" s="613">
        <v>0</v>
      </c>
      <c r="AJ34" s="613">
        <v>1427678.05</v>
      </c>
      <c r="AK34" s="613">
        <v>0</v>
      </c>
      <c r="AL34" s="613">
        <v>0</v>
      </c>
      <c r="AM34" s="613">
        <v>0</v>
      </c>
      <c r="AN34" s="613">
        <v>0</v>
      </c>
      <c r="AO34" s="613">
        <v>0</v>
      </c>
      <c r="AP34" s="614">
        <v>0</v>
      </c>
      <c r="AQ34" s="615">
        <v>0</v>
      </c>
      <c r="AR34" s="616">
        <f t="shared" si="0"/>
        <v>0</v>
      </c>
      <c r="AS34" s="616">
        <f t="shared" si="1"/>
        <v>0</v>
      </c>
      <c r="AT34" s="616">
        <f t="shared" si="2"/>
        <v>0</v>
      </c>
      <c r="AU34" s="616">
        <f t="shared" si="4"/>
        <v>0</v>
      </c>
      <c r="AV34" s="616">
        <f t="shared" si="5"/>
        <v>0</v>
      </c>
      <c r="AW34" s="616">
        <f t="shared" si="6"/>
        <v>1500000</v>
      </c>
      <c r="AX34" s="616">
        <f t="shared" si="3"/>
        <v>0</v>
      </c>
      <c r="AY34" s="484"/>
      <c r="AZ34" s="484"/>
    </row>
    <row r="35" spans="1:52" ht="15.75" thickTop="1">
      <c r="A35" s="484"/>
      <c r="B35" s="617">
        <v>2028</v>
      </c>
      <c r="C35" s="618" t="s">
        <v>239</v>
      </c>
      <c r="D35" s="618" t="s">
        <v>451</v>
      </c>
      <c r="E35" s="618" t="s">
        <v>452</v>
      </c>
      <c r="F35" s="618"/>
      <c r="G35" s="618" t="s">
        <v>185</v>
      </c>
      <c r="H35" s="618" t="s">
        <v>24</v>
      </c>
      <c r="I35" s="618" t="s">
        <v>34</v>
      </c>
      <c r="J35" s="618" t="s">
        <v>413</v>
      </c>
      <c r="K35" s="618"/>
      <c r="L35" s="618" t="s">
        <v>29</v>
      </c>
      <c r="M35" s="618" t="s">
        <v>353</v>
      </c>
      <c r="N35" s="618">
        <v>0</v>
      </c>
      <c r="O35" s="618">
        <v>0</v>
      </c>
      <c r="P35" s="618">
        <v>0</v>
      </c>
      <c r="Q35" s="618">
        <v>0</v>
      </c>
      <c r="R35" s="618">
        <v>0</v>
      </c>
      <c r="S35" s="618">
        <v>0</v>
      </c>
      <c r="T35" s="618">
        <v>0</v>
      </c>
      <c r="U35" s="618">
        <v>0</v>
      </c>
      <c r="V35" s="618">
        <v>0</v>
      </c>
      <c r="W35" s="618">
        <v>0</v>
      </c>
      <c r="X35" s="618">
        <v>0</v>
      </c>
      <c r="Y35" s="618">
        <v>0</v>
      </c>
      <c r="Z35" s="618">
        <v>750000</v>
      </c>
      <c r="AA35" s="618">
        <v>750000</v>
      </c>
      <c r="AB35" s="618">
        <v>750000</v>
      </c>
      <c r="AC35" s="618">
        <v>0</v>
      </c>
      <c r="AD35" s="618">
        <v>0</v>
      </c>
      <c r="AE35" s="618">
        <v>0</v>
      </c>
      <c r="AF35" s="618">
        <v>0</v>
      </c>
      <c r="AG35" s="618">
        <v>0</v>
      </c>
      <c r="AH35" s="618">
        <v>337291.15</v>
      </c>
      <c r="AI35" s="618">
        <v>184970.4</v>
      </c>
      <c r="AJ35" s="618">
        <v>227738.45</v>
      </c>
      <c r="AK35" s="618">
        <v>0</v>
      </c>
      <c r="AL35" s="618">
        <v>0</v>
      </c>
      <c r="AM35" s="618">
        <v>0</v>
      </c>
      <c r="AN35" s="618">
        <v>0</v>
      </c>
      <c r="AO35" s="618">
        <v>0</v>
      </c>
      <c r="AP35" s="619">
        <v>0</v>
      </c>
      <c r="AQ35" s="615">
        <v>0</v>
      </c>
      <c r="AR35" s="616">
        <f t="shared" si="0"/>
        <v>0</v>
      </c>
      <c r="AS35" s="616">
        <f t="shared" si="1"/>
        <v>0</v>
      </c>
      <c r="AT35" s="616">
        <f t="shared" si="2"/>
        <v>0</v>
      </c>
      <c r="AU35" s="616">
        <f t="shared" si="4"/>
        <v>0</v>
      </c>
      <c r="AV35" s="616">
        <f t="shared" si="5"/>
        <v>0</v>
      </c>
      <c r="AW35" s="616">
        <f t="shared" si="6"/>
        <v>750000</v>
      </c>
      <c r="AX35" s="616">
        <f t="shared" si="3"/>
        <v>0</v>
      </c>
      <c r="AY35" s="484"/>
      <c r="AZ35" s="484"/>
    </row>
    <row r="36" spans="1:52" ht="15.75" thickTop="1">
      <c r="A36" s="154"/>
      <c r="B36" s="612">
        <v>2028</v>
      </c>
      <c r="C36" s="613" t="s">
        <v>239</v>
      </c>
      <c r="D36" s="613" t="s">
        <v>453</v>
      </c>
      <c r="E36" s="613" t="s">
        <v>454</v>
      </c>
      <c r="F36" s="613"/>
      <c r="G36" s="613" t="s">
        <v>50</v>
      </c>
      <c r="H36" s="613" t="s">
        <v>24</v>
      </c>
      <c r="I36" s="613" t="s">
        <v>455</v>
      </c>
      <c r="J36" s="613" t="s">
        <v>413</v>
      </c>
      <c r="K36" s="613"/>
      <c r="L36" s="613" t="s">
        <v>29</v>
      </c>
      <c r="M36" s="613" t="s">
        <v>401</v>
      </c>
      <c r="N36" s="613">
        <v>0</v>
      </c>
      <c r="O36" s="613">
        <v>0</v>
      </c>
      <c r="P36" s="613">
        <v>0</v>
      </c>
      <c r="Q36" s="613">
        <v>0</v>
      </c>
      <c r="R36" s="613">
        <v>0</v>
      </c>
      <c r="S36" s="613">
        <v>0</v>
      </c>
      <c r="T36" s="613">
        <v>0</v>
      </c>
      <c r="U36" s="613">
        <v>0</v>
      </c>
      <c r="V36" s="613">
        <v>0</v>
      </c>
      <c r="W36" s="613">
        <v>0</v>
      </c>
      <c r="X36" s="613">
        <v>0</v>
      </c>
      <c r="Y36" s="613">
        <v>0</v>
      </c>
      <c r="Z36" s="613">
        <v>300000</v>
      </c>
      <c r="AA36" s="613">
        <v>300000</v>
      </c>
      <c r="AB36" s="613">
        <v>300000</v>
      </c>
      <c r="AC36" s="613">
        <v>0</v>
      </c>
      <c r="AD36" s="613">
        <v>0</v>
      </c>
      <c r="AE36" s="613">
        <v>0</v>
      </c>
      <c r="AF36" s="613">
        <v>0</v>
      </c>
      <c r="AG36" s="613">
        <v>0</v>
      </c>
      <c r="AH36" s="613">
        <v>24211.1</v>
      </c>
      <c r="AI36" s="613">
        <v>0</v>
      </c>
      <c r="AJ36" s="613">
        <v>275788.90000000002</v>
      </c>
      <c r="AK36" s="613">
        <v>0</v>
      </c>
      <c r="AL36" s="613">
        <v>0</v>
      </c>
      <c r="AM36" s="613">
        <v>0</v>
      </c>
      <c r="AN36" s="613">
        <v>0</v>
      </c>
      <c r="AO36" s="613">
        <v>0</v>
      </c>
      <c r="AP36" s="614">
        <v>0</v>
      </c>
      <c r="AQ36" s="615">
        <v>0</v>
      </c>
      <c r="AR36" s="616">
        <f t="shared" si="0"/>
        <v>0</v>
      </c>
      <c r="AS36" s="616">
        <f t="shared" si="1"/>
        <v>0</v>
      </c>
      <c r="AT36" s="616">
        <f t="shared" si="2"/>
        <v>0</v>
      </c>
      <c r="AU36" s="616">
        <f t="shared" si="4"/>
        <v>0</v>
      </c>
      <c r="AV36" s="616">
        <f t="shared" si="5"/>
        <v>0</v>
      </c>
      <c r="AW36" s="616">
        <f t="shared" si="6"/>
        <v>300000</v>
      </c>
      <c r="AX36" s="616">
        <f t="shared" si="3"/>
        <v>0</v>
      </c>
      <c r="AY36" s="484"/>
      <c r="AZ36" s="484"/>
    </row>
    <row r="37" spans="1:52" ht="15.75" thickTop="1">
      <c r="A37" s="484"/>
      <c r="B37" s="617">
        <v>2028</v>
      </c>
      <c r="C37" s="618" t="s">
        <v>239</v>
      </c>
      <c r="D37" s="618" t="s">
        <v>456</v>
      </c>
      <c r="E37" s="618" t="s">
        <v>457</v>
      </c>
      <c r="F37" s="618" t="s">
        <v>41</v>
      </c>
      <c r="G37" s="618" t="s">
        <v>41</v>
      </c>
      <c r="H37" s="618" t="s">
        <v>15</v>
      </c>
      <c r="I37" s="618" t="s">
        <v>458</v>
      </c>
      <c r="J37" s="618" t="s">
        <v>26</v>
      </c>
      <c r="K37" s="618"/>
      <c r="L37" s="618" t="s">
        <v>458</v>
      </c>
      <c r="M37" s="618" t="s">
        <v>353</v>
      </c>
      <c r="N37" s="618">
        <v>0</v>
      </c>
      <c r="O37" s="618">
        <v>0</v>
      </c>
      <c r="P37" s="618">
        <v>1589269.0430000001</v>
      </c>
      <c r="Q37" s="618">
        <v>0</v>
      </c>
      <c r="R37" s="618">
        <v>0</v>
      </c>
      <c r="S37" s="618">
        <v>1204178.8389999999</v>
      </c>
      <c r="T37" s="618">
        <v>0</v>
      </c>
      <c r="U37" s="618">
        <v>12868566.01</v>
      </c>
      <c r="V37" s="618">
        <v>0</v>
      </c>
      <c r="W37" s="618">
        <v>68332.085510000004</v>
      </c>
      <c r="X37" s="618">
        <v>19749315.77</v>
      </c>
      <c r="Y37" s="618">
        <v>80990853.989999995</v>
      </c>
      <c r="Z37" s="618">
        <v>402243.76819999999</v>
      </c>
      <c r="AA37" s="618">
        <v>3179353.3990000002</v>
      </c>
      <c r="AB37" s="618">
        <v>402243.76819999999</v>
      </c>
      <c r="AC37" s="618">
        <v>14872205.859999999</v>
      </c>
      <c r="AD37" s="618">
        <v>4877109.9060000004</v>
      </c>
      <c r="AE37" s="618">
        <v>0</v>
      </c>
      <c r="AF37" s="618">
        <v>0</v>
      </c>
      <c r="AG37" s="618">
        <v>6394.189633</v>
      </c>
      <c r="AH37" s="618">
        <v>0</v>
      </c>
      <c r="AI37" s="618">
        <v>0</v>
      </c>
      <c r="AJ37" s="618">
        <v>402243.76819999999</v>
      </c>
      <c r="AK37" s="618">
        <v>0</v>
      </c>
      <c r="AL37" s="618">
        <v>45281711.670000002</v>
      </c>
      <c r="AM37" s="618">
        <v>5654650.4790000003</v>
      </c>
      <c r="AN37" s="618">
        <v>0</v>
      </c>
      <c r="AO37" s="618">
        <v>0</v>
      </c>
      <c r="AP37" s="619">
        <v>0</v>
      </c>
      <c r="AQ37" s="615">
        <v>0</v>
      </c>
      <c r="AR37" s="616">
        <f t="shared" si="0"/>
        <v>4237245.9327900941</v>
      </c>
      <c r="AS37" s="616">
        <f t="shared" si="1"/>
        <v>529135.13778160384</v>
      </c>
      <c r="AT37" s="616">
        <f t="shared" si="2"/>
        <v>14872205.859999999</v>
      </c>
      <c r="AU37" s="616">
        <f t="shared" si="4"/>
        <v>4877109.9060000004</v>
      </c>
      <c r="AV37" s="616">
        <f t="shared" si="5"/>
        <v>45281711.670000002</v>
      </c>
      <c r="AW37" s="616">
        <f t="shared" si="6"/>
        <v>6056894.2472000001</v>
      </c>
      <c r="AX37" s="616">
        <f t="shared" si="3"/>
        <v>10.686590391080607</v>
      </c>
      <c r="AY37" s="484"/>
      <c r="AZ37" s="484"/>
    </row>
    <row r="38" spans="1:52" ht="15.75" thickTop="1">
      <c r="A38" s="154"/>
      <c r="B38" s="612">
        <v>2028</v>
      </c>
      <c r="C38" s="613" t="s">
        <v>239</v>
      </c>
      <c r="D38" s="613" t="s">
        <v>459</v>
      </c>
      <c r="E38" s="613" t="s">
        <v>460</v>
      </c>
      <c r="F38" s="613" t="s">
        <v>41</v>
      </c>
      <c r="G38" s="613" t="s">
        <v>41</v>
      </c>
      <c r="H38" s="613" t="s">
        <v>15</v>
      </c>
      <c r="I38" s="613" t="s">
        <v>458</v>
      </c>
      <c r="J38" s="613" t="s">
        <v>26</v>
      </c>
      <c r="K38" s="613"/>
      <c r="L38" s="613" t="s">
        <v>458</v>
      </c>
      <c r="M38" s="613" t="s">
        <v>353</v>
      </c>
      <c r="N38" s="613">
        <v>0</v>
      </c>
      <c r="O38" s="613">
        <v>0</v>
      </c>
      <c r="P38" s="613">
        <v>34906178.799999997</v>
      </c>
      <c r="Q38" s="613">
        <v>0</v>
      </c>
      <c r="R38" s="613">
        <v>0</v>
      </c>
      <c r="S38" s="613">
        <v>16425467.449999999</v>
      </c>
      <c r="T38" s="613">
        <v>0</v>
      </c>
      <c r="U38" s="613">
        <v>255438886.19999999</v>
      </c>
      <c r="V38" s="613">
        <v>0</v>
      </c>
      <c r="W38" s="613">
        <v>1356380.486</v>
      </c>
      <c r="X38" s="613">
        <v>172106524.69999999</v>
      </c>
      <c r="Y38" s="613">
        <v>416336963.39999998</v>
      </c>
      <c r="Z38" s="613">
        <v>844998.15040000004</v>
      </c>
      <c r="AA38" s="613">
        <v>110835301.5</v>
      </c>
      <c r="AB38" s="613">
        <v>844998.15040000004</v>
      </c>
      <c r="AC38" s="613">
        <v>82019408.859999999</v>
      </c>
      <c r="AD38" s="613">
        <v>90087115.799999997</v>
      </c>
      <c r="AE38" s="613">
        <v>0</v>
      </c>
      <c r="AF38" s="613">
        <v>0</v>
      </c>
      <c r="AG38" s="613">
        <v>87219.23216</v>
      </c>
      <c r="AH38" s="613">
        <v>0</v>
      </c>
      <c r="AI38" s="613">
        <v>0</v>
      </c>
      <c r="AJ38" s="613">
        <v>844998.15040000004</v>
      </c>
      <c r="AK38" s="613">
        <v>0</v>
      </c>
      <c r="AL38" s="613">
        <v>253550200.90000001</v>
      </c>
      <c r="AM38" s="613">
        <v>70073221.719999999</v>
      </c>
      <c r="AN38" s="613">
        <v>0</v>
      </c>
      <c r="AO38" s="613">
        <v>0</v>
      </c>
      <c r="AP38" s="614">
        <v>0</v>
      </c>
      <c r="AQ38" s="615">
        <v>0</v>
      </c>
      <c r="AR38" s="616">
        <f t="shared" si="0"/>
        <v>16304019.461481314</v>
      </c>
      <c r="AS38" s="616">
        <f t="shared" si="1"/>
        <v>4505913.0956956586</v>
      </c>
      <c r="AT38" s="616">
        <f t="shared" si="2"/>
        <v>82019408.859999999</v>
      </c>
      <c r="AU38" s="616">
        <f t="shared" si="4"/>
        <v>90087115.799999997</v>
      </c>
      <c r="AV38" s="616">
        <f t="shared" si="5"/>
        <v>253550200.90000001</v>
      </c>
      <c r="AW38" s="616">
        <f t="shared" si="6"/>
        <v>70918219.870399997</v>
      </c>
      <c r="AX38" s="616">
        <f t="shared" si="3"/>
        <v>15.551392188841481</v>
      </c>
      <c r="AY38" s="484"/>
      <c r="AZ38" s="484"/>
    </row>
    <row r="39" spans="1:52" ht="15.75" thickTop="1">
      <c r="A39" s="484"/>
      <c r="B39" s="617">
        <v>2028</v>
      </c>
      <c r="C39" s="618" t="s">
        <v>239</v>
      </c>
      <c r="D39" s="618" t="s">
        <v>461</v>
      </c>
      <c r="E39" s="618" t="s">
        <v>462</v>
      </c>
      <c r="F39" s="618" t="s">
        <v>41</v>
      </c>
      <c r="G39" s="618" t="s">
        <v>41</v>
      </c>
      <c r="H39" s="618" t="s">
        <v>15</v>
      </c>
      <c r="I39" s="618" t="s">
        <v>458</v>
      </c>
      <c r="J39" s="618" t="s">
        <v>26</v>
      </c>
      <c r="K39" s="618"/>
      <c r="L39" s="618" t="s">
        <v>458</v>
      </c>
      <c r="M39" s="618" t="s">
        <v>353</v>
      </c>
      <c r="N39" s="618">
        <v>0</v>
      </c>
      <c r="O39" s="618">
        <v>0</v>
      </c>
      <c r="P39" s="618">
        <v>6559985.5690000001</v>
      </c>
      <c r="Q39" s="618">
        <v>0</v>
      </c>
      <c r="R39" s="618">
        <v>0</v>
      </c>
      <c r="S39" s="618">
        <v>935561.7831</v>
      </c>
      <c r="T39" s="618">
        <v>0</v>
      </c>
      <c r="U39" s="618">
        <v>18706190.199999999</v>
      </c>
      <c r="V39" s="618">
        <v>0</v>
      </c>
      <c r="W39" s="618">
        <v>99329.869940000004</v>
      </c>
      <c r="X39" s="618">
        <v>42836670.729999997</v>
      </c>
      <c r="Y39" s="618">
        <v>315562030.10000002</v>
      </c>
      <c r="Z39" s="618">
        <v>511935.99619999999</v>
      </c>
      <c r="AA39" s="618">
        <v>25833825.27</v>
      </c>
      <c r="AB39" s="618">
        <v>511935.99619999999</v>
      </c>
      <c r="AC39" s="618">
        <v>36300895.869999997</v>
      </c>
      <c r="AD39" s="618">
        <v>6535774.8600000003</v>
      </c>
      <c r="AE39" s="618">
        <v>0</v>
      </c>
      <c r="AF39" s="618">
        <v>0</v>
      </c>
      <c r="AG39" s="618">
        <v>4967.8330679999999</v>
      </c>
      <c r="AH39" s="618">
        <v>0</v>
      </c>
      <c r="AI39" s="618">
        <v>0</v>
      </c>
      <c r="AJ39" s="618">
        <v>511935.99619999999</v>
      </c>
      <c r="AK39" s="618">
        <v>0</v>
      </c>
      <c r="AL39" s="618">
        <v>101314358.40000001</v>
      </c>
      <c r="AM39" s="618">
        <v>6834788.1150000002</v>
      </c>
      <c r="AN39" s="618">
        <v>0</v>
      </c>
      <c r="AO39" s="618">
        <v>0</v>
      </c>
      <c r="AP39" s="619">
        <v>0</v>
      </c>
      <c r="AQ39" s="615">
        <v>0</v>
      </c>
      <c r="AR39" s="616">
        <f t="shared" si="0"/>
        <v>5067084.2531226091</v>
      </c>
      <c r="AS39" s="616">
        <f t="shared" si="1"/>
        <v>341831.58022097347</v>
      </c>
      <c r="AT39" s="616">
        <f t="shared" si="2"/>
        <v>36300895.869999997</v>
      </c>
      <c r="AU39" s="616">
        <f t="shared" si="4"/>
        <v>6535774.8600000003</v>
      </c>
      <c r="AV39" s="616">
        <f t="shared" si="5"/>
        <v>101314358.40000001</v>
      </c>
      <c r="AW39" s="616">
        <f t="shared" si="6"/>
        <v>7346724.1112000002</v>
      </c>
      <c r="AX39" s="616">
        <f t="shared" si="3"/>
        <v>19.994607024259498</v>
      </c>
      <c r="AY39" s="484"/>
      <c r="AZ39" s="484"/>
    </row>
    <row r="40" spans="1:52" ht="15.75" thickTop="1">
      <c r="A40" s="154"/>
      <c r="B40" s="612">
        <v>2028</v>
      </c>
      <c r="C40" s="613" t="s">
        <v>239</v>
      </c>
      <c r="D40" s="613" t="s">
        <v>463</v>
      </c>
      <c r="E40" s="613" t="s">
        <v>464</v>
      </c>
      <c r="F40" s="613"/>
      <c r="G40" s="613" t="s">
        <v>19</v>
      </c>
      <c r="H40" s="613" t="s">
        <v>15</v>
      </c>
      <c r="I40" s="613" t="s">
        <v>465</v>
      </c>
      <c r="J40" s="613" t="s">
        <v>26</v>
      </c>
      <c r="K40" s="613"/>
      <c r="L40" s="613" t="s">
        <v>29</v>
      </c>
      <c r="M40" s="613" t="s">
        <v>353</v>
      </c>
      <c r="N40" s="613">
        <v>0</v>
      </c>
      <c r="O40" s="613">
        <v>0</v>
      </c>
      <c r="P40" s="613">
        <v>0</v>
      </c>
      <c r="Q40" s="613">
        <v>0</v>
      </c>
      <c r="R40" s="613">
        <v>0</v>
      </c>
      <c r="S40" s="613">
        <v>0</v>
      </c>
      <c r="T40" s="613">
        <v>0</v>
      </c>
      <c r="U40" s="613">
        <v>0</v>
      </c>
      <c r="V40" s="613">
        <v>0</v>
      </c>
      <c r="W40" s="613">
        <v>0</v>
      </c>
      <c r="X40" s="613">
        <v>0</v>
      </c>
      <c r="Y40" s="613">
        <v>0</v>
      </c>
      <c r="Z40" s="613">
        <v>1657875</v>
      </c>
      <c r="AA40" s="613">
        <v>1657875</v>
      </c>
      <c r="AB40" s="613">
        <v>1657875</v>
      </c>
      <c r="AC40" s="613">
        <v>0</v>
      </c>
      <c r="AD40" s="613">
        <v>0</v>
      </c>
      <c r="AE40" s="613">
        <v>0</v>
      </c>
      <c r="AF40" s="613">
        <v>0</v>
      </c>
      <c r="AG40" s="613">
        <v>0</v>
      </c>
      <c r="AH40" s="613">
        <v>22105</v>
      </c>
      <c r="AI40" s="613">
        <v>6410.45</v>
      </c>
      <c r="AJ40" s="613">
        <v>1629359.55</v>
      </c>
      <c r="AK40" s="613">
        <v>0</v>
      </c>
      <c r="AL40" s="613">
        <v>0</v>
      </c>
      <c r="AM40" s="613">
        <v>0</v>
      </c>
      <c r="AN40" s="613">
        <v>0</v>
      </c>
      <c r="AO40" s="613">
        <v>0</v>
      </c>
      <c r="AP40" s="614">
        <v>0</v>
      </c>
      <c r="AQ40" s="615">
        <v>0</v>
      </c>
      <c r="AR40" s="616">
        <f t="shared" si="0"/>
        <v>0</v>
      </c>
      <c r="AS40" s="616">
        <f t="shared" si="1"/>
        <v>0</v>
      </c>
      <c r="AT40" s="616">
        <f t="shared" si="2"/>
        <v>0</v>
      </c>
      <c r="AU40" s="616">
        <f t="shared" si="4"/>
        <v>0</v>
      </c>
      <c r="AV40" s="616">
        <f t="shared" si="5"/>
        <v>0</v>
      </c>
      <c r="AW40" s="616">
        <f t="shared" si="6"/>
        <v>1657875</v>
      </c>
      <c r="AX40" s="616">
        <f t="shared" si="3"/>
        <v>0</v>
      </c>
      <c r="AY40" s="484"/>
      <c r="AZ40" s="484"/>
    </row>
    <row r="41" spans="1:52" ht="15.75" thickTop="1">
      <c r="A41" s="484"/>
      <c r="B41" s="617">
        <v>2028</v>
      </c>
      <c r="C41" s="618" t="s">
        <v>239</v>
      </c>
      <c r="D41" s="618" t="s">
        <v>466</v>
      </c>
      <c r="E41" s="618" t="s">
        <v>467</v>
      </c>
      <c r="F41" s="618"/>
      <c r="G41" s="618" t="s">
        <v>27</v>
      </c>
      <c r="H41" s="618" t="s">
        <v>15</v>
      </c>
      <c r="I41" s="618" t="s">
        <v>46</v>
      </c>
      <c r="J41" s="618" t="s">
        <v>26</v>
      </c>
      <c r="K41" s="618"/>
      <c r="L41" s="618" t="s">
        <v>20</v>
      </c>
      <c r="M41" s="618" t="s">
        <v>353</v>
      </c>
      <c r="N41" s="618">
        <v>0</v>
      </c>
      <c r="O41" s="618">
        <v>0</v>
      </c>
      <c r="P41" s="618">
        <v>1127407.2919999999</v>
      </c>
      <c r="Q41" s="618">
        <v>0</v>
      </c>
      <c r="R41" s="618">
        <v>0</v>
      </c>
      <c r="S41" s="618">
        <v>677613.46420000005</v>
      </c>
      <c r="T41" s="618">
        <v>0</v>
      </c>
      <c r="U41" s="618">
        <v>7829091.1950000003</v>
      </c>
      <c r="V41" s="618">
        <v>0</v>
      </c>
      <c r="W41" s="618">
        <v>41572.474249999999</v>
      </c>
      <c r="X41" s="618">
        <v>10646050.85</v>
      </c>
      <c r="Y41" s="618">
        <v>17727929.440000001</v>
      </c>
      <c r="Z41" s="618">
        <v>5040699.9989999998</v>
      </c>
      <c r="AA41" s="618">
        <v>6919170.0829999996</v>
      </c>
      <c r="AB41" s="618">
        <v>4934857.7829999998</v>
      </c>
      <c r="AC41" s="618">
        <v>2204035.0180000002</v>
      </c>
      <c r="AD41" s="618">
        <v>8419506.9299999997</v>
      </c>
      <c r="AE41" s="618">
        <v>0</v>
      </c>
      <c r="AF41" s="618">
        <v>0</v>
      </c>
      <c r="AG41" s="618">
        <v>3598.1274950000002</v>
      </c>
      <c r="AH41" s="618">
        <v>469645.97830000002</v>
      </c>
      <c r="AI41" s="618">
        <v>350318.18680000002</v>
      </c>
      <c r="AJ41" s="618">
        <v>2011638.4469999999</v>
      </c>
      <c r="AK41" s="618">
        <v>2209097.3870000001</v>
      </c>
      <c r="AL41" s="618">
        <v>7981196.0360000003</v>
      </c>
      <c r="AM41" s="618">
        <v>5850886.915</v>
      </c>
      <c r="AN41" s="618">
        <v>53212.598760000001</v>
      </c>
      <c r="AO41" s="618">
        <v>0</v>
      </c>
      <c r="AP41" s="619">
        <v>37027.134030000001</v>
      </c>
      <c r="AQ41" s="615">
        <v>0</v>
      </c>
      <c r="AR41" s="616">
        <f t="shared" si="0"/>
        <v>686172.65877031593</v>
      </c>
      <c r="AS41" s="616">
        <f t="shared" si="1"/>
        <v>506398.46341904835</v>
      </c>
      <c r="AT41" s="616">
        <f t="shared" si="2"/>
        <v>2294274.75079</v>
      </c>
      <c r="AU41" s="616">
        <f t="shared" si="4"/>
        <v>8419506.9299999997</v>
      </c>
      <c r="AV41" s="616">
        <f t="shared" si="5"/>
        <v>7981196.0360000003</v>
      </c>
      <c r="AW41" s="616">
        <f t="shared" si="6"/>
        <v>10785744.697999999</v>
      </c>
      <c r="AX41" s="616">
        <f t="shared" si="3"/>
        <v>11.553919171666896</v>
      </c>
      <c r="AY41" s="484"/>
      <c r="AZ41" s="484"/>
    </row>
    <row r="42" spans="1:52" ht="15.75" thickTop="1">
      <c r="A42" s="154"/>
      <c r="B42" s="612">
        <v>2028</v>
      </c>
      <c r="C42" s="613" t="s">
        <v>239</v>
      </c>
      <c r="D42" s="613" t="s">
        <v>468</v>
      </c>
      <c r="E42" s="613" t="s">
        <v>469</v>
      </c>
      <c r="F42" s="613"/>
      <c r="G42" s="613" t="s">
        <v>18</v>
      </c>
      <c r="H42" s="613" t="s">
        <v>15</v>
      </c>
      <c r="I42" s="613" t="s">
        <v>46</v>
      </c>
      <c r="J42" s="613" t="s">
        <v>26</v>
      </c>
      <c r="K42" s="613"/>
      <c r="L42" s="613" t="s">
        <v>29</v>
      </c>
      <c r="M42" s="613" t="s">
        <v>401</v>
      </c>
      <c r="N42" s="613">
        <v>0</v>
      </c>
      <c r="O42" s="613">
        <v>0</v>
      </c>
      <c r="P42" s="613">
        <v>0</v>
      </c>
      <c r="Q42" s="613">
        <v>0</v>
      </c>
      <c r="R42" s="613">
        <v>0</v>
      </c>
      <c r="S42" s="613">
        <v>0</v>
      </c>
      <c r="T42" s="613">
        <v>0</v>
      </c>
      <c r="U42" s="613">
        <v>0</v>
      </c>
      <c r="V42" s="613">
        <v>0</v>
      </c>
      <c r="W42" s="613">
        <v>0</v>
      </c>
      <c r="X42" s="613">
        <v>0</v>
      </c>
      <c r="Y42" s="613">
        <v>0</v>
      </c>
      <c r="Z42" s="613">
        <v>410106.51760000002</v>
      </c>
      <c r="AA42" s="613">
        <v>410106.51760000002</v>
      </c>
      <c r="AB42" s="613">
        <v>410106.51760000002</v>
      </c>
      <c r="AC42" s="613">
        <v>0</v>
      </c>
      <c r="AD42" s="613">
        <v>0</v>
      </c>
      <c r="AE42" s="613">
        <v>0</v>
      </c>
      <c r="AF42" s="613">
        <v>0</v>
      </c>
      <c r="AG42" s="613">
        <v>0</v>
      </c>
      <c r="AH42" s="613">
        <v>13600.8704</v>
      </c>
      <c r="AI42" s="613">
        <v>37570</v>
      </c>
      <c r="AJ42" s="613">
        <v>82685.647200000007</v>
      </c>
      <c r="AK42" s="613">
        <v>276250</v>
      </c>
      <c r="AL42" s="613">
        <v>0</v>
      </c>
      <c r="AM42" s="613">
        <v>0</v>
      </c>
      <c r="AN42" s="613">
        <v>0</v>
      </c>
      <c r="AO42" s="613">
        <v>0</v>
      </c>
      <c r="AP42" s="614">
        <v>0</v>
      </c>
      <c r="AQ42" s="615">
        <v>0</v>
      </c>
      <c r="AR42" s="616">
        <f t="shared" si="0"/>
        <v>0</v>
      </c>
      <c r="AS42" s="616">
        <f t="shared" si="1"/>
        <v>0</v>
      </c>
      <c r="AT42" s="616">
        <f t="shared" si="2"/>
        <v>0</v>
      </c>
      <c r="AU42" s="616">
        <f t="shared" si="4"/>
        <v>0</v>
      </c>
      <c r="AV42" s="616">
        <f t="shared" si="5"/>
        <v>0</v>
      </c>
      <c r="AW42" s="616">
        <f t="shared" si="6"/>
        <v>410106.51760000002</v>
      </c>
      <c r="AX42" s="616">
        <f t="shared" si="3"/>
        <v>0</v>
      </c>
      <c r="AY42" s="484"/>
      <c r="AZ42" s="484"/>
    </row>
    <row r="43" spans="1:52" ht="15.75" thickTop="1">
      <c r="A43" s="484"/>
      <c r="B43" s="617">
        <v>2028</v>
      </c>
      <c r="C43" s="618" t="s">
        <v>239</v>
      </c>
      <c r="D43" s="618" t="s">
        <v>470</v>
      </c>
      <c r="E43" s="618" t="s">
        <v>471</v>
      </c>
      <c r="F43" s="618"/>
      <c r="G43" s="618" t="s">
        <v>18</v>
      </c>
      <c r="H43" s="618" t="s">
        <v>15</v>
      </c>
      <c r="I43" s="618" t="s">
        <v>46</v>
      </c>
      <c r="J43" s="618" t="s">
        <v>26</v>
      </c>
      <c r="K43" s="618"/>
      <c r="L43" s="618" t="s">
        <v>29</v>
      </c>
      <c r="M43" s="618" t="s">
        <v>353</v>
      </c>
      <c r="N43" s="618">
        <v>0</v>
      </c>
      <c r="O43" s="618">
        <v>0</v>
      </c>
      <c r="P43" s="618">
        <v>0</v>
      </c>
      <c r="Q43" s="618">
        <v>0</v>
      </c>
      <c r="R43" s="618">
        <v>0</v>
      </c>
      <c r="S43" s="618">
        <v>0</v>
      </c>
      <c r="T43" s="618">
        <v>0</v>
      </c>
      <c r="U43" s="618">
        <v>0</v>
      </c>
      <c r="V43" s="618">
        <v>0</v>
      </c>
      <c r="W43" s="618">
        <v>0</v>
      </c>
      <c r="X43" s="618">
        <v>0</v>
      </c>
      <c r="Y43" s="618">
        <v>0</v>
      </c>
      <c r="Z43" s="618">
        <v>609960</v>
      </c>
      <c r="AA43" s="618">
        <v>609960</v>
      </c>
      <c r="AB43" s="618">
        <v>609960</v>
      </c>
      <c r="AC43" s="618">
        <v>0</v>
      </c>
      <c r="AD43" s="618">
        <v>0</v>
      </c>
      <c r="AE43" s="618">
        <v>0</v>
      </c>
      <c r="AF43" s="618">
        <v>0</v>
      </c>
      <c r="AG43" s="618">
        <v>0</v>
      </c>
      <c r="AH43" s="618">
        <v>30498</v>
      </c>
      <c r="AI43" s="618">
        <v>30498</v>
      </c>
      <c r="AJ43" s="618">
        <v>155915.5</v>
      </c>
      <c r="AK43" s="618">
        <v>393048.5</v>
      </c>
      <c r="AL43" s="618">
        <v>0</v>
      </c>
      <c r="AM43" s="618">
        <v>0</v>
      </c>
      <c r="AN43" s="618">
        <v>0</v>
      </c>
      <c r="AO43" s="618">
        <v>0</v>
      </c>
      <c r="AP43" s="619">
        <v>0</v>
      </c>
      <c r="AQ43" s="615">
        <v>0</v>
      </c>
      <c r="AR43" s="616">
        <f t="shared" si="0"/>
        <v>0</v>
      </c>
      <c r="AS43" s="616">
        <f t="shared" si="1"/>
        <v>0</v>
      </c>
      <c r="AT43" s="616">
        <f t="shared" si="2"/>
        <v>0</v>
      </c>
      <c r="AU43" s="616">
        <f t="shared" si="4"/>
        <v>0</v>
      </c>
      <c r="AV43" s="616">
        <f t="shared" si="5"/>
        <v>0</v>
      </c>
      <c r="AW43" s="616">
        <f t="shared" si="6"/>
        <v>609960</v>
      </c>
      <c r="AX43" s="616">
        <f t="shared" si="3"/>
        <v>0</v>
      </c>
      <c r="AY43" s="484"/>
      <c r="AZ43" s="484"/>
    </row>
    <row r="44" spans="1:52" ht="15.75" thickTop="1">
      <c r="A44" s="154"/>
      <c r="B44" s="612">
        <v>2028</v>
      </c>
      <c r="C44" s="613" t="s">
        <v>239</v>
      </c>
      <c r="D44" s="613" t="s">
        <v>472</v>
      </c>
      <c r="E44" s="613" t="s">
        <v>473</v>
      </c>
      <c r="F44" s="613"/>
      <c r="G44" s="613" t="s">
        <v>45</v>
      </c>
      <c r="H44" s="613" t="s">
        <v>15</v>
      </c>
      <c r="I44" s="613" t="s">
        <v>46</v>
      </c>
      <c r="J44" s="613" t="s">
        <v>26</v>
      </c>
      <c r="K44" s="613"/>
      <c r="L44" s="613" t="s">
        <v>20</v>
      </c>
      <c r="M44" s="613" t="s">
        <v>353</v>
      </c>
      <c r="N44" s="613">
        <v>0</v>
      </c>
      <c r="O44" s="613">
        <v>0</v>
      </c>
      <c r="P44" s="613">
        <v>0</v>
      </c>
      <c r="Q44" s="613">
        <v>0</v>
      </c>
      <c r="R44" s="613">
        <v>0</v>
      </c>
      <c r="S44" s="613">
        <v>0</v>
      </c>
      <c r="T44" s="613">
        <v>0</v>
      </c>
      <c r="U44" s="613">
        <v>0</v>
      </c>
      <c r="V44" s="613">
        <v>0</v>
      </c>
      <c r="W44" s="613">
        <v>0</v>
      </c>
      <c r="X44" s="613">
        <v>521905.2746</v>
      </c>
      <c r="Y44" s="613">
        <v>869842.12430000002</v>
      </c>
      <c r="Z44" s="613">
        <v>380046.4265</v>
      </c>
      <c r="AA44" s="613">
        <v>478528.95919999998</v>
      </c>
      <c r="AB44" s="613">
        <v>372677.25790000003</v>
      </c>
      <c r="AC44" s="613">
        <v>521905.2746</v>
      </c>
      <c r="AD44" s="613">
        <v>0</v>
      </c>
      <c r="AE44" s="613">
        <v>0</v>
      </c>
      <c r="AF44" s="613">
        <v>0</v>
      </c>
      <c r="AG44" s="613">
        <v>0</v>
      </c>
      <c r="AH44" s="613">
        <v>0</v>
      </c>
      <c r="AI44" s="613">
        <v>0</v>
      </c>
      <c r="AJ44" s="613">
        <v>246663.3279</v>
      </c>
      <c r="AK44" s="613">
        <v>133383.0986</v>
      </c>
      <c r="AL44" s="613">
        <v>1329578.2390000001</v>
      </c>
      <c r="AM44" s="613">
        <v>0</v>
      </c>
      <c r="AN44" s="613">
        <v>0</v>
      </c>
      <c r="AO44" s="613">
        <v>0</v>
      </c>
      <c r="AP44" s="614">
        <v>0</v>
      </c>
      <c r="AQ44" s="615">
        <v>0</v>
      </c>
      <c r="AR44" s="616">
        <f t="shared" si="0"/>
        <v>0</v>
      </c>
      <c r="AS44" s="616">
        <f t="shared" si="1"/>
        <v>0</v>
      </c>
      <c r="AT44" s="616">
        <f t="shared" si="2"/>
        <v>521905.2746</v>
      </c>
      <c r="AU44" s="616">
        <f t="shared" si="4"/>
        <v>0</v>
      </c>
      <c r="AV44" s="616">
        <f t="shared" si="5"/>
        <v>1329578.2390000001</v>
      </c>
      <c r="AW44" s="616">
        <f t="shared" si="6"/>
        <v>372677.25790000003</v>
      </c>
      <c r="AX44" s="616">
        <f t="shared" si="3"/>
        <v>0</v>
      </c>
      <c r="AY44" s="484"/>
      <c r="AZ44" s="484"/>
    </row>
    <row r="45" spans="1:52" ht="15.75" thickTop="1">
      <c r="A45" s="484"/>
      <c r="B45" s="617">
        <v>2028</v>
      </c>
      <c r="C45" s="618" t="s">
        <v>239</v>
      </c>
      <c r="D45" s="618" t="s">
        <v>474</v>
      </c>
      <c r="E45" s="618" t="s">
        <v>475</v>
      </c>
      <c r="F45" s="618"/>
      <c r="G45" s="618" t="s">
        <v>45</v>
      </c>
      <c r="H45" s="618" t="s">
        <v>15</v>
      </c>
      <c r="I45" s="618" t="s">
        <v>412</v>
      </c>
      <c r="J45" s="618" t="s">
        <v>26</v>
      </c>
      <c r="K45" s="618"/>
      <c r="L45" s="618" t="s">
        <v>20</v>
      </c>
      <c r="M45" s="618" t="s">
        <v>353</v>
      </c>
      <c r="N45" s="618">
        <v>0</v>
      </c>
      <c r="O45" s="618">
        <v>0</v>
      </c>
      <c r="P45" s="618">
        <v>22751.47841</v>
      </c>
      <c r="Q45" s="618">
        <v>0</v>
      </c>
      <c r="R45" s="618">
        <v>0</v>
      </c>
      <c r="S45" s="618">
        <v>20063.97682</v>
      </c>
      <c r="T45" s="618">
        <v>0</v>
      </c>
      <c r="U45" s="618">
        <v>267661.70159999997</v>
      </c>
      <c r="V45" s="618">
        <v>0</v>
      </c>
      <c r="W45" s="618">
        <v>1421.2836359999999</v>
      </c>
      <c r="X45" s="618">
        <v>135616.10089999999</v>
      </c>
      <c r="Y45" s="618">
        <v>197853.5612</v>
      </c>
      <c r="Z45" s="618">
        <v>205799.6201</v>
      </c>
      <c r="AA45" s="618">
        <v>300874.76750000002</v>
      </c>
      <c r="AB45" s="618">
        <v>222920.38939999999</v>
      </c>
      <c r="AC45" s="618">
        <v>63472.813920000001</v>
      </c>
      <c r="AD45" s="618">
        <v>92789.204989999998</v>
      </c>
      <c r="AE45" s="618">
        <v>0</v>
      </c>
      <c r="AF45" s="618">
        <v>0</v>
      </c>
      <c r="AG45" s="618">
        <v>106.5397169</v>
      </c>
      <c r="AH45" s="618">
        <v>8486.4</v>
      </c>
      <c r="AI45" s="618">
        <v>442</v>
      </c>
      <c r="AJ45" s="618">
        <v>120967.3512</v>
      </c>
      <c r="AK45" s="618">
        <v>75903.868929999997</v>
      </c>
      <c r="AL45" s="618">
        <v>234990.4363</v>
      </c>
      <c r="AM45" s="618">
        <v>65267.621959999997</v>
      </c>
      <c r="AN45" s="618">
        <v>81817.502489999999</v>
      </c>
      <c r="AO45" s="618">
        <v>0</v>
      </c>
      <c r="AP45" s="619">
        <v>0</v>
      </c>
      <c r="AQ45" s="615">
        <v>0</v>
      </c>
      <c r="AR45" s="616">
        <f t="shared" si="0"/>
        <v>11481.874975180366</v>
      </c>
      <c r="AS45" s="616">
        <f t="shared" si="1"/>
        <v>4892.4745164287742</v>
      </c>
      <c r="AT45" s="616">
        <f t="shared" si="2"/>
        <v>145290.31641</v>
      </c>
      <c r="AU45" s="616">
        <f t="shared" si="4"/>
        <v>92789.204989999998</v>
      </c>
      <c r="AV45" s="616">
        <f t="shared" si="5"/>
        <v>234990.4363</v>
      </c>
      <c r="AW45" s="616">
        <f t="shared" si="6"/>
        <v>288188.01136</v>
      </c>
      <c r="AX45" s="616">
        <f t="shared" si="3"/>
        <v>13.340411225614643</v>
      </c>
      <c r="AY45" s="484"/>
      <c r="AZ45" s="484"/>
    </row>
    <row r="46" spans="1:52" ht="15.75" thickTop="1">
      <c r="A46" s="154"/>
      <c r="B46" s="612">
        <v>2028</v>
      </c>
      <c r="C46" s="613" t="s">
        <v>239</v>
      </c>
      <c r="D46" s="613" t="s">
        <v>476</v>
      </c>
      <c r="E46" s="613" t="s">
        <v>477</v>
      </c>
      <c r="F46" s="613"/>
      <c r="G46" s="613" t="s">
        <v>27</v>
      </c>
      <c r="H46" s="613" t="s">
        <v>15</v>
      </c>
      <c r="I46" s="613" t="s">
        <v>46</v>
      </c>
      <c r="J46" s="613" t="s">
        <v>26</v>
      </c>
      <c r="K46" s="613"/>
      <c r="L46" s="613" t="s">
        <v>20</v>
      </c>
      <c r="M46" s="613" t="s">
        <v>353</v>
      </c>
      <c r="N46" s="613">
        <v>0</v>
      </c>
      <c r="O46" s="613">
        <v>0</v>
      </c>
      <c r="P46" s="613">
        <v>3150246.6230000001</v>
      </c>
      <c r="Q46" s="613">
        <v>0</v>
      </c>
      <c r="R46" s="613">
        <v>0</v>
      </c>
      <c r="S46" s="613">
        <v>1921200.5560000001</v>
      </c>
      <c r="T46" s="613">
        <v>0</v>
      </c>
      <c r="U46" s="613">
        <v>35085694.100000001</v>
      </c>
      <c r="V46" s="613">
        <v>0</v>
      </c>
      <c r="W46" s="613">
        <v>186305.03570000001</v>
      </c>
      <c r="X46" s="613">
        <v>33171907.600000001</v>
      </c>
      <c r="Y46" s="613">
        <v>55948799.950000003</v>
      </c>
      <c r="Z46" s="613">
        <v>5571300</v>
      </c>
      <c r="AA46" s="613">
        <v>8646652.7200000007</v>
      </c>
      <c r="AB46" s="613">
        <v>7232460.3300000001</v>
      </c>
      <c r="AC46" s="613">
        <v>-49328.68002</v>
      </c>
      <c r="AD46" s="613">
        <v>35033697.799999997</v>
      </c>
      <c r="AE46" s="613">
        <v>0</v>
      </c>
      <c r="AF46" s="613">
        <v>0</v>
      </c>
      <c r="AG46" s="613">
        <v>10201.57495</v>
      </c>
      <c r="AH46" s="613">
        <v>653520.11399999994</v>
      </c>
      <c r="AI46" s="613">
        <v>475573.03399999999</v>
      </c>
      <c r="AJ46" s="613">
        <v>1612663.61</v>
      </c>
      <c r="AK46" s="613">
        <v>2829543.2420000001</v>
      </c>
      <c r="AL46" s="613">
        <v>-129076.36410000001</v>
      </c>
      <c r="AM46" s="613">
        <v>25679613.690000001</v>
      </c>
      <c r="AN46" s="613">
        <v>4713597.4270000001</v>
      </c>
      <c r="AO46" s="613">
        <v>0</v>
      </c>
      <c r="AP46" s="614">
        <v>0</v>
      </c>
      <c r="AQ46" s="615">
        <v>0</v>
      </c>
      <c r="AR46" s="616">
        <f t="shared" si="0"/>
        <v>-265172.11127335078</v>
      </c>
      <c r="AS46" s="616">
        <f t="shared" si="1"/>
        <v>1406148.2711009902</v>
      </c>
      <c r="AT46" s="616">
        <f t="shared" si="2"/>
        <v>4664268.7469800003</v>
      </c>
      <c r="AU46" s="616">
        <f t="shared" si="4"/>
        <v>35033697.799999997</v>
      </c>
      <c r="AV46" s="616">
        <f t="shared" si="5"/>
        <v>-129076.36410000001</v>
      </c>
      <c r="AW46" s="616">
        <f t="shared" si="6"/>
        <v>32912074.020000003</v>
      </c>
      <c r="AX46" s="616">
        <f t="shared" si="3"/>
        <v>18.262379734601744</v>
      </c>
      <c r="AY46" s="484"/>
      <c r="AZ46" s="484"/>
    </row>
    <row r="47" spans="1:52" ht="15.75" thickTop="1">
      <c r="A47" s="484"/>
      <c r="B47" s="617">
        <v>2028</v>
      </c>
      <c r="C47" s="618" t="s">
        <v>239</v>
      </c>
      <c r="D47" s="618" t="s">
        <v>478</v>
      </c>
      <c r="E47" s="618" t="s">
        <v>479</v>
      </c>
      <c r="F47" s="618"/>
      <c r="G47" s="618" t="s">
        <v>39</v>
      </c>
      <c r="H47" s="618" t="s">
        <v>15</v>
      </c>
      <c r="I47" s="618" t="s">
        <v>51</v>
      </c>
      <c r="J47" s="618" t="s">
        <v>26</v>
      </c>
      <c r="K47" s="618"/>
      <c r="L47" s="618" t="s">
        <v>29</v>
      </c>
      <c r="M47" s="618" t="s">
        <v>353</v>
      </c>
      <c r="N47" s="618">
        <v>0</v>
      </c>
      <c r="O47" s="618">
        <v>0</v>
      </c>
      <c r="P47" s="618">
        <v>0</v>
      </c>
      <c r="Q47" s="618">
        <v>0</v>
      </c>
      <c r="R47" s="618">
        <v>0</v>
      </c>
      <c r="S47" s="618">
        <v>0</v>
      </c>
      <c r="T47" s="618">
        <v>0</v>
      </c>
      <c r="U47" s="618">
        <v>0</v>
      </c>
      <c r="V47" s="618">
        <v>0</v>
      </c>
      <c r="W47" s="618">
        <v>0</v>
      </c>
      <c r="X47" s="618">
        <v>14441.790929999999</v>
      </c>
      <c r="Y47" s="618">
        <v>25927.29955</v>
      </c>
      <c r="Z47" s="618">
        <v>39710.499920000002</v>
      </c>
      <c r="AA47" s="618">
        <v>33461.321819999997</v>
      </c>
      <c r="AB47" s="618">
        <v>38791.939579999998</v>
      </c>
      <c r="AC47" s="618">
        <v>14642.24394</v>
      </c>
      <c r="AD47" s="618">
        <v>0</v>
      </c>
      <c r="AE47" s="618">
        <v>0</v>
      </c>
      <c r="AF47" s="618">
        <v>0</v>
      </c>
      <c r="AG47" s="618">
        <v>0</v>
      </c>
      <c r="AH47" s="618">
        <v>3486.7399839999998</v>
      </c>
      <c r="AI47" s="618">
        <v>2615.0549879999999</v>
      </c>
      <c r="AJ47" s="618">
        <v>11331.90495</v>
      </c>
      <c r="AK47" s="618">
        <v>22276.799999999999</v>
      </c>
      <c r="AL47" s="618">
        <v>40963.057110000002</v>
      </c>
      <c r="AM47" s="618">
        <v>0</v>
      </c>
      <c r="AN47" s="618">
        <v>0</v>
      </c>
      <c r="AO47" s="618">
        <v>0</v>
      </c>
      <c r="AP47" s="619">
        <v>0</v>
      </c>
      <c r="AQ47" s="615">
        <v>0</v>
      </c>
      <c r="AR47" s="616">
        <f t="shared" si="0"/>
        <v>0</v>
      </c>
      <c r="AS47" s="616">
        <f t="shared" si="1"/>
        <v>0</v>
      </c>
      <c r="AT47" s="616">
        <f t="shared" si="2"/>
        <v>14642.24394</v>
      </c>
      <c r="AU47" s="616">
        <f t="shared" si="4"/>
        <v>0</v>
      </c>
      <c r="AV47" s="616">
        <f t="shared" si="5"/>
        <v>40963.057110000002</v>
      </c>
      <c r="AW47" s="616">
        <f t="shared" si="6"/>
        <v>38791.939579999998</v>
      </c>
      <c r="AX47" s="616">
        <f t="shared" si="3"/>
        <v>0</v>
      </c>
      <c r="AY47" s="484"/>
      <c r="AZ47" s="484"/>
    </row>
    <row r="48" spans="1:52" ht="15.75" thickTop="1">
      <c r="A48" s="154"/>
      <c r="B48" s="612">
        <v>2028</v>
      </c>
      <c r="C48" s="613" t="s">
        <v>239</v>
      </c>
      <c r="D48" s="613" t="s">
        <v>480</v>
      </c>
      <c r="E48" s="613" t="s">
        <v>481</v>
      </c>
      <c r="F48" s="613"/>
      <c r="G48" s="613" t="s">
        <v>27</v>
      </c>
      <c r="H48" s="613" t="s">
        <v>15</v>
      </c>
      <c r="I48" s="613" t="s">
        <v>51</v>
      </c>
      <c r="J48" s="613" t="s">
        <v>26</v>
      </c>
      <c r="K48" s="613"/>
      <c r="L48" s="613" t="s">
        <v>29</v>
      </c>
      <c r="M48" s="613" t="s">
        <v>353</v>
      </c>
      <c r="N48" s="613">
        <v>0</v>
      </c>
      <c r="O48" s="613">
        <v>0</v>
      </c>
      <c r="P48" s="613">
        <v>3439.1724720000002</v>
      </c>
      <c r="Q48" s="613">
        <v>0</v>
      </c>
      <c r="R48" s="613">
        <v>0</v>
      </c>
      <c r="S48" s="613">
        <v>1897.7953130000001</v>
      </c>
      <c r="T48" s="613">
        <v>0</v>
      </c>
      <c r="U48" s="613">
        <v>24565.84722</v>
      </c>
      <c r="V48" s="613">
        <v>0</v>
      </c>
      <c r="W48" s="613">
        <v>130.44464880000001</v>
      </c>
      <c r="X48" s="613">
        <v>61878.651360000003</v>
      </c>
      <c r="Y48" s="613">
        <v>109308.9764</v>
      </c>
      <c r="Z48" s="613">
        <v>254147.19949999999</v>
      </c>
      <c r="AA48" s="613">
        <v>232614.70569999999</v>
      </c>
      <c r="AB48" s="613">
        <v>247166.48540000001</v>
      </c>
      <c r="AC48" s="613">
        <v>44845.181270000001</v>
      </c>
      <c r="AD48" s="613">
        <v>8777.4639260000004</v>
      </c>
      <c r="AE48" s="613">
        <v>8180.6591440000002</v>
      </c>
      <c r="AF48" s="613">
        <v>0</v>
      </c>
      <c r="AG48" s="613">
        <v>10.077293109999999</v>
      </c>
      <c r="AH48" s="613">
        <v>22315.135900000001</v>
      </c>
      <c r="AI48" s="613">
        <v>16736.351920000001</v>
      </c>
      <c r="AJ48" s="613">
        <v>72524.19167</v>
      </c>
      <c r="AK48" s="613">
        <v>142571.51999999999</v>
      </c>
      <c r="AL48" s="613">
        <v>178782.42869999999</v>
      </c>
      <c r="AM48" s="613">
        <v>5880.7634850000004</v>
      </c>
      <c r="AN48" s="613">
        <v>0</v>
      </c>
      <c r="AO48" s="613">
        <v>0</v>
      </c>
      <c r="AP48" s="614">
        <v>342.61770560000002</v>
      </c>
      <c r="AQ48" s="615">
        <v>0</v>
      </c>
      <c r="AR48" s="616">
        <f t="shared" si="0"/>
        <v>13811.551142326802</v>
      </c>
      <c r="AS48" s="616">
        <f t="shared" si="1"/>
        <v>454.30899568602575</v>
      </c>
      <c r="AT48" s="616">
        <f t="shared" si="2"/>
        <v>45187.798975600002</v>
      </c>
      <c r="AU48" s="616">
        <f t="shared" si="4"/>
        <v>16958.123070000001</v>
      </c>
      <c r="AV48" s="616">
        <f t="shared" si="5"/>
        <v>178782.42869999999</v>
      </c>
      <c r="AW48" s="616">
        <f t="shared" si="6"/>
        <v>253047.24888500001</v>
      </c>
      <c r="AX48" s="616">
        <f t="shared" si="3"/>
        <v>12.944413473741147</v>
      </c>
      <c r="AY48" s="484"/>
      <c r="AZ48" s="484"/>
    </row>
    <row r="49" spans="1:52" ht="15.75" thickTop="1">
      <c r="A49" s="484"/>
      <c r="B49" s="617">
        <v>2028</v>
      </c>
      <c r="C49" s="618" t="s">
        <v>239</v>
      </c>
      <c r="D49" s="618" t="s">
        <v>482</v>
      </c>
      <c r="E49" s="618" t="s">
        <v>483</v>
      </c>
      <c r="F49" s="618"/>
      <c r="G49" s="618" t="s">
        <v>33</v>
      </c>
      <c r="H49" s="618" t="s">
        <v>15</v>
      </c>
      <c r="I49" s="618" t="s">
        <v>51</v>
      </c>
      <c r="J49" s="618" t="s">
        <v>26</v>
      </c>
      <c r="K49" s="618"/>
      <c r="L49" s="618" t="s">
        <v>29</v>
      </c>
      <c r="M49" s="618" t="s">
        <v>353</v>
      </c>
      <c r="N49" s="618">
        <v>0</v>
      </c>
      <c r="O49" s="618">
        <v>0</v>
      </c>
      <c r="P49" s="618">
        <v>5078.7342749999998</v>
      </c>
      <c r="Q49" s="618">
        <v>0</v>
      </c>
      <c r="R49" s="618">
        <v>0</v>
      </c>
      <c r="S49" s="618">
        <v>3047.2405650000001</v>
      </c>
      <c r="T49" s="618">
        <v>0</v>
      </c>
      <c r="U49" s="618">
        <v>45708.608480000003</v>
      </c>
      <c r="V49" s="618">
        <v>0</v>
      </c>
      <c r="W49" s="618">
        <v>242.71271100000001</v>
      </c>
      <c r="X49" s="618">
        <v>16438.080750000001</v>
      </c>
      <c r="Y49" s="618">
        <v>27505.382130000002</v>
      </c>
      <c r="Z49" s="618">
        <v>39710.499920000002</v>
      </c>
      <c r="AA49" s="618">
        <v>29748.295740000001</v>
      </c>
      <c r="AB49" s="618">
        <v>38490.572919999999</v>
      </c>
      <c r="AC49" s="618">
        <v>507.29147879999999</v>
      </c>
      <c r="AD49" s="618">
        <v>15889.99001</v>
      </c>
      <c r="AE49" s="618">
        <v>40.799252000000003</v>
      </c>
      <c r="AF49" s="618">
        <v>0</v>
      </c>
      <c r="AG49" s="618">
        <v>16.180847400000001</v>
      </c>
      <c r="AH49" s="618">
        <v>3486.7399839999998</v>
      </c>
      <c r="AI49" s="618">
        <v>2615.0549879999999</v>
      </c>
      <c r="AJ49" s="618">
        <v>11331.90495</v>
      </c>
      <c r="AK49" s="618">
        <v>22276.799999999999</v>
      </c>
      <c r="AL49" s="618">
        <v>1231.8610590000001</v>
      </c>
      <c r="AM49" s="618">
        <v>10145.710080000001</v>
      </c>
      <c r="AN49" s="618">
        <v>0</v>
      </c>
      <c r="AO49" s="618">
        <v>0</v>
      </c>
      <c r="AP49" s="619">
        <v>0</v>
      </c>
      <c r="AQ49" s="615">
        <v>0</v>
      </c>
      <c r="AR49" s="616">
        <f t="shared" si="0"/>
        <v>82.124070591016547</v>
      </c>
      <c r="AS49" s="616">
        <f t="shared" si="1"/>
        <v>676.38067192601159</v>
      </c>
      <c r="AT49" s="616">
        <f t="shared" si="2"/>
        <v>507.29147879999999</v>
      </c>
      <c r="AU49" s="616">
        <f t="shared" si="4"/>
        <v>15930.789262</v>
      </c>
      <c r="AV49" s="616">
        <f t="shared" si="5"/>
        <v>1231.8610590000001</v>
      </c>
      <c r="AW49" s="616">
        <f t="shared" si="6"/>
        <v>48636.282999999996</v>
      </c>
      <c r="AX49" s="616">
        <f t="shared" si="3"/>
        <v>15.000000001640831</v>
      </c>
      <c r="AY49" s="484"/>
      <c r="AZ49" s="484"/>
    </row>
    <row r="50" spans="1:52" ht="15.75" thickTop="1">
      <c r="A50" s="154"/>
      <c r="B50" s="612">
        <v>2028</v>
      </c>
      <c r="C50" s="613" t="s">
        <v>239</v>
      </c>
      <c r="D50" s="613" t="s">
        <v>484</v>
      </c>
      <c r="E50" s="613" t="s">
        <v>485</v>
      </c>
      <c r="F50" s="613"/>
      <c r="G50" s="613" t="s">
        <v>45</v>
      </c>
      <c r="H50" s="613" t="s">
        <v>15</v>
      </c>
      <c r="I50" s="613" t="s">
        <v>51</v>
      </c>
      <c r="J50" s="613" t="s">
        <v>26</v>
      </c>
      <c r="K50" s="613"/>
      <c r="L50" s="613" t="s">
        <v>29</v>
      </c>
      <c r="M50" s="613" t="s">
        <v>353</v>
      </c>
      <c r="N50" s="613">
        <v>0</v>
      </c>
      <c r="O50" s="613">
        <v>0</v>
      </c>
      <c r="P50" s="613">
        <v>225.07311000000001</v>
      </c>
      <c r="Q50" s="613">
        <v>0</v>
      </c>
      <c r="R50" s="613">
        <v>0</v>
      </c>
      <c r="S50" s="613">
        <v>135.04386600000001</v>
      </c>
      <c r="T50" s="613">
        <v>0</v>
      </c>
      <c r="U50" s="613">
        <v>1913.3734320000001</v>
      </c>
      <c r="V50" s="613">
        <v>0</v>
      </c>
      <c r="W50" s="613">
        <v>10.16001292</v>
      </c>
      <c r="X50" s="613">
        <v>18313.880819999998</v>
      </c>
      <c r="Y50" s="613">
        <v>35221.930760000003</v>
      </c>
      <c r="Z50" s="613">
        <v>166784.09969999999</v>
      </c>
      <c r="AA50" s="613">
        <v>131607.06839999999</v>
      </c>
      <c r="AB50" s="613">
        <v>161689.36290000001</v>
      </c>
      <c r="AC50" s="613">
        <v>7526.4923500000004</v>
      </c>
      <c r="AD50" s="613">
        <v>672.36241919999998</v>
      </c>
      <c r="AE50" s="613">
        <v>10133.04919</v>
      </c>
      <c r="AF50" s="613">
        <v>0</v>
      </c>
      <c r="AG50" s="613">
        <v>0.71708292799999995</v>
      </c>
      <c r="AH50" s="613">
        <v>14644.307930000001</v>
      </c>
      <c r="AI50" s="613">
        <v>10983.230949999999</v>
      </c>
      <c r="AJ50" s="613">
        <v>47594.000780000002</v>
      </c>
      <c r="AK50" s="613">
        <v>93562.559999999998</v>
      </c>
      <c r="AL50" s="613">
        <v>33038.476390000003</v>
      </c>
      <c r="AM50" s="613">
        <v>430.84590209999999</v>
      </c>
      <c r="AN50" s="613">
        <v>0</v>
      </c>
      <c r="AO50" s="613">
        <v>0</v>
      </c>
      <c r="AP50" s="614">
        <v>15.38569697</v>
      </c>
      <c r="AQ50" s="615">
        <v>0</v>
      </c>
      <c r="AR50" s="616">
        <f t="shared" si="0"/>
        <v>2331.8205969817836</v>
      </c>
      <c r="AS50" s="616">
        <f t="shared" si="1"/>
        <v>30.4086464757819</v>
      </c>
      <c r="AT50" s="616">
        <f t="shared" si="2"/>
        <v>7541.8780469700005</v>
      </c>
      <c r="AU50" s="616">
        <f t="shared" si="4"/>
        <v>10805.4116092</v>
      </c>
      <c r="AV50" s="616">
        <f t="shared" si="5"/>
        <v>33038.476390000003</v>
      </c>
      <c r="AW50" s="616">
        <f t="shared" si="6"/>
        <v>162120.20880210001</v>
      </c>
      <c r="AX50" s="616">
        <f t="shared" si="3"/>
        <v>14.168532704773128</v>
      </c>
      <c r="AY50" s="484"/>
      <c r="AZ50" s="484"/>
    </row>
    <row r="51" spans="1:52" ht="15.75" thickTop="1">
      <c r="A51" s="484"/>
      <c r="B51" s="617">
        <v>2028</v>
      </c>
      <c r="C51" s="618" t="s">
        <v>239</v>
      </c>
      <c r="D51" s="618" t="s">
        <v>486</v>
      </c>
      <c r="E51" s="618" t="s">
        <v>487</v>
      </c>
      <c r="F51" s="618"/>
      <c r="G51" s="618" t="s">
        <v>18</v>
      </c>
      <c r="H51" s="618" t="s">
        <v>15</v>
      </c>
      <c r="I51" s="618" t="s">
        <v>51</v>
      </c>
      <c r="J51" s="618" t="s">
        <v>26</v>
      </c>
      <c r="K51" s="618"/>
      <c r="L51" s="618" t="s">
        <v>29</v>
      </c>
      <c r="M51" s="618" t="s">
        <v>353</v>
      </c>
      <c r="N51" s="618">
        <v>0</v>
      </c>
      <c r="O51" s="618">
        <v>0</v>
      </c>
      <c r="P51" s="618">
        <v>7835.8132219999998</v>
      </c>
      <c r="Q51" s="618">
        <v>0</v>
      </c>
      <c r="R51" s="618">
        <v>0</v>
      </c>
      <c r="S51" s="618">
        <v>2492.1994140000002</v>
      </c>
      <c r="T51" s="618">
        <v>0</v>
      </c>
      <c r="U51" s="618">
        <v>26796.955760000001</v>
      </c>
      <c r="V51" s="618">
        <v>0</v>
      </c>
      <c r="W51" s="618">
        <v>142.29183509999999</v>
      </c>
      <c r="X51" s="618">
        <v>57331.111369999999</v>
      </c>
      <c r="Y51" s="618">
        <v>119624.3122</v>
      </c>
      <c r="Z51" s="618">
        <v>293857.69929999998</v>
      </c>
      <c r="AA51" s="618">
        <v>1227300.2609999999</v>
      </c>
      <c r="AB51" s="618">
        <v>284969.28200000001</v>
      </c>
      <c r="AC51" s="618">
        <v>46446.838009999999</v>
      </c>
      <c r="AD51" s="618">
        <v>9938.2395529999994</v>
      </c>
      <c r="AE51" s="618">
        <v>344.50745790000002</v>
      </c>
      <c r="AF51" s="618">
        <v>0</v>
      </c>
      <c r="AG51" s="618">
        <v>13.23357889</v>
      </c>
      <c r="AH51" s="618">
        <v>25801.87588</v>
      </c>
      <c r="AI51" s="618">
        <v>19351.406910000002</v>
      </c>
      <c r="AJ51" s="618">
        <v>83856.096619999997</v>
      </c>
      <c r="AK51" s="618">
        <v>164848.3199</v>
      </c>
      <c r="AL51" s="618">
        <v>149903.02729999999</v>
      </c>
      <c r="AM51" s="618">
        <v>10099.513650000001</v>
      </c>
      <c r="AN51" s="618">
        <v>0</v>
      </c>
      <c r="AO51" s="618">
        <v>0</v>
      </c>
      <c r="AP51" s="619">
        <v>601.52634780000005</v>
      </c>
      <c r="AQ51" s="615">
        <v>0</v>
      </c>
      <c r="AR51" s="616">
        <f t="shared" si="0"/>
        <v>13941.443204960759</v>
      </c>
      <c r="AS51" s="616">
        <f t="shared" si="1"/>
        <v>939.28587357622325</v>
      </c>
      <c r="AT51" s="616">
        <f t="shared" si="2"/>
        <v>47048.364357799997</v>
      </c>
      <c r="AU51" s="616">
        <f t="shared" si="4"/>
        <v>10282.747010899999</v>
      </c>
      <c r="AV51" s="616">
        <f t="shared" si="5"/>
        <v>149903.02729999999</v>
      </c>
      <c r="AW51" s="616">
        <f t="shared" si="6"/>
        <v>295068.79564999999</v>
      </c>
      <c r="AX51" s="616">
        <f t="shared" si="3"/>
        <v>10.752332100500203</v>
      </c>
      <c r="AY51" s="484"/>
      <c r="AZ51" s="484"/>
    </row>
    <row r="52" spans="1:52" ht="15.75" thickTop="1">
      <c r="A52" s="154"/>
      <c r="B52" s="612">
        <v>2028</v>
      </c>
      <c r="C52" s="613" t="s">
        <v>239</v>
      </c>
      <c r="D52" s="613" t="s">
        <v>488</v>
      </c>
      <c r="E52" s="613" t="s">
        <v>489</v>
      </c>
      <c r="F52" s="613"/>
      <c r="G52" s="613" t="s">
        <v>50</v>
      </c>
      <c r="H52" s="613" t="s">
        <v>15</v>
      </c>
      <c r="I52" s="613" t="s">
        <v>446</v>
      </c>
      <c r="J52" s="613" t="s">
        <v>26</v>
      </c>
      <c r="K52" s="613"/>
      <c r="L52" s="613" t="s">
        <v>29</v>
      </c>
      <c r="M52" s="613" t="s">
        <v>353</v>
      </c>
      <c r="N52" s="613">
        <v>0</v>
      </c>
      <c r="O52" s="613">
        <v>0</v>
      </c>
      <c r="P52" s="613">
        <v>0</v>
      </c>
      <c r="Q52" s="613">
        <v>0</v>
      </c>
      <c r="R52" s="613">
        <v>0</v>
      </c>
      <c r="S52" s="613">
        <v>0</v>
      </c>
      <c r="T52" s="613">
        <v>0</v>
      </c>
      <c r="U52" s="613">
        <v>0</v>
      </c>
      <c r="V52" s="613">
        <v>0</v>
      </c>
      <c r="W52" s="613">
        <v>0</v>
      </c>
      <c r="X52" s="613">
        <v>0</v>
      </c>
      <c r="Y52" s="613">
        <v>0</v>
      </c>
      <c r="Z52" s="613">
        <v>97240</v>
      </c>
      <c r="AA52" s="613">
        <v>97240</v>
      </c>
      <c r="AB52" s="613">
        <v>97240</v>
      </c>
      <c r="AC52" s="613">
        <v>0</v>
      </c>
      <c r="AD52" s="613">
        <v>0</v>
      </c>
      <c r="AE52" s="613">
        <v>0</v>
      </c>
      <c r="AF52" s="613">
        <v>0</v>
      </c>
      <c r="AG52" s="613">
        <v>0</v>
      </c>
      <c r="AH52" s="613">
        <v>972.4</v>
      </c>
      <c r="AI52" s="613">
        <v>6806.8</v>
      </c>
      <c r="AJ52" s="613">
        <v>89460.800000000003</v>
      </c>
      <c r="AK52" s="613">
        <v>0</v>
      </c>
      <c r="AL52" s="613">
        <v>0</v>
      </c>
      <c r="AM52" s="613">
        <v>0</v>
      </c>
      <c r="AN52" s="613">
        <v>0</v>
      </c>
      <c r="AO52" s="613">
        <v>0</v>
      </c>
      <c r="AP52" s="614">
        <v>0</v>
      </c>
      <c r="AQ52" s="615">
        <v>0</v>
      </c>
      <c r="AR52" s="616">
        <f t="shared" si="0"/>
        <v>0</v>
      </c>
      <c r="AS52" s="616">
        <f t="shared" si="1"/>
        <v>0</v>
      </c>
      <c r="AT52" s="616">
        <f t="shared" si="2"/>
        <v>0</v>
      </c>
      <c r="AU52" s="616">
        <f t="shared" si="4"/>
        <v>0</v>
      </c>
      <c r="AV52" s="616">
        <f t="shared" si="5"/>
        <v>0</v>
      </c>
      <c r="AW52" s="616">
        <f t="shared" si="6"/>
        <v>97240</v>
      </c>
      <c r="AX52" s="616">
        <f t="shared" si="3"/>
        <v>0</v>
      </c>
      <c r="AY52" s="484"/>
      <c r="AZ52" s="484"/>
    </row>
    <row r="53" spans="1:52" ht="15.75" thickTop="1">
      <c r="A53" s="484"/>
      <c r="B53" s="617">
        <v>2028</v>
      </c>
      <c r="C53" s="618" t="s">
        <v>239</v>
      </c>
      <c r="D53" s="618" t="s">
        <v>490</v>
      </c>
      <c r="E53" s="618" t="s">
        <v>491</v>
      </c>
      <c r="F53" s="618"/>
      <c r="G53" s="618" t="s">
        <v>50</v>
      </c>
      <c r="H53" s="618" t="s">
        <v>15</v>
      </c>
      <c r="I53" s="618" t="s">
        <v>446</v>
      </c>
      <c r="J53" s="618" t="s">
        <v>26</v>
      </c>
      <c r="K53" s="618"/>
      <c r="L53" s="618" t="s">
        <v>35</v>
      </c>
      <c r="M53" s="618" t="s">
        <v>353</v>
      </c>
      <c r="N53" s="618">
        <v>0</v>
      </c>
      <c r="O53" s="618">
        <v>0</v>
      </c>
      <c r="P53" s="618">
        <v>0</v>
      </c>
      <c r="Q53" s="618">
        <v>0</v>
      </c>
      <c r="R53" s="618">
        <v>0</v>
      </c>
      <c r="S53" s="618">
        <v>0</v>
      </c>
      <c r="T53" s="618">
        <v>0</v>
      </c>
      <c r="U53" s="618">
        <v>0</v>
      </c>
      <c r="V53" s="618">
        <v>0</v>
      </c>
      <c r="W53" s="618">
        <v>0</v>
      </c>
      <c r="X53" s="618">
        <v>0</v>
      </c>
      <c r="Y53" s="618">
        <v>0</v>
      </c>
      <c r="Z53" s="618">
        <v>194480</v>
      </c>
      <c r="AA53" s="618">
        <v>194480</v>
      </c>
      <c r="AB53" s="618">
        <v>194480</v>
      </c>
      <c r="AC53" s="618">
        <v>0</v>
      </c>
      <c r="AD53" s="618">
        <v>0</v>
      </c>
      <c r="AE53" s="618">
        <v>0</v>
      </c>
      <c r="AF53" s="618">
        <v>0</v>
      </c>
      <c r="AG53" s="618">
        <v>0</v>
      </c>
      <c r="AH53" s="618">
        <v>19448</v>
      </c>
      <c r="AI53" s="618">
        <v>11668.8</v>
      </c>
      <c r="AJ53" s="618">
        <v>163363.20000000001</v>
      </c>
      <c r="AK53" s="618">
        <v>0</v>
      </c>
      <c r="AL53" s="618">
        <v>0</v>
      </c>
      <c r="AM53" s="618">
        <v>0</v>
      </c>
      <c r="AN53" s="618">
        <v>0</v>
      </c>
      <c r="AO53" s="618">
        <v>0</v>
      </c>
      <c r="AP53" s="619">
        <v>0</v>
      </c>
      <c r="AQ53" s="615">
        <v>0</v>
      </c>
      <c r="AR53" s="616">
        <f t="shared" si="0"/>
        <v>0</v>
      </c>
      <c r="AS53" s="616">
        <f t="shared" si="1"/>
        <v>0</v>
      </c>
      <c r="AT53" s="616">
        <f t="shared" si="2"/>
        <v>0</v>
      </c>
      <c r="AU53" s="616">
        <f t="shared" si="4"/>
        <v>0</v>
      </c>
      <c r="AV53" s="616">
        <f t="shared" si="5"/>
        <v>0</v>
      </c>
      <c r="AW53" s="616">
        <f t="shared" si="6"/>
        <v>194480</v>
      </c>
      <c r="AX53" s="616">
        <f t="shared" si="3"/>
        <v>0</v>
      </c>
      <c r="AY53" s="484"/>
      <c r="AZ53" s="484"/>
    </row>
    <row r="54" spans="1:52" ht="15.75" thickTop="1">
      <c r="A54" s="154"/>
      <c r="B54" s="612">
        <v>2028</v>
      </c>
      <c r="C54" s="613" t="s">
        <v>239</v>
      </c>
      <c r="D54" s="613" t="s">
        <v>492</v>
      </c>
      <c r="E54" s="613" t="s">
        <v>493</v>
      </c>
      <c r="F54" s="613" t="s">
        <v>41</v>
      </c>
      <c r="G54" s="613" t="s">
        <v>41</v>
      </c>
      <c r="H54" s="613" t="s">
        <v>24</v>
      </c>
      <c r="I54" s="613" t="s">
        <v>458</v>
      </c>
      <c r="J54" s="613" t="s">
        <v>413</v>
      </c>
      <c r="K54" s="613"/>
      <c r="L54" s="613" t="s">
        <v>458</v>
      </c>
      <c r="M54" s="613" t="s">
        <v>353</v>
      </c>
      <c r="N54" s="613">
        <v>0</v>
      </c>
      <c r="O54" s="613">
        <v>0</v>
      </c>
      <c r="P54" s="613">
        <v>0</v>
      </c>
      <c r="Q54" s="613">
        <v>0</v>
      </c>
      <c r="R54" s="613">
        <v>0</v>
      </c>
      <c r="S54" s="613">
        <v>0</v>
      </c>
      <c r="T54" s="613">
        <v>0</v>
      </c>
      <c r="U54" s="613">
        <v>0</v>
      </c>
      <c r="V54" s="613">
        <v>0</v>
      </c>
      <c r="W54" s="613">
        <v>0</v>
      </c>
      <c r="X54" s="613">
        <v>0</v>
      </c>
      <c r="Y54" s="613">
        <v>0</v>
      </c>
      <c r="Z54" s="613">
        <v>11364</v>
      </c>
      <c r="AA54" s="613">
        <v>11364</v>
      </c>
      <c r="AB54" s="613">
        <v>11364</v>
      </c>
      <c r="AC54" s="613">
        <v>0</v>
      </c>
      <c r="AD54" s="613">
        <v>0</v>
      </c>
      <c r="AE54" s="613">
        <v>0</v>
      </c>
      <c r="AF54" s="613">
        <v>0</v>
      </c>
      <c r="AG54" s="613">
        <v>0</v>
      </c>
      <c r="AH54" s="613">
        <v>11364</v>
      </c>
      <c r="AI54" s="613">
        <v>0</v>
      </c>
      <c r="AJ54" s="613">
        <v>0</v>
      </c>
      <c r="AK54" s="613">
        <v>0</v>
      </c>
      <c r="AL54" s="613">
        <v>0</v>
      </c>
      <c r="AM54" s="613">
        <v>0</v>
      </c>
      <c r="AN54" s="613">
        <v>0</v>
      </c>
      <c r="AO54" s="613">
        <v>0</v>
      </c>
      <c r="AP54" s="614">
        <v>0</v>
      </c>
      <c r="AQ54" s="615">
        <v>0</v>
      </c>
      <c r="AR54" s="616">
        <f t="shared" si="0"/>
        <v>0</v>
      </c>
      <c r="AS54" s="616">
        <f t="shared" si="1"/>
        <v>0</v>
      </c>
      <c r="AT54" s="616">
        <f t="shared" si="2"/>
        <v>0</v>
      </c>
      <c r="AU54" s="616">
        <f t="shared" si="4"/>
        <v>0</v>
      </c>
      <c r="AV54" s="616">
        <f t="shared" si="5"/>
        <v>0</v>
      </c>
      <c r="AW54" s="616">
        <f t="shared" si="6"/>
        <v>11364</v>
      </c>
      <c r="AX54" s="616">
        <f t="shared" si="3"/>
        <v>0</v>
      </c>
      <c r="AY54" s="484"/>
      <c r="AZ54" s="484"/>
    </row>
    <row r="55" spans="1:52" ht="15.75" thickTop="1">
      <c r="A55" s="484"/>
      <c r="B55" s="617">
        <v>2028</v>
      </c>
      <c r="C55" s="618" t="s">
        <v>239</v>
      </c>
      <c r="D55" s="618" t="s">
        <v>494</v>
      </c>
      <c r="E55" s="618" t="s">
        <v>495</v>
      </c>
      <c r="F55" s="618" t="s">
        <v>41</v>
      </c>
      <c r="G55" s="618" t="s">
        <v>41</v>
      </c>
      <c r="H55" s="618" t="s">
        <v>24</v>
      </c>
      <c r="I55" s="618" t="s">
        <v>458</v>
      </c>
      <c r="J55" s="618" t="s">
        <v>413</v>
      </c>
      <c r="K55" s="618"/>
      <c r="L55" s="618" t="s">
        <v>458</v>
      </c>
      <c r="M55" s="618" t="s">
        <v>353</v>
      </c>
      <c r="N55" s="618">
        <v>0</v>
      </c>
      <c r="O55" s="618">
        <v>0</v>
      </c>
      <c r="P55" s="618">
        <v>0</v>
      </c>
      <c r="Q55" s="618">
        <v>0</v>
      </c>
      <c r="R55" s="618">
        <v>0</v>
      </c>
      <c r="S55" s="618">
        <v>0</v>
      </c>
      <c r="T55" s="618">
        <v>0</v>
      </c>
      <c r="U55" s="618">
        <v>0</v>
      </c>
      <c r="V55" s="618">
        <v>0</v>
      </c>
      <c r="W55" s="618">
        <v>0</v>
      </c>
      <c r="X55" s="618">
        <v>0</v>
      </c>
      <c r="Y55" s="618">
        <v>0</v>
      </c>
      <c r="Z55" s="618">
        <v>24148</v>
      </c>
      <c r="AA55" s="618">
        <v>24148</v>
      </c>
      <c r="AB55" s="618">
        <v>24148</v>
      </c>
      <c r="AC55" s="618">
        <v>0</v>
      </c>
      <c r="AD55" s="618">
        <v>0</v>
      </c>
      <c r="AE55" s="618">
        <v>0</v>
      </c>
      <c r="AF55" s="618">
        <v>0</v>
      </c>
      <c r="AG55" s="618">
        <v>0</v>
      </c>
      <c r="AH55" s="618">
        <v>24148</v>
      </c>
      <c r="AI55" s="618">
        <v>0</v>
      </c>
      <c r="AJ55" s="618">
        <v>0</v>
      </c>
      <c r="AK55" s="618">
        <v>0</v>
      </c>
      <c r="AL55" s="618">
        <v>0</v>
      </c>
      <c r="AM55" s="618">
        <v>0</v>
      </c>
      <c r="AN55" s="618">
        <v>0</v>
      </c>
      <c r="AO55" s="618">
        <v>0</v>
      </c>
      <c r="AP55" s="619">
        <v>0</v>
      </c>
      <c r="AQ55" s="615">
        <v>0</v>
      </c>
      <c r="AR55" s="616">
        <f t="shared" si="0"/>
        <v>0</v>
      </c>
      <c r="AS55" s="616">
        <f t="shared" si="1"/>
        <v>0</v>
      </c>
      <c r="AT55" s="616">
        <f t="shared" si="2"/>
        <v>0</v>
      </c>
      <c r="AU55" s="616">
        <f t="shared" si="4"/>
        <v>0</v>
      </c>
      <c r="AV55" s="616">
        <f t="shared" si="5"/>
        <v>0</v>
      </c>
      <c r="AW55" s="616">
        <f t="shared" si="6"/>
        <v>24148</v>
      </c>
      <c r="AX55" s="616">
        <f t="shared" si="3"/>
        <v>0</v>
      </c>
      <c r="AY55" s="484"/>
      <c r="AZ55" s="484"/>
    </row>
    <row r="56" spans="1:52" ht="15.75" thickTop="1">
      <c r="A56" s="154"/>
      <c r="B56" s="612">
        <v>2028</v>
      </c>
      <c r="C56" s="613" t="s">
        <v>239</v>
      </c>
      <c r="D56" s="613" t="s">
        <v>496</v>
      </c>
      <c r="E56" s="613" t="s">
        <v>497</v>
      </c>
      <c r="F56" s="613" t="s">
        <v>41</v>
      </c>
      <c r="G56" s="613" t="s">
        <v>41</v>
      </c>
      <c r="H56" s="613" t="s">
        <v>24</v>
      </c>
      <c r="I56" s="613" t="s">
        <v>458</v>
      </c>
      <c r="J56" s="613" t="s">
        <v>413</v>
      </c>
      <c r="K56" s="613"/>
      <c r="L56" s="613" t="s">
        <v>458</v>
      </c>
      <c r="M56" s="613" t="s">
        <v>353</v>
      </c>
      <c r="N56" s="613">
        <v>0</v>
      </c>
      <c r="O56" s="613">
        <v>0</v>
      </c>
      <c r="P56" s="613">
        <v>0</v>
      </c>
      <c r="Q56" s="613">
        <v>0</v>
      </c>
      <c r="R56" s="613">
        <v>0</v>
      </c>
      <c r="S56" s="613">
        <v>0</v>
      </c>
      <c r="T56" s="613">
        <v>0</v>
      </c>
      <c r="U56" s="613">
        <v>0</v>
      </c>
      <c r="V56" s="613">
        <v>0</v>
      </c>
      <c r="W56" s="613">
        <v>0</v>
      </c>
      <c r="X56" s="613">
        <v>0</v>
      </c>
      <c r="Y56" s="613">
        <v>0</v>
      </c>
      <c r="Z56" s="613">
        <v>14488</v>
      </c>
      <c r="AA56" s="613">
        <v>14488</v>
      </c>
      <c r="AB56" s="613">
        <v>14488</v>
      </c>
      <c r="AC56" s="613">
        <v>0</v>
      </c>
      <c r="AD56" s="613">
        <v>0</v>
      </c>
      <c r="AE56" s="613">
        <v>0</v>
      </c>
      <c r="AF56" s="613">
        <v>0</v>
      </c>
      <c r="AG56" s="613">
        <v>0</v>
      </c>
      <c r="AH56" s="613">
        <v>14488</v>
      </c>
      <c r="AI56" s="613">
        <v>0</v>
      </c>
      <c r="AJ56" s="613">
        <v>0</v>
      </c>
      <c r="AK56" s="613">
        <v>0</v>
      </c>
      <c r="AL56" s="613">
        <v>0</v>
      </c>
      <c r="AM56" s="613">
        <v>0</v>
      </c>
      <c r="AN56" s="613">
        <v>0</v>
      </c>
      <c r="AO56" s="613">
        <v>0</v>
      </c>
      <c r="AP56" s="614">
        <v>0</v>
      </c>
      <c r="AQ56" s="615">
        <v>0</v>
      </c>
      <c r="AR56" s="616">
        <f t="shared" si="0"/>
        <v>0</v>
      </c>
      <c r="AS56" s="616">
        <f t="shared" si="1"/>
        <v>0</v>
      </c>
      <c r="AT56" s="616">
        <f t="shared" si="2"/>
        <v>0</v>
      </c>
      <c r="AU56" s="616">
        <f t="shared" si="4"/>
        <v>0</v>
      </c>
      <c r="AV56" s="616">
        <f t="shared" si="5"/>
        <v>0</v>
      </c>
      <c r="AW56" s="616">
        <f t="shared" si="6"/>
        <v>14488</v>
      </c>
      <c r="AX56" s="616">
        <f t="shared" si="3"/>
        <v>0</v>
      </c>
      <c r="AY56" s="484"/>
      <c r="AZ56" s="484"/>
    </row>
    <row r="57" spans="1:52" ht="15.75" thickTop="1">
      <c r="A57" s="484"/>
      <c r="B57" s="617">
        <v>2028</v>
      </c>
      <c r="C57" s="618" t="s">
        <v>239</v>
      </c>
      <c r="D57" s="618" t="s">
        <v>498</v>
      </c>
      <c r="E57" s="618" t="s">
        <v>464</v>
      </c>
      <c r="F57" s="618"/>
      <c r="G57" s="618" t="s">
        <v>19</v>
      </c>
      <c r="H57" s="618" t="s">
        <v>24</v>
      </c>
      <c r="I57" s="618" t="s">
        <v>465</v>
      </c>
      <c r="J57" s="618" t="s">
        <v>413</v>
      </c>
      <c r="K57" s="618"/>
      <c r="L57" s="618" t="s">
        <v>29</v>
      </c>
      <c r="M57" s="618" t="s">
        <v>353</v>
      </c>
      <c r="N57" s="618">
        <v>0</v>
      </c>
      <c r="O57" s="618">
        <v>0</v>
      </c>
      <c r="P57" s="618">
        <v>0</v>
      </c>
      <c r="Q57" s="618">
        <v>0</v>
      </c>
      <c r="R57" s="618">
        <v>0</v>
      </c>
      <c r="S57" s="618">
        <v>0</v>
      </c>
      <c r="T57" s="618">
        <v>0</v>
      </c>
      <c r="U57" s="618">
        <v>0</v>
      </c>
      <c r="V57" s="618">
        <v>0</v>
      </c>
      <c r="W57" s="618">
        <v>0</v>
      </c>
      <c r="X57" s="618">
        <v>0</v>
      </c>
      <c r="Y57" s="618">
        <v>0</v>
      </c>
      <c r="Z57" s="618">
        <v>380000</v>
      </c>
      <c r="AA57" s="618">
        <v>380000</v>
      </c>
      <c r="AB57" s="618">
        <v>380000</v>
      </c>
      <c r="AC57" s="618">
        <v>0</v>
      </c>
      <c r="AD57" s="618">
        <v>0</v>
      </c>
      <c r="AE57" s="618">
        <v>0</v>
      </c>
      <c r="AF57" s="618">
        <v>0</v>
      </c>
      <c r="AG57" s="618">
        <v>0</v>
      </c>
      <c r="AH57" s="618">
        <v>203297</v>
      </c>
      <c r="AI57" s="618">
        <v>5363</v>
      </c>
      <c r="AJ57" s="618">
        <v>171340</v>
      </c>
      <c r="AK57" s="618">
        <v>0</v>
      </c>
      <c r="AL57" s="618">
        <v>0</v>
      </c>
      <c r="AM57" s="618">
        <v>0</v>
      </c>
      <c r="AN57" s="618">
        <v>0</v>
      </c>
      <c r="AO57" s="618">
        <v>0</v>
      </c>
      <c r="AP57" s="619">
        <v>0</v>
      </c>
      <c r="AQ57" s="615">
        <v>0</v>
      </c>
      <c r="AR57" s="616">
        <f t="shared" si="0"/>
        <v>0</v>
      </c>
      <c r="AS57" s="616">
        <f t="shared" si="1"/>
        <v>0</v>
      </c>
      <c r="AT57" s="616">
        <f t="shared" si="2"/>
        <v>0</v>
      </c>
      <c r="AU57" s="616">
        <f t="shared" si="4"/>
        <v>0</v>
      </c>
      <c r="AV57" s="616">
        <f t="shared" si="5"/>
        <v>0</v>
      </c>
      <c r="AW57" s="616">
        <f t="shared" si="6"/>
        <v>380000</v>
      </c>
      <c r="AX57" s="616">
        <f t="shared" si="3"/>
        <v>0</v>
      </c>
      <c r="AY57" s="484"/>
      <c r="AZ57" s="484"/>
    </row>
    <row r="58" spans="1:52" ht="15.75" thickTop="1">
      <c r="A58" s="154"/>
      <c r="B58" s="612">
        <v>2028</v>
      </c>
      <c r="C58" s="613" t="s">
        <v>239</v>
      </c>
      <c r="D58" s="613" t="s">
        <v>499</v>
      </c>
      <c r="E58" s="613" t="s">
        <v>500</v>
      </c>
      <c r="F58" s="613"/>
      <c r="G58" s="613" t="s">
        <v>27</v>
      </c>
      <c r="H58" s="613" t="s">
        <v>24</v>
      </c>
      <c r="I58" s="613" t="s">
        <v>46</v>
      </c>
      <c r="J58" s="613" t="s">
        <v>413</v>
      </c>
      <c r="K58" s="613"/>
      <c r="L58" s="613" t="s">
        <v>20</v>
      </c>
      <c r="M58" s="613" t="s">
        <v>353</v>
      </c>
      <c r="N58" s="613">
        <v>0</v>
      </c>
      <c r="O58" s="613">
        <v>0</v>
      </c>
      <c r="P58" s="613">
        <v>0</v>
      </c>
      <c r="Q58" s="613">
        <v>0</v>
      </c>
      <c r="R58" s="613">
        <v>0</v>
      </c>
      <c r="S58" s="613">
        <v>0</v>
      </c>
      <c r="T58" s="613">
        <v>0</v>
      </c>
      <c r="U58" s="613">
        <v>0</v>
      </c>
      <c r="V58" s="613">
        <v>0</v>
      </c>
      <c r="W58" s="613">
        <v>0</v>
      </c>
      <c r="X58" s="613">
        <v>0</v>
      </c>
      <c r="Y58" s="613">
        <v>0</v>
      </c>
      <c r="Z58" s="613">
        <v>500000</v>
      </c>
      <c r="AA58" s="613">
        <v>500000</v>
      </c>
      <c r="AB58" s="613">
        <v>500000</v>
      </c>
      <c r="AC58" s="613">
        <v>0</v>
      </c>
      <c r="AD58" s="613">
        <v>0</v>
      </c>
      <c r="AE58" s="613">
        <v>0</v>
      </c>
      <c r="AF58" s="613">
        <v>0</v>
      </c>
      <c r="AG58" s="613">
        <v>0</v>
      </c>
      <c r="AH58" s="613">
        <v>58250.75</v>
      </c>
      <c r="AI58" s="613">
        <v>36288.5</v>
      </c>
      <c r="AJ58" s="613">
        <v>405460.75</v>
      </c>
      <c r="AK58" s="613">
        <v>0</v>
      </c>
      <c r="AL58" s="613">
        <v>0</v>
      </c>
      <c r="AM58" s="613">
        <v>0</v>
      </c>
      <c r="AN58" s="613">
        <v>0</v>
      </c>
      <c r="AO58" s="613">
        <v>0</v>
      </c>
      <c r="AP58" s="614">
        <v>0</v>
      </c>
      <c r="AQ58" s="615">
        <v>0</v>
      </c>
      <c r="AR58" s="616">
        <f t="shared" si="0"/>
        <v>0</v>
      </c>
      <c r="AS58" s="616">
        <f t="shared" si="1"/>
        <v>0</v>
      </c>
      <c r="AT58" s="616">
        <f t="shared" si="2"/>
        <v>0</v>
      </c>
      <c r="AU58" s="616">
        <f t="shared" si="4"/>
        <v>0</v>
      </c>
      <c r="AV58" s="616">
        <f t="shared" si="5"/>
        <v>0</v>
      </c>
      <c r="AW58" s="616">
        <f t="shared" si="6"/>
        <v>500000</v>
      </c>
      <c r="AX58" s="616">
        <f t="shared" si="3"/>
        <v>0</v>
      </c>
      <c r="AY58" s="484"/>
      <c r="AZ58" s="484"/>
    </row>
    <row r="59" spans="1:52" ht="15.75" thickTop="1">
      <c r="A59" s="484"/>
      <c r="B59" s="617">
        <v>2028</v>
      </c>
      <c r="C59" s="618" t="s">
        <v>239</v>
      </c>
      <c r="D59" s="618" t="s">
        <v>501</v>
      </c>
      <c r="E59" s="618" t="s">
        <v>469</v>
      </c>
      <c r="F59" s="618"/>
      <c r="G59" s="618" t="s">
        <v>18</v>
      </c>
      <c r="H59" s="618" t="s">
        <v>24</v>
      </c>
      <c r="I59" s="618" t="s">
        <v>46</v>
      </c>
      <c r="J59" s="618" t="s">
        <v>413</v>
      </c>
      <c r="K59" s="618"/>
      <c r="L59" s="618" t="s">
        <v>29</v>
      </c>
      <c r="M59" s="618" t="s">
        <v>401</v>
      </c>
      <c r="N59" s="618">
        <v>0</v>
      </c>
      <c r="O59" s="618">
        <v>0</v>
      </c>
      <c r="P59" s="618">
        <v>0</v>
      </c>
      <c r="Q59" s="618">
        <v>0</v>
      </c>
      <c r="R59" s="618">
        <v>0</v>
      </c>
      <c r="S59" s="618">
        <v>0</v>
      </c>
      <c r="T59" s="618">
        <v>0</v>
      </c>
      <c r="U59" s="618">
        <v>0</v>
      </c>
      <c r="V59" s="618">
        <v>0</v>
      </c>
      <c r="W59" s="618">
        <v>0</v>
      </c>
      <c r="X59" s="618">
        <v>0</v>
      </c>
      <c r="Y59" s="618">
        <v>0</v>
      </c>
      <c r="Z59" s="618">
        <v>82000</v>
      </c>
      <c r="AA59" s="618">
        <v>82000</v>
      </c>
      <c r="AB59" s="618">
        <v>82000</v>
      </c>
      <c r="AC59" s="618">
        <v>0</v>
      </c>
      <c r="AD59" s="618">
        <v>0</v>
      </c>
      <c r="AE59" s="618">
        <v>0</v>
      </c>
      <c r="AF59" s="618">
        <v>0</v>
      </c>
      <c r="AG59" s="618">
        <v>0</v>
      </c>
      <c r="AH59" s="618">
        <v>41000</v>
      </c>
      <c r="AI59" s="618">
        <v>0</v>
      </c>
      <c r="AJ59" s="618">
        <v>41000</v>
      </c>
      <c r="AK59" s="618">
        <v>0</v>
      </c>
      <c r="AL59" s="618">
        <v>0</v>
      </c>
      <c r="AM59" s="618">
        <v>0</v>
      </c>
      <c r="AN59" s="618">
        <v>0</v>
      </c>
      <c r="AO59" s="618">
        <v>0</v>
      </c>
      <c r="AP59" s="619">
        <v>0</v>
      </c>
      <c r="AQ59" s="615">
        <v>0</v>
      </c>
      <c r="AR59" s="616">
        <f t="shared" si="0"/>
        <v>0</v>
      </c>
      <c r="AS59" s="616">
        <f t="shared" si="1"/>
        <v>0</v>
      </c>
      <c r="AT59" s="616">
        <f t="shared" si="2"/>
        <v>0</v>
      </c>
      <c r="AU59" s="616">
        <f t="shared" si="4"/>
        <v>0</v>
      </c>
      <c r="AV59" s="616">
        <f t="shared" si="5"/>
        <v>0</v>
      </c>
      <c r="AW59" s="616">
        <f t="shared" si="6"/>
        <v>82000</v>
      </c>
      <c r="AX59" s="616">
        <f t="shared" si="3"/>
        <v>0</v>
      </c>
      <c r="AY59" s="484"/>
      <c r="AZ59" s="484"/>
    </row>
    <row r="60" spans="1:52" ht="15.75" thickTop="1">
      <c r="A60" s="154"/>
      <c r="B60" s="612">
        <v>2028</v>
      </c>
      <c r="C60" s="613" t="s">
        <v>239</v>
      </c>
      <c r="D60" s="613" t="s">
        <v>502</v>
      </c>
      <c r="E60" s="613" t="s">
        <v>503</v>
      </c>
      <c r="F60" s="613"/>
      <c r="G60" s="613" t="s">
        <v>18</v>
      </c>
      <c r="H60" s="613" t="s">
        <v>24</v>
      </c>
      <c r="I60" s="613" t="s">
        <v>46</v>
      </c>
      <c r="J60" s="613" t="s">
        <v>413</v>
      </c>
      <c r="K60" s="613"/>
      <c r="L60" s="613" t="s">
        <v>29</v>
      </c>
      <c r="M60" s="613" t="s">
        <v>353</v>
      </c>
      <c r="N60" s="613">
        <v>0</v>
      </c>
      <c r="O60" s="613">
        <v>0</v>
      </c>
      <c r="P60" s="613">
        <v>0</v>
      </c>
      <c r="Q60" s="613">
        <v>0</v>
      </c>
      <c r="R60" s="613">
        <v>0</v>
      </c>
      <c r="S60" s="613">
        <v>0</v>
      </c>
      <c r="T60" s="613">
        <v>0</v>
      </c>
      <c r="U60" s="613">
        <v>0</v>
      </c>
      <c r="V60" s="613">
        <v>0</v>
      </c>
      <c r="W60" s="613">
        <v>0</v>
      </c>
      <c r="X60" s="613">
        <v>0</v>
      </c>
      <c r="Y60" s="613">
        <v>0</v>
      </c>
      <c r="Z60" s="613">
        <v>124000</v>
      </c>
      <c r="AA60" s="613">
        <v>124000</v>
      </c>
      <c r="AB60" s="613">
        <v>124000</v>
      </c>
      <c r="AC60" s="613">
        <v>0</v>
      </c>
      <c r="AD60" s="613">
        <v>0</v>
      </c>
      <c r="AE60" s="613">
        <v>0</v>
      </c>
      <c r="AF60" s="613">
        <v>0</v>
      </c>
      <c r="AG60" s="613">
        <v>0</v>
      </c>
      <c r="AH60" s="613">
        <v>33697.75</v>
      </c>
      <c r="AI60" s="613">
        <v>0</v>
      </c>
      <c r="AJ60" s="613">
        <v>90302.25</v>
      </c>
      <c r="AK60" s="613">
        <v>0</v>
      </c>
      <c r="AL60" s="613">
        <v>0</v>
      </c>
      <c r="AM60" s="613">
        <v>0</v>
      </c>
      <c r="AN60" s="613">
        <v>0</v>
      </c>
      <c r="AO60" s="613">
        <v>0</v>
      </c>
      <c r="AP60" s="614">
        <v>0</v>
      </c>
      <c r="AQ60" s="615">
        <v>0</v>
      </c>
      <c r="AR60" s="616">
        <f t="shared" si="0"/>
        <v>0</v>
      </c>
      <c r="AS60" s="616">
        <f t="shared" si="1"/>
        <v>0</v>
      </c>
      <c r="AT60" s="616">
        <f t="shared" si="2"/>
        <v>0</v>
      </c>
      <c r="AU60" s="616">
        <f t="shared" si="4"/>
        <v>0</v>
      </c>
      <c r="AV60" s="616">
        <f t="shared" si="5"/>
        <v>0</v>
      </c>
      <c r="AW60" s="616">
        <f t="shared" si="6"/>
        <v>124000</v>
      </c>
      <c r="AX60" s="616">
        <f t="shared" si="3"/>
        <v>0</v>
      </c>
      <c r="AY60" s="484"/>
      <c r="AZ60" s="484"/>
    </row>
    <row r="61" spans="1:52" ht="15.75" thickTop="1">
      <c r="A61" s="484"/>
      <c r="B61" s="617">
        <v>2028</v>
      </c>
      <c r="C61" s="618" t="s">
        <v>239</v>
      </c>
      <c r="D61" s="618" t="s">
        <v>504</v>
      </c>
      <c r="E61" s="618" t="s">
        <v>505</v>
      </c>
      <c r="F61" s="618"/>
      <c r="G61" s="618" t="s">
        <v>45</v>
      </c>
      <c r="H61" s="618" t="s">
        <v>24</v>
      </c>
      <c r="I61" s="618" t="s">
        <v>46</v>
      </c>
      <c r="J61" s="618" t="s">
        <v>413</v>
      </c>
      <c r="K61" s="618"/>
      <c r="L61" s="618" t="s">
        <v>20</v>
      </c>
      <c r="M61" s="618" t="s">
        <v>353</v>
      </c>
      <c r="N61" s="618">
        <v>0</v>
      </c>
      <c r="O61" s="618">
        <v>0</v>
      </c>
      <c r="P61" s="618">
        <v>0</v>
      </c>
      <c r="Q61" s="618">
        <v>0</v>
      </c>
      <c r="R61" s="618">
        <v>0</v>
      </c>
      <c r="S61" s="618">
        <v>0</v>
      </c>
      <c r="T61" s="618">
        <v>0</v>
      </c>
      <c r="U61" s="618">
        <v>0</v>
      </c>
      <c r="V61" s="618">
        <v>0</v>
      </c>
      <c r="W61" s="618">
        <v>0</v>
      </c>
      <c r="X61" s="618">
        <v>0</v>
      </c>
      <c r="Y61" s="618">
        <v>0</v>
      </c>
      <c r="Z61" s="618">
        <v>88000</v>
      </c>
      <c r="AA61" s="618">
        <v>88000</v>
      </c>
      <c r="AB61" s="618">
        <v>88000</v>
      </c>
      <c r="AC61" s="618">
        <v>0</v>
      </c>
      <c r="AD61" s="618">
        <v>0</v>
      </c>
      <c r="AE61" s="618">
        <v>0</v>
      </c>
      <c r="AF61" s="618">
        <v>0</v>
      </c>
      <c r="AG61" s="618">
        <v>0</v>
      </c>
      <c r="AH61" s="618">
        <v>44000</v>
      </c>
      <c r="AI61" s="618">
        <v>0</v>
      </c>
      <c r="AJ61" s="618">
        <v>44000</v>
      </c>
      <c r="AK61" s="618">
        <v>0</v>
      </c>
      <c r="AL61" s="618">
        <v>0</v>
      </c>
      <c r="AM61" s="618">
        <v>0</v>
      </c>
      <c r="AN61" s="618">
        <v>0</v>
      </c>
      <c r="AO61" s="618">
        <v>0</v>
      </c>
      <c r="AP61" s="619">
        <v>0</v>
      </c>
      <c r="AQ61" s="615">
        <v>0</v>
      </c>
      <c r="AR61" s="616">
        <f t="shared" si="0"/>
        <v>0</v>
      </c>
      <c r="AS61" s="616">
        <f t="shared" si="1"/>
        <v>0</v>
      </c>
      <c r="AT61" s="616">
        <f t="shared" si="2"/>
        <v>0</v>
      </c>
      <c r="AU61" s="616">
        <f t="shared" si="4"/>
        <v>0</v>
      </c>
      <c r="AV61" s="616">
        <f t="shared" si="5"/>
        <v>0</v>
      </c>
      <c r="AW61" s="616">
        <f t="shared" si="6"/>
        <v>88000</v>
      </c>
      <c r="AX61" s="616">
        <f t="shared" si="3"/>
        <v>0</v>
      </c>
      <c r="AY61" s="484"/>
      <c r="AZ61" s="484"/>
    </row>
    <row r="62" spans="1:52" ht="15.75" thickTop="1">
      <c r="A62" s="154"/>
      <c r="B62" s="612">
        <v>2028</v>
      </c>
      <c r="C62" s="613" t="s">
        <v>239</v>
      </c>
      <c r="D62" s="613" t="s">
        <v>506</v>
      </c>
      <c r="E62" s="613" t="s">
        <v>507</v>
      </c>
      <c r="F62" s="613"/>
      <c r="G62" s="613" t="s">
        <v>45</v>
      </c>
      <c r="H62" s="613" t="s">
        <v>24</v>
      </c>
      <c r="I62" s="613" t="s">
        <v>412</v>
      </c>
      <c r="J62" s="613" t="s">
        <v>413</v>
      </c>
      <c r="K62" s="613"/>
      <c r="L62" s="613" t="s">
        <v>20</v>
      </c>
      <c r="M62" s="613" t="s">
        <v>353</v>
      </c>
      <c r="N62" s="613">
        <v>0</v>
      </c>
      <c r="O62" s="613">
        <v>0</v>
      </c>
      <c r="P62" s="613">
        <v>0</v>
      </c>
      <c r="Q62" s="613">
        <v>0</v>
      </c>
      <c r="R62" s="613">
        <v>0</v>
      </c>
      <c r="S62" s="613">
        <v>0</v>
      </c>
      <c r="T62" s="613">
        <v>0</v>
      </c>
      <c r="U62" s="613">
        <v>0</v>
      </c>
      <c r="V62" s="613">
        <v>0</v>
      </c>
      <c r="W62" s="613">
        <v>0</v>
      </c>
      <c r="X62" s="613">
        <v>0</v>
      </c>
      <c r="Y62" s="613">
        <v>0</v>
      </c>
      <c r="Z62" s="613">
        <v>41000</v>
      </c>
      <c r="AA62" s="613">
        <v>41000</v>
      </c>
      <c r="AB62" s="613">
        <v>41000</v>
      </c>
      <c r="AC62" s="613">
        <v>0</v>
      </c>
      <c r="AD62" s="613">
        <v>0</v>
      </c>
      <c r="AE62" s="613">
        <v>0</v>
      </c>
      <c r="AF62" s="613">
        <v>0</v>
      </c>
      <c r="AG62" s="613">
        <v>0</v>
      </c>
      <c r="AH62" s="613">
        <v>20500</v>
      </c>
      <c r="AI62" s="613">
        <v>0</v>
      </c>
      <c r="AJ62" s="613">
        <v>20500</v>
      </c>
      <c r="AK62" s="613">
        <v>0</v>
      </c>
      <c r="AL62" s="613">
        <v>0</v>
      </c>
      <c r="AM62" s="613">
        <v>0</v>
      </c>
      <c r="AN62" s="613">
        <v>0</v>
      </c>
      <c r="AO62" s="613">
        <v>0</v>
      </c>
      <c r="AP62" s="614">
        <v>0</v>
      </c>
      <c r="AQ62" s="615">
        <v>0</v>
      </c>
      <c r="AR62" s="616">
        <f t="shared" si="0"/>
        <v>0</v>
      </c>
      <c r="AS62" s="616">
        <f t="shared" si="1"/>
        <v>0</v>
      </c>
      <c r="AT62" s="616">
        <f t="shared" si="2"/>
        <v>0</v>
      </c>
      <c r="AU62" s="616">
        <f t="shared" si="4"/>
        <v>0</v>
      </c>
      <c r="AV62" s="616">
        <f t="shared" si="5"/>
        <v>0</v>
      </c>
      <c r="AW62" s="616">
        <f t="shared" si="6"/>
        <v>41000</v>
      </c>
      <c r="AX62" s="616">
        <f t="shared" si="3"/>
        <v>0</v>
      </c>
      <c r="AY62" s="484"/>
      <c r="AZ62" s="484"/>
    </row>
    <row r="63" spans="1:52" ht="15.75" thickTop="1">
      <c r="A63" s="484"/>
      <c r="B63" s="617">
        <v>2028</v>
      </c>
      <c r="C63" s="618" t="s">
        <v>239</v>
      </c>
      <c r="D63" s="618" t="s">
        <v>508</v>
      </c>
      <c r="E63" s="618" t="s">
        <v>509</v>
      </c>
      <c r="F63" s="618"/>
      <c r="G63" s="618" t="s">
        <v>27</v>
      </c>
      <c r="H63" s="618" t="s">
        <v>24</v>
      </c>
      <c r="I63" s="618" t="s">
        <v>46</v>
      </c>
      <c r="J63" s="618" t="s">
        <v>413</v>
      </c>
      <c r="K63" s="618"/>
      <c r="L63" s="618" t="s">
        <v>20</v>
      </c>
      <c r="M63" s="618" t="s">
        <v>353</v>
      </c>
      <c r="N63" s="618">
        <v>0</v>
      </c>
      <c r="O63" s="618">
        <v>0</v>
      </c>
      <c r="P63" s="618">
        <v>0</v>
      </c>
      <c r="Q63" s="618">
        <v>0</v>
      </c>
      <c r="R63" s="618">
        <v>0</v>
      </c>
      <c r="S63" s="618">
        <v>0</v>
      </c>
      <c r="T63" s="618">
        <v>0</v>
      </c>
      <c r="U63" s="618">
        <v>0</v>
      </c>
      <c r="V63" s="618">
        <v>0</v>
      </c>
      <c r="W63" s="618">
        <v>0</v>
      </c>
      <c r="X63" s="618">
        <v>0</v>
      </c>
      <c r="Y63" s="618">
        <v>0</v>
      </c>
      <c r="Z63" s="618">
        <v>500000</v>
      </c>
      <c r="AA63" s="618">
        <v>500000</v>
      </c>
      <c r="AB63" s="618">
        <v>500000</v>
      </c>
      <c r="AC63" s="618">
        <v>0</v>
      </c>
      <c r="AD63" s="618">
        <v>0</v>
      </c>
      <c r="AE63" s="618">
        <v>0</v>
      </c>
      <c r="AF63" s="618">
        <v>0</v>
      </c>
      <c r="AG63" s="618">
        <v>0</v>
      </c>
      <c r="AH63" s="618">
        <v>105120.25</v>
      </c>
      <c r="AI63" s="618">
        <v>85158</v>
      </c>
      <c r="AJ63" s="618">
        <v>309721.75</v>
      </c>
      <c r="AK63" s="618">
        <v>0</v>
      </c>
      <c r="AL63" s="618">
        <v>0</v>
      </c>
      <c r="AM63" s="618">
        <v>0</v>
      </c>
      <c r="AN63" s="618">
        <v>0</v>
      </c>
      <c r="AO63" s="618">
        <v>0</v>
      </c>
      <c r="AP63" s="619">
        <v>0</v>
      </c>
      <c r="AQ63" s="615">
        <v>0</v>
      </c>
      <c r="AR63" s="616">
        <f t="shared" si="0"/>
        <v>0</v>
      </c>
      <c r="AS63" s="616">
        <f t="shared" si="1"/>
        <v>0</v>
      </c>
      <c r="AT63" s="616">
        <f t="shared" si="2"/>
        <v>0</v>
      </c>
      <c r="AU63" s="616">
        <f t="shared" si="4"/>
        <v>0</v>
      </c>
      <c r="AV63" s="616">
        <f t="shared" si="5"/>
        <v>0</v>
      </c>
      <c r="AW63" s="616">
        <f t="shared" si="6"/>
        <v>500000</v>
      </c>
      <c r="AX63" s="616">
        <f t="shared" si="3"/>
        <v>0</v>
      </c>
      <c r="AY63" s="484"/>
      <c r="AZ63" s="484"/>
    </row>
    <row r="64" spans="1:52" ht="15.75" thickTop="1">
      <c r="A64" s="154"/>
      <c r="B64" s="612">
        <v>2028</v>
      </c>
      <c r="C64" s="613" t="s">
        <v>239</v>
      </c>
      <c r="D64" s="613" t="s">
        <v>510</v>
      </c>
      <c r="E64" s="613" t="s">
        <v>511</v>
      </c>
      <c r="F64" s="613"/>
      <c r="G64" s="613" t="s">
        <v>39</v>
      </c>
      <c r="H64" s="613" t="s">
        <v>24</v>
      </c>
      <c r="I64" s="613" t="s">
        <v>51</v>
      </c>
      <c r="J64" s="613" t="s">
        <v>413</v>
      </c>
      <c r="K64" s="613"/>
      <c r="L64" s="613" t="s">
        <v>29</v>
      </c>
      <c r="M64" s="613" t="s">
        <v>353</v>
      </c>
      <c r="N64" s="613">
        <v>0</v>
      </c>
      <c r="O64" s="613">
        <v>0</v>
      </c>
      <c r="P64" s="613">
        <v>0</v>
      </c>
      <c r="Q64" s="613">
        <v>0</v>
      </c>
      <c r="R64" s="613">
        <v>0</v>
      </c>
      <c r="S64" s="613">
        <v>0</v>
      </c>
      <c r="T64" s="613">
        <v>0</v>
      </c>
      <c r="U64" s="613">
        <v>0</v>
      </c>
      <c r="V64" s="613">
        <v>0</v>
      </c>
      <c r="W64" s="613">
        <v>0</v>
      </c>
      <c r="X64" s="613">
        <v>0</v>
      </c>
      <c r="Y64" s="613">
        <v>0</v>
      </c>
      <c r="Z64" s="613">
        <v>9000</v>
      </c>
      <c r="AA64" s="613">
        <v>9000</v>
      </c>
      <c r="AB64" s="613">
        <v>9000</v>
      </c>
      <c r="AC64" s="613">
        <v>0</v>
      </c>
      <c r="AD64" s="613">
        <v>0</v>
      </c>
      <c r="AE64" s="613">
        <v>0</v>
      </c>
      <c r="AF64" s="613">
        <v>0</v>
      </c>
      <c r="AG64" s="613">
        <v>0</v>
      </c>
      <c r="AH64" s="613">
        <v>4500</v>
      </c>
      <c r="AI64" s="613">
        <v>0</v>
      </c>
      <c r="AJ64" s="613">
        <v>4500</v>
      </c>
      <c r="AK64" s="613">
        <v>0</v>
      </c>
      <c r="AL64" s="613">
        <v>0</v>
      </c>
      <c r="AM64" s="613">
        <v>0</v>
      </c>
      <c r="AN64" s="613">
        <v>0</v>
      </c>
      <c r="AO64" s="613">
        <v>0</v>
      </c>
      <c r="AP64" s="614">
        <v>0</v>
      </c>
      <c r="AQ64" s="615">
        <v>0</v>
      </c>
      <c r="AR64" s="616">
        <f t="shared" si="0"/>
        <v>0</v>
      </c>
      <c r="AS64" s="616">
        <f t="shared" si="1"/>
        <v>0</v>
      </c>
      <c r="AT64" s="616">
        <f t="shared" si="2"/>
        <v>0</v>
      </c>
      <c r="AU64" s="616">
        <f t="shared" si="4"/>
        <v>0</v>
      </c>
      <c r="AV64" s="616">
        <f t="shared" si="5"/>
        <v>0</v>
      </c>
      <c r="AW64" s="616">
        <f t="shared" si="6"/>
        <v>9000</v>
      </c>
      <c r="AX64" s="616">
        <f t="shared" si="3"/>
        <v>0</v>
      </c>
      <c r="AY64" s="484"/>
      <c r="AZ64" s="484"/>
    </row>
    <row r="65" spans="1:52" ht="15.75" thickTop="1">
      <c r="A65" s="484"/>
      <c r="B65" s="617">
        <v>2028</v>
      </c>
      <c r="C65" s="618" t="s">
        <v>239</v>
      </c>
      <c r="D65" s="618" t="s">
        <v>512</v>
      </c>
      <c r="E65" s="618" t="s">
        <v>513</v>
      </c>
      <c r="F65" s="618"/>
      <c r="G65" s="618" t="s">
        <v>27</v>
      </c>
      <c r="H65" s="618" t="s">
        <v>24</v>
      </c>
      <c r="I65" s="618" t="s">
        <v>51</v>
      </c>
      <c r="J65" s="618" t="s">
        <v>413</v>
      </c>
      <c r="K65" s="618"/>
      <c r="L65" s="618" t="s">
        <v>29</v>
      </c>
      <c r="M65" s="618" t="s">
        <v>353</v>
      </c>
      <c r="N65" s="618">
        <v>0</v>
      </c>
      <c r="O65" s="618">
        <v>0</v>
      </c>
      <c r="P65" s="618">
        <v>0</v>
      </c>
      <c r="Q65" s="618">
        <v>0</v>
      </c>
      <c r="R65" s="618">
        <v>0</v>
      </c>
      <c r="S65" s="618">
        <v>0</v>
      </c>
      <c r="T65" s="618">
        <v>0</v>
      </c>
      <c r="U65" s="618">
        <v>0</v>
      </c>
      <c r="V65" s="618">
        <v>0</v>
      </c>
      <c r="W65" s="618">
        <v>0</v>
      </c>
      <c r="X65" s="618">
        <v>0</v>
      </c>
      <c r="Y65" s="618">
        <v>0</v>
      </c>
      <c r="Z65" s="618">
        <v>50000</v>
      </c>
      <c r="AA65" s="618">
        <v>50000</v>
      </c>
      <c r="AB65" s="618">
        <v>50000</v>
      </c>
      <c r="AC65" s="618">
        <v>0</v>
      </c>
      <c r="AD65" s="618">
        <v>0</v>
      </c>
      <c r="AE65" s="618">
        <v>0</v>
      </c>
      <c r="AF65" s="618">
        <v>0</v>
      </c>
      <c r="AG65" s="618">
        <v>0</v>
      </c>
      <c r="AH65" s="618">
        <v>25000</v>
      </c>
      <c r="AI65" s="618">
        <v>0</v>
      </c>
      <c r="AJ65" s="618">
        <v>25000</v>
      </c>
      <c r="AK65" s="618">
        <v>0</v>
      </c>
      <c r="AL65" s="618">
        <v>0</v>
      </c>
      <c r="AM65" s="618">
        <v>0</v>
      </c>
      <c r="AN65" s="618">
        <v>0</v>
      </c>
      <c r="AO65" s="618">
        <v>0</v>
      </c>
      <c r="AP65" s="619">
        <v>0</v>
      </c>
      <c r="AQ65" s="615">
        <v>0</v>
      </c>
      <c r="AR65" s="616">
        <f t="shared" si="0"/>
        <v>0</v>
      </c>
      <c r="AS65" s="616">
        <f t="shared" si="1"/>
        <v>0</v>
      </c>
      <c r="AT65" s="616">
        <f t="shared" si="2"/>
        <v>0</v>
      </c>
      <c r="AU65" s="616">
        <f t="shared" si="4"/>
        <v>0</v>
      </c>
      <c r="AV65" s="616">
        <f t="shared" si="5"/>
        <v>0</v>
      </c>
      <c r="AW65" s="616">
        <f t="shared" si="6"/>
        <v>50000</v>
      </c>
      <c r="AX65" s="616">
        <f t="shared" si="3"/>
        <v>0</v>
      </c>
      <c r="AY65" s="484"/>
      <c r="AZ65" s="484"/>
    </row>
    <row r="66" spans="1:52" ht="15.75" thickTop="1">
      <c r="A66" s="154"/>
      <c r="B66" s="612">
        <v>2028</v>
      </c>
      <c r="C66" s="613" t="s">
        <v>239</v>
      </c>
      <c r="D66" s="613" t="s">
        <v>514</v>
      </c>
      <c r="E66" s="613" t="s">
        <v>515</v>
      </c>
      <c r="F66" s="613"/>
      <c r="G66" s="613" t="s">
        <v>33</v>
      </c>
      <c r="H66" s="613" t="s">
        <v>24</v>
      </c>
      <c r="I66" s="613" t="s">
        <v>51</v>
      </c>
      <c r="J66" s="613" t="s">
        <v>413</v>
      </c>
      <c r="K66" s="613"/>
      <c r="L66" s="613" t="s">
        <v>29</v>
      </c>
      <c r="M66" s="613" t="s">
        <v>353</v>
      </c>
      <c r="N66" s="613">
        <v>0</v>
      </c>
      <c r="O66" s="613">
        <v>0</v>
      </c>
      <c r="P66" s="613">
        <v>0</v>
      </c>
      <c r="Q66" s="613">
        <v>0</v>
      </c>
      <c r="R66" s="613">
        <v>0</v>
      </c>
      <c r="S66" s="613">
        <v>0</v>
      </c>
      <c r="T66" s="613">
        <v>0</v>
      </c>
      <c r="U66" s="613">
        <v>0</v>
      </c>
      <c r="V66" s="613">
        <v>0</v>
      </c>
      <c r="W66" s="613">
        <v>0</v>
      </c>
      <c r="X66" s="613">
        <v>0</v>
      </c>
      <c r="Y66" s="613">
        <v>0</v>
      </c>
      <c r="Z66" s="613">
        <v>9000</v>
      </c>
      <c r="AA66" s="613">
        <v>9000</v>
      </c>
      <c r="AB66" s="613">
        <v>9000</v>
      </c>
      <c r="AC66" s="613">
        <v>0</v>
      </c>
      <c r="AD66" s="613">
        <v>0</v>
      </c>
      <c r="AE66" s="613">
        <v>0</v>
      </c>
      <c r="AF66" s="613">
        <v>0</v>
      </c>
      <c r="AG66" s="613">
        <v>0</v>
      </c>
      <c r="AH66" s="613">
        <v>4500</v>
      </c>
      <c r="AI66" s="613">
        <v>0</v>
      </c>
      <c r="AJ66" s="613">
        <v>4500</v>
      </c>
      <c r="AK66" s="613">
        <v>0</v>
      </c>
      <c r="AL66" s="613">
        <v>0</v>
      </c>
      <c r="AM66" s="613">
        <v>0</v>
      </c>
      <c r="AN66" s="613">
        <v>0</v>
      </c>
      <c r="AO66" s="613">
        <v>0</v>
      </c>
      <c r="AP66" s="614">
        <v>0</v>
      </c>
      <c r="AQ66" s="615">
        <v>0</v>
      </c>
      <c r="AR66" s="616">
        <f t="shared" si="0"/>
        <v>0</v>
      </c>
      <c r="AS66" s="616">
        <f t="shared" si="1"/>
        <v>0</v>
      </c>
      <c r="AT66" s="616">
        <f t="shared" si="2"/>
        <v>0</v>
      </c>
      <c r="AU66" s="616">
        <f t="shared" si="4"/>
        <v>0</v>
      </c>
      <c r="AV66" s="616">
        <f t="shared" si="5"/>
        <v>0</v>
      </c>
      <c r="AW66" s="616">
        <f t="shared" si="6"/>
        <v>9000</v>
      </c>
      <c r="AX66" s="616">
        <f t="shared" si="3"/>
        <v>0</v>
      </c>
      <c r="AY66" s="484"/>
      <c r="AZ66" s="484"/>
    </row>
    <row r="67" spans="1:52" ht="15.75" thickTop="1">
      <c r="A67" s="484"/>
      <c r="B67" s="617">
        <v>2028</v>
      </c>
      <c r="C67" s="618" t="s">
        <v>239</v>
      </c>
      <c r="D67" s="618" t="s">
        <v>516</v>
      </c>
      <c r="E67" s="618" t="s">
        <v>517</v>
      </c>
      <c r="F67" s="618"/>
      <c r="G67" s="618" t="s">
        <v>45</v>
      </c>
      <c r="H67" s="618" t="s">
        <v>24</v>
      </c>
      <c r="I67" s="618" t="s">
        <v>51</v>
      </c>
      <c r="J67" s="618" t="s">
        <v>413</v>
      </c>
      <c r="K67" s="618"/>
      <c r="L67" s="618" t="s">
        <v>29</v>
      </c>
      <c r="M67" s="618" t="s">
        <v>353</v>
      </c>
      <c r="N67" s="618">
        <v>0</v>
      </c>
      <c r="O67" s="618">
        <v>0</v>
      </c>
      <c r="P67" s="618">
        <v>0</v>
      </c>
      <c r="Q67" s="618">
        <v>0</v>
      </c>
      <c r="R67" s="618">
        <v>0</v>
      </c>
      <c r="S67" s="618">
        <v>0</v>
      </c>
      <c r="T67" s="618">
        <v>0</v>
      </c>
      <c r="U67" s="618">
        <v>0</v>
      </c>
      <c r="V67" s="618">
        <v>0</v>
      </c>
      <c r="W67" s="618">
        <v>0</v>
      </c>
      <c r="X67" s="618">
        <v>0</v>
      </c>
      <c r="Y67" s="618">
        <v>0</v>
      </c>
      <c r="Z67" s="618">
        <v>32000</v>
      </c>
      <c r="AA67" s="618">
        <v>32000</v>
      </c>
      <c r="AB67" s="618">
        <v>32000</v>
      </c>
      <c r="AC67" s="618">
        <v>0</v>
      </c>
      <c r="AD67" s="618">
        <v>0</v>
      </c>
      <c r="AE67" s="618">
        <v>0</v>
      </c>
      <c r="AF67" s="618">
        <v>0</v>
      </c>
      <c r="AG67" s="618">
        <v>0</v>
      </c>
      <c r="AH67" s="618">
        <v>16000</v>
      </c>
      <c r="AI67" s="618">
        <v>0</v>
      </c>
      <c r="AJ67" s="618">
        <v>16000</v>
      </c>
      <c r="AK67" s="618">
        <v>0</v>
      </c>
      <c r="AL67" s="618">
        <v>0</v>
      </c>
      <c r="AM67" s="618">
        <v>0</v>
      </c>
      <c r="AN67" s="618">
        <v>0</v>
      </c>
      <c r="AO67" s="618">
        <v>0</v>
      </c>
      <c r="AP67" s="619">
        <v>0</v>
      </c>
      <c r="AQ67" s="615">
        <v>0</v>
      </c>
      <c r="AR67" s="616">
        <f t="shared" si="0"/>
        <v>0</v>
      </c>
      <c r="AS67" s="616">
        <f t="shared" si="1"/>
        <v>0</v>
      </c>
      <c r="AT67" s="616">
        <f t="shared" si="2"/>
        <v>0</v>
      </c>
      <c r="AU67" s="616">
        <f t="shared" si="4"/>
        <v>0</v>
      </c>
      <c r="AV67" s="616">
        <f t="shared" si="5"/>
        <v>0</v>
      </c>
      <c r="AW67" s="616">
        <f t="shared" si="6"/>
        <v>32000</v>
      </c>
      <c r="AX67" s="616">
        <f t="shared" si="3"/>
        <v>0</v>
      </c>
      <c r="AY67" s="484"/>
      <c r="AZ67" s="484"/>
    </row>
    <row r="68" spans="1:52" ht="15.75" thickTop="1">
      <c r="A68" s="154"/>
      <c r="B68" s="612">
        <v>2028</v>
      </c>
      <c r="C68" s="613" t="s">
        <v>239</v>
      </c>
      <c r="D68" s="613" t="s">
        <v>518</v>
      </c>
      <c r="E68" s="613" t="s">
        <v>519</v>
      </c>
      <c r="F68" s="613"/>
      <c r="G68" s="613" t="s">
        <v>18</v>
      </c>
      <c r="H68" s="613" t="s">
        <v>24</v>
      </c>
      <c r="I68" s="613" t="s">
        <v>51</v>
      </c>
      <c r="J68" s="613" t="s">
        <v>413</v>
      </c>
      <c r="K68" s="613"/>
      <c r="L68" s="613" t="s">
        <v>29</v>
      </c>
      <c r="M68" s="613" t="s">
        <v>353</v>
      </c>
      <c r="N68" s="613">
        <v>0</v>
      </c>
      <c r="O68" s="613">
        <v>0</v>
      </c>
      <c r="P68" s="613">
        <v>0</v>
      </c>
      <c r="Q68" s="613">
        <v>0</v>
      </c>
      <c r="R68" s="613">
        <v>0</v>
      </c>
      <c r="S68" s="613">
        <v>0</v>
      </c>
      <c r="T68" s="613">
        <v>0</v>
      </c>
      <c r="U68" s="613">
        <v>0</v>
      </c>
      <c r="V68" s="613">
        <v>0</v>
      </c>
      <c r="W68" s="613">
        <v>0</v>
      </c>
      <c r="X68" s="613">
        <v>0</v>
      </c>
      <c r="Y68" s="613">
        <v>0</v>
      </c>
      <c r="Z68" s="613">
        <v>32000</v>
      </c>
      <c r="AA68" s="613">
        <v>32000</v>
      </c>
      <c r="AB68" s="613">
        <v>32000</v>
      </c>
      <c r="AC68" s="613">
        <v>0</v>
      </c>
      <c r="AD68" s="613">
        <v>0</v>
      </c>
      <c r="AE68" s="613">
        <v>0</v>
      </c>
      <c r="AF68" s="613">
        <v>0</v>
      </c>
      <c r="AG68" s="613">
        <v>0</v>
      </c>
      <c r="AH68" s="613">
        <v>16500</v>
      </c>
      <c r="AI68" s="613">
        <v>0</v>
      </c>
      <c r="AJ68" s="613">
        <v>15500</v>
      </c>
      <c r="AK68" s="613">
        <v>0</v>
      </c>
      <c r="AL68" s="613">
        <v>0</v>
      </c>
      <c r="AM68" s="613">
        <v>0</v>
      </c>
      <c r="AN68" s="613">
        <v>0</v>
      </c>
      <c r="AO68" s="613">
        <v>0</v>
      </c>
      <c r="AP68" s="614">
        <v>0</v>
      </c>
      <c r="AQ68" s="615">
        <v>0</v>
      </c>
      <c r="AR68" s="616">
        <f t="shared" si="0"/>
        <v>0</v>
      </c>
      <c r="AS68" s="616">
        <f t="shared" si="1"/>
        <v>0</v>
      </c>
      <c r="AT68" s="616">
        <f t="shared" si="2"/>
        <v>0</v>
      </c>
      <c r="AU68" s="616">
        <f t="shared" si="4"/>
        <v>0</v>
      </c>
      <c r="AV68" s="616">
        <f t="shared" si="5"/>
        <v>0</v>
      </c>
      <c r="AW68" s="616">
        <f t="shared" si="6"/>
        <v>32000</v>
      </c>
      <c r="AX68" s="616">
        <f t="shared" si="3"/>
        <v>0</v>
      </c>
      <c r="AY68" s="484"/>
      <c r="AZ68" s="484"/>
    </row>
    <row r="69" spans="1:52" ht="15.75" thickTop="1">
      <c r="A69" s="484"/>
      <c r="B69" s="617">
        <v>2028</v>
      </c>
      <c r="C69" s="618" t="s">
        <v>239</v>
      </c>
      <c r="D69" s="618" t="s">
        <v>520</v>
      </c>
      <c r="E69" s="618" t="s">
        <v>521</v>
      </c>
      <c r="F69" s="618"/>
      <c r="G69" s="618" t="s">
        <v>50</v>
      </c>
      <c r="H69" s="618" t="s">
        <v>24</v>
      </c>
      <c r="I69" s="618" t="s">
        <v>446</v>
      </c>
      <c r="J69" s="618" t="s">
        <v>413</v>
      </c>
      <c r="K69" s="618"/>
      <c r="L69" s="618" t="s">
        <v>29</v>
      </c>
      <c r="M69" s="618" t="s">
        <v>353</v>
      </c>
      <c r="N69" s="618">
        <v>0</v>
      </c>
      <c r="O69" s="618">
        <v>0</v>
      </c>
      <c r="P69" s="618">
        <v>0</v>
      </c>
      <c r="Q69" s="618">
        <v>0</v>
      </c>
      <c r="R69" s="618">
        <v>0</v>
      </c>
      <c r="S69" s="618">
        <v>0</v>
      </c>
      <c r="T69" s="618">
        <v>0</v>
      </c>
      <c r="U69" s="618">
        <v>0</v>
      </c>
      <c r="V69" s="618">
        <v>0</v>
      </c>
      <c r="W69" s="618">
        <v>0</v>
      </c>
      <c r="X69" s="618">
        <v>0</v>
      </c>
      <c r="Y69" s="618">
        <v>0</v>
      </c>
      <c r="Z69" s="618">
        <v>20000</v>
      </c>
      <c r="AA69" s="618">
        <v>20000</v>
      </c>
      <c r="AB69" s="618">
        <v>20000</v>
      </c>
      <c r="AC69" s="618">
        <v>0</v>
      </c>
      <c r="AD69" s="618">
        <v>0</v>
      </c>
      <c r="AE69" s="618">
        <v>0</v>
      </c>
      <c r="AF69" s="618">
        <v>0</v>
      </c>
      <c r="AG69" s="618">
        <v>0</v>
      </c>
      <c r="AH69" s="618">
        <v>10000</v>
      </c>
      <c r="AI69" s="618">
        <v>0</v>
      </c>
      <c r="AJ69" s="618">
        <v>10000</v>
      </c>
      <c r="AK69" s="618">
        <v>0</v>
      </c>
      <c r="AL69" s="618">
        <v>0</v>
      </c>
      <c r="AM69" s="618">
        <v>0</v>
      </c>
      <c r="AN69" s="618">
        <v>0</v>
      </c>
      <c r="AO69" s="618">
        <v>0</v>
      </c>
      <c r="AP69" s="619">
        <v>0</v>
      </c>
      <c r="AQ69" s="615">
        <v>0</v>
      </c>
      <c r="AR69" s="616">
        <f t="shared" si="0"/>
        <v>0</v>
      </c>
      <c r="AS69" s="616">
        <f t="shared" si="1"/>
        <v>0</v>
      </c>
      <c r="AT69" s="616">
        <f t="shared" si="2"/>
        <v>0</v>
      </c>
      <c r="AU69" s="616">
        <f t="shared" si="4"/>
        <v>0</v>
      </c>
      <c r="AV69" s="616">
        <f t="shared" si="5"/>
        <v>0</v>
      </c>
      <c r="AW69" s="616">
        <f t="shared" si="6"/>
        <v>20000</v>
      </c>
      <c r="AX69" s="616">
        <f t="shared" si="3"/>
        <v>0</v>
      </c>
      <c r="AY69" s="484"/>
      <c r="AZ69" s="484"/>
    </row>
    <row r="70" spans="1:52" ht="15.75" thickTop="1">
      <c r="A70" s="154"/>
      <c r="B70" s="612">
        <v>2028</v>
      </c>
      <c r="C70" s="613" t="s">
        <v>239</v>
      </c>
      <c r="D70" s="613" t="s">
        <v>522</v>
      </c>
      <c r="E70" s="613" t="s">
        <v>523</v>
      </c>
      <c r="F70" s="613"/>
      <c r="G70" s="613" t="s">
        <v>50</v>
      </c>
      <c r="H70" s="613" t="s">
        <v>24</v>
      </c>
      <c r="I70" s="613" t="s">
        <v>446</v>
      </c>
      <c r="J70" s="613" t="s">
        <v>413</v>
      </c>
      <c r="K70" s="613"/>
      <c r="L70" s="613" t="s">
        <v>35</v>
      </c>
      <c r="M70" s="613" t="s">
        <v>353</v>
      </c>
      <c r="N70" s="613">
        <v>0</v>
      </c>
      <c r="O70" s="613">
        <v>0</v>
      </c>
      <c r="P70" s="613">
        <v>0</v>
      </c>
      <c r="Q70" s="613">
        <v>0</v>
      </c>
      <c r="R70" s="613">
        <v>0</v>
      </c>
      <c r="S70" s="613">
        <v>0</v>
      </c>
      <c r="T70" s="613">
        <v>0</v>
      </c>
      <c r="U70" s="613">
        <v>0</v>
      </c>
      <c r="V70" s="613">
        <v>0</v>
      </c>
      <c r="W70" s="613">
        <v>0</v>
      </c>
      <c r="X70" s="613">
        <v>0</v>
      </c>
      <c r="Y70" s="613">
        <v>0</v>
      </c>
      <c r="Z70" s="613">
        <v>40000</v>
      </c>
      <c r="AA70" s="613">
        <v>40000</v>
      </c>
      <c r="AB70" s="613">
        <v>40000</v>
      </c>
      <c r="AC70" s="613">
        <v>0</v>
      </c>
      <c r="AD70" s="613">
        <v>0</v>
      </c>
      <c r="AE70" s="613">
        <v>0</v>
      </c>
      <c r="AF70" s="613">
        <v>0</v>
      </c>
      <c r="AG70" s="613">
        <v>0</v>
      </c>
      <c r="AH70" s="613">
        <v>20000</v>
      </c>
      <c r="AI70" s="613">
        <v>0</v>
      </c>
      <c r="AJ70" s="613">
        <v>20000</v>
      </c>
      <c r="AK70" s="613">
        <v>0</v>
      </c>
      <c r="AL70" s="613">
        <v>0</v>
      </c>
      <c r="AM70" s="613">
        <v>0</v>
      </c>
      <c r="AN70" s="613">
        <v>0</v>
      </c>
      <c r="AO70" s="613">
        <v>0</v>
      </c>
      <c r="AP70" s="614">
        <v>0</v>
      </c>
      <c r="AQ70" s="615">
        <v>0</v>
      </c>
      <c r="AR70" s="616">
        <f t="shared" si="0"/>
        <v>0</v>
      </c>
      <c r="AS70" s="616">
        <f t="shared" si="1"/>
        <v>0</v>
      </c>
      <c r="AT70" s="616">
        <f t="shared" si="2"/>
        <v>0</v>
      </c>
      <c r="AU70" s="616">
        <f t="shared" si="4"/>
        <v>0</v>
      </c>
      <c r="AV70" s="616">
        <f t="shared" si="5"/>
        <v>0</v>
      </c>
      <c r="AW70" s="616">
        <f t="shared" si="6"/>
        <v>40000</v>
      </c>
      <c r="AX70" s="616">
        <f t="shared" si="3"/>
        <v>0</v>
      </c>
      <c r="AY70" s="484"/>
      <c r="AZ70" s="484"/>
    </row>
    <row r="71" spans="1:52" ht="15.75" thickTop="1">
      <c r="A71" s="484"/>
      <c r="B71" s="617">
        <v>2028</v>
      </c>
      <c r="C71" s="618" t="s">
        <v>239</v>
      </c>
      <c r="D71" s="618" t="s">
        <v>524</v>
      </c>
      <c r="E71" s="618" t="s">
        <v>524</v>
      </c>
      <c r="F71" s="618"/>
      <c r="G71" s="618" t="s">
        <v>54</v>
      </c>
      <c r="H71" s="618" t="s">
        <v>24</v>
      </c>
      <c r="I71" s="618" t="s">
        <v>46</v>
      </c>
      <c r="J71" s="618" t="s">
        <v>413</v>
      </c>
      <c r="K71" s="618"/>
      <c r="L71" s="618" t="s">
        <v>458</v>
      </c>
      <c r="M71" s="618" t="s">
        <v>353</v>
      </c>
      <c r="N71" s="618">
        <v>0</v>
      </c>
      <c r="O71" s="618">
        <v>0</v>
      </c>
      <c r="P71" s="618">
        <v>0</v>
      </c>
      <c r="Q71" s="618">
        <v>0</v>
      </c>
      <c r="R71" s="618">
        <v>0</v>
      </c>
      <c r="S71" s="618">
        <v>0</v>
      </c>
      <c r="T71" s="618">
        <v>0</v>
      </c>
      <c r="U71" s="618">
        <v>0</v>
      </c>
      <c r="V71" s="618">
        <v>0</v>
      </c>
      <c r="W71" s="618">
        <v>0</v>
      </c>
      <c r="X71" s="618">
        <v>0</v>
      </c>
      <c r="Y71" s="618">
        <v>0</v>
      </c>
      <c r="Z71" s="618">
        <v>0</v>
      </c>
      <c r="AA71" s="618">
        <v>0</v>
      </c>
      <c r="AB71" s="618">
        <v>0</v>
      </c>
      <c r="AC71" s="618">
        <v>0</v>
      </c>
      <c r="AD71" s="618">
        <v>0</v>
      </c>
      <c r="AE71" s="618">
        <v>0</v>
      </c>
      <c r="AF71" s="618">
        <v>0</v>
      </c>
      <c r="AG71" s="618">
        <v>0</v>
      </c>
      <c r="AH71" s="618">
        <v>0</v>
      </c>
      <c r="AI71" s="618">
        <v>0</v>
      </c>
      <c r="AJ71" s="618">
        <v>0</v>
      </c>
      <c r="AK71" s="618">
        <v>0</v>
      </c>
      <c r="AL71" s="618">
        <v>0</v>
      </c>
      <c r="AM71" s="618">
        <v>0</v>
      </c>
      <c r="AN71" s="618">
        <v>0</v>
      </c>
      <c r="AO71" s="618">
        <v>0</v>
      </c>
      <c r="AP71" s="619">
        <v>0</v>
      </c>
      <c r="AQ71" s="615">
        <v>0</v>
      </c>
      <c r="AR71" s="616">
        <f t="shared" si="0"/>
        <v>0</v>
      </c>
      <c r="AS71" s="616">
        <f t="shared" si="1"/>
        <v>0</v>
      </c>
      <c r="AT71" s="616">
        <f t="shared" si="2"/>
        <v>0</v>
      </c>
      <c r="AU71" s="616">
        <f t="shared" si="4"/>
        <v>0</v>
      </c>
      <c r="AV71" s="616">
        <f t="shared" si="5"/>
        <v>0</v>
      </c>
      <c r="AW71" s="616">
        <f t="shared" si="6"/>
        <v>0</v>
      </c>
      <c r="AX71" s="616">
        <f t="shared" si="3"/>
        <v>0</v>
      </c>
      <c r="AY71" s="484"/>
      <c r="AZ71" s="484"/>
    </row>
    <row r="72" spans="1:52" ht="15.75" thickTop="1">
      <c r="A72" s="154"/>
      <c r="B72" s="612">
        <v>2028</v>
      </c>
      <c r="C72" s="613" t="s">
        <v>239</v>
      </c>
      <c r="D72" s="613" t="s">
        <v>525</v>
      </c>
      <c r="E72" s="613" t="s">
        <v>525</v>
      </c>
      <c r="F72" s="613"/>
      <c r="G72" s="613" t="s">
        <v>54</v>
      </c>
      <c r="H72" s="613" t="s">
        <v>24</v>
      </c>
      <c r="I72" s="613" t="s">
        <v>46</v>
      </c>
      <c r="J72" s="613" t="s">
        <v>413</v>
      </c>
      <c r="K72" s="613"/>
      <c r="L72" s="613" t="s">
        <v>35</v>
      </c>
      <c r="M72" s="613" t="s">
        <v>353</v>
      </c>
      <c r="N72" s="613">
        <v>0</v>
      </c>
      <c r="O72" s="613">
        <v>0</v>
      </c>
      <c r="P72" s="613">
        <v>0</v>
      </c>
      <c r="Q72" s="613">
        <v>0</v>
      </c>
      <c r="R72" s="613">
        <v>0</v>
      </c>
      <c r="S72" s="613">
        <v>0</v>
      </c>
      <c r="T72" s="613">
        <v>0</v>
      </c>
      <c r="U72" s="613">
        <v>0</v>
      </c>
      <c r="V72" s="613">
        <v>0</v>
      </c>
      <c r="W72" s="613">
        <v>0</v>
      </c>
      <c r="X72" s="613">
        <v>0</v>
      </c>
      <c r="Y72" s="613">
        <v>0</v>
      </c>
      <c r="Z72" s="613">
        <v>686272</v>
      </c>
      <c r="AA72" s="613">
        <v>686272</v>
      </c>
      <c r="AB72" s="613">
        <v>686272</v>
      </c>
      <c r="AC72" s="613">
        <v>0</v>
      </c>
      <c r="AD72" s="613">
        <v>0</v>
      </c>
      <c r="AE72" s="613">
        <v>0</v>
      </c>
      <c r="AF72" s="613">
        <v>0</v>
      </c>
      <c r="AG72" s="613">
        <v>0</v>
      </c>
      <c r="AH72" s="613">
        <v>686272</v>
      </c>
      <c r="AI72" s="613">
        <v>0</v>
      </c>
      <c r="AJ72" s="613">
        <v>0</v>
      </c>
      <c r="AK72" s="613">
        <v>0</v>
      </c>
      <c r="AL72" s="613">
        <v>0</v>
      </c>
      <c r="AM72" s="613">
        <v>0</v>
      </c>
      <c r="AN72" s="613">
        <v>0</v>
      </c>
      <c r="AO72" s="613">
        <v>0</v>
      </c>
      <c r="AP72" s="614">
        <v>0</v>
      </c>
      <c r="AQ72" s="615">
        <v>0</v>
      </c>
      <c r="AR72" s="616">
        <f t="shared" si="0"/>
        <v>0</v>
      </c>
      <c r="AS72" s="616">
        <f t="shared" si="1"/>
        <v>0</v>
      </c>
      <c r="AT72" s="616">
        <f t="shared" si="2"/>
        <v>0</v>
      </c>
      <c r="AU72" s="616">
        <f t="shared" si="4"/>
        <v>0</v>
      </c>
      <c r="AV72" s="616">
        <f t="shared" si="5"/>
        <v>0</v>
      </c>
      <c r="AW72" s="616">
        <f t="shared" si="6"/>
        <v>686272</v>
      </c>
      <c r="AX72" s="616">
        <f t="shared" si="3"/>
        <v>0</v>
      </c>
      <c r="AY72" s="484"/>
      <c r="AZ72" s="484"/>
    </row>
    <row r="73" spans="1:52" ht="15.75" thickTop="1">
      <c r="A73" s="484"/>
      <c r="B73" s="617">
        <v>2028</v>
      </c>
      <c r="C73" s="618" t="s">
        <v>239</v>
      </c>
      <c r="D73" s="618" t="s">
        <v>526</v>
      </c>
      <c r="E73" s="618" t="s">
        <v>526</v>
      </c>
      <c r="F73" s="618"/>
      <c r="G73" s="618" t="s">
        <v>54</v>
      </c>
      <c r="H73" s="618" t="s">
        <v>24</v>
      </c>
      <c r="I73" s="618" t="s">
        <v>46</v>
      </c>
      <c r="J73" s="618" t="s">
        <v>413</v>
      </c>
      <c r="K73" s="618"/>
      <c r="L73" s="618" t="s">
        <v>29</v>
      </c>
      <c r="M73" s="618" t="s">
        <v>353</v>
      </c>
      <c r="N73" s="618">
        <v>0</v>
      </c>
      <c r="O73" s="618">
        <v>0</v>
      </c>
      <c r="P73" s="618">
        <v>0</v>
      </c>
      <c r="Q73" s="618">
        <v>0</v>
      </c>
      <c r="R73" s="618">
        <v>0</v>
      </c>
      <c r="S73" s="618">
        <v>0</v>
      </c>
      <c r="T73" s="618">
        <v>0</v>
      </c>
      <c r="U73" s="618">
        <v>0</v>
      </c>
      <c r="V73" s="618">
        <v>0</v>
      </c>
      <c r="W73" s="618">
        <v>0</v>
      </c>
      <c r="X73" s="618">
        <v>0</v>
      </c>
      <c r="Y73" s="618">
        <v>0</v>
      </c>
      <c r="Z73" s="618">
        <v>1379620</v>
      </c>
      <c r="AA73" s="618">
        <v>1379620</v>
      </c>
      <c r="AB73" s="618">
        <v>1379620</v>
      </c>
      <c r="AC73" s="618">
        <v>0</v>
      </c>
      <c r="AD73" s="618">
        <v>0</v>
      </c>
      <c r="AE73" s="618">
        <v>0</v>
      </c>
      <c r="AF73" s="618">
        <v>0</v>
      </c>
      <c r="AG73" s="618">
        <v>0</v>
      </c>
      <c r="AH73" s="618">
        <v>1379620</v>
      </c>
      <c r="AI73" s="618">
        <v>0</v>
      </c>
      <c r="AJ73" s="618">
        <v>0</v>
      </c>
      <c r="AK73" s="618">
        <v>0</v>
      </c>
      <c r="AL73" s="618">
        <v>0</v>
      </c>
      <c r="AM73" s="618">
        <v>0</v>
      </c>
      <c r="AN73" s="618">
        <v>0</v>
      </c>
      <c r="AO73" s="618">
        <v>0</v>
      </c>
      <c r="AP73" s="619">
        <v>0</v>
      </c>
      <c r="AQ73" s="615">
        <v>0</v>
      </c>
      <c r="AR73" s="616">
        <f t="shared" si="0"/>
        <v>0</v>
      </c>
      <c r="AS73" s="616">
        <f t="shared" si="1"/>
        <v>0</v>
      </c>
      <c r="AT73" s="616">
        <f t="shared" si="2"/>
        <v>0</v>
      </c>
      <c r="AU73" s="616">
        <f t="shared" si="4"/>
        <v>0</v>
      </c>
      <c r="AV73" s="616">
        <f t="shared" si="5"/>
        <v>0</v>
      </c>
      <c r="AW73" s="616">
        <f t="shared" si="6"/>
        <v>1379620</v>
      </c>
      <c r="AX73" s="616">
        <f t="shared" si="3"/>
        <v>0</v>
      </c>
      <c r="AY73" s="484"/>
      <c r="AZ73" s="484"/>
    </row>
    <row r="74" spans="1:52" ht="15.75" thickTop="1">
      <c r="A74" s="154"/>
      <c r="B74" s="612">
        <v>2028</v>
      </c>
      <c r="C74" s="613" t="s">
        <v>239</v>
      </c>
      <c r="D74" s="613" t="s">
        <v>527</v>
      </c>
      <c r="E74" s="613" t="s">
        <v>527</v>
      </c>
      <c r="F74" s="613"/>
      <c r="G74" s="613" t="s">
        <v>54</v>
      </c>
      <c r="H74" s="613" t="s">
        <v>24</v>
      </c>
      <c r="I74" s="613" t="s">
        <v>46</v>
      </c>
      <c r="J74" s="613" t="s">
        <v>413</v>
      </c>
      <c r="K74" s="613"/>
      <c r="L74" s="613" t="s">
        <v>20</v>
      </c>
      <c r="M74" s="613" t="s">
        <v>353</v>
      </c>
      <c r="N74" s="613">
        <v>0</v>
      </c>
      <c r="O74" s="613">
        <v>0</v>
      </c>
      <c r="P74" s="613">
        <v>0</v>
      </c>
      <c r="Q74" s="613">
        <v>0</v>
      </c>
      <c r="R74" s="613">
        <v>0</v>
      </c>
      <c r="S74" s="613">
        <v>0</v>
      </c>
      <c r="T74" s="613">
        <v>0</v>
      </c>
      <c r="U74" s="613">
        <v>0</v>
      </c>
      <c r="V74" s="613">
        <v>0</v>
      </c>
      <c r="W74" s="613">
        <v>0</v>
      </c>
      <c r="X74" s="613">
        <v>0</v>
      </c>
      <c r="Y74" s="613">
        <v>0</v>
      </c>
      <c r="Z74" s="613">
        <v>4634108</v>
      </c>
      <c r="AA74" s="613">
        <v>4634108</v>
      </c>
      <c r="AB74" s="613">
        <v>4634108</v>
      </c>
      <c r="AC74" s="613">
        <v>0</v>
      </c>
      <c r="AD74" s="613">
        <v>0</v>
      </c>
      <c r="AE74" s="613">
        <v>0</v>
      </c>
      <c r="AF74" s="613">
        <v>0</v>
      </c>
      <c r="AG74" s="613">
        <v>0</v>
      </c>
      <c r="AH74" s="613">
        <v>4634108</v>
      </c>
      <c r="AI74" s="613">
        <v>0</v>
      </c>
      <c r="AJ74" s="613">
        <v>0</v>
      </c>
      <c r="AK74" s="613">
        <v>0</v>
      </c>
      <c r="AL74" s="613">
        <v>0</v>
      </c>
      <c r="AM74" s="613">
        <v>0</v>
      </c>
      <c r="AN74" s="613">
        <v>0</v>
      </c>
      <c r="AO74" s="613">
        <v>0</v>
      </c>
      <c r="AP74" s="614">
        <v>0</v>
      </c>
      <c r="AQ74" s="615">
        <v>0</v>
      </c>
      <c r="AR74" s="616">
        <f t="shared" si="0"/>
        <v>0</v>
      </c>
      <c r="AS74" s="616">
        <f t="shared" si="1"/>
        <v>0</v>
      </c>
      <c r="AT74" s="616">
        <f t="shared" si="2"/>
        <v>0</v>
      </c>
      <c r="AU74" s="616">
        <f t="shared" si="4"/>
        <v>0</v>
      </c>
      <c r="AV74" s="616">
        <f t="shared" si="5"/>
        <v>0</v>
      </c>
      <c r="AW74" s="616">
        <f t="shared" si="6"/>
        <v>4634108</v>
      </c>
      <c r="AX74" s="616">
        <f t="shared" si="3"/>
        <v>0</v>
      </c>
      <c r="AY74" s="484"/>
      <c r="AZ74" s="484"/>
    </row>
    <row r="75" spans="1:52" ht="15.75" thickTop="1">
      <c r="A75" s="484"/>
      <c r="B75" s="617">
        <v>2028</v>
      </c>
      <c r="C75" s="618" t="s">
        <v>239</v>
      </c>
      <c r="D75" s="618" t="s">
        <v>528</v>
      </c>
      <c r="E75" s="618" t="s">
        <v>528</v>
      </c>
      <c r="F75" s="618"/>
      <c r="G75" s="618" t="s">
        <v>293</v>
      </c>
      <c r="H75" s="618" t="s">
        <v>24</v>
      </c>
      <c r="I75" s="618" t="s">
        <v>529</v>
      </c>
      <c r="J75" s="618" t="s">
        <v>413</v>
      </c>
      <c r="K75" s="618"/>
      <c r="L75" s="618" t="s">
        <v>529</v>
      </c>
      <c r="M75" s="618" t="s">
        <v>353</v>
      </c>
      <c r="N75" s="618">
        <v>0</v>
      </c>
      <c r="O75" s="618">
        <v>0</v>
      </c>
      <c r="P75" s="618">
        <v>0</v>
      </c>
      <c r="Q75" s="618">
        <v>0</v>
      </c>
      <c r="R75" s="618">
        <v>0</v>
      </c>
      <c r="S75" s="618">
        <v>0</v>
      </c>
      <c r="T75" s="618">
        <v>0</v>
      </c>
      <c r="U75" s="618">
        <v>0</v>
      </c>
      <c r="V75" s="618">
        <v>0</v>
      </c>
      <c r="W75" s="618">
        <v>0</v>
      </c>
      <c r="X75" s="618">
        <v>0</v>
      </c>
      <c r="Y75" s="618">
        <v>0</v>
      </c>
      <c r="Z75" s="618">
        <v>170916</v>
      </c>
      <c r="AA75" s="618">
        <v>170916</v>
      </c>
      <c r="AB75" s="618">
        <v>170916</v>
      </c>
      <c r="AC75" s="618">
        <v>0</v>
      </c>
      <c r="AD75" s="618">
        <v>0</v>
      </c>
      <c r="AE75" s="618">
        <v>0</v>
      </c>
      <c r="AF75" s="618">
        <v>0</v>
      </c>
      <c r="AG75" s="618">
        <v>0</v>
      </c>
      <c r="AH75" s="618">
        <v>0</v>
      </c>
      <c r="AI75" s="618">
        <v>0</v>
      </c>
      <c r="AJ75" s="618">
        <v>0</v>
      </c>
      <c r="AK75" s="618">
        <v>0</v>
      </c>
      <c r="AL75" s="618">
        <v>0</v>
      </c>
      <c r="AM75" s="618">
        <v>0</v>
      </c>
      <c r="AN75" s="618">
        <v>0</v>
      </c>
      <c r="AO75" s="618">
        <v>0</v>
      </c>
      <c r="AP75" s="619">
        <v>0</v>
      </c>
      <c r="AQ75" s="615">
        <v>0</v>
      </c>
      <c r="AR75" s="616">
        <f t="shared" ref="AR75:AR138" si="7">IFERROR(($AL75-$AN75)/$AX75,0)</f>
        <v>0</v>
      </c>
      <c r="AS75" s="616">
        <f t="shared" ref="AS75:AS138" si="8">IFERROR(($AM75-$AO75)/$AX75,0)</f>
        <v>0</v>
      </c>
      <c r="AT75" s="616">
        <f t="shared" ref="AT75:AT138" si="9">$AC75+$AP75+$AN75+$AQ75*$AE75</f>
        <v>0</v>
      </c>
      <c r="AU75" s="616">
        <f t="shared" si="4"/>
        <v>0</v>
      </c>
      <c r="AV75" s="616">
        <f t="shared" ref="AV75:AV138" si="10">$AB75*$AQ75+$AL75</f>
        <v>0</v>
      </c>
      <c r="AW75" s="616">
        <f t="shared" ref="AW75:AW138" si="11">$AB75*(1-$AQ75)+$AM75</f>
        <v>170916</v>
      </c>
      <c r="AX75" s="616">
        <f t="shared" ref="AX75:AX138" si="12">IFERROR(($U75*99976.1+$T75*3412.14)/($S75*99976.1+$Q75*3412.14),0)</f>
        <v>0</v>
      </c>
      <c r="AY75" s="484"/>
      <c r="AZ75" s="484"/>
    </row>
    <row r="76" spans="1:52">
      <c r="A76" s="154"/>
      <c r="B76" s="612">
        <v>2028</v>
      </c>
      <c r="C76" s="613" t="s">
        <v>239</v>
      </c>
      <c r="D76" s="613" t="s">
        <v>530</v>
      </c>
      <c r="E76" s="613" t="s">
        <v>531</v>
      </c>
      <c r="F76" s="613"/>
      <c r="G76" s="613" t="s">
        <v>47</v>
      </c>
      <c r="H76" s="613" t="s">
        <v>24</v>
      </c>
      <c r="I76" s="613" t="s">
        <v>529</v>
      </c>
      <c r="J76" s="613" t="s">
        <v>413</v>
      </c>
      <c r="K76" s="613"/>
      <c r="L76" s="613" t="s">
        <v>529</v>
      </c>
      <c r="M76" s="613" t="s">
        <v>353</v>
      </c>
      <c r="N76" s="613">
        <v>0</v>
      </c>
      <c r="O76" s="613">
        <v>0</v>
      </c>
      <c r="P76" s="613">
        <v>0</v>
      </c>
      <c r="Q76" s="613">
        <v>0</v>
      </c>
      <c r="R76" s="613">
        <v>0</v>
      </c>
      <c r="S76" s="613">
        <v>0</v>
      </c>
      <c r="T76" s="613">
        <v>0</v>
      </c>
      <c r="U76" s="613">
        <v>0</v>
      </c>
      <c r="V76" s="613">
        <v>0</v>
      </c>
      <c r="W76" s="613">
        <v>0</v>
      </c>
      <c r="X76" s="613">
        <v>0</v>
      </c>
      <c r="Y76" s="613">
        <v>0</v>
      </c>
      <c r="Z76" s="613">
        <v>6000000</v>
      </c>
      <c r="AA76" s="613">
        <v>6000000</v>
      </c>
      <c r="AB76" s="613">
        <v>6000000</v>
      </c>
      <c r="AC76" s="613">
        <v>0</v>
      </c>
      <c r="AD76" s="613">
        <v>0</v>
      </c>
      <c r="AE76" s="613">
        <v>0</v>
      </c>
      <c r="AF76" s="613">
        <v>0</v>
      </c>
      <c r="AG76" s="613">
        <v>0</v>
      </c>
      <c r="AH76" s="613">
        <v>0</v>
      </c>
      <c r="AI76" s="613">
        <v>0</v>
      </c>
      <c r="AJ76" s="613">
        <v>0</v>
      </c>
      <c r="AK76" s="613">
        <v>0</v>
      </c>
      <c r="AL76" s="613">
        <v>0</v>
      </c>
      <c r="AM76" s="613">
        <v>0</v>
      </c>
      <c r="AN76" s="613">
        <v>0</v>
      </c>
      <c r="AO76" s="613">
        <v>0</v>
      </c>
      <c r="AP76" s="614">
        <v>0</v>
      </c>
      <c r="AQ76" s="615">
        <v>0</v>
      </c>
      <c r="AR76" s="616">
        <f t="shared" si="7"/>
        <v>0</v>
      </c>
      <c r="AS76" s="616">
        <f t="shared" si="8"/>
        <v>0</v>
      </c>
      <c r="AT76" s="616">
        <f t="shared" si="9"/>
        <v>0</v>
      </c>
      <c r="AU76" s="616">
        <f t="shared" ref="AU76:AU139" si="13">$AD76+$AO76+(1-$AQ76)*$AE76</f>
        <v>0</v>
      </c>
      <c r="AV76" s="616">
        <f t="shared" si="10"/>
        <v>0</v>
      </c>
      <c r="AW76" s="616">
        <f t="shared" si="11"/>
        <v>6000000</v>
      </c>
      <c r="AX76" s="616">
        <f t="shared" si="12"/>
        <v>0</v>
      </c>
      <c r="AY76" s="484"/>
      <c r="AZ76" s="484"/>
    </row>
    <row r="77" spans="1:52">
      <c r="A77" s="484"/>
      <c r="B77" s="617">
        <v>2028</v>
      </c>
      <c r="C77" s="618" t="s">
        <v>239</v>
      </c>
      <c r="D77" s="618" t="s">
        <v>532</v>
      </c>
      <c r="E77" s="618" t="s">
        <v>533</v>
      </c>
      <c r="F77" s="618"/>
      <c r="G77" s="618" t="s">
        <v>50</v>
      </c>
      <c r="H77" s="618" t="s">
        <v>24</v>
      </c>
      <c r="I77" s="618" t="s">
        <v>534</v>
      </c>
      <c r="J77" s="618" t="s">
        <v>413</v>
      </c>
      <c r="K77" s="618"/>
      <c r="L77" s="618"/>
      <c r="M77" s="618" t="s">
        <v>353</v>
      </c>
      <c r="N77" s="618">
        <v>0</v>
      </c>
      <c r="O77" s="618">
        <v>0</v>
      </c>
      <c r="P77" s="618">
        <v>0</v>
      </c>
      <c r="Q77" s="618">
        <v>0</v>
      </c>
      <c r="R77" s="618">
        <v>0</v>
      </c>
      <c r="S77" s="618">
        <v>0</v>
      </c>
      <c r="T77" s="618">
        <v>0</v>
      </c>
      <c r="U77" s="618">
        <v>0</v>
      </c>
      <c r="V77" s="618">
        <v>0</v>
      </c>
      <c r="W77" s="618">
        <v>0</v>
      </c>
      <c r="X77" s="618">
        <v>0</v>
      </c>
      <c r="Y77" s="618">
        <v>0</v>
      </c>
      <c r="Z77" s="618">
        <v>0</v>
      </c>
      <c r="AA77" s="618">
        <v>10214313</v>
      </c>
      <c r="AB77" s="618">
        <v>10214313</v>
      </c>
      <c r="AC77" s="618">
        <v>0</v>
      </c>
      <c r="AD77" s="618">
        <v>0</v>
      </c>
      <c r="AE77" s="618">
        <v>0</v>
      </c>
      <c r="AF77" s="618">
        <v>0</v>
      </c>
      <c r="AG77" s="618">
        <v>0</v>
      </c>
      <c r="AH77" s="618">
        <v>0</v>
      </c>
      <c r="AI77" s="618">
        <v>0</v>
      </c>
      <c r="AJ77" s="618">
        <v>0</v>
      </c>
      <c r="AK77" s="618">
        <v>0</v>
      </c>
      <c r="AL77" s="618">
        <v>0</v>
      </c>
      <c r="AM77" s="618">
        <v>0</v>
      </c>
      <c r="AN77" s="618">
        <v>0</v>
      </c>
      <c r="AO77" s="618">
        <v>0</v>
      </c>
      <c r="AP77" s="619">
        <v>0</v>
      </c>
      <c r="AQ77" s="615">
        <v>0</v>
      </c>
      <c r="AR77" s="616">
        <f t="shared" si="7"/>
        <v>0</v>
      </c>
      <c r="AS77" s="616">
        <f t="shared" si="8"/>
        <v>0</v>
      </c>
      <c r="AT77" s="616">
        <f t="shared" si="9"/>
        <v>0</v>
      </c>
      <c r="AU77" s="616">
        <f t="shared" si="13"/>
        <v>0</v>
      </c>
      <c r="AV77" s="616">
        <f t="shared" si="10"/>
        <v>0</v>
      </c>
      <c r="AW77" s="616">
        <f t="shared" si="11"/>
        <v>10214313</v>
      </c>
      <c r="AX77" s="616">
        <f t="shared" si="12"/>
        <v>0</v>
      </c>
      <c r="AY77" s="484"/>
      <c r="AZ77" s="484"/>
    </row>
    <row r="78" spans="1:52">
      <c r="A78" s="154"/>
      <c r="B78" s="612">
        <v>2029</v>
      </c>
      <c r="C78" s="613" t="s">
        <v>239</v>
      </c>
      <c r="D78" s="613" t="s">
        <v>397</v>
      </c>
      <c r="E78" s="613" t="s">
        <v>398</v>
      </c>
      <c r="F78" s="613"/>
      <c r="G78" s="613" t="s">
        <v>39</v>
      </c>
      <c r="H78" s="613" t="s">
        <v>24</v>
      </c>
      <c r="I78" s="613" t="s">
        <v>46</v>
      </c>
      <c r="J78" s="613" t="s">
        <v>26</v>
      </c>
      <c r="K78" s="613"/>
      <c r="L78" s="613" t="s">
        <v>20</v>
      </c>
      <c r="M78" s="613" t="s">
        <v>353</v>
      </c>
      <c r="N78" s="613">
        <v>0</v>
      </c>
      <c r="O78" s="613">
        <v>0</v>
      </c>
      <c r="P78" s="613">
        <v>805341.92099999997</v>
      </c>
      <c r="Q78" s="613">
        <v>0</v>
      </c>
      <c r="R78" s="613">
        <v>0</v>
      </c>
      <c r="S78" s="613">
        <v>468280.90159999998</v>
      </c>
      <c r="T78" s="613">
        <v>0</v>
      </c>
      <c r="U78" s="613">
        <v>3718399.023</v>
      </c>
      <c r="V78" s="613">
        <v>0</v>
      </c>
      <c r="W78" s="613">
        <v>19744.698810000002</v>
      </c>
      <c r="X78" s="613">
        <v>6950624.4850000003</v>
      </c>
      <c r="Y78" s="613">
        <v>11853064.27</v>
      </c>
      <c r="Z78" s="613">
        <v>4154999.9959999998</v>
      </c>
      <c r="AA78" s="613">
        <v>4469175.3669999996</v>
      </c>
      <c r="AB78" s="613">
        <v>4073986.963</v>
      </c>
      <c r="AC78" s="613">
        <v>0</v>
      </c>
      <c r="AD78" s="613">
        <v>6950624.4850000003</v>
      </c>
      <c r="AE78" s="613">
        <v>0</v>
      </c>
      <c r="AF78" s="613">
        <v>0</v>
      </c>
      <c r="AG78" s="613">
        <v>2486.5715879999998</v>
      </c>
      <c r="AH78" s="613">
        <v>74823.8</v>
      </c>
      <c r="AI78" s="613">
        <v>66000</v>
      </c>
      <c r="AJ78" s="613">
        <v>2496175.86</v>
      </c>
      <c r="AK78" s="613">
        <v>1518000.3359999999</v>
      </c>
      <c r="AL78" s="613">
        <v>0</v>
      </c>
      <c r="AM78" s="613">
        <v>4994266.1909999996</v>
      </c>
      <c r="AN78" s="613">
        <v>0</v>
      </c>
      <c r="AO78" s="613">
        <v>0</v>
      </c>
      <c r="AP78" s="614">
        <v>0</v>
      </c>
      <c r="AQ78" s="615">
        <v>0</v>
      </c>
      <c r="AR78" s="616">
        <f t="shared" si="7"/>
        <v>0</v>
      </c>
      <c r="AS78" s="616">
        <f t="shared" si="8"/>
        <v>628958.71591129061</v>
      </c>
      <c r="AT78" s="616">
        <f t="shared" si="9"/>
        <v>0</v>
      </c>
      <c r="AU78" s="616">
        <f t="shared" si="13"/>
        <v>6950624.4850000003</v>
      </c>
      <c r="AV78" s="616">
        <f t="shared" si="10"/>
        <v>0</v>
      </c>
      <c r="AW78" s="616">
        <f t="shared" si="11"/>
        <v>9068253.1539999992</v>
      </c>
      <c r="AX78" s="616">
        <f t="shared" si="12"/>
        <v>7.9405310152413877</v>
      </c>
      <c r="AY78" s="484"/>
      <c r="AZ78" s="484"/>
    </row>
    <row r="79" spans="1:52">
      <c r="A79" s="484"/>
      <c r="B79" s="617">
        <v>2029</v>
      </c>
      <c r="C79" s="618" t="s">
        <v>239</v>
      </c>
      <c r="D79" s="618" t="s">
        <v>399</v>
      </c>
      <c r="E79" s="618" t="s">
        <v>400</v>
      </c>
      <c r="F79" s="618"/>
      <c r="G79" s="618" t="s">
        <v>27</v>
      </c>
      <c r="H79" s="618" t="s">
        <v>24</v>
      </c>
      <c r="I79" s="618" t="s">
        <v>46</v>
      </c>
      <c r="J79" s="618" t="s">
        <v>26</v>
      </c>
      <c r="K79" s="618"/>
      <c r="L79" s="618" t="s">
        <v>20</v>
      </c>
      <c r="M79" s="618" t="s">
        <v>401</v>
      </c>
      <c r="N79" s="618">
        <v>1650275.2050000001</v>
      </c>
      <c r="O79" s="618">
        <v>245.2402721</v>
      </c>
      <c r="P79" s="618">
        <v>928449.77099999995</v>
      </c>
      <c r="Q79" s="618">
        <v>984683.50600000005</v>
      </c>
      <c r="R79" s="618">
        <v>145.81409049999999</v>
      </c>
      <c r="S79" s="618">
        <v>550121.03040000005</v>
      </c>
      <c r="T79" s="618">
        <v>11707939.449999999</v>
      </c>
      <c r="U79" s="618">
        <v>7102914.1670000004</v>
      </c>
      <c r="V79" s="618">
        <v>1438.3233439999999</v>
      </c>
      <c r="W79" s="618">
        <v>37716.47423</v>
      </c>
      <c r="X79" s="618">
        <v>13791260.48</v>
      </c>
      <c r="Y79" s="618">
        <v>23637449.210000001</v>
      </c>
      <c r="Z79" s="618">
        <v>6225000</v>
      </c>
      <c r="AA79" s="618">
        <v>6707619.5010000002</v>
      </c>
      <c r="AB79" s="618">
        <v>6074668.1289999997</v>
      </c>
      <c r="AC79" s="618">
        <v>815867.48820000002</v>
      </c>
      <c r="AD79" s="618">
        <v>12957411.609999999</v>
      </c>
      <c r="AE79" s="618">
        <v>0</v>
      </c>
      <c r="AF79" s="618">
        <v>115.3325213</v>
      </c>
      <c r="AG79" s="618">
        <v>2921.1426710000001</v>
      </c>
      <c r="AH79" s="618">
        <v>551041.30000000005</v>
      </c>
      <c r="AI79" s="618">
        <v>420412</v>
      </c>
      <c r="AJ79" s="618">
        <v>2436668.7000000002</v>
      </c>
      <c r="AK79" s="618">
        <v>2816878</v>
      </c>
      <c r="AL79" s="618">
        <v>2249640.6129999999</v>
      </c>
      <c r="AM79" s="618">
        <v>8997681.8379999995</v>
      </c>
      <c r="AN79" s="618">
        <v>0</v>
      </c>
      <c r="AO79" s="618">
        <v>0</v>
      </c>
      <c r="AP79" s="619">
        <v>17981.384429999998</v>
      </c>
      <c r="AQ79" s="615">
        <v>0</v>
      </c>
      <c r="AR79" s="616">
        <f t="shared" si="7"/>
        <v>175032.01518156714</v>
      </c>
      <c r="AS79" s="616">
        <f t="shared" si="8"/>
        <v>700059.54505219753</v>
      </c>
      <c r="AT79" s="616">
        <f t="shared" si="9"/>
        <v>833848.87263</v>
      </c>
      <c r="AU79" s="616">
        <f t="shared" si="13"/>
        <v>12957411.609999999</v>
      </c>
      <c r="AV79" s="616">
        <f t="shared" si="10"/>
        <v>2249640.6129999999</v>
      </c>
      <c r="AW79" s="616">
        <f t="shared" si="11"/>
        <v>15072349.967</v>
      </c>
      <c r="AX79" s="616">
        <f t="shared" si="12"/>
        <v>12.852737887216605</v>
      </c>
      <c r="AY79" s="484"/>
      <c r="AZ79" s="484"/>
    </row>
    <row r="80" spans="1:52">
      <c r="A80" s="154"/>
      <c r="B80" s="612">
        <v>2029</v>
      </c>
      <c r="C80" s="613" t="s">
        <v>239</v>
      </c>
      <c r="D80" s="613" t="s">
        <v>402</v>
      </c>
      <c r="E80" s="613" t="s">
        <v>403</v>
      </c>
      <c r="F80" s="613"/>
      <c r="G80" s="613" t="s">
        <v>27</v>
      </c>
      <c r="H80" s="613" t="s">
        <v>24</v>
      </c>
      <c r="I80" s="613" t="s">
        <v>46</v>
      </c>
      <c r="J80" s="613" t="s">
        <v>26</v>
      </c>
      <c r="K80" s="613"/>
      <c r="L80" s="613" t="s">
        <v>20</v>
      </c>
      <c r="M80" s="613" t="s">
        <v>401</v>
      </c>
      <c r="N80" s="613">
        <v>79414.263370000001</v>
      </c>
      <c r="O80" s="613">
        <v>9.9053077750000007</v>
      </c>
      <c r="P80" s="613">
        <v>1688028.0490000001</v>
      </c>
      <c r="Q80" s="613">
        <v>44576.518609999999</v>
      </c>
      <c r="R80" s="613">
        <v>5.6259828809999997</v>
      </c>
      <c r="S80" s="613">
        <v>1227178.787</v>
      </c>
      <c r="T80" s="613">
        <v>491595.20270000002</v>
      </c>
      <c r="U80" s="613">
        <v>6543154.96</v>
      </c>
      <c r="V80" s="613">
        <v>52.248488780000002</v>
      </c>
      <c r="W80" s="613">
        <v>34744.152840000002</v>
      </c>
      <c r="X80" s="613">
        <v>12658966.460000001</v>
      </c>
      <c r="Y80" s="613">
        <v>20666280.43</v>
      </c>
      <c r="Z80" s="613">
        <v>3899999.9980000001</v>
      </c>
      <c r="AA80" s="613">
        <v>6244016.4730000002</v>
      </c>
      <c r="AB80" s="613">
        <v>3768756.0359999998</v>
      </c>
      <c r="AC80" s="613">
        <v>31002.771680000002</v>
      </c>
      <c r="AD80" s="613">
        <v>12624432.039999999</v>
      </c>
      <c r="AE80" s="613">
        <v>0</v>
      </c>
      <c r="AF80" s="613">
        <v>4.3146640999999999</v>
      </c>
      <c r="AG80" s="613">
        <v>6516.3193579999997</v>
      </c>
      <c r="AH80" s="613">
        <v>308860.45</v>
      </c>
      <c r="AI80" s="613">
        <v>170230</v>
      </c>
      <c r="AJ80" s="613">
        <v>961695.64</v>
      </c>
      <c r="AK80" s="613">
        <v>2459213.9079999998</v>
      </c>
      <c r="AL80" s="613">
        <v>86621.623120000004</v>
      </c>
      <c r="AM80" s="613">
        <v>9487884.9450000003</v>
      </c>
      <c r="AN80" s="613">
        <v>0</v>
      </c>
      <c r="AO80" s="613">
        <v>0</v>
      </c>
      <c r="AP80" s="614">
        <v>3531.6533909999998</v>
      </c>
      <c r="AQ80" s="615">
        <v>0</v>
      </c>
      <c r="AR80" s="616">
        <f t="shared" si="7"/>
        <v>16224.556616778991</v>
      </c>
      <c r="AS80" s="616">
        <f t="shared" si="8"/>
        <v>1777116.6242219165</v>
      </c>
      <c r="AT80" s="616">
        <f t="shared" si="9"/>
        <v>34534.425071000005</v>
      </c>
      <c r="AU80" s="616">
        <f t="shared" si="13"/>
        <v>12624432.039999999</v>
      </c>
      <c r="AV80" s="616">
        <f t="shared" si="10"/>
        <v>86621.623120000004</v>
      </c>
      <c r="AW80" s="616">
        <f t="shared" si="11"/>
        <v>13256640.981000001</v>
      </c>
      <c r="AX80" s="616">
        <f t="shared" si="12"/>
        <v>5.3389208202101681</v>
      </c>
      <c r="AY80" s="484"/>
      <c r="AZ80" s="484"/>
    </row>
    <row r="81" spans="1:52">
      <c r="A81" s="484"/>
      <c r="B81" s="617">
        <v>2029</v>
      </c>
      <c r="C81" s="618" t="s">
        <v>239</v>
      </c>
      <c r="D81" s="618" t="s">
        <v>404</v>
      </c>
      <c r="E81" s="618" t="s">
        <v>405</v>
      </c>
      <c r="F81" s="618"/>
      <c r="G81" s="618" t="s">
        <v>33</v>
      </c>
      <c r="H81" s="618" t="s">
        <v>24</v>
      </c>
      <c r="I81" s="618" t="s">
        <v>46</v>
      </c>
      <c r="J81" s="618" t="s">
        <v>26</v>
      </c>
      <c r="K81" s="618"/>
      <c r="L81" s="618" t="s">
        <v>20</v>
      </c>
      <c r="M81" s="618" t="s">
        <v>401</v>
      </c>
      <c r="N81" s="618">
        <v>0</v>
      </c>
      <c r="O81" s="618">
        <v>0</v>
      </c>
      <c r="P81" s="618">
        <v>2753784.6940000001</v>
      </c>
      <c r="Q81" s="618">
        <v>0</v>
      </c>
      <c r="R81" s="618">
        <v>0</v>
      </c>
      <c r="S81" s="618">
        <v>1474219.0989999999</v>
      </c>
      <c r="T81" s="618">
        <v>0</v>
      </c>
      <c r="U81" s="618">
        <v>12249237.630000001</v>
      </c>
      <c r="V81" s="618">
        <v>0</v>
      </c>
      <c r="W81" s="618">
        <v>65043.451829999998</v>
      </c>
      <c r="X81" s="618">
        <v>23264027.960000001</v>
      </c>
      <c r="Y81" s="618">
        <v>43381185.140000001</v>
      </c>
      <c r="Z81" s="618">
        <v>6085000.0010000002</v>
      </c>
      <c r="AA81" s="618">
        <v>7434291.3130000001</v>
      </c>
      <c r="AB81" s="618">
        <v>5945233.5580000002</v>
      </c>
      <c r="AC81" s="618">
        <v>0</v>
      </c>
      <c r="AD81" s="618">
        <v>23264027.960000001</v>
      </c>
      <c r="AE81" s="618">
        <v>0</v>
      </c>
      <c r="AF81" s="618">
        <v>0</v>
      </c>
      <c r="AG81" s="618">
        <v>7828.1034140000002</v>
      </c>
      <c r="AH81" s="618">
        <v>514136.08</v>
      </c>
      <c r="AI81" s="618">
        <v>199813.33</v>
      </c>
      <c r="AJ81" s="618">
        <v>2752144.73</v>
      </c>
      <c r="AK81" s="618">
        <v>2618905.861</v>
      </c>
      <c r="AL81" s="618">
        <v>0</v>
      </c>
      <c r="AM81" s="618">
        <v>16940439.890000001</v>
      </c>
      <c r="AN81" s="618">
        <v>0</v>
      </c>
      <c r="AO81" s="618">
        <v>0</v>
      </c>
      <c r="AP81" s="619">
        <v>0</v>
      </c>
      <c r="AQ81" s="615">
        <v>0</v>
      </c>
      <c r="AR81" s="616">
        <f t="shared" si="7"/>
        <v>0</v>
      </c>
      <c r="AS81" s="616">
        <f t="shared" si="8"/>
        <v>2038814.2336413683</v>
      </c>
      <c r="AT81" s="616">
        <f t="shared" si="9"/>
        <v>0</v>
      </c>
      <c r="AU81" s="616">
        <f t="shared" si="13"/>
        <v>23264027.960000001</v>
      </c>
      <c r="AV81" s="616">
        <f t="shared" si="10"/>
        <v>0</v>
      </c>
      <c r="AW81" s="616">
        <f t="shared" si="11"/>
        <v>22885673.447999999</v>
      </c>
      <c r="AX81" s="616">
        <f t="shared" si="12"/>
        <v>8.3089668545937077</v>
      </c>
      <c r="AY81" s="484"/>
      <c r="AZ81" s="484"/>
    </row>
    <row r="82" spans="1:52">
      <c r="A82" s="154"/>
      <c r="B82" s="612">
        <v>2029</v>
      </c>
      <c r="C82" s="613" t="s">
        <v>239</v>
      </c>
      <c r="D82" s="613" t="s">
        <v>406</v>
      </c>
      <c r="E82" s="613" t="s">
        <v>407</v>
      </c>
      <c r="F82" s="613"/>
      <c r="G82" s="613" t="s">
        <v>45</v>
      </c>
      <c r="H82" s="613" t="s">
        <v>24</v>
      </c>
      <c r="I82" s="613" t="s">
        <v>46</v>
      </c>
      <c r="J82" s="613" t="s">
        <v>26</v>
      </c>
      <c r="K82" s="613"/>
      <c r="L82" s="613" t="s">
        <v>20</v>
      </c>
      <c r="M82" s="613" t="s">
        <v>353</v>
      </c>
      <c r="N82" s="613">
        <v>-24491.127329999999</v>
      </c>
      <c r="O82" s="613">
        <v>-1.5730884060000001</v>
      </c>
      <c r="P82" s="613">
        <v>1479371.0560000001</v>
      </c>
      <c r="Q82" s="613">
        <v>-17143.789130000001</v>
      </c>
      <c r="R82" s="613">
        <v>-1.1011618839999999</v>
      </c>
      <c r="S82" s="613">
        <v>1003223.785</v>
      </c>
      <c r="T82" s="613">
        <v>-342875.78259999998</v>
      </c>
      <c r="U82" s="613">
        <v>10548112.539999999</v>
      </c>
      <c r="V82" s="613">
        <v>-48.012377950000001</v>
      </c>
      <c r="W82" s="613">
        <v>56010.477579999999</v>
      </c>
      <c r="X82" s="613">
        <v>19536473.52</v>
      </c>
      <c r="Y82" s="613">
        <v>28869752.41</v>
      </c>
      <c r="Z82" s="613">
        <v>5150000</v>
      </c>
      <c r="AA82" s="613">
        <v>5002797.8099999996</v>
      </c>
      <c r="AB82" s="613">
        <v>5002797.8099999996</v>
      </c>
      <c r="AC82" s="613">
        <v>-22483.338909999999</v>
      </c>
      <c r="AD82" s="613">
        <v>19558956.859999999</v>
      </c>
      <c r="AE82" s="613">
        <v>0</v>
      </c>
      <c r="AF82" s="613">
        <v>-2.481002449</v>
      </c>
      <c r="AG82" s="613">
        <v>5327.118297</v>
      </c>
      <c r="AH82" s="613">
        <v>157944.79999999999</v>
      </c>
      <c r="AI82" s="613">
        <v>150000</v>
      </c>
      <c r="AJ82" s="613">
        <v>742055.2</v>
      </c>
      <c r="AK82" s="613">
        <v>4100000</v>
      </c>
      <c r="AL82" s="613">
        <v>-57684.253250000002</v>
      </c>
      <c r="AM82" s="613">
        <v>13725077.9</v>
      </c>
      <c r="AN82" s="613">
        <v>0</v>
      </c>
      <c r="AO82" s="613">
        <v>0</v>
      </c>
      <c r="AP82" s="614">
        <v>0</v>
      </c>
      <c r="AQ82" s="615">
        <v>0</v>
      </c>
      <c r="AR82" s="616">
        <f t="shared" si="7"/>
        <v>-5489.1999624966475</v>
      </c>
      <c r="AS82" s="616">
        <f t="shared" si="8"/>
        <v>1306070.4238889243</v>
      </c>
      <c r="AT82" s="616">
        <f t="shared" si="9"/>
        <v>-22483.338909999999</v>
      </c>
      <c r="AU82" s="616">
        <f t="shared" si="13"/>
        <v>19558956.859999999</v>
      </c>
      <c r="AV82" s="616">
        <f t="shared" si="10"/>
        <v>-57684.253250000002</v>
      </c>
      <c r="AW82" s="616">
        <f t="shared" si="11"/>
        <v>18727875.710000001</v>
      </c>
      <c r="AX82" s="616">
        <f t="shared" si="12"/>
        <v>10.508681345935798</v>
      </c>
      <c r="AY82" s="484"/>
      <c r="AZ82" s="484"/>
    </row>
    <row r="83" spans="1:52">
      <c r="A83" s="484"/>
      <c r="B83" s="617">
        <v>2029</v>
      </c>
      <c r="C83" s="618" t="s">
        <v>239</v>
      </c>
      <c r="D83" s="618" t="s">
        <v>408</v>
      </c>
      <c r="E83" s="618" t="s">
        <v>409</v>
      </c>
      <c r="F83" s="618"/>
      <c r="G83" s="618" t="s">
        <v>45</v>
      </c>
      <c r="H83" s="618" t="s">
        <v>24</v>
      </c>
      <c r="I83" s="618" t="s">
        <v>46</v>
      </c>
      <c r="J83" s="618" t="s">
        <v>26</v>
      </c>
      <c r="K83" s="618"/>
      <c r="L83" s="618" t="s">
        <v>20</v>
      </c>
      <c r="M83" s="618" t="s">
        <v>353</v>
      </c>
      <c r="N83" s="618">
        <v>163325.79999999999</v>
      </c>
      <c r="O83" s="618">
        <v>6.1524999999999999</v>
      </c>
      <c r="P83" s="618">
        <v>375577.59999999998</v>
      </c>
      <c r="Q83" s="618">
        <v>107138.68</v>
      </c>
      <c r="R83" s="618">
        <v>3.47045</v>
      </c>
      <c r="S83" s="618">
        <v>223402.82</v>
      </c>
      <c r="T83" s="618">
        <v>865642.64599999995</v>
      </c>
      <c r="U83" s="618">
        <v>2032235.1</v>
      </c>
      <c r="V83" s="618">
        <v>36.890726720000004</v>
      </c>
      <c r="W83" s="618">
        <v>10791.168379999999</v>
      </c>
      <c r="X83" s="618">
        <v>3846097.2209999999</v>
      </c>
      <c r="Y83" s="618">
        <v>6642061.71</v>
      </c>
      <c r="Z83" s="618">
        <v>1850000</v>
      </c>
      <c r="AA83" s="618">
        <v>2377683.6260000002</v>
      </c>
      <c r="AB83" s="618">
        <v>1801081.054</v>
      </c>
      <c r="AC83" s="618">
        <v>21604.84203</v>
      </c>
      <c r="AD83" s="618">
        <v>3789238.0890000002</v>
      </c>
      <c r="AE83" s="618">
        <v>0</v>
      </c>
      <c r="AF83" s="618">
        <v>2.8042690289999999</v>
      </c>
      <c r="AG83" s="618">
        <v>1186.2689740000001</v>
      </c>
      <c r="AH83" s="618">
        <v>102790.05</v>
      </c>
      <c r="AI83" s="618">
        <v>175000</v>
      </c>
      <c r="AJ83" s="618">
        <v>655579.94999999995</v>
      </c>
      <c r="AK83" s="618">
        <v>916630</v>
      </c>
      <c r="AL83" s="618">
        <v>60426.893810000001</v>
      </c>
      <c r="AM83" s="618">
        <v>2676495.5099999998</v>
      </c>
      <c r="AN83" s="618">
        <v>0</v>
      </c>
      <c r="AO83" s="618">
        <v>0</v>
      </c>
      <c r="AP83" s="619">
        <v>35254.289779999999</v>
      </c>
      <c r="AQ83" s="615">
        <v>0</v>
      </c>
      <c r="AR83" s="616">
        <f t="shared" si="7"/>
        <v>6654.6873037963142</v>
      </c>
      <c r="AS83" s="616">
        <f t="shared" si="8"/>
        <v>294756.84692760539</v>
      </c>
      <c r="AT83" s="616">
        <f t="shared" si="9"/>
        <v>56859.131809999999</v>
      </c>
      <c r="AU83" s="616">
        <f t="shared" si="13"/>
        <v>3789238.0890000002</v>
      </c>
      <c r="AV83" s="616">
        <f t="shared" si="10"/>
        <v>60426.893810000001</v>
      </c>
      <c r="AW83" s="616">
        <f t="shared" si="11"/>
        <v>4477576.5639999993</v>
      </c>
      <c r="AX83" s="616">
        <f t="shared" si="12"/>
        <v>9.0803505937128168</v>
      </c>
      <c r="AY83" s="484"/>
      <c r="AZ83" s="484"/>
    </row>
    <row r="84" spans="1:52">
      <c r="A84" s="154"/>
      <c r="B84" s="612">
        <v>2029</v>
      </c>
      <c r="C84" s="613" t="s">
        <v>239</v>
      </c>
      <c r="D84" s="613" t="s">
        <v>410</v>
      </c>
      <c r="E84" s="613" t="s">
        <v>411</v>
      </c>
      <c r="F84" s="613"/>
      <c r="G84" s="613" t="s">
        <v>45</v>
      </c>
      <c r="H84" s="613" t="s">
        <v>24</v>
      </c>
      <c r="I84" s="613" t="s">
        <v>412</v>
      </c>
      <c r="J84" s="613" t="s">
        <v>413</v>
      </c>
      <c r="K84" s="613"/>
      <c r="L84" s="613" t="s">
        <v>29</v>
      </c>
      <c r="M84" s="613" t="s">
        <v>353</v>
      </c>
      <c r="N84" s="613">
        <v>0</v>
      </c>
      <c r="O84" s="613">
        <v>0</v>
      </c>
      <c r="P84" s="613">
        <v>0</v>
      </c>
      <c r="Q84" s="613">
        <v>0</v>
      </c>
      <c r="R84" s="613">
        <v>0</v>
      </c>
      <c r="S84" s="613">
        <v>0</v>
      </c>
      <c r="T84" s="613">
        <v>0</v>
      </c>
      <c r="U84" s="613">
        <v>0</v>
      </c>
      <c r="V84" s="613">
        <v>0</v>
      </c>
      <c r="W84" s="613">
        <v>0</v>
      </c>
      <c r="X84" s="613">
        <v>0</v>
      </c>
      <c r="Y84" s="613">
        <v>0</v>
      </c>
      <c r="Z84" s="613">
        <v>1875000</v>
      </c>
      <c r="AA84" s="613">
        <v>1875000</v>
      </c>
      <c r="AB84" s="613">
        <v>1875000</v>
      </c>
      <c r="AC84" s="613">
        <v>0</v>
      </c>
      <c r="AD84" s="613">
        <v>0</v>
      </c>
      <c r="AE84" s="613">
        <v>0</v>
      </c>
      <c r="AF84" s="613">
        <v>0</v>
      </c>
      <c r="AG84" s="613">
        <v>0</v>
      </c>
      <c r="AH84" s="613">
        <v>153330.4</v>
      </c>
      <c r="AI84" s="613">
        <v>47503.9</v>
      </c>
      <c r="AJ84" s="613">
        <v>1674165.7</v>
      </c>
      <c r="AK84" s="613">
        <v>0</v>
      </c>
      <c r="AL84" s="613">
        <v>0</v>
      </c>
      <c r="AM84" s="613">
        <v>0</v>
      </c>
      <c r="AN84" s="613">
        <v>0</v>
      </c>
      <c r="AO84" s="613">
        <v>0</v>
      </c>
      <c r="AP84" s="614">
        <v>0</v>
      </c>
      <c r="AQ84" s="615">
        <v>0</v>
      </c>
      <c r="AR84" s="616">
        <f t="shared" si="7"/>
        <v>0</v>
      </c>
      <c r="AS84" s="616">
        <f t="shared" si="8"/>
        <v>0</v>
      </c>
      <c r="AT84" s="616">
        <f t="shared" si="9"/>
        <v>0</v>
      </c>
      <c r="AU84" s="616">
        <f t="shared" si="13"/>
        <v>0</v>
      </c>
      <c r="AV84" s="616">
        <f t="shared" si="10"/>
        <v>0</v>
      </c>
      <c r="AW84" s="616">
        <f t="shared" si="11"/>
        <v>1875000</v>
      </c>
      <c r="AX84" s="616">
        <f t="shared" si="12"/>
        <v>0</v>
      </c>
      <c r="AY84" s="484"/>
      <c r="AZ84" s="484"/>
    </row>
    <row r="85" spans="1:52">
      <c r="A85" s="484"/>
      <c r="B85" s="617">
        <v>2029</v>
      </c>
      <c r="C85" s="618" t="s">
        <v>239</v>
      </c>
      <c r="D85" s="618" t="s">
        <v>414</v>
      </c>
      <c r="E85" s="618" t="s">
        <v>415</v>
      </c>
      <c r="F85" s="618"/>
      <c r="G85" s="618" t="s">
        <v>18</v>
      </c>
      <c r="H85" s="618" t="s">
        <v>24</v>
      </c>
      <c r="I85" s="618" t="s">
        <v>46</v>
      </c>
      <c r="J85" s="618" t="s">
        <v>26</v>
      </c>
      <c r="K85" s="618"/>
      <c r="L85" s="618" t="s">
        <v>20</v>
      </c>
      <c r="M85" s="618" t="s">
        <v>353</v>
      </c>
      <c r="N85" s="618">
        <v>-8948.1158950000008</v>
      </c>
      <c r="O85" s="618">
        <v>-3.0949556280000001</v>
      </c>
      <c r="P85" s="618">
        <v>339947.19189999998</v>
      </c>
      <c r="Q85" s="618">
        <v>-394.32781890000001</v>
      </c>
      <c r="R85" s="618">
        <v>-1.237982251</v>
      </c>
      <c r="S85" s="618">
        <v>171034.22889999999</v>
      </c>
      <c r="T85" s="618">
        <v>-84234.296579999995</v>
      </c>
      <c r="U85" s="618">
        <v>1815914.1910000001</v>
      </c>
      <c r="V85" s="618">
        <v>-19.867866329999998</v>
      </c>
      <c r="W85" s="618">
        <v>9642.5043569999998</v>
      </c>
      <c r="X85" s="618">
        <v>3379176.5269999998</v>
      </c>
      <c r="Y85" s="618">
        <v>7229980.693</v>
      </c>
      <c r="Z85" s="618">
        <v>4700000.0039999997</v>
      </c>
      <c r="AA85" s="618">
        <v>4625932.7520000003</v>
      </c>
      <c r="AB85" s="618">
        <v>4508804.6629999997</v>
      </c>
      <c r="AC85" s="618">
        <v>-9716.6562869999998</v>
      </c>
      <c r="AD85" s="618">
        <v>3385814.1630000002</v>
      </c>
      <c r="AE85" s="618">
        <v>0</v>
      </c>
      <c r="AF85" s="618">
        <v>-1.015280312</v>
      </c>
      <c r="AG85" s="618">
        <v>908.1917555</v>
      </c>
      <c r="AH85" s="618">
        <v>170936.95</v>
      </c>
      <c r="AI85" s="618">
        <v>157433</v>
      </c>
      <c r="AJ85" s="618">
        <v>789063.39</v>
      </c>
      <c r="AK85" s="618">
        <v>3582566.6639999999</v>
      </c>
      <c r="AL85" s="618">
        <v>-25309.945769999998</v>
      </c>
      <c r="AM85" s="618">
        <v>3034632.79</v>
      </c>
      <c r="AN85" s="618">
        <v>0</v>
      </c>
      <c r="AO85" s="618">
        <v>0</v>
      </c>
      <c r="AP85" s="619">
        <v>3079.020027</v>
      </c>
      <c r="AQ85" s="615">
        <v>0</v>
      </c>
      <c r="AR85" s="616">
        <f t="shared" si="7"/>
        <v>-2387.4421271455008</v>
      </c>
      <c r="AS85" s="616">
        <f t="shared" si="8"/>
        <v>286251.50875868852</v>
      </c>
      <c r="AT85" s="616">
        <f t="shared" si="9"/>
        <v>-6637.6362599999993</v>
      </c>
      <c r="AU85" s="616">
        <f t="shared" si="13"/>
        <v>3385814.1630000002</v>
      </c>
      <c r="AV85" s="616">
        <f t="shared" si="10"/>
        <v>-25309.945769999998</v>
      </c>
      <c r="AW85" s="616">
        <f t="shared" si="11"/>
        <v>7543437.4529999997</v>
      </c>
      <c r="AX85" s="616">
        <f t="shared" si="12"/>
        <v>10.601281380697319</v>
      </c>
      <c r="AY85" s="484"/>
      <c r="AZ85" s="484"/>
    </row>
    <row r="86" spans="1:52">
      <c r="A86" s="154"/>
      <c r="B86" s="612">
        <v>2029</v>
      </c>
      <c r="C86" s="613" t="s">
        <v>239</v>
      </c>
      <c r="D86" s="613" t="s">
        <v>416</v>
      </c>
      <c r="E86" s="613" t="s">
        <v>417</v>
      </c>
      <c r="F86" s="613"/>
      <c r="G86" s="613" t="s">
        <v>18</v>
      </c>
      <c r="H86" s="613" t="s">
        <v>24</v>
      </c>
      <c r="I86" s="613" t="s">
        <v>46</v>
      </c>
      <c r="J86" s="613" t="s">
        <v>26</v>
      </c>
      <c r="K86" s="613"/>
      <c r="L86" s="613" t="s">
        <v>35</v>
      </c>
      <c r="M86" s="613" t="s">
        <v>353</v>
      </c>
      <c r="N86" s="613">
        <v>613221.14390000002</v>
      </c>
      <c r="O86" s="613">
        <v>410.27259570000001</v>
      </c>
      <c r="P86" s="613">
        <v>79276.658020000003</v>
      </c>
      <c r="Q86" s="613">
        <v>526180.42489999998</v>
      </c>
      <c r="R86" s="613">
        <v>339.74101539999998</v>
      </c>
      <c r="S86" s="613">
        <v>43971.535279999996</v>
      </c>
      <c r="T86" s="613">
        <v>6681781.8130000001</v>
      </c>
      <c r="U86" s="613">
        <v>702036.10129999998</v>
      </c>
      <c r="V86" s="613">
        <v>908.63310420000005</v>
      </c>
      <c r="W86" s="613">
        <v>3727.811698</v>
      </c>
      <c r="X86" s="613">
        <v>1933150</v>
      </c>
      <c r="Y86" s="613">
        <v>3221621.9589999998</v>
      </c>
      <c r="Z86" s="613">
        <v>3855000</v>
      </c>
      <c r="AA86" s="613">
        <v>3744598.3569999998</v>
      </c>
      <c r="AB86" s="613">
        <v>3744598.3569999998</v>
      </c>
      <c r="AC86" s="613">
        <v>662505.05429999996</v>
      </c>
      <c r="AD86" s="613">
        <v>1265795.0519999999</v>
      </c>
      <c r="AE86" s="613">
        <v>0</v>
      </c>
      <c r="AF86" s="613">
        <v>81.339094509999995</v>
      </c>
      <c r="AG86" s="613">
        <v>233.48885229999999</v>
      </c>
      <c r="AH86" s="613">
        <v>160801.15</v>
      </c>
      <c r="AI86" s="613">
        <v>112500</v>
      </c>
      <c r="AJ86" s="613">
        <v>506698.85</v>
      </c>
      <c r="AK86" s="613">
        <v>3075000</v>
      </c>
      <c r="AL86" s="613">
        <v>1478842.7250000001</v>
      </c>
      <c r="AM86" s="613">
        <v>1076892.3149999999</v>
      </c>
      <c r="AN86" s="613">
        <v>0</v>
      </c>
      <c r="AO86" s="613">
        <v>0</v>
      </c>
      <c r="AP86" s="614">
        <v>4849.8933559999996</v>
      </c>
      <c r="AQ86" s="615">
        <v>0</v>
      </c>
      <c r="AR86" s="616">
        <f t="shared" si="7"/>
        <v>98469.23018839852</v>
      </c>
      <c r="AS86" s="616">
        <f t="shared" si="8"/>
        <v>71705.229678059477</v>
      </c>
      <c r="AT86" s="616">
        <f t="shared" si="9"/>
        <v>667354.94765599992</v>
      </c>
      <c r="AU86" s="616">
        <f t="shared" si="13"/>
        <v>1265795.0519999999</v>
      </c>
      <c r="AV86" s="616">
        <f t="shared" si="10"/>
        <v>1478842.7250000001</v>
      </c>
      <c r="AW86" s="616">
        <f t="shared" si="11"/>
        <v>4821490.6720000003</v>
      </c>
      <c r="AX86" s="616">
        <f t="shared" si="12"/>
        <v>15.018323207874889</v>
      </c>
      <c r="AY86" s="484"/>
      <c r="AZ86" s="484"/>
    </row>
    <row r="87" spans="1:52">
      <c r="A87" s="484"/>
      <c r="B87" s="617">
        <v>2029</v>
      </c>
      <c r="C87" s="618" t="s">
        <v>239</v>
      </c>
      <c r="D87" s="618" t="s">
        <v>418</v>
      </c>
      <c r="E87" s="618" t="s">
        <v>419</v>
      </c>
      <c r="F87" s="618"/>
      <c r="G87" s="618" t="s">
        <v>18</v>
      </c>
      <c r="H87" s="618" t="s">
        <v>24</v>
      </c>
      <c r="I87" s="618" t="s">
        <v>46</v>
      </c>
      <c r="J87" s="618" t="s">
        <v>26</v>
      </c>
      <c r="K87" s="618"/>
      <c r="L87" s="618" t="s">
        <v>35</v>
      </c>
      <c r="M87" s="618" t="s">
        <v>353</v>
      </c>
      <c r="N87" s="618">
        <v>276613.92239999998</v>
      </c>
      <c r="O87" s="618">
        <v>360.91854499999999</v>
      </c>
      <c r="P87" s="618">
        <v>132891.79079999999</v>
      </c>
      <c r="Q87" s="618">
        <v>251090.37890000001</v>
      </c>
      <c r="R87" s="618">
        <v>325.36969049999999</v>
      </c>
      <c r="S87" s="618">
        <v>94377.163870000004</v>
      </c>
      <c r="T87" s="618">
        <v>3907391.0690000001</v>
      </c>
      <c r="U87" s="618">
        <v>1194961.4080000001</v>
      </c>
      <c r="V87" s="618">
        <v>646.36383880000005</v>
      </c>
      <c r="W87" s="618">
        <v>6345.2450790000003</v>
      </c>
      <c r="X87" s="618">
        <v>2594980.824</v>
      </c>
      <c r="Y87" s="618">
        <v>3859457.6630000002</v>
      </c>
      <c r="Z87" s="618">
        <v>5545000</v>
      </c>
      <c r="AA87" s="618">
        <v>5339453.7620000001</v>
      </c>
      <c r="AB87" s="618">
        <v>5337063.99</v>
      </c>
      <c r="AC87" s="618">
        <v>322627.37849999999</v>
      </c>
      <c r="AD87" s="618">
        <v>2242396.8769999999</v>
      </c>
      <c r="AE87" s="618">
        <v>0</v>
      </c>
      <c r="AF87" s="618">
        <v>36.465570759999999</v>
      </c>
      <c r="AG87" s="618">
        <v>501.14274010000003</v>
      </c>
      <c r="AH87" s="618">
        <v>304363.95</v>
      </c>
      <c r="AI87" s="618">
        <v>206250</v>
      </c>
      <c r="AJ87" s="618">
        <v>1138137.25</v>
      </c>
      <c r="AK87" s="618">
        <v>3896248.8</v>
      </c>
      <c r="AL87" s="618">
        <v>707445.40449999995</v>
      </c>
      <c r="AM87" s="618">
        <v>1910182.5090000001</v>
      </c>
      <c r="AN87" s="618">
        <v>0</v>
      </c>
      <c r="AO87" s="618">
        <v>0</v>
      </c>
      <c r="AP87" s="619">
        <v>29956.567940000001</v>
      </c>
      <c r="AQ87" s="615">
        <v>0</v>
      </c>
      <c r="AR87" s="616">
        <f t="shared" si="7"/>
        <v>54828.11058252737</v>
      </c>
      <c r="AS87" s="616">
        <f t="shared" si="8"/>
        <v>148042.09225202704</v>
      </c>
      <c r="AT87" s="616">
        <f t="shared" si="9"/>
        <v>352583.94643999997</v>
      </c>
      <c r="AU87" s="616">
        <f t="shared" si="13"/>
        <v>2242396.8769999999</v>
      </c>
      <c r="AV87" s="616">
        <f t="shared" si="10"/>
        <v>707445.40449999995</v>
      </c>
      <c r="AW87" s="616">
        <f t="shared" si="11"/>
        <v>7247246.4989999998</v>
      </c>
      <c r="AX87" s="616">
        <f t="shared" si="12"/>
        <v>12.902968878257292</v>
      </c>
      <c r="AY87" s="484"/>
      <c r="AZ87" s="484"/>
    </row>
    <row r="88" spans="1:52">
      <c r="A88" s="154"/>
      <c r="B88" s="612">
        <v>2029</v>
      </c>
      <c r="C88" s="613" t="s">
        <v>239</v>
      </c>
      <c r="D88" s="613" t="s">
        <v>420</v>
      </c>
      <c r="E88" s="613" t="s">
        <v>421</v>
      </c>
      <c r="F88" s="613"/>
      <c r="G88" s="613" t="s">
        <v>18</v>
      </c>
      <c r="H88" s="613" t="s">
        <v>24</v>
      </c>
      <c r="I88" s="613" t="s">
        <v>46</v>
      </c>
      <c r="J88" s="613" t="s">
        <v>26</v>
      </c>
      <c r="K88" s="613"/>
      <c r="L88" s="613" t="s">
        <v>35</v>
      </c>
      <c r="M88" s="613" t="s">
        <v>353</v>
      </c>
      <c r="N88" s="613">
        <v>0</v>
      </c>
      <c r="O88" s="613">
        <v>0</v>
      </c>
      <c r="P88" s="613">
        <v>248249.8671</v>
      </c>
      <c r="Q88" s="613">
        <v>0</v>
      </c>
      <c r="R88" s="613">
        <v>0</v>
      </c>
      <c r="S88" s="613">
        <v>148949.9203</v>
      </c>
      <c r="T88" s="613">
        <v>0</v>
      </c>
      <c r="U88" s="613">
        <v>2508529.656</v>
      </c>
      <c r="V88" s="613">
        <v>0</v>
      </c>
      <c r="W88" s="613">
        <v>13320.29247</v>
      </c>
      <c r="X88" s="613">
        <v>4592926.22</v>
      </c>
      <c r="Y88" s="613">
        <v>7654877.0329999998</v>
      </c>
      <c r="Z88" s="613">
        <v>4200000.1030000001</v>
      </c>
      <c r="AA88" s="613">
        <v>4534205.1629999997</v>
      </c>
      <c r="AB88" s="613">
        <v>4200000.1030000001</v>
      </c>
      <c r="AC88" s="613">
        <v>0</v>
      </c>
      <c r="AD88" s="613">
        <v>4592926.22</v>
      </c>
      <c r="AE88" s="613">
        <v>0</v>
      </c>
      <c r="AF88" s="613">
        <v>0</v>
      </c>
      <c r="AG88" s="613">
        <v>790.9240767</v>
      </c>
      <c r="AH88" s="613">
        <v>432056.5</v>
      </c>
      <c r="AI88" s="613">
        <v>151934</v>
      </c>
      <c r="AJ88" s="613">
        <v>873528.5</v>
      </c>
      <c r="AK88" s="613">
        <v>2742481.1030000001</v>
      </c>
      <c r="AL88" s="613">
        <v>0</v>
      </c>
      <c r="AM88" s="613">
        <v>3866084.51</v>
      </c>
      <c r="AN88" s="613">
        <v>0</v>
      </c>
      <c r="AO88" s="613">
        <v>0</v>
      </c>
      <c r="AP88" s="614">
        <v>0</v>
      </c>
      <c r="AQ88" s="615">
        <v>0</v>
      </c>
      <c r="AR88" s="616">
        <f t="shared" si="7"/>
        <v>0</v>
      </c>
      <c r="AS88" s="616">
        <f t="shared" si="8"/>
        <v>229557.97164295692</v>
      </c>
      <c r="AT88" s="616">
        <f t="shared" si="9"/>
        <v>0</v>
      </c>
      <c r="AU88" s="616">
        <f t="shared" si="13"/>
        <v>4592926.22</v>
      </c>
      <c r="AV88" s="616">
        <f t="shared" si="10"/>
        <v>0</v>
      </c>
      <c r="AW88" s="616">
        <f t="shared" si="11"/>
        <v>8066084.6129999999</v>
      </c>
      <c r="AX88" s="616">
        <f t="shared" si="12"/>
        <v>16.841429998401953</v>
      </c>
      <c r="AY88" s="484"/>
      <c r="AZ88" s="484"/>
    </row>
    <row r="89" spans="1:52">
      <c r="A89" s="484"/>
      <c r="B89" s="617">
        <v>2029</v>
      </c>
      <c r="C89" s="618" t="s">
        <v>239</v>
      </c>
      <c r="D89" s="618" t="s">
        <v>422</v>
      </c>
      <c r="E89" s="618" t="s">
        <v>423</v>
      </c>
      <c r="F89" s="618"/>
      <c r="G89" s="618" t="s">
        <v>18</v>
      </c>
      <c r="H89" s="618" t="s">
        <v>24</v>
      </c>
      <c r="I89" s="618" t="s">
        <v>46</v>
      </c>
      <c r="J89" s="618" t="s">
        <v>413</v>
      </c>
      <c r="K89" s="618"/>
      <c r="L89" s="618" t="s">
        <v>29</v>
      </c>
      <c r="M89" s="618" t="s">
        <v>353</v>
      </c>
      <c r="N89" s="618">
        <v>0</v>
      </c>
      <c r="O89" s="618">
        <v>0</v>
      </c>
      <c r="P89" s="618">
        <v>0</v>
      </c>
      <c r="Q89" s="618">
        <v>0</v>
      </c>
      <c r="R89" s="618">
        <v>0</v>
      </c>
      <c r="S89" s="618">
        <v>0</v>
      </c>
      <c r="T89" s="618">
        <v>0</v>
      </c>
      <c r="U89" s="618">
        <v>0</v>
      </c>
      <c r="V89" s="618">
        <v>0</v>
      </c>
      <c r="W89" s="618">
        <v>0</v>
      </c>
      <c r="X89" s="618">
        <v>0</v>
      </c>
      <c r="Y89" s="618">
        <v>0</v>
      </c>
      <c r="Z89" s="618">
        <v>500000</v>
      </c>
      <c r="AA89" s="618">
        <v>500000</v>
      </c>
      <c r="AB89" s="618">
        <v>500000</v>
      </c>
      <c r="AC89" s="618">
        <v>0</v>
      </c>
      <c r="AD89" s="618">
        <v>0</v>
      </c>
      <c r="AE89" s="618">
        <v>0</v>
      </c>
      <c r="AF89" s="618">
        <v>0</v>
      </c>
      <c r="AG89" s="618">
        <v>0</v>
      </c>
      <c r="AH89" s="618">
        <v>41638.449999999997</v>
      </c>
      <c r="AI89" s="618">
        <v>23590.2</v>
      </c>
      <c r="AJ89" s="618">
        <v>434771.35</v>
      </c>
      <c r="AK89" s="618">
        <v>0</v>
      </c>
      <c r="AL89" s="618">
        <v>0</v>
      </c>
      <c r="AM89" s="618">
        <v>0</v>
      </c>
      <c r="AN89" s="618">
        <v>0</v>
      </c>
      <c r="AO89" s="618">
        <v>0</v>
      </c>
      <c r="AP89" s="619">
        <v>0</v>
      </c>
      <c r="AQ89" s="615">
        <v>0</v>
      </c>
      <c r="AR89" s="616">
        <f t="shared" si="7"/>
        <v>0</v>
      </c>
      <c r="AS89" s="616">
        <f t="shared" si="8"/>
        <v>0</v>
      </c>
      <c r="AT89" s="616">
        <f t="shared" si="9"/>
        <v>0</v>
      </c>
      <c r="AU89" s="616">
        <f t="shared" si="13"/>
        <v>0</v>
      </c>
      <c r="AV89" s="616">
        <f t="shared" si="10"/>
        <v>0</v>
      </c>
      <c r="AW89" s="616">
        <f t="shared" si="11"/>
        <v>500000</v>
      </c>
      <c r="AX89" s="616">
        <f t="shared" si="12"/>
        <v>0</v>
      </c>
      <c r="AY89" s="484"/>
      <c r="AZ89" s="484"/>
    </row>
    <row r="90" spans="1:52">
      <c r="A90" s="154"/>
      <c r="B90" s="612">
        <v>2029</v>
      </c>
      <c r="C90" s="613" t="s">
        <v>239</v>
      </c>
      <c r="D90" s="613" t="s">
        <v>424</v>
      </c>
      <c r="E90" s="613" t="s">
        <v>425</v>
      </c>
      <c r="F90" s="613"/>
      <c r="G90" s="613" t="s">
        <v>18</v>
      </c>
      <c r="H90" s="613" t="s">
        <v>24</v>
      </c>
      <c r="I90" s="613" t="s">
        <v>46</v>
      </c>
      <c r="J90" s="613" t="s">
        <v>413</v>
      </c>
      <c r="K90" s="613"/>
      <c r="L90" s="613" t="s">
        <v>20</v>
      </c>
      <c r="M90" s="613" t="s">
        <v>353</v>
      </c>
      <c r="N90" s="613">
        <v>299161.65980000002</v>
      </c>
      <c r="O90" s="613">
        <v>272.19972310000003</v>
      </c>
      <c r="P90" s="613">
        <v>919460.65150000004</v>
      </c>
      <c r="Q90" s="613">
        <v>77723.423710000003</v>
      </c>
      <c r="R90" s="613">
        <v>111.3044728</v>
      </c>
      <c r="S90" s="613">
        <v>413044.3322</v>
      </c>
      <c r="T90" s="613">
        <v>2078422.1810000001</v>
      </c>
      <c r="U90" s="613">
        <v>6220673.4369999999</v>
      </c>
      <c r="V90" s="613">
        <v>337.35419860000002</v>
      </c>
      <c r="W90" s="613">
        <v>33031.775950000003</v>
      </c>
      <c r="X90" s="613">
        <v>11256101.359999999</v>
      </c>
      <c r="Y90" s="613">
        <v>26963577.57</v>
      </c>
      <c r="Z90" s="613">
        <v>20302634.469999999</v>
      </c>
      <c r="AA90" s="613">
        <v>21795521.510000002</v>
      </c>
      <c r="AB90" s="613">
        <v>19542136.82</v>
      </c>
      <c r="AC90" s="613">
        <v>156586.58670000001</v>
      </c>
      <c r="AD90" s="613">
        <v>11098492.41</v>
      </c>
      <c r="AE90" s="613">
        <v>0</v>
      </c>
      <c r="AF90" s="613">
        <v>17.608709180000002</v>
      </c>
      <c r="AG90" s="613">
        <v>2193.2654040000002</v>
      </c>
      <c r="AH90" s="613">
        <v>301019.75</v>
      </c>
      <c r="AI90" s="613">
        <v>1149999</v>
      </c>
      <c r="AJ90" s="613">
        <v>4601616.1500000004</v>
      </c>
      <c r="AK90" s="613">
        <v>14249999.57</v>
      </c>
      <c r="AL90" s="613">
        <v>327484.05369999999</v>
      </c>
      <c r="AM90" s="613">
        <v>9427936.773</v>
      </c>
      <c r="AN90" s="613">
        <v>0</v>
      </c>
      <c r="AO90" s="613">
        <v>0</v>
      </c>
      <c r="AP90" s="614">
        <v>1022.363636</v>
      </c>
      <c r="AQ90" s="615">
        <v>0</v>
      </c>
      <c r="AR90" s="616">
        <f t="shared" si="7"/>
        <v>21637.412095344298</v>
      </c>
      <c r="AS90" s="616">
        <f t="shared" si="8"/>
        <v>622919.34786274296</v>
      </c>
      <c r="AT90" s="616">
        <f t="shared" si="9"/>
        <v>157608.95033600001</v>
      </c>
      <c r="AU90" s="616">
        <f t="shared" si="13"/>
        <v>11098492.41</v>
      </c>
      <c r="AV90" s="616">
        <f t="shared" si="10"/>
        <v>327484.05369999999</v>
      </c>
      <c r="AW90" s="616">
        <f t="shared" si="11"/>
        <v>28970073.593000002</v>
      </c>
      <c r="AX90" s="616">
        <f t="shared" si="12"/>
        <v>15.135084189225404</v>
      </c>
      <c r="AY90" s="484"/>
      <c r="AZ90" s="484"/>
    </row>
    <row r="91" spans="1:52">
      <c r="A91" s="484"/>
      <c r="B91" s="617">
        <v>2029</v>
      </c>
      <c r="C91" s="618" t="s">
        <v>239</v>
      </c>
      <c r="D91" s="618" t="s">
        <v>426</v>
      </c>
      <c r="E91" s="618" t="s">
        <v>427</v>
      </c>
      <c r="F91" s="618"/>
      <c r="G91" s="618" t="s">
        <v>18</v>
      </c>
      <c r="H91" s="618" t="s">
        <v>24</v>
      </c>
      <c r="I91" s="618" t="s">
        <v>46</v>
      </c>
      <c r="J91" s="618" t="s">
        <v>26</v>
      </c>
      <c r="K91" s="618"/>
      <c r="L91" s="618" t="s">
        <v>20</v>
      </c>
      <c r="M91" s="618" t="s">
        <v>353</v>
      </c>
      <c r="N91" s="618">
        <v>501152.57780000003</v>
      </c>
      <c r="O91" s="618">
        <v>1022.546321</v>
      </c>
      <c r="P91" s="618">
        <v>245356.467</v>
      </c>
      <c r="Q91" s="618">
        <v>416815.39730000001</v>
      </c>
      <c r="R91" s="618">
        <v>825.73443139999995</v>
      </c>
      <c r="S91" s="618">
        <v>121622.5769</v>
      </c>
      <c r="T91" s="618">
        <v>4417477.7949999999</v>
      </c>
      <c r="U91" s="618">
        <v>2008252.523</v>
      </c>
      <c r="V91" s="618">
        <v>625.29749219999997</v>
      </c>
      <c r="W91" s="618">
        <v>10663.820900000001</v>
      </c>
      <c r="X91" s="618">
        <v>4086025.4530000002</v>
      </c>
      <c r="Y91" s="618">
        <v>8371697.8629999999</v>
      </c>
      <c r="Z91" s="618">
        <v>7615000.0010000002</v>
      </c>
      <c r="AA91" s="618">
        <v>7394196.7149999999</v>
      </c>
      <c r="AB91" s="618">
        <v>7394196.7149999999</v>
      </c>
      <c r="AC91" s="618">
        <v>473614.16200000001</v>
      </c>
      <c r="AD91" s="618">
        <v>3610818.5920000002</v>
      </c>
      <c r="AE91" s="618">
        <v>0</v>
      </c>
      <c r="AF91" s="618">
        <v>65.017816429999996</v>
      </c>
      <c r="AG91" s="618">
        <v>645.81588320000003</v>
      </c>
      <c r="AH91" s="618">
        <v>311801.3</v>
      </c>
      <c r="AI91" s="618">
        <v>225000</v>
      </c>
      <c r="AJ91" s="618">
        <v>928198.7</v>
      </c>
      <c r="AK91" s="618">
        <v>6150000.0010000002</v>
      </c>
      <c r="AL91" s="618">
        <v>1041371.576</v>
      </c>
      <c r="AM91" s="618">
        <v>3063237.1839999999</v>
      </c>
      <c r="AN91" s="618">
        <v>0</v>
      </c>
      <c r="AO91" s="618">
        <v>0</v>
      </c>
      <c r="AP91" s="619">
        <v>1592.698316</v>
      </c>
      <c r="AQ91" s="615">
        <v>0</v>
      </c>
      <c r="AR91" s="616">
        <f t="shared" si="7"/>
        <v>65524.460250011391</v>
      </c>
      <c r="AS91" s="616">
        <f t="shared" si="8"/>
        <v>192742.88613708506</v>
      </c>
      <c r="AT91" s="616">
        <f t="shared" si="9"/>
        <v>475206.86031600001</v>
      </c>
      <c r="AU91" s="616">
        <f t="shared" si="13"/>
        <v>3610818.5920000002</v>
      </c>
      <c r="AV91" s="616">
        <f t="shared" si="10"/>
        <v>1041371.576</v>
      </c>
      <c r="AW91" s="616">
        <f t="shared" si="11"/>
        <v>10457433.899</v>
      </c>
      <c r="AX91" s="616">
        <f t="shared" si="12"/>
        <v>15.892867671501635</v>
      </c>
      <c r="AY91" s="484"/>
      <c r="AZ91" s="484"/>
    </row>
    <row r="92" spans="1:52">
      <c r="A92" s="154"/>
      <c r="B92" s="612">
        <v>2029</v>
      </c>
      <c r="C92" s="613" t="s">
        <v>239</v>
      </c>
      <c r="D92" s="613" t="s">
        <v>428</v>
      </c>
      <c r="E92" s="613" t="s">
        <v>429</v>
      </c>
      <c r="F92" s="613"/>
      <c r="G92" s="613" t="s">
        <v>18</v>
      </c>
      <c r="H92" s="613" t="s">
        <v>24</v>
      </c>
      <c r="I92" s="613" t="s">
        <v>46</v>
      </c>
      <c r="J92" s="613" t="s">
        <v>26</v>
      </c>
      <c r="K92" s="613"/>
      <c r="L92" s="613" t="s">
        <v>29</v>
      </c>
      <c r="M92" s="613" t="s">
        <v>353</v>
      </c>
      <c r="N92" s="613">
        <v>0</v>
      </c>
      <c r="O92" s="613">
        <v>0</v>
      </c>
      <c r="P92" s="613">
        <v>0</v>
      </c>
      <c r="Q92" s="613">
        <v>0</v>
      </c>
      <c r="R92" s="613">
        <v>0</v>
      </c>
      <c r="S92" s="613">
        <v>0</v>
      </c>
      <c r="T92" s="613">
        <v>0</v>
      </c>
      <c r="U92" s="613">
        <v>0</v>
      </c>
      <c r="V92" s="613">
        <v>0</v>
      </c>
      <c r="W92" s="613">
        <v>0</v>
      </c>
      <c r="X92" s="613">
        <v>0</v>
      </c>
      <c r="Y92" s="613">
        <v>0</v>
      </c>
      <c r="Z92" s="613">
        <v>1170000</v>
      </c>
      <c r="AA92" s="613">
        <v>1170000</v>
      </c>
      <c r="AB92" s="613">
        <v>1170000</v>
      </c>
      <c r="AC92" s="613">
        <v>0</v>
      </c>
      <c r="AD92" s="613">
        <v>0</v>
      </c>
      <c r="AE92" s="613">
        <v>0</v>
      </c>
      <c r="AF92" s="613">
        <v>0</v>
      </c>
      <c r="AG92" s="613">
        <v>0</v>
      </c>
      <c r="AH92" s="613">
        <v>107759.35</v>
      </c>
      <c r="AI92" s="613">
        <v>5000</v>
      </c>
      <c r="AJ92" s="613">
        <v>1057240.6499999999</v>
      </c>
      <c r="AK92" s="613">
        <v>0</v>
      </c>
      <c r="AL92" s="613">
        <v>0</v>
      </c>
      <c r="AM92" s="613">
        <v>0</v>
      </c>
      <c r="AN92" s="613">
        <v>0</v>
      </c>
      <c r="AO92" s="613">
        <v>0</v>
      </c>
      <c r="AP92" s="614">
        <v>0</v>
      </c>
      <c r="AQ92" s="615">
        <v>0</v>
      </c>
      <c r="AR92" s="616">
        <f t="shared" si="7"/>
        <v>0</v>
      </c>
      <c r="AS92" s="616">
        <f t="shared" si="8"/>
        <v>0</v>
      </c>
      <c r="AT92" s="616">
        <f t="shared" si="9"/>
        <v>0</v>
      </c>
      <c r="AU92" s="616">
        <f t="shared" si="13"/>
        <v>0</v>
      </c>
      <c r="AV92" s="616">
        <f t="shared" si="10"/>
        <v>0</v>
      </c>
      <c r="AW92" s="616">
        <f t="shared" si="11"/>
        <v>1170000</v>
      </c>
      <c r="AX92" s="616">
        <f t="shared" si="12"/>
        <v>0</v>
      </c>
      <c r="AY92" s="484"/>
      <c r="AZ92" s="484"/>
    </row>
    <row r="93" spans="1:52">
      <c r="A93" s="484"/>
      <c r="B93" s="617">
        <v>2029</v>
      </c>
      <c r="C93" s="618" t="s">
        <v>239</v>
      </c>
      <c r="D93" s="618" t="s">
        <v>430</v>
      </c>
      <c r="E93" s="618" t="s">
        <v>431</v>
      </c>
      <c r="F93" s="618"/>
      <c r="G93" s="618" t="s">
        <v>18</v>
      </c>
      <c r="H93" s="618" t="s">
        <v>24</v>
      </c>
      <c r="I93" s="618" t="s">
        <v>46</v>
      </c>
      <c r="J93" s="618" t="s">
        <v>26</v>
      </c>
      <c r="K93" s="618"/>
      <c r="L93" s="618" t="s">
        <v>20</v>
      </c>
      <c r="M93" s="618" t="s">
        <v>353</v>
      </c>
      <c r="N93" s="618">
        <v>0</v>
      </c>
      <c r="O93" s="618">
        <v>0</v>
      </c>
      <c r="P93" s="618">
        <v>8724758</v>
      </c>
      <c r="Q93" s="618">
        <v>0</v>
      </c>
      <c r="R93" s="618">
        <v>0</v>
      </c>
      <c r="S93" s="618">
        <v>8724758</v>
      </c>
      <c r="T93" s="618">
        <v>0</v>
      </c>
      <c r="U93" s="618">
        <v>8724758</v>
      </c>
      <c r="V93" s="618">
        <v>0</v>
      </c>
      <c r="W93" s="618">
        <v>46328.464979999997</v>
      </c>
      <c r="X93" s="618">
        <v>18827145.039999999</v>
      </c>
      <c r="Y93" s="618">
        <v>18827145.039999999</v>
      </c>
      <c r="Z93" s="618">
        <v>4750000</v>
      </c>
      <c r="AA93" s="618">
        <v>4750000</v>
      </c>
      <c r="AB93" s="618">
        <v>4750000</v>
      </c>
      <c r="AC93" s="618">
        <v>0</v>
      </c>
      <c r="AD93" s="618">
        <v>18827145.039999999</v>
      </c>
      <c r="AE93" s="618">
        <v>0</v>
      </c>
      <c r="AF93" s="618">
        <v>0</v>
      </c>
      <c r="AG93" s="618">
        <v>46328.464979999997</v>
      </c>
      <c r="AH93" s="618">
        <v>54536.29</v>
      </c>
      <c r="AI93" s="618">
        <v>21030</v>
      </c>
      <c r="AJ93" s="618">
        <v>4674433.71</v>
      </c>
      <c r="AK93" s="618">
        <v>0</v>
      </c>
      <c r="AL93" s="618">
        <v>0</v>
      </c>
      <c r="AM93" s="618">
        <v>20503929.809999999</v>
      </c>
      <c r="AN93" s="618">
        <v>0</v>
      </c>
      <c r="AO93" s="618">
        <v>0</v>
      </c>
      <c r="AP93" s="619">
        <v>0</v>
      </c>
      <c r="AQ93" s="615">
        <v>0</v>
      </c>
      <c r="AR93" s="616">
        <f t="shared" si="7"/>
        <v>0</v>
      </c>
      <c r="AS93" s="616">
        <f t="shared" si="8"/>
        <v>20503929.809999999</v>
      </c>
      <c r="AT93" s="616">
        <f t="shared" si="9"/>
        <v>0</v>
      </c>
      <c r="AU93" s="616">
        <f t="shared" si="13"/>
        <v>18827145.039999999</v>
      </c>
      <c r="AV93" s="616">
        <f t="shared" si="10"/>
        <v>0</v>
      </c>
      <c r="AW93" s="616">
        <f t="shared" si="11"/>
        <v>25253929.809999999</v>
      </c>
      <c r="AX93" s="616">
        <f t="shared" si="12"/>
        <v>1</v>
      </c>
      <c r="AY93" s="484"/>
      <c r="AZ93" s="484"/>
    </row>
    <row r="94" spans="1:52">
      <c r="A94" s="154"/>
      <c r="B94" s="612">
        <v>2029</v>
      </c>
      <c r="C94" s="613" t="s">
        <v>239</v>
      </c>
      <c r="D94" s="613" t="s">
        <v>432</v>
      </c>
      <c r="E94" s="613" t="s">
        <v>433</v>
      </c>
      <c r="F94" s="613"/>
      <c r="G94" s="613" t="s">
        <v>50</v>
      </c>
      <c r="H94" s="613" t="s">
        <v>24</v>
      </c>
      <c r="I94" s="613" t="s">
        <v>46</v>
      </c>
      <c r="J94" s="613" t="s">
        <v>413</v>
      </c>
      <c r="K94" s="613"/>
      <c r="L94" s="613" t="s">
        <v>20</v>
      </c>
      <c r="M94" s="613" t="s">
        <v>401</v>
      </c>
      <c r="N94" s="613">
        <v>615347.6618</v>
      </c>
      <c r="O94" s="613">
        <v>76.128476860000006</v>
      </c>
      <c r="P94" s="613">
        <v>2765852.9789999998</v>
      </c>
      <c r="Q94" s="613">
        <v>369010.99050000001</v>
      </c>
      <c r="R94" s="613">
        <v>45.589273689999999</v>
      </c>
      <c r="S94" s="613">
        <v>1480772.1240000001</v>
      </c>
      <c r="T94" s="613">
        <v>4100265.2689999999</v>
      </c>
      <c r="U94" s="613">
        <v>13620908.689999999</v>
      </c>
      <c r="V94" s="613">
        <v>449.01319180000002</v>
      </c>
      <c r="W94" s="613">
        <v>72327.025150000001</v>
      </c>
      <c r="X94" s="613">
        <v>25846235.760000002</v>
      </c>
      <c r="Y94" s="613">
        <v>49234198.369999997</v>
      </c>
      <c r="Z94" s="613">
        <v>9980000</v>
      </c>
      <c r="AA94" s="613">
        <v>12481202.810000001</v>
      </c>
      <c r="AB94" s="613">
        <v>9766526.9690000005</v>
      </c>
      <c r="AC94" s="613">
        <v>253157.32920000001</v>
      </c>
      <c r="AD94" s="613">
        <v>25561595.829999998</v>
      </c>
      <c r="AE94" s="613">
        <v>0</v>
      </c>
      <c r="AF94" s="613">
        <v>37.36097539</v>
      </c>
      <c r="AG94" s="613">
        <v>7862.8999800000001</v>
      </c>
      <c r="AH94" s="613">
        <v>219128.2</v>
      </c>
      <c r="AI94" s="613">
        <v>1323518</v>
      </c>
      <c r="AJ94" s="613">
        <v>4437353.8</v>
      </c>
      <c r="AK94" s="613">
        <v>4000000</v>
      </c>
      <c r="AL94" s="613">
        <v>697239.65819999995</v>
      </c>
      <c r="AM94" s="613">
        <v>18563110.84</v>
      </c>
      <c r="AN94" s="613">
        <v>0</v>
      </c>
      <c r="AO94" s="613">
        <v>0</v>
      </c>
      <c r="AP94" s="614">
        <v>31482.592420000001</v>
      </c>
      <c r="AQ94" s="615">
        <v>0</v>
      </c>
      <c r="AR94" s="616">
        <f t="shared" si="7"/>
        <v>75666.422763375478</v>
      </c>
      <c r="AS94" s="616">
        <f t="shared" si="8"/>
        <v>2014521.3716743775</v>
      </c>
      <c r="AT94" s="616">
        <f t="shared" si="9"/>
        <v>284639.92162000004</v>
      </c>
      <c r="AU94" s="616">
        <f t="shared" si="13"/>
        <v>25561595.829999998</v>
      </c>
      <c r="AV94" s="616">
        <f t="shared" si="10"/>
        <v>697239.65819999995</v>
      </c>
      <c r="AW94" s="616">
        <f t="shared" si="11"/>
        <v>28329637.809</v>
      </c>
      <c r="AX94" s="616">
        <f t="shared" si="12"/>
        <v>9.2146507359071581</v>
      </c>
      <c r="AY94" s="484"/>
      <c r="AZ94" s="484"/>
    </row>
    <row r="95" spans="1:52">
      <c r="A95" s="484"/>
      <c r="B95" s="617">
        <v>2029</v>
      </c>
      <c r="C95" s="618" t="s">
        <v>239</v>
      </c>
      <c r="D95" s="618" t="s">
        <v>434</v>
      </c>
      <c r="E95" s="618" t="s">
        <v>435</v>
      </c>
      <c r="F95" s="618"/>
      <c r="G95" s="618" t="s">
        <v>50</v>
      </c>
      <c r="H95" s="618" t="s">
        <v>24</v>
      </c>
      <c r="I95" s="618" t="s">
        <v>46</v>
      </c>
      <c r="J95" s="618" t="s">
        <v>26</v>
      </c>
      <c r="K95" s="618"/>
      <c r="L95" s="618" t="s">
        <v>20</v>
      </c>
      <c r="M95" s="618" t="s">
        <v>401</v>
      </c>
      <c r="N95" s="618">
        <v>0</v>
      </c>
      <c r="O95" s="618">
        <v>0</v>
      </c>
      <c r="P95" s="618">
        <v>1353403.379</v>
      </c>
      <c r="Q95" s="618">
        <v>0</v>
      </c>
      <c r="R95" s="618">
        <v>0</v>
      </c>
      <c r="S95" s="618">
        <v>1353403.379</v>
      </c>
      <c r="T95" s="618">
        <v>0</v>
      </c>
      <c r="U95" s="618">
        <v>6767016.8930000002</v>
      </c>
      <c r="V95" s="618">
        <v>0</v>
      </c>
      <c r="W95" s="618">
        <v>35932.859700000001</v>
      </c>
      <c r="X95" s="618">
        <v>13577877.800000001</v>
      </c>
      <c r="Y95" s="618">
        <v>13577877.800000001</v>
      </c>
      <c r="Z95" s="618">
        <v>3949999.9950000001</v>
      </c>
      <c r="AA95" s="618">
        <v>3783208.0649999999</v>
      </c>
      <c r="AB95" s="618">
        <v>3906138.4780000001</v>
      </c>
      <c r="AC95" s="618">
        <v>0</v>
      </c>
      <c r="AD95" s="618">
        <v>13577877.800000001</v>
      </c>
      <c r="AE95" s="618">
        <v>0</v>
      </c>
      <c r="AF95" s="618">
        <v>0</v>
      </c>
      <c r="AG95" s="618">
        <v>7186.5719399999998</v>
      </c>
      <c r="AH95" s="618">
        <v>358859</v>
      </c>
      <c r="AI95" s="618">
        <v>148212</v>
      </c>
      <c r="AJ95" s="618">
        <v>2184891.29</v>
      </c>
      <c r="AK95" s="618">
        <v>1258037.7050000001</v>
      </c>
      <c r="AL95" s="618">
        <v>0</v>
      </c>
      <c r="AM95" s="618">
        <v>10775973.17</v>
      </c>
      <c r="AN95" s="618">
        <v>0</v>
      </c>
      <c r="AO95" s="618">
        <v>0</v>
      </c>
      <c r="AP95" s="619">
        <v>0</v>
      </c>
      <c r="AQ95" s="615">
        <v>0</v>
      </c>
      <c r="AR95" s="616">
        <f t="shared" si="7"/>
        <v>0</v>
      </c>
      <c r="AS95" s="616">
        <f t="shared" si="8"/>
        <v>2155194.6346369702</v>
      </c>
      <c r="AT95" s="616">
        <f t="shared" si="9"/>
        <v>0</v>
      </c>
      <c r="AU95" s="616">
        <f t="shared" si="13"/>
        <v>13577877.800000001</v>
      </c>
      <c r="AV95" s="616">
        <f t="shared" si="10"/>
        <v>0</v>
      </c>
      <c r="AW95" s="616">
        <f t="shared" si="11"/>
        <v>14682111.648</v>
      </c>
      <c r="AX95" s="616">
        <f t="shared" si="12"/>
        <v>4.9999999985222443</v>
      </c>
      <c r="AY95" s="484"/>
      <c r="AZ95" s="484"/>
    </row>
    <row r="96" spans="1:52">
      <c r="A96" s="154"/>
      <c r="B96" s="612">
        <v>2029</v>
      </c>
      <c r="C96" s="613" t="s">
        <v>239</v>
      </c>
      <c r="D96" s="613" t="s">
        <v>436</v>
      </c>
      <c r="E96" s="613" t="s">
        <v>437</v>
      </c>
      <c r="F96" s="613"/>
      <c r="G96" s="613" t="s">
        <v>50</v>
      </c>
      <c r="H96" s="613" t="s">
        <v>24</v>
      </c>
      <c r="I96" s="613" t="s">
        <v>46</v>
      </c>
      <c r="J96" s="613" t="s">
        <v>26</v>
      </c>
      <c r="K96" s="613"/>
      <c r="L96" s="613" t="s">
        <v>20</v>
      </c>
      <c r="M96" s="613" t="s">
        <v>353</v>
      </c>
      <c r="N96" s="613">
        <v>0</v>
      </c>
      <c r="O96" s="613">
        <v>0</v>
      </c>
      <c r="P96" s="613">
        <v>127011.075</v>
      </c>
      <c r="Q96" s="613">
        <v>0</v>
      </c>
      <c r="R96" s="613">
        <v>0</v>
      </c>
      <c r="S96" s="613">
        <v>109423.15119999999</v>
      </c>
      <c r="T96" s="613">
        <v>0</v>
      </c>
      <c r="U96" s="613">
        <v>1502479.8189999999</v>
      </c>
      <c r="V96" s="613">
        <v>0</v>
      </c>
      <c r="W96" s="613">
        <v>7978.1678380000003</v>
      </c>
      <c r="X96" s="613">
        <v>2755925.2480000001</v>
      </c>
      <c r="Y96" s="613">
        <v>3222402.22</v>
      </c>
      <c r="Z96" s="613">
        <v>2501999.997</v>
      </c>
      <c r="AA96" s="613">
        <v>2644460.7400000002</v>
      </c>
      <c r="AB96" s="613">
        <v>2421370.8769999999</v>
      </c>
      <c r="AC96" s="613">
        <v>0</v>
      </c>
      <c r="AD96" s="613">
        <v>2755925.2480000001</v>
      </c>
      <c r="AE96" s="613">
        <v>0</v>
      </c>
      <c r="AF96" s="613">
        <v>0</v>
      </c>
      <c r="AG96" s="613">
        <v>581.03693310000006</v>
      </c>
      <c r="AH96" s="613">
        <v>224113</v>
      </c>
      <c r="AI96" s="613">
        <v>148378</v>
      </c>
      <c r="AJ96" s="613">
        <v>618702.32999999996</v>
      </c>
      <c r="AK96" s="613">
        <v>1510806.6669999999</v>
      </c>
      <c r="AL96" s="613">
        <v>0</v>
      </c>
      <c r="AM96" s="613">
        <v>2031056.74</v>
      </c>
      <c r="AN96" s="613">
        <v>0</v>
      </c>
      <c r="AO96" s="613">
        <v>0</v>
      </c>
      <c r="AP96" s="614">
        <v>0</v>
      </c>
      <c r="AQ96" s="615">
        <v>0</v>
      </c>
      <c r="AR96" s="616">
        <f t="shared" si="7"/>
        <v>0</v>
      </c>
      <c r="AS96" s="616">
        <f t="shared" si="8"/>
        <v>147918.54502559482</v>
      </c>
      <c r="AT96" s="616">
        <f t="shared" si="9"/>
        <v>0</v>
      </c>
      <c r="AU96" s="616">
        <f t="shared" si="13"/>
        <v>2755925.2480000001</v>
      </c>
      <c r="AV96" s="616">
        <f t="shared" si="10"/>
        <v>0</v>
      </c>
      <c r="AW96" s="616">
        <f t="shared" si="11"/>
        <v>4452427.6169999996</v>
      </c>
      <c r="AX96" s="616">
        <f t="shared" si="12"/>
        <v>13.730913454080822</v>
      </c>
      <c r="AY96" s="484"/>
      <c r="AZ96" s="484"/>
    </row>
    <row r="97" spans="1:52">
      <c r="A97" s="484"/>
      <c r="B97" s="617">
        <v>2029</v>
      </c>
      <c r="C97" s="618" t="s">
        <v>239</v>
      </c>
      <c r="D97" s="618" t="s">
        <v>438</v>
      </c>
      <c r="E97" s="618" t="s">
        <v>439</v>
      </c>
      <c r="F97" s="618"/>
      <c r="G97" s="618" t="s">
        <v>50</v>
      </c>
      <c r="H97" s="618" t="s">
        <v>24</v>
      </c>
      <c r="I97" s="618" t="s">
        <v>46</v>
      </c>
      <c r="J97" s="618" t="s">
        <v>26</v>
      </c>
      <c r="K97" s="618"/>
      <c r="L97" s="618" t="s">
        <v>29</v>
      </c>
      <c r="M97" s="618" t="s">
        <v>353</v>
      </c>
      <c r="N97" s="618">
        <v>376049.75400000002</v>
      </c>
      <c r="O97" s="618">
        <v>-2.4733299999999998</v>
      </c>
      <c r="P97" s="618">
        <v>237187.15</v>
      </c>
      <c r="Q97" s="618">
        <v>206641.2954</v>
      </c>
      <c r="R97" s="618">
        <v>-1.1793579999999999</v>
      </c>
      <c r="S97" s="618">
        <v>96797.739199999996</v>
      </c>
      <c r="T97" s="618">
        <v>1779075.2039999999</v>
      </c>
      <c r="U97" s="618">
        <v>1808220.4439999999</v>
      </c>
      <c r="V97" s="618">
        <v>250.5784884</v>
      </c>
      <c r="W97" s="618">
        <v>9601.6505550000002</v>
      </c>
      <c r="X97" s="618">
        <v>3392955.605</v>
      </c>
      <c r="Y97" s="618">
        <v>8264225.4960000003</v>
      </c>
      <c r="Z97" s="618">
        <v>6075000</v>
      </c>
      <c r="AA97" s="618">
        <v>6332413.0120000001</v>
      </c>
      <c r="AB97" s="618">
        <v>5880205.8590000002</v>
      </c>
      <c r="AC97" s="618">
        <v>198406.82279999999</v>
      </c>
      <c r="AD97" s="618">
        <v>3193111.9079999998</v>
      </c>
      <c r="AE97" s="618">
        <v>0</v>
      </c>
      <c r="AF97" s="618">
        <v>30.4224046</v>
      </c>
      <c r="AG97" s="618">
        <v>513.99599520000004</v>
      </c>
      <c r="AH97" s="618">
        <v>16955.900000000001</v>
      </c>
      <c r="AI97" s="618">
        <v>350000</v>
      </c>
      <c r="AJ97" s="618">
        <v>2058044.1</v>
      </c>
      <c r="AK97" s="618">
        <v>3650000</v>
      </c>
      <c r="AL97" s="618">
        <v>441103.08059999999</v>
      </c>
      <c r="AM97" s="618">
        <v>2650805.085</v>
      </c>
      <c r="AN97" s="618">
        <v>0</v>
      </c>
      <c r="AO97" s="618">
        <v>0</v>
      </c>
      <c r="AP97" s="619">
        <v>1436.874008</v>
      </c>
      <c r="AQ97" s="615">
        <v>0</v>
      </c>
      <c r="AR97" s="616">
        <f t="shared" si="7"/>
        <v>24510.528071521319</v>
      </c>
      <c r="AS97" s="616">
        <f t="shared" si="8"/>
        <v>147295.80296661379</v>
      </c>
      <c r="AT97" s="616">
        <f t="shared" si="9"/>
        <v>199843.69680800001</v>
      </c>
      <c r="AU97" s="616">
        <f t="shared" si="13"/>
        <v>3193111.9079999998</v>
      </c>
      <c r="AV97" s="616">
        <f t="shared" si="10"/>
        <v>441103.08059999999</v>
      </c>
      <c r="AW97" s="616">
        <f t="shared" si="11"/>
        <v>8531010.9440000001</v>
      </c>
      <c r="AX97" s="616">
        <f t="shared" si="12"/>
        <v>17.996473976932215</v>
      </c>
      <c r="AY97" s="484"/>
      <c r="AZ97" s="484"/>
    </row>
    <row r="98" spans="1:52">
      <c r="A98" s="154"/>
      <c r="B98" s="612">
        <v>2029</v>
      </c>
      <c r="C98" s="613" t="s">
        <v>239</v>
      </c>
      <c r="D98" s="613" t="s">
        <v>440</v>
      </c>
      <c r="E98" s="613" t="s">
        <v>441</v>
      </c>
      <c r="F98" s="613"/>
      <c r="G98" s="613" t="s">
        <v>50</v>
      </c>
      <c r="H98" s="613" t="s">
        <v>24</v>
      </c>
      <c r="I98" s="613" t="s">
        <v>46</v>
      </c>
      <c r="J98" s="613" t="s">
        <v>26</v>
      </c>
      <c r="K98" s="613"/>
      <c r="L98" s="613" t="s">
        <v>29</v>
      </c>
      <c r="M98" s="613" t="s">
        <v>401</v>
      </c>
      <c r="N98" s="613">
        <v>0</v>
      </c>
      <c r="O98" s="613">
        <v>88.592500000000001</v>
      </c>
      <c r="P98" s="613">
        <v>129343.15</v>
      </c>
      <c r="Q98" s="613">
        <v>0</v>
      </c>
      <c r="R98" s="613">
        <v>69.273375000000001</v>
      </c>
      <c r="S98" s="613">
        <v>96624.727499999994</v>
      </c>
      <c r="T98" s="613">
        <v>0</v>
      </c>
      <c r="U98" s="613">
        <v>929099.13630000001</v>
      </c>
      <c r="V98" s="613">
        <v>0</v>
      </c>
      <c r="W98" s="613">
        <v>4933.5164139999997</v>
      </c>
      <c r="X98" s="613">
        <v>1742651.743</v>
      </c>
      <c r="Y98" s="613">
        <v>2282131.361</v>
      </c>
      <c r="Z98" s="613">
        <v>2040000</v>
      </c>
      <c r="AA98" s="613">
        <v>2248433.412</v>
      </c>
      <c r="AB98" s="613">
        <v>1950613.5049999999</v>
      </c>
      <c r="AC98" s="613">
        <v>0</v>
      </c>
      <c r="AD98" s="613">
        <v>1742651.743</v>
      </c>
      <c r="AE98" s="613">
        <v>0</v>
      </c>
      <c r="AF98" s="613">
        <v>0</v>
      </c>
      <c r="AG98" s="613">
        <v>513.07730300000003</v>
      </c>
      <c r="AH98" s="613">
        <v>21561.4</v>
      </c>
      <c r="AI98" s="613">
        <v>10000</v>
      </c>
      <c r="AJ98" s="613">
        <v>333538.59999999998</v>
      </c>
      <c r="AK98" s="613">
        <v>1674900</v>
      </c>
      <c r="AL98" s="613">
        <v>0</v>
      </c>
      <c r="AM98" s="613">
        <v>1517672.605</v>
      </c>
      <c r="AN98" s="613">
        <v>0</v>
      </c>
      <c r="AO98" s="613">
        <v>0</v>
      </c>
      <c r="AP98" s="614">
        <v>0</v>
      </c>
      <c r="AQ98" s="615">
        <v>0</v>
      </c>
      <c r="AR98" s="616">
        <f t="shared" si="7"/>
        <v>0</v>
      </c>
      <c r="AS98" s="616">
        <f t="shared" si="8"/>
        <v>157835.36563851623</v>
      </c>
      <c r="AT98" s="616">
        <f t="shared" si="9"/>
        <v>0</v>
      </c>
      <c r="AU98" s="616">
        <f t="shared" si="13"/>
        <v>1742651.743</v>
      </c>
      <c r="AV98" s="616">
        <f t="shared" si="10"/>
        <v>0</v>
      </c>
      <c r="AW98" s="616">
        <f t="shared" si="11"/>
        <v>3468286.11</v>
      </c>
      <c r="AX98" s="616">
        <f t="shared" si="12"/>
        <v>9.6155421116194102</v>
      </c>
      <c r="AY98" s="484"/>
      <c r="AZ98" s="484"/>
    </row>
    <row r="99" spans="1:52">
      <c r="A99" s="484"/>
      <c r="B99" s="617">
        <v>2029</v>
      </c>
      <c r="C99" s="618" t="s">
        <v>239</v>
      </c>
      <c r="D99" s="618" t="s">
        <v>442</v>
      </c>
      <c r="E99" s="618" t="s">
        <v>443</v>
      </c>
      <c r="F99" s="618"/>
      <c r="G99" s="618" t="s">
        <v>50</v>
      </c>
      <c r="H99" s="618" t="s">
        <v>24</v>
      </c>
      <c r="I99" s="618" t="s">
        <v>46</v>
      </c>
      <c r="J99" s="618" t="s">
        <v>26</v>
      </c>
      <c r="K99" s="618"/>
      <c r="L99" s="618" t="s">
        <v>29</v>
      </c>
      <c r="M99" s="618" t="s">
        <v>353</v>
      </c>
      <c r="N99" s="618">
        <v>0</v>
      </c>
      <c r="O99" s="618">
        <v>0</v>
      </c>
      <c r="P99" s="618">
        <v>0</v>
      </c>
      <c r="Q99" s="618">
        <v>0</v>
      </c>
      <c r="R99" s="618">
        <v>0</v>
      </c>
      <c r="S99" s="618">
        <v>0</v>
      </c>
      <c r="T99" s="618">
        <v>0</v>
      </c>
      <c r="U99" s="618">
        <v>0</v>
      </c>
      <c r="V99" s="618">
        <v>0</v>
      </c>
      <c r="W99" s="618">
        <v>0</v>
      </c>
      <c r="X99" s="618">
        <v>0</v>
      </c>
      <c r="Y99" s="618">
        <v>0</v>
      </c>
      <c r="Z99" s="618">
        <v>3600000</v>
      </c>
      <c r="AA99" s="618">
        <v>3600000</v>
      </c>
      <c r="AB99" s="618">
        <v>3600000</v>
      </c>
      <c r="AC99" s="618">
        <v>0</v>
      </c>
      <c r="AD99" s="618">
        <v>0</v>
      </c>
      <c r="AE99" s="618">
        <v>0</v>
      </c>
      <c r="AF99" s="618">
        <v>0</v>
      </c>
      <c r="AG99" s="618">
        <v>0</v>
      </c>
      <c r="AH99" s="618">
        <v>269329</v>
      </c>
      <c r="AI99" s="618">
        <v>100000</v>
      </c>
      <c r="AJ99" s="618">
        <v>2430671</v>
      </c>
      <c r="AK99" s="618">
        <v>800000</v>
      </c>
      <c r="AL99" s="618">
        <v>0</v>
      </c>
      <c r="AM99" s="618">
        <v>0</v>
      </c>
      <c r="AN99" s="618">
        <v>0</v>
      </c>
      <c r="AO99" s="618">
        <v>0</v>
      </c>
      <c r="AP99" s="619">
        <v>0</v>
      </c>
      <c r="AQ99" s="615">
        <v>0</v>
      </c>
      <c r="AR99" s="616">
        <f t="shared" si="7"/>
        <v>0</v>
      </c>
      <c r="AS99" s="616">
        <f t="shared" si="8"/>
        <v>0</v>
      </c>
      <c r="AT99" s="616">
        <f t="shared" si="9"/>
        <v>0</v>
      </c>
      <c r="AU99" s="616">
        <f t="shared" si="13"/>
        <v>0</v>
      </c>
      <c r="AV99" s="616">
        <f t="shared" si="10"/>
        <v>0</v>
      </c>
      <c r="AW99" s="616">
        <f t="shared" si="11"/>
        <v>3600000</v>
      </c>
      <c r="AX99" s="616">
        <f t="shared" si="12"/>
        <v>0</v>
      </c>
      <c r="AY99" s="484"/>
      <c r="AZ99" s="484"/>
    </row>
    <row r="100" spans="1:52">
      <c r="A100" s="154"/>
      <c r="B100" s="612">
        <v>2029</v>
      </c>
      <c r="C100" s="613" t="s">
        <v>239</v>
      </c>
      <c r="D100" s="613" t="s">
        <v>444</v>
      </c>
      <c r="E100" s="613" t="s">
        <v>445</v>
      </c>
      <c r="F100" s="613"/>
      <c r="G100" s="613" t="s">
        <v>28</v>
      </c>
      <c r="H100" s="613" t="s">
        <v>24</v>
      </c>
      <c r="I100" s="613" t="s">
        <v>446</v>
      </c>
      <c r="J100" s="613" t="s">
        <v>413</v>
      </c>
      <c r="K100" s="613"/>
      <c r="L100" s="613" t="s">
        <v>29</v>
      </c>
      <c r="M100" s="613" t="s">
        <v>353</v>
      </c>
      <c r="N100" s="613">
        <v>0</v>
      </c>
      <c r="O100" s="613">
        <v>0</v>
      </c>
      <c r="P100" s="613">
        <v>0</v>
      </c>
      <c r="Q100" s="613">
        <v>0</v>
      </c>
      <c r="R100" s="613">
        <v>0</v>
      </c>
      <c r="S100" s="613">
        <v>0</v>
      </c>
      <c r="T100" s="613">
        <v>0</v>
      </c>
      <c r="U100" s="613">
        <v>0</v>
      </c>
      <c r="V100" s="613">
        <v>0</v>
      </c>
      <c r="W100" s="613">
        <v>0</v>
      </c>
      <c r="X100" s="613">
        <v>0</v>
      </c>
      <c r="Y100" s="613">
        <v>0</v>
      </c>
      <c r="Z100" s="613">
        <v>5000000</v>
      </c>
      <c r="AA100" s="613">
        <v>5000000</v>
      </c>
      <c r="AB100" s="613">
        <v>5000000</v>
      </c>
      <c r="AC100" s="613">
        <v>0</v>
      </c>
      <c r="AD100" s="613">
        <v>0</v>
      </c>
      <c r="AE100" s="613">
        <v>0</v>
      </c>
      <c r="AF100" s="613">
        <v>0</v>
      </c>
      <c r="AG100" s="613">
        <v>0</v>
      </c>
      <c r="AH100" s="613">
        <v>224981.95</v>
      </c>
      <c r="AI100" s="613">
        <v>178054</v>
      </c>
      <c r="AJ100" s="613">
        <v>4596964.05</v>
      </c>
      <c r="AK100" s="613">
        <v>0</v>
      </c>
      <c r="AL100" s="613">
        <v>0</v>
      </c>
      <c r="AM100" s="613">
        <v>0</v>
      </c>
      <c r="AN100" s="613">
        <v>0</v>
      </c>
      <c r="AO100" s="613">
        <v>0</v>
      </c>
      <c r="AP100" s="614">
        <v>0</v>
      </c>
      <c r="AQ100" s="615">
        <v>0</v>
      </c>
      <c r="AR100" s="616">
        <f t="shared" si="7"/>
        <v>0</v>
      </c>
      <c r="AS100" s="616">
        <f t="shared" si="8"/>
        <v>0</v>
      </c>
      <c r="AT100" s="616">
        <f t="shared" si="9"/>
        <v>0</v>
      </c>
      <c r="AU100" s="616">
        <f t="shared" si="13"/>
        <v>0</v>
      </c>
      <c r="AV100" s="616">
        <f t="shared" si="10"/>
        <v>0</v>
      </c>
      <c r="AW100" s="616">
        <f t="shared" si="11"/>
        <v>5000000</v>
      </c>
      <c r="AX100" s="616">
        <f t="shared" si="12"/>
        <v>0</v>
      </c>
      <c r="AY100" s="484"/>
      <c r="AZ100" s="484"/>
    </row>
    <row r="101" spans="1:52">
      <c r="A101" s="484"/>
      <c r="B101" s="617">
        <v>2029</v>
      </c>
      <c r="C101" s="618" t="s">
        <v>239</v>
      </c>
      <c r="D101" s="618" t="s">
        <v>447</v>
      </c>
      <c r="E101" s="618" t="s">
        <v>448</v>
      </c>
      <c r="F101" s="618"/>
      <c r="G101" s="618" t="s">
        <v>50</v>
      </c>
      <c r="H101" s="618" t="s">
        <v>24</v>
      </c>
      <c r="I101" s="618" t="s">
        <v>46</v>
      </c>
      <c r="J101" s="618" t="s">
        <v>26</v>
      </c>
      <c r="K101" s="618"/>
      <c r="L101" s="618" t="s">
        <v>29</v>
      </c>
      <c r="M101" s="618" t="s">
        <v>353</v>
      </c>
      <c r="N101" s="618">
        <v>0</v>
      </c>
      <c r="O101" s="618">
        <v>0</v>
      </c>
      <c r="P101" s="618">
        <v>0</v>
      </c>
      <c r="Q101" s="618">
        <v>0</v>
      </c>
      <c r="R101" s="618">
        <v>0</v>
      </c>
      <c r="S101" s="618">
        <v>0</v>
      </c>
      <c r="T101" s="618">
        <v>0</v>
      </c>
      <c r="U101" s="618">
        <v>0</v>
      </c>
      <c r="V101" s="618">
        <v>0</v>
      </c>
      <c r="W101" s="618">
        <v>0</v>
      </c>
      <c r="X101" s="618">
        <v>0</v>
      </c>
      <c r="Y101" s="618">
        <v>0</v>
      </c>
      <c r="Z101" s="618">
        <v>835000</v>
      </c>
      <c r="AA101" s="618">
        <v>835000</v>
      </c>
      <c r="AB101" s="618">
        <v>835000</v>
      </c>
      <c r="AC101" s="618">
        <v>0</v>
      </c>
      <c r="AD101" s="618">
        <v>0</v>
      </c>
      <c r="AE101" s="618">
        <v>0</v>
      </c>
      <c r="AF101" s="618">
        <v>0</v>
      </c>
      <c r="AG101" s="618">
        <v>0</v>
      </c>
      <c r="AH101" s="618">
        <v>70481.149999999994</v>
      </c>
      <c r="AI101" s="618">
        <v>5000</v>
      </c>
      <c r="AJ101" s="618">
        <v>759518.85</v>
      </c>
      <c r="AK101" s="618">
        <v>0</v>
      </c>
      <c r="AL101" s="618">
        <v>0</v>
      </c>
      <c r="AM101" s="618">
        <v>0</v>
      </c>
      <c r="AN101" s="618">
        <v>0</v>
      </c>
      <c r="AO101" s="618">
        <v>0</v>
      </c>
      <c r="AP101" s="619">
        <v>0</v>
      </c>
      <c r="AQ101" s="615">
        <v>0</v>
      </c>
      <c r="AR101" s="616">
        <f t="shared" si="7"/>
        <v>0</v>
      </c>
      <c r="AS101" s="616">
        <f t="shared" si="8"/>
        <v>0</v>
      </c>
      <c r="AT101" s="616">
        <f t="shared" si="9"/>
        <v>0</v>
      </c>
      <c r="AU101" s="616">
        <f t="shared" si="13"/>
        <v>0</v>
      </c>
      <c r="AV101" s="616">
        <f t="shared" si="10"/>
        <v>0</v>
      </c>
      <c r="AW101" s="616">
        <f t="shared" si="11"/>
        <v>835000</v>
      </c>
      <c r="AX101" s="616">
        <f t="shared" si="12"/>
        <v>0</v>
      </c>
      <c r="AY101" s="484"/>
      <c r="AZ101" s="484"/>
    </row>
    <row r="102" spans="1:52">
      <c r="A102" s="154"/>
      <c r="B102" s="612">
        <v>2029</v>
      </c>
      <c r="C102" s="613" t="s">
        <v>239</v>
      </c>
      <c r="D102" s="613" t="s">
        <v>449</v>
      </c>
      <c r="E102" s="613" t="s">
        <v>450</v>
      </c>
      <c r="F102" s="613"/>
      <c r="G102" s="613" t="s">
        <v>50</v>
      </c>
      <c r="H102" s="613" t="s">
        <v>24</v>
      </c>
      <c r="I102" s="613" t="s">
        <v>46</v>
      </c>
      <c r="J102" s="613" t="s">
        <v>413</v>
      </c>
      <c r="K102" s="613"/>
      <c r="L102" s="613" t="s">
        <v>29</v>
      </c>
      <c r="M102" s="613" t="s">
        <v>353</v>
      </c>
      <c r="N102" s="613">
        <v>0</v>
      </c>
      <c r="O102" s="613">
        <v>0</v>
      </c>
      <c r="P102" s="613">
        <v>0</v>
      </c>
      <c r="Q102" s="613">
        <v>0</v>
      </c>
      <c r="R102" s="613">
        <v>0</v>
      </c>
      <c r="S102" s="613">
        <v>0</v>
      </c>
      <c r="T102" s="613">
        <v>0</v>
      </c>
      <c r="U102" s="613">
        <v>0</v>
      </c>
      <c r="V102" s="613">
        <v>0</v>
      </c>
      <c r="W102" s="613">
        <v>0</v>
      </c>
      <c r="X102" s="613">
        <v>0</v>
      </c>
      <c r="Y102" s="613">
        <v>0</v>
      </c>
      <c r="Z102" s="613">
        <v>1500000</v>
      </c>
      <c r="AA102" s="613">
        <v>1500000</v>
      </c>
      <c r="AB102" s="613">
        <v>1500000</v>
      </c>
      <c r="AC102" s="613">
        <v>0</v>
      </c>
      <c r="AD102" s="613">
        <v>0</v>
      </c>
      <c r="AE102" s="613">
        <v>0</v>
      </c>
      <c r="AF102" s="613">
        <v>0</v>
      </c>
      <c r="AG102" s="613">
        <v>0</v>
      </c>
      <c r="AH102" s="613">
        <v>74934.149999999994</v>
      </c>
      <c r="AI102" s="613">
        <v>0</v>
      </c>
      <c r="AJ102" s="613">
        <v>1425065.85</v>
      </c>
      <c r="AK102" s="613">
        <v>0</v>
      </c>
      <c r="AL102" s="613">
        <v>0</v>
      </c>
      <c r="AM102" s="613">
        <v>0</v>
      </c>
      <c r="AN102" s="613">
        <v>0</v>
      </c>
      <c r="AO102" s="613">
        <v>0</v>
      </c>
      <c r="AP102" s="614">
        <v>0</v>
      </c>
      <c r="AQ102" s="615">
        <v>0</v>
      </c>
      <c r="AR102" s="616">
        <f t="shared" si="7"/>
        <v>0</v>
      </c>
      <c r="AS102" s="616">
        <f t="shared" si="8"/>
        <v>0</v>
      </c>
      <c r="AT102" s="616">
        <f t="shared" si="9"/>
        <v>0</v>
      </c>
      <c r="AU102" s="616">
        <f t="shared" si="13"/>
        <v>0</v>
      </c>
      <c r="AV102" s="616">
        <f t="shared" si="10"/>
        <v>0</v>
      </c>
      <c r="AW102" s="616">
        <f t="shared" si="11"/>
        <v>1500000</v>
      </c>
      <c r="AX102" s="616">
        <f t="shared" si="12"/>
        <v>0</v>
      </c>
      <c r="AY102" s="484"/>
      <c r="AZ102" s="484"/>
    </row>
    <row r="103" spans="1:52">
      <c r="A103" s="484"/>
      <c r="B103" s="617">
        <v>2029</v>
      </c>
      <c r="C103" s="618" t="s">
        <v>239</v>
      </c>
      <c r="D103" s="618" t="s">
        <v>451</v>
      </c>
      <c r="E103" s="618" t="s">
        <v>452</v>
      </c>
      <c r="F103" s="618"/>
      <c r="G103" s="618" t="s">
        <v>185</v>
      </c>
      <c r="H103" s="618" t="s">
        <v>24</v>
      </c>
      <c r="I103" s="618" t="s">
        <v>34</v>
      </c>
      <c r="J103" s="618" t="s">
        <v>413</v>
      </c>
      <c r="K103" s="618"/>
      <c r="L103" s="618" t="s">
        <v>29</v>
      </c>
      <c r="M103" s="618" t="s">
        <v>353</v>
      </c>
      <c r="N103" s="618">
        <v>0</v>
      </c>
      <c r="O103" s="618">
        <v>0</v>
      </c>
      <c r="P103" s="618">
        <v>0</v>
      </c>
      <c r="Q103" s="618">
        <v>0</v>
      </c>
      <c r="R103" s="618">
        <v>0</v>
      </c>
      <c r="S103" s="618">
        <v>0</v>
      </c>
      <c r="T103" s="618">
        <v>0</v>
      </c>
      <c r="U103" s="618">
        <v>0</v>
      </c>
      <c r="V103" s="618">
        <v>0</v>
      </c>
      <c r="W103" s="618">
        <v>0</v>
      </c>
      <c r="X103" s="618">
        <v>0</v>
      </c>
      <c r="Y103" s="618">
        <v>0</v>
      </c>
      <c r="Z103" s="618">
        <v>750000</v>
      </c>
      <c r="AA103" s="618">
        <v>750000</v>
      </c>
      <c r="AB103" s="618">
        <v>750000</v>
      </c>
      <c r="AC103" s="618">
        <v>0</v>
      </c>
      <c r="AD103" s="618">
        <v>0</v>
      </c>
      <c r="AE103" s="618">
        <v>0</v>
      </c>
      <c r="AF103" s="618">
        <v>0</v>
      </c>
      <c r="AG103" s="618">
        <v>0</v>
      </c>
      <c r="AH103" s="618">
        <v>347804.85</v>
      </c>
      <c r="AI103" s="618">
        <v>190519.6</v>
      </c>
      <c r="AJ103" s="618">
        <v>211675.55</v>
      </c>
      <c r="AK103" s="618">
        <v>0</v>
      </c>
      <c r="AL103" s="618">
        <v>0</v>
      </c>
      <c r="AM103" s="618">
        <v>0</v>
      </c>
      <c r="AN103" s="618">
        <v>0</v>
      </c>
      <c r="AO103" s="618">
        <v>0</v>
      </c>
      <c r="AP103" s="619">
        <v>0</v>
      </c>
      <c r="AQ103" s="615">
        <v>0</v>
      </c>
      <c r="AR103" s="616">
        <f t="shared" si="7"/>
        <v>0</v>
      </c>
      <c r="AS103" s="616">
        <f t="shared" si="8"/>
        <v>0</v>
      </c>
      <c r="AT103" s="616">
        <f t="shared" si="9"/>
        <v>0</v>
      </c>
      <c r="AU103" s="616">
        <f t="shared" si="13"/>
        <v>0</v>
      </c>
      <c r="AV103" s="616">
        <f t="shared" si="10"/>
        <v>0</v>
      </c>
      <c r="AW103" s="616">
        <f t="shared" si="11"/>
        <v>750000</v>
      </c>
      <c r="AX103" s="616">
        <f t="shared" si="12"/>
        <v>0</v>
      </c>
      <c r="AY103" s="484"/>
      <c r="AZ103" s="484"/>
    </row>
    <row r="104" spans="1:52">
      <c r="A104" s="154"/>
      <c r="B104" s="612">
        <v>2029</v>
      </c>
      <c r="C104" s="613" t="s">
        <v>239</v>
      </c>
      <c r="D104" s="613" t="s">
        <v>453</v>
      </c>
      <c r="E104" s="613" t="s">
        <v>454</v>
      </c>
      <c r="F104" s="613"/>
      <c r="G104" s="613" t="s">
        <v>50</v>
      </c>
      <c r="H104" s="613" t="s">
        <v>24</v>
      </c>
      <c r="I104" s="613" t="s">
        <v>455</v>
      </c>
      <c r="J104" s="613" t="s">
        <v>413</v>
      </c>
      <c r="K104" s="613"/>
      <c r="L104" s="613" t="s">
        <v>29</v>
      </c>
      <c r="M104" s="613" t="s">
        <v>401</v>
      </c>
      <c r="N104" s="613">
        <v>0</v>
      </c>
      <c r="O104" s="613">
        <v>0</v>
      </c>
      <c r="P104" s="613">
        <v>0</v>
      </c>
      <c r="Q104" s="613">
        <v>0</v>
      </c>
      <c r="R104" s="613">
        <v>0</v>
      </c>
      <c r="S104" s="613">
        <v>0</v>
      </c>
      <c r="T104" s="613">
        <v>0</v>
      </c>
      <c r="U104" s="613">
        <v>0</v>
      </c>
      <c r="V104" s="613">
        <v>0</v>
      </c>
      <c r="W104" s="613">
        <v>0</v>
      </c>
      <c r="X104" s="613">
        <v>0</v>
      </c>
      <c r="Y104" s="613">
        <v>0</v>
      </c>
      <c r="Z104" s="613">
        <v>300000</v>
      </c>
      <c r="AA104" s="613">
        <v>300000</v>
      </c>
      <c r="AB104" s="613">
        <v>300000</v>
      </c>
      <c r="AC104" s="613">
        <v>0</v>
      </c>
      <c r="AD104" s="613">
        <v>0</v>
      </c>
      <c r="AE104" s="613">
        <v>0</v>
      </c>
      <c r="AF104" s="613">
        <v>0</v>
      </c>
      <c r="AG104" s="613">
        <v>0</v>
      </c>
      <c r="AH104" s="613">
        <v>24938.35</v>
      </c>
      <c r="AI104" s="613">
        <v>0</v>
      </c>
      <c r="AJ104" s="613">
        <v>275061.65000000002</v>
      </c>
      <c r="AK104" s="613">
        <v>0</v>
      </c>
      <c r="AL104" s="613">
        <v>0</v>
      </c>
      <c r="AM104" s="613">
        <v>0</v>
      </c>
      <c r="AN104" s="613">
        <v>0</v>
      </c>
      <c r="AO104" s="613">
        <v>0</v>
      </c>
      <c r="AP104" s="614">
        <v>0</v>
      </c>
      <c r="AQ104" s="615">
        <v>0</v>
      </c>
      <c r="AR104" s="616">
        <f t="shared" si="7"/>
        <v>0</v>
      </c>
      <c r="AS104" s="616">
        <f t="shared" si="8"/>
        <v>0</v>
      </c>
      <c r="AT104" s="616">
        <f t="shared" si="9"/>
        <v>0</v>
      </c>
      <c r="AU104" s="616">
        <f t="shared" si="13"/>
        <v>0</v>
      </c>
      <c r="AV104" s="616">
        <f t="shared" si="10"/>
        <v>0</v>
      </c>
      <c r="AW104" s="616">
        <f t="shared" si="11"/>
        <v>300000</v>
      </c>
      <c r="AX104" s="616">
        <f t="shared" si="12"/>
        <v>0</v>
      </c>
      <c r="AY104" s="484"/>
      <c r="AZ104" s="484"/>
    </row>
    <row r="105" spans="1:52">
      <c r="A105" s="484"/>
      <c r="B105" s="617">
        <v>2029</v>
      </c>
      <c r="C105" s="618" t="s">
        <v>239</v>
      </c>
      <c r="D105" s="618" t="s">
        <v>456</v>
      </c>
      <c r="E105" s="618" t="s">
        <v>457</v>
      </c>
      <c r="F105" s="618" t="s">
        <v>41</v>
      </c>
      <c r="G105" s="618" t="s">
        <v>41</v>
      </c>
      <c r="H105" s="618" t="s">
        <v>15</v>
      </c>
      <c r="I105" s="618" t="s">
        <v>458</v>
      </c>
      <c r="J105" s="618" t="s">
        <v>26</v>
      </c>
      <c r="K105" s="618"/>
      <c r="L105" s="618" t="s">
        <v>458</v>
      </c>
      <c r="M105" s="618" t="s">
        <v>353</v>
      </c>
      <c r="N105" s="618">
        <v>0</v>
      </c>
      <c r="O105" s="618">
        <v>0</v>
      </c>
      <c r="P105" s="618">
        <v>299160.89760000003</v>
      </c>
      <c r="Q105" s="618">
        <v>0</v>
      </c>
      <c r="R105" s="618">
        <v>0</v>
      </c>
      <c r="S105" s="618">
        <v>453412.10749999998</v>
      </c>
      <c r="T105" s="618">
        <v>0</v>
      </c>
      <c r="U105" s="618">
        <v>5396456.6560000004</v>
      </c>
      <c r="V105" s="618">
        <v>0</v>
      </c>
      <c r="W105" s="618">
        <v>28655.184840000002</v>
      </c>
      <c r="X105" s="618">
        <v>14597195.33</v>
      </c>
      <c r="Y105" s="618">
        <v>70506783.069999993</v>
      </c>
      <c r="Z105" s="618">
        <v>402243.76819999999</v>
      </c>
      <c r="AA105" s="618">
        <v>2767692.102</v>
      </c>
      <c r="AB105" s="618">
        <v>402243.76819999999</v>
      </c>
      <c r="AC105" s="618">
        <v>12453791.539999999</v>
      </c>
      <c r="AD105" s="618">
        <v>2143403.787</v>
      </c>
      <c r="AE105" s="618">
        <v>0</v>
      </c>
      <c r="AF105" s="618">
        <v>0</v>
      </c>
      <c r="AG105" s="618">
        <v>2407.6182910000002</v>
      </c>
      <c r="AH105" s="618">
        <v>0</v>
      </c>
      <c r="AI105" s="618">
        <v>0</v>
      </c>
      <c r="AJ105" s="618">
        <v>402243.76819999999</v>
      </c>
      <c r="AK105" s="618">
        <v>0</v>
      </c>
      <c r="AL105" s="618">
        <v>37424118.659999996</v>
      </c>
      <c r="AM105" s="618">
        <v>2221213.2149999999</v>
      </c>
      <c r="AN105" s="618">
        <v>0</v>
      </c>
      <c r="AO105" s="618">
        <v>0</v>
      </c>
      <c r="AP105" s="619">
        <v>0</v>
      </c>
      <c r="AQ105" s="615">
        <v>0</v>
      </c>
      <c r="AR105" s="616">
        <f t="shared" si="7"/>
        <v>3144387.0662973546</v>
      </c>
      <c r="AS105" s="616">
        <f t="shared" si="8"/>
        <v>186627.08314357311</v>
      </c>
      <c r="AT105" s="616">
        <f t="shared" si="9"/>
        <v>12453791.539999999</v>
      </c>
      <c r="AU105" s="616">
        <f t="shared" si="13"/>
        <v>2143403.787</v>
      </c>
      <c r="AV105" s="616">
        <f t="shared" si="10"/>
        <v>37424118.659999996</v>
      </c>
      <c r="AW105" s="616">
        <f t="shared" si="11"/>
        <v>2623456.9831999997</v>
      </c>
      <c r="AX105" s="616">
        <f t="shared" si="12"/>
        <v>11.90188035726417</v>
      </c>
      <c r="AY105" s="484"/>
      <c r="AZ105" s="484"/>
    </row>
    <row r="106" spans="1:52">
      <c r="A106" s="154"/>
      <c r="B106" s="612">
        <v>2029</v>
      </c>
      <c r="C106" s="613" t="s">
        <v>239</v>
      </c>
      <c r="D106" s="613" t="s">
        <v>459</v>
      </c>
      <c r="E106" s="613" t="s">
        <v>460</v>
      </c>
      <c r="F106" s="613" t="s">
        <v>41</v>
      </c>
      <c r="G106" s="613" t="s">
        <v>41</v>
      </c>
      <c r="H106" s="613" t="s">
        <v>15</v>
      </c>
      <c r="I106" s="613" t="s">
        <v>458</v>
      </c>
      <c r="J106" s="613" t="s">
        <v>26</v>
      </c>
      <c r="K106" s="613"/>
      <c r="L106" s="613" t="s">
        <v>458</v>
      </c>
      <c r="M106" s="613" t="s">
        <v>353</v>
      </c>
      <c r="N106" s="613">
        <v>0</v>
      </c>
      <c r="O106" s="613">
        <v>0</v>
      </c>
      <c r="P106" s="613">
        <v>35167713.899999999</v>
      </c>
      <c r="Q106" s="613">
        <v>0</v>
      </c>
      <c r="R106" s="613">
        <v>0</v>
      </c>
      <c r="S106" s="613">
        <v>16267253.949999999</v>
      </c>
      <c r="T106" s="613">
        <v>0</v>
      </c>
      <c r="U106" s="613">
        <v>252980424.19999999</v>
      </c>
      <c r="V106" s="613">
        <v>0</v>
      </c>
      <c r="W106" s="613">
        <v>1343326.0530000001</v>
      </c>
      <c r="X106" s="613">
        <v>169391326.40000001</v>
      </c>
      <c r="Y106" s="613">
        <v>417064308.69999999</v>
      </c>
      <c r="Z106" s="613">
        <v>844998.15040000004</v>
      </c>
      <c r="AA106" s="613">
        <v>103087916.09999999</v>
      </c>
      <c r="AB106" s="613">
        <v>844998.15040000004</v>
      </c>
      <c r="AC106" s="613">
        <v>75489012.310000002</v>
      </c>
      <c r="AD106" s="613">
        <v>93902314.129999995</v>
      </c>
      <c r="AE106" s="613">
        <v>0</v>
      </c>
      <c r="AF106" s="613">
        <v>0</v>
      </c>
      <c r="AG106" s="613">
        <v>86379.118489999993</v>
      </c>
      <c r="AH106" s="613">
        <v>0</v>
      </c>
      <c r="AI106" s="613">
        <v>0</v>
      </c>
      <c r="AJ106" s="613">
        <v>844998.15040000004</v>
      </c>
      <c r="AK106" s="613">
        <v>0</v>
      </c>
      <c r="AL106" s="613">
        <v>233999627.09999999</v>
      </c>
      <c r="AM106" s="613">
        <v>70529237.609999999</v>
      </c>
      <c r="AN106" s="613">
        <v>0</v>
      </c>
      <c r="AO106" s="613">
        <v>0</v>
      </c>
      <c r="AP106" s="614">
        <v>0</v>
      </c>
      <c r="AQ106" s="615">
        <v>0</v>
      </c>
      <c r="AR106" s="616">
        <f t="shared" si="7"/>
        <v>15046742.72832926</v>
      </c>
      <c r="AS106" s="616">
        <f t="shared" si="8"/>
        <v>4535200.7876890935</v>
      </c>
      <c r="AT106" s="616">
        <f t="shared" si="9"/>
        <v>75489012.310000002</v>
      </c>
      <c r="AU106" s="616">
        <f t="shared" si="13"/>
        <v>93902314.129999995</v>
      </c>
      <c r="AV106" s="616">
        <f t="shared" si="10"/>
        <v>233999627.09999999</v>
      </c>
      <c r="AW106" s="616">
        <f t="shared" si="11"/>
        <v>71374235.760399997</v>
      </c>
      <c r="AX106" s="616">
        <f t="shared" si="12"/>
        <v>15.55151379437339</v>
      </c>
      <c r="AY106" s="484"/>
      <c r="AZ106" s="484"/>
    </row>
    <row r="107" spans="1:52">
      <c r="A107" s="484"/>
      <c r="B107" s="617">
        <v>2029</v>
      </c>
      <c r="C107" s="618" t="s">
        <v>239</v>
      </c>
      <c r="D107" s="618" t="s">
        <v>461</v>
      </c>
      <c r="E107" s="618" t="s">
        <v>462</v>
      </c>
      <c r="F107" s="618" t="s">
        <v>41</v>
      </c>
      <c r="G107" s="618" t="s">
        <v>41</v>
      </c>
      <c r="H107" s="618" t="s">
        <v>15</v>
      </c>
      <c r="I107" s="618" t="s">
        <v>458</v>
      </c>
      <c r="J107" s="618" t="s">
        <v>26</v>
      </c>
      <c r="K107" s="618"/>
      <c r="L107" s="618" t="s">
        <v>458</v>
      </c>
      <c r="M107" s="618" t="s">
        <v>353</v>
      </c>
      <c r="N107" s="618">
        <v>0</v>
      </c>
      <c r="O107" s="618">
        <v>0</v>
      </c>
      <c r="P107" s="618">
        <v>2488133.65</v>
      </c>
      <c r="Q107" s="618">
        <v>0</v>
      </c>
      <c r="R107" s="618">
        <v>0</v>
      </c>
      <c r="S107" s="618">
        <v>371135.51750000002</v>
      </c>
      <c r="T107" s="618">
        <v>0</v>
      </c>
      <c r="U107" s="618">
        <v>10076394.51</v>
      </c>
      <c r="V107" s="618">
        <v>0</v>
      </c>
      <c r="W107" s="618">
        <v>53505.654849999999</v>
      </c>
      <c r="X107" s="618">
        <v>30711918.100000001</v>
      </c>
      <c r="Y107" s="618">
        <v>283905493.10000002</v>
      </c>
      <c r="Z107" s="618">
        <v>511935.99619999999</v>
      </c>
      <c r="AA107" s="618">
        <v>18778535.510000002</v>
      </c>
      <c r="AB107" s="618">
        <v>511935.99619999999</v>
      </c>
      <c r="AC107" s="618">
        <v>27084348.25</v>
      </c>
      <c r="AD107" s="618">
        <v>3627569.844</v>
      </c>
      <c r="AE107" s="618">
        <v>0</v>
      </c>
      <c r="AF107" s="618">
        <v>0</v>
      </c>
      <c r="AG107" s="618">
        <v>1970.7295979999999</v>
      </c>
      <c r="AH107" s="618">
        <v>0</v>
      </c>
      <c r="AI107" s="618">
        <v>0</v>
      </c>
      <c r="AJ107" s="618">
        <v>511935.99619999999</v>
      </c>
      <c r="AK107" s="618">
        <v>0</v>
      </c>
      <c r="AL107" s="618">
        <v>71109169.459999993</v>
      </c>
      <c r="AM107" s="618">
        <v>2543128.6030000001</v>
      </c>
      <c r="AN107" s="618">
        <v>0</v>
      </c>
      <c r="AO107" s="618">
        <v>0</v>
      </c>
      <c r="AP107" s="619">
        <v>0</v>
      </c>
      <c r="AQ107" s="615">
        <v>0</v>
      </c>
      <c r="AR107" s="616">
        <f t="shared" si="7"/>
        <v>2619105.3139435179</v>
      </c>
      <c r="AS107" s="616">
        <f t="shared" si="8"/>
        <v>93668.955617683241</v>
      </c>
      <c r="AT107" s="616">
        <f t="shared" si="9"/>
        <v>27084348.25</v>
      </c>
      <c r="AU107" s="616">
        <f t="shared" si="13"/>
        <v>3627569.844</v>
      </c>
      <c r="AV107" s="616">
        <f t="shared" si="10"/>
        <v>71109169.459999993</v>
      </c>
      <c r="AW107" s="616">
        <f t="shared" si="11"/>
        <v>3055064.5992000001</v>
      </c>
      <c r="AX107" s="616">
        <f t="shared" si="12"/>
        <v>27.150175703676759</v>
      </c>
      <c r="AY107" s="484"/>
      <c r="AZ107" s="484"/>
    </row>
    <row r="108" spans="1:52">
      <c r="A108" s="154"/>
      <c r="B108" s="612">
        <v>2029</v>
      </c>
      <c r="C108" s="613" t="s">
        <v>239</v>
      </c>
      <c r="D108" s="613" t="s">
        <v>463</v>
      </c>
      <c r="E108" s="613" t="s">
        <v>464</v>
      </c>
      <c r="F108" s="613"/>
      <c r="G108" s="613" t="s">
        <v>19</v>
      </c>
      <c r="H108" s="613" t="s">
        <v>15</v>
      </c>
      <c r="I108" s="613" t="s">
        <v>465</v>
      </c>
      <c r="J108" s="613" t="s">
        <v>26</v>
      </c>
      <c r="K108" s="613"/>
      <c r="L108" s="613" t="s">
        <v>29</v>
      </c>
      <c r="M108" s="613" t="s">
        <v>353</v>
      </c>
      <c r="N108" s="613">
        <v>0</v>
      </c>
      <c r="O108" s="613">
        <v>0</v>
      </c>
      <c r="P108" s="613">
        <v>0</v>
      </c>
      <c r="Q108" s="613">
        <v>0</v>
      </c>
      <c r="R108" s="613">
        <v>0</v>
      </c>
      <c r="S108" s="613">
        <v>0</v>
      </c>
      <c r="T108" s="613">
        <v>0</v>
      </c>
      <c r="U108" s="613">
        <v>0</v>
      </c>
      <c r="V108" s="613">
        <v>0</v>
      </c>
      <c r="W108" s="613">
        <v>0</v>
      </c>
      <c r="X108" s="613">
        <v>0</v>
      </c>
      <c r="Y108" s="613">
        <v>0</v>
      </c>
      <c r="Z108" s="613">
        <v>1657875</v>
      </c>
      <c r="AA108" s="613">
        <v>1657875</v>
      </c>
      <c r="AB108" s="613">
        <v>1657875</v>
      </c>
      <c r="AC108" s="613">
        <v>0</v>
      </c>
      <c r="AD108" s="613">
        <v>0</v>
      </c>
      <c r="AE108" s="613">
        <v>0</v>
      </c>
      <c r="AF108" s="613">
        <v>0</v>
      </c>
      <c r="AG108" s="613">
        <v>0</v>
      </c>
      <c r="AH108" s="613">
        <v>22105</v>
      </c>
      <c r="AI108" s="613">
        <v>6410.45</v>
      </c>
      <c r="AJ108" s="613">
        <v>1629359.55</v>
      </c>
      <c r="AK108" s="613">
        <v>0</v>
      </c>
      <c r="AL108" s="613">
        <v>0</v>
      </c>
      <c r="AM108" s="613">
        <v>0</v>
      </c>
      <c r="AN108" s="613">
        <v>0</v>
      </c>
      <c r="AO108" s="613">
        <v>0</v>
      </c>
      <c r="AP108" s="614">
        <v>0</v>
      </c>
      <c r="AQ108" s="615">
        <v>0</v>
      </c>
      <c r="AR108" s="616">
        <f t="shared" si="7"/>
        <v>0</v>
      </c>
      <c r="AS108" s="616">
        <f t="shared" si="8"/>
        <v>0</v>
      </c>
      <c r="AT108" s="616">
        <f t="shared" si="9"/>
        <v>0</v>
      </c>
      <c r="AU108" s="616">
        <f t="shared" si="13"/>
        <v>0</v>
      </c>
      <c r="AV108" s="616">
        <f t="shared" si="10"/>
        <v>0</v>
      </c>
      <c r="AW108" s="616">
        <f t="shared" si="11"/>
        <v>1657875</v>
      </c>
      <c r="AX108" s="616">
        <f t="shared" si="12"/>
        <v>0</v>
      </c>
      <c r="AY108" s="484"/>
      <c r="AZ108" s="484"/>
    </row>
    <row r="109" spans="1:52">
      <c r="A109" s="484"/>
      <c r="B109" s="617">
        <v>2029</v>
      </c>
      <c r="C109" s="618" t="s">
        <v>239</v>
      </c>
      <c r="D109" s="618" t="s">
        <v>466</v>
      </c>
      <c r="E109" s="618" t="s">
        <v>467</v>
      </c>
      <c r="F109" s="618"/>
      <c r="G109" s="618" t="s">
        <v>27</v>
      </c>
      <c r="H109" s="618" t="s">
        <v>15</v>
      </c>
      <c r="I109" s="618" t="s">
        <v>46</v>
      </c>
      <c r="J109" s="618" t="s">
        <v>26</v>
      </c>
      <c r="K109" s="618"/>
      <c r="L109" s="618" t="s">
        <v>20</v>
      </c>
      <c r="M109" s="618" t="s">
        <v>353</v>
      </c>
      <c r="N109" s="618">
        <v>0</v>
      </c>
      <c r="O109" s="618">
        <v>0</v>
      </c>
      <c r="P109" s="618">
        <v>837206.52069999999</v>
      </c>
      <c r="Q109" s="618">
        <v>0</v>
      </c>
      <c r="R109" s="618">
        <v>0</v>
      </c>
      <c r="S109" s="618">
        <v>503811.84419999999</v>
      </c>
      <c r="T109" s="618">
        <v>0</v>
      </c>
      <c r="U109" s="618">
        <v>5933423.0350000001</v>
      </c>
      <c r="V109" s="618">
        <v>0</v>
      </c>
      <c r="W109" s="618">
        <v>31506.476320000002</v>
      </c>
      <c r="X109" s="618">
        <v>9634840.3959999997</v>
      </c>
      <c r="Y109" s="618">
        <v>16037358</v>
      </c>
      <c r="Z109" s="618">
        <v>5040699.9989999998</v>
      </c>
      <c r="AA109" s="618">
        <v>7241205.585</v>
      </c>
      <c r="AB109" s="618">
        <v>4949476.8509999998</v>
      </c>
      <c r="AC109" s="618">
        <v>2905344.5729999999</v>
      </c>
      <c r="AD109" s="618">
        <v>6704303.0559999999</v>
      </c>
      <c r="AE109" s="618">
        <v>0</v>
      </c>
      <c r="AF109" s="618">
        <v>0</v>
      </c>
      <c r="AG109" s="618">
        <v>2675.2408930000001</v>
      </c>
      <c r="AH109" s="618">
        <v>472779.3003</v>
      </c>
      <c r="AI109" s="618">
        <v>361649.40659999999</v>
      </c>
      <c r="AJ109" s="618">
        <v>2176736.9040000001</v>
      </c>
      <c r="AK109" s="618">
        <v>2029534.388</v>
      </c>
      <c r="AL109" s="618">
        <v>10243195.42</v>
      </c>
      <c r="AM109" s="618">
        <v>4511979.3550000004</v>
      </c>
      <c r="AN109" s="618">
        <v>69471.047219999993</v>
      </c>
      <c r="AO109" s="618">
        <v>0</v>
      </c>
      <c r="AP109" s="619">
        <v>44767.013299999999</v>
      </c>
      <c r="AQ109" s="615">
        <v>0</v>
      </c>
      <c r="AR109" s="616">
        <f t="shared" si="7"/>
        <v>863859.32848504209</v>
      </c>
      <c r="AS109" s="616">
        <f t="shared" si="8"/>
        <v>383115.88882603188</v>
      </c>
      <c r="AT109" s="616">
        <f t="shared" si="9"/>
        <v>3019582.6335200001</v>
      </c>
      <c r="AU109" s="616">
        <f t="shared" si="13"/>
        <v>6704303.0559999999</v>
      </c>
      <c r="AV109" s="616">
        <f t="shared" si="10"/>
        <v>10243195.42</v>
      </c>
      <c r="AW109" s="616">
        <f t="shared" si="11"/>
        <v>9461456.2060000002</v>
      </c>
      <c r="AX109" s="616">
        <f t="shared" si="12"/>
        <v>11.777061423440033</v>
      </c>
      <c r="AY109" s="484"/>
      <c r="AZ109" s="484"/>
    </row>
    <row r="110" spans="1:52">
      <c r="A110" s="154"/>
      <c r="B110" s="612">
        <v>2029</v>
      </c>
      <c r="C110" s="613" t="s">
        <v>239</v>
      </c>
      <c r="D110" s="613" t="s">
        <v>468</v>
      </c>
      <c r="E110" s="613" t="s">
        <v>469</v>
      </c>
      <c r="F110" s="613"/>
      <c r="G110" s="613" t="s">
        <v>18</v>
      </c>
      <c r="H110" s="613" t="s">
        <v>15</v>
      </c>
      <c r="I110" s="613" t="s">
        <v>46</v>
      </c>
      <c r="J110" s="613" t="s">
        <v>26</v>
      </c>
      <c r="K110" s="613"/>
      <c r="L110" s="613" t="s">
        <v>29</v>
      </c>
      <c r="M110" s="613" t="s">
        <v>401</v>
      </c>
      <c r="N110" s="613">
        <v>0</v>
      </c>
      <c r="O110" s="613">
        <v>0</v>
      </c>
      <c r="P110" s="613">
        <v>0</v>
      </c>
      <c r="Q110" s="613">
        <v>0</v>
      </c>
      <c r="R110" s="613">
        <v>0</v>
      </c>
      <c r="S110" s="613">
        <v>0</v>
      </c>
      <c r="T110" s="613">
        <v>0</v>
      </c>
      <c r="U110" s="613">
        <v>0</v>
      </c>
      <c r="V110" s="613">
        <v>0</v>
      </c>
      <c r="W110" s="613">
        <v>0</v>
      </c>
      <c r="X110" s="613">
        <v>0</v>
      </c>
      <c r="Y110" s="613">
        <v>0</v>
      </c>
      <c r="Z110" s="613">
        <v>465830.69520000002</v>
      </c>
      <c r="AA110" s="613">
        <v>465830.69520000002</v>
      </c>
      <c r="AB110" s="613">
        <v>465830.69520000002</v>
      </c>
      <c r="AC110" s="613">
        <v>0</v>
      </c>
      <c r="AD110" s="613">
        <v>0</v>
      </c>
      <c r="AE110" s="613">
        <v>0</v>
      </c>
      <c r="AF110" s="613">
        <v>0</v>
      </c>
      <c r="AG110" s="613">
        <v>0</v>
      </c>
      <c r="AH110" s="613">
        <v>14582.287200000001</v>
      </c>
      <c r="AI110" s="613">
        <v>35360</v>
      </c>
      <c r="AJ110" s="613">
        <v>95438.407999999996</v>
      </c>
      <c r="AK110" s="613">
        <v>320450</v>
      </c>
      <c r="AL110" s="613">
        <v>0</v>
      </c>
      <c r="AM110" s="613">
        <v>0</v>
      </c>
      <c r="AN110" s="613">
        <v>0</v>
      </c>
      <c r="AO110" s="613">
        <v>0</v>
      </c>
      <c r="AP110" s="614">
        <v>0</v>
      </c>
      <c r="AQ110" s="615">
        <v>0</v>
      </c>
      <c r="AR110" s="616">
        <f t="shared" si="7"/>
        <v>0</v>
      </c>
      <c r="AS110" s="616">
        <f t="shared" si="8"/>
        <v>0</v>
      </c>
      <c r="AT110" s="616">
        <f t="shared" si="9"/>
        <v>0</v>
      </c>
      <c r="AU110" s="616">
        <f t="shared" si="13"/>
        <v>0</v>
      </c>
      <c r="AV110" s="616">
        <f t="shared" si="10"/>
        <v>0</v>
      </c>
      <c r="AW110" s="616">
        <f t="shared" si="11"/>
        <v>465830.69520000002</v>
      </c>
      <c r="AX110" s="616">
        <f t="shared" si="12"/>
        <v>0</v>
      </c>
      <c r="AY110" s="484"/>
      <c r="AZ110" s="484"/>
    </row>
    <row r="111" spans="1:52">
      <c r="A111" s="484"/>
      <c r="B111" s="617">
        <v>2029</v>
      </c>
      <c r="C111" s="618" t="s">
        <v>239</v>
      </c>
      <c r="D111" s="618" t="s">
        <v>470</v>
      </c>
      <c r="E111" s="618" t="s">
        <v>471</v>
      </c>
      <c r="F111" s="618"/>
      <c r="G111" s="618" t="s">
        <v>18</v>
      </c>
      <c r="H111" s="618" t="s">
        <v>15</v>
      </c>
      <c r="I111" s="618" t="s">
        <v>46</v>
      </c>
      <c r="J111" s="618" t="s">
        <v>26</v>
      </c>
      <c r="K111" s="618"/>
      <c r="L111" s="618" t="s">
        <v>29</v>
      </c>
      <c r="M111" s="618" t="s">
        <v>353</v>
      </c>
      <c r="N111" s="618">
        <v>0</v>
      </c>
      <c r="O111" s="618">
        <v>0</v>
      </c>
      <c r="P111" s="618">
        <v>0</v>
      </c>
      <c r="Q111" s="618">
        <v>0</v>
      </c>
      <c r="R111" s="618">
        <v>0</v>
      </c>
      <c r="S111" s="618">
        <v>0</v>
      </c>
      <c r="T111" s="618">
        <v>0</v>
      </c>
      <c r="U111" s="618">
        <v>0</v>
      </c>
      <c r="V111" s="618">
        <v>0</v>
      </c>
      <c r="W111" s="618">
        <v>0</v>
      </c>
      <c r="X111" s="618">
        <v>0</v>
      </c>
      <c r="Y111" s="618">
        <v>0</v>
      </c>
      <c r="Z111" s="618">
        <v>609960</v>
      </c>
      <c r="AA111" s="618">
        <v>609960</v>
      </c>
      <c r="AB111" s="618">
        <v>609960</v>
      </c>
      <c r="AC111" s="618">
        <v>0</v>
      </c>
      <c r="AD111" s="618">
        <v>0</v>
      </c>
      <c r="AE111" s="618">
        <v>0</v>
      </c>
      <c r="AF111" s="618">
        <v>0</v>
      </c>
      <c r="AG111" s="618">
        <v>0</v>
      </c>
      <c r="AH111" s="618">
        <v>30498</v>
      </c>
      <c r="AI111" s="618">
        <v>30498</v>
      </c>
      <c r="AJ111" s="618">
        <v>155915.5</v>
      </c>
      <c r="AK111" s="618">
        <v>393048.5</v>
      </c>
      <c r="AL111" s="618">
        <v>0</v>
      </c>
      <c r="AM111" s="618">
        <v>0</v>
      </c>
      <c r="AN111" s="618">
        <v>0</v>
      </c>
      <c r="AO111" s="618">
        <v>0</v>
      </c>
      <c r="AP111" s="619">
        <v>0</v>
      </c>
      <c r="AQ111" s="615">
        <v>0</v>
      </c>
      <c r="AR111" s="616">
        <f t="shared" si="7"/>
        <v>0</v>
      </c>
      <c r="AS111" s="616">
        <f t="shared" si="8"/>
        <v>0</v>
      </c>
      <c r="AT111" s="616">
        <f t="shared" si="9"/>
        <v>0</v>
      </c>
      <c r="AU111" s="616">
        <f t="shared" si="13"/>
        <v>0</v>
      </c>
      <c r="AV111" s="616">
        <f t="shared" si="10"/>
        <v>0</v>
      </c>
      <c r="AW111" s="616">
        <f t="shared" si="11"/>
        <v>609960</v>
      </c>
      <c r="AX111" s="616">
        <f t="shared" si="12"/>
        <v>0</v>
      </c>
      <c r="AY111" s="484"/>
      <c r="AZ111" s="484"/>
    </row>
    <row r="112" spans="1:52">
      <c r="A112" s="154"/>
      <c r="B112" s="612">
        <v>2029</v>
      </c>
      <c r="C112" s="613" t="s">
        <v>239</v>
      </c>
      <c r="D112" s="613" t="s">
        <v>472</v>
      </c>
      <c r="E112" s="613" t="s">
        <v>473</v>
      </c>
      <c r="F112" s="613"/>
      <c r="G112" s="613" t="s">
        <v>45</v>
      </c>
      <c r="H112" s="613" t="s">
        <v>15</v>
      </c>
      <c r="I112" s="613" t="s">
        <v>46</v>
      </c>
      <c r="J112" s="613" t="s">
        <v>26</v>
      </c>
      <c r="K112" s="613"/>
      <c r="L112" s="613" t="s">
        <v>20</v>
      </c>
      <c r="M112" s="613" t="s">
        <v>353</v>
      </c>
      <c r="N112" s="613">
        <v>0</v>
      </c>
      <c r="O112" s="613">
        <v>0</v>
      </c>
      <c r="P112" s="613">
        <v>0</v>
      </c>
      <c r="Q112" s="613">
        <v>0</v>
      </c>
      <c r="R112" s="613">
        <v>0</v>
      </c>
      <c r="S112" s="613">
        <v>0</v>
      </c>
      <c r="T112" s="613">
        <v>0</v>
      </c>
      <c r="U112" s="613">
        <v>0</v>
      </c>
      <c r="V112" s="613">
        <v>0</v>
      </c>
      <c r="W112" s="613">
        <v>0</v>
      </c>
      <c r="X112" s="613">
        <v>653754.40819999995</v>
      </c>
      <c r="Y112" s="613">
        <v>1089590.68</v>
      </c>
      <c r="Z112" s="613">
        <v>441348.59279999998</v>
      </c>
      <c r="AA112" s="613">
        <v>599808.13760000002</v>
      </c>
      <c r="AB112" s="613">
        <v>432778.62959999999</v>
      </c>
      <c r="AC112" s="613">
        <v>653754.40819999995</v>
      </c>
      <c r="AD112" s="613">
        <v>0</v>
      </c>
      <c r="AE112" s="613">
        <v>0</v>
      </c>
      <c r="AF112" s="613">
        <v>0</v>
      </c>
      <c r="AG112" s="613">
        <v>0</v>
      </c>
      <c r="AH112" s="613">
        <v>0</v>
      </c>
      <c r="AI112" s="613">
        <v>0</v>
      </c>
      <c r="AJ112" s="613">
        <v>286230.92580000003</v>
      </c>
      <c r="AK112" s="613">
        <v>155117.66690000001</v>
      </c>
      <c r="AL112" s="613">
        <v>1586432.9480000001</v>
      </c>
      <c r="AM112" s="613">
        <v>0</v>
      </c>
      <c r="AN112" s="613">
        <v>0</v>
      </c>
      <c r="AO112" s="613">
        <v>0</v>
      </c>
      <c r="AP112" s="614">
        <v>0</v>
      </c>
      <c r="AQ112" s="615">
        <v>0</v>
      </c>
      <c r="AR112" s="616">
        <f t="shared" si="7"/>
        <v>0</v>
      </c>
      <c r="AS112" s="616">
        <f t="shared" si="8"/>
        <v>0</v>
      </c>
      <c r="AT112" s="616">
        <f t="shared" si="9"/>
        <v>653754.40819999995</v>
      </c>
      <c r="AU112" s="616">
        <f t="shared" si="13"/>
        <v>0</v>
      </c>
      <c r="AV112" s="616">
        <f t="shared" si="10"/>
        <v>1586432.9480000001</v>
      </c>
      <c r="AW112" s="616">
        <f t="shared" si="11"/>
        <v>432778.62959999999</v>
      </c>
      <c r="AX112" s="616">
        <f t="shared" si="12"/>
        <v>0</v>
      </c>
      <c r="AY112" s="484"/>
      <c r="AZ112" s="484"/>
    </row>
    <row r="113" spans="1:52">
      <c r="A113" s="484"/>
      <c r="B113" s="617">
        <v>2029</v>
      </c>
      <c r="C113" s="618" t="s">
        <v>239</v>
      </c>
      <c r="D113" s="618" t="s">
        <v>474</v>
      </c>
      <c r="E113" s="618" t="s">
        <v>475</v>
      </c>
      <c r="F113" s="618"/>
      <c r="G113" s="618" t="s">
        <v>45</v>
      </c>
      <c r="H113" s="618" t="s">
        <v>15</v>
      </c>
      <c r="I113" s="618" t="s">
        <v>412</v>
      </c>
      <c r="J113" s="618" t="s">
        <v>26</v>
      </c>
      <c r="K113" s="618"/>
      <c r="L113" s="618" t="s">
        <v>20</v>
      </c>
      <c r="M113" s="618" t="s">
        <v>353</v>
      </c>
      <c r="N113" s="618">
        <v>0</v>
      </c>
      <c r="O113" s="618">
        <v>0</v>
      </c>
      <c r="P113" s="618">
        <v>59368.295969999999</v>
      </c>
      <c r="Q113" s="618">
        <v>0</v>
      </c>
      <c r="R113" s="618">
        <v>0</v>
      </c>
      <c r="S113" s="618">
        <v>38496.717389999998</v>
      </c>
      <c r="T113" s="618">
        <v>0</v>
      </c>
      <c r="U113" s="618">
        <v>509197.89939999999</v>
      </c>
      <c r="V113" s="618">
        <v>0</v>
      </c>
      <c r="W113" s="618">
        <v>2703.8408460000001</v>
      </c>
      <c r="X113" s="618">
        <v>248605.92079999999</v>
      </c>
      <c r="Y113" s="618">
        <v>411205.50469999999</v>
      </c>
      <c r="Z113" s="618">
        <v>205799.6202</v>
      </c>
      <c r="AA113" s="618">
        <v>382945.58010000002</v>
      </c>
      <c r="AB113" s="618">
        <v>224210.93410000001</v>
      </c>
      <c r="AC113" s="618">
        <v>83611.836339999994</v>
      </c>
      <c r="AD113" s="618">
        <v>186669.5913</v>
      </c>
      <c r="AE113" s="618">
        <v>0</v>
      </c>
      <c r="AF113" s="618">
        <v>0</v>
      </c>
      <c r="AG113" s="618">
        <v>204.4175693</v>
      </c>
      <c r="AH113" s="618">
        <v>8486.4</v>
      </c>
      <c r="AI113" s="618">
        <v>442</v>
      </c>
      <c r="AJ113" s="618">
        <v>84438.172779999994</v>
      </c>
      <c r="AK113" s="618">
        <v>112433.0474</v>
      </c>
      <c r="AL113" s="618">
        <v>367063.9644</v>
      </c>
      <c r="AM113" s="618">
        <v>119424.189</v>
      </c>
      <c r="AN113" s="618">
        <v>84154.36292</v>
      </c>
      <c r="AO113" s="618">
        <v>0</v>
      </c>
      <c r="AP113" s="619">
        <v>0</v>
      </c>
      <c r="AQ113" s="615">
        <v>0</v>
      </c>
      <c r="AR113" s="616">
        <f t="shared" si="7"/>
        <v>21388.719372028667</v>
      </c>
      <c r="AS113" s="616">
        <f t="shared" si="8"/>
        <v>9028.7867622396279</v>
      </c>
      <c r="AT113" s="616">
        <f t="shared" si="9"/>
        <v>167766.19925999999</v>
      </c>
      <c r="AU113" s="616">
        <f t="shared" si="13"/>
        <v>186669.5913</v>
      </c>
      <c r="AV113" s="616">
        <f t="shared" si="10"/>
        <v>367063.9644</v>
      </c>
      <c r="AW113" s="616">
        <f t="shared" si="11"/>
        <v>343635.12310000003</v>
      </c>
      <c r="AX113" s="616">
        <f t="shared" si="12"/>
        <v>13.227047237338489</v>
      </c>
      <c r="AY113" s="484"/>
      <c r="AZ113" s="484"/>
    </row>
    <row r="114" spans="1:52">
      <c r="A114" s="154"/>
      <c r="B114" s="612">
        <v>2029</v>
      </c>
      <c r="C114" s="613" t="s">
        <v>239</v>
      </c>
      <c r="D114" s="613" t="s">
        <v>476</v>
      </c>
      <c r="E114" s="613" t="s">
        <v>477</v>
      </c>
      <c r="F114" s="613"/>
      <c r="G114" s="613" t="s">
        <v>27</v>
      </c>
      <c r="H114" s="613" t="s">
        <v>15</v>
      </c>
      <c r="I114" s="613" t="s">
        <v>46</v>
      </c>
      <c r="J114" s="613" t="s">
        <v>26</v>
      </c>
      <c r="K114" s="613"/>
      <c r="L114" s="613" t="s">
        <v>20</v>
      </c>
      <c r="M114" s="613" t="s">
        <v>353</v>
      </c>
      <c r="N114" s="613">
        <v>0</v>
      </c>
      <c r="O114" s="613">
        <v>0</v>
      </c>
      <c r="P114" s="613">
        <v>3150246.6230000001</v>
      </c>
      <c r="Q114" s="613">
        <v>0</v>
      </c>
      <c r="R114" s="613">
        <v>0</v>
      </c>
      <c r="S114" s="613">
        <v>1921200.5560000001</v>
      </c>
      <c r="T114" s="613">
        <v>0</v>
      </c>
      <c r="U114" s="613">
        <v>35085694.100000001</v>
      </c>
      <c r="V114" s="613">
        <v>0</v>
      </c>
      <c r="W114" s="613">
        <v>186305.03570000001</v>
      </c>
      <c r="X114" s="613">
        <v>34999170.439999998</v>
      </c>
      <c r="Y114" s="613">
        <v>59023540.5</v>
      </c>
      <c r="Z114" s="613">
        <v>5571300</v>
      </c>
      <c r="AA114" s="613">
        <v>8733883</v>
      </c>
      <c r="AB114" s="613">
        <v>7319690.6100000003</v>
      </c>
      <c r="AC114" s="613">
        <v>-51104.98143</v>
      </c>
      <c r="AD114" s="613">
        <v>36949967.219999999</v>
      </c>
      <c r="AE114" s="613">
        <v>0</v>
      </c>
      <c r="AF114" s="613">
        <v>0</v>
      </c>
      <c r="AG114" s="613">
        <v>10201.57495</v>
      </c>
      <c r="AH114" s="613">
        <v>653520.11399999994</v>
      </c>
      <c r="AI114" s="613">
        <v>475573.03399999999</v>
      </c>
      <c r="AJ114" s="613">
        <v>1612663.61</v>
      </c>
      <c r="AK114" s="613">
        <v>2829543.2420000001</v>
      </c>
      <c r="AL114" s="613">
        <v>-132432.34959999999</v>
      </c>
      <c r="AM114" s="613">
        <v>25914781.359999999</v>
      </c>
      <c r="AN114" s="613">
        <v>4836150.96</v>
      </c>
      <c r="AO114" s="613">
        <v>0</v>
      </c>
      <c r="AP114" s="614">
        <v>0</v>
      </c>
      <c r="AQ114" s="615">
        <v>0</v>
      </c>
      <c r="AR114" s="616">
        <f t="shared" si="7"/>
        <v>-272066.58616270154</v>
      </c>
      <c r="AS114" s="616">
        <f t="shared" si="8"/>
        <v>1419025.4357102895</v>
      </c>
      <c r="AT114" s="616">
        <f t="shared" si="9"/>
        <v>4785045.9785700003</v>
      </c>
      <c r="AU114" s="616">
        <f t="shared" si="13"/>
        <v>36949967.219999999</v>
      </c>
      <c r="AV114" s="616">
        <f t="shared" si="10"/>
        <v>-132432.34959999999</v>
      </c>
      <c r="AW114" s="616">
        <f t="shared" si="11"/>
        <v>33234471.969999999</v>
      </c>
      <c r="AX114" s="616">
        <f t="shared" si="12"/>
        <v>18.262379734601744</v>
      </c>
      <c r="AY114" s="484"/>
      <c r="AZ114" s="484"/>
    </row>
    <row r="115" spans="1:52">
      <c r="A115" s="484"/>
      <c r="B115" s="617">
        <v>2029</v>
      </c>
      <c r="C115" s="618" t="s">
        <v>239</v>
      </c>
      <c r="D115" s="618" t="s">
        <v>478</v>
      </c>
      <c r="E115" s="618" t="s">
        <v>479</v>
      </c>
      <c r="F115" s="618"/>
      <c r="G115" s="618" t="s">
        <v>39</v>
      </c>
      <c r="H115" s="618" t="s">
        <v>15</v>
      </c>
      <c r="I115" s="618" t="s">
        <v>51</v>
      </c>
      <c r="J115" s="618" t="s">
        <v>26</v>
      </c>
      <c r="K115" s="618"/>
      <c r="L115" s="618" t="s">
        <v>29</v>
      </c>
      <c r="M115" s="618" t="s">
        <v>353</v>
      </c>
      <c r="N115" s="618">
        <v>0</v>
      </c>
      <c r="O115" s="618">
        <v>0</v>
      </c>
      <c r="P115" s="618">
        <v>0</v>
      </c>
      <c r="Q115" s="618">
        <v>0</v>
      </c>
      <c r="R115" s="618">
        <v>0</v>
      </c>
      <c r="S115" s="618">
        <v>0</v>
      </c>
      <c r="T115" s="618">
        <v>0</v>
      </c>
      <c r="U115" s="618">
        <v>0</v>
      </c>
      <c r="V115" s="618">
        <v>0</v>
      </c>
      <c r="W115" s="618">
        <v>0</v>
      </c>
      <c r="X115" s="618">
        <v>15149.57805</v>
      </c>
      <c r="Y115" s="618">
        <v>27190.055240000002</v>
      </c>
      <c r="Z115" s="618">
        <v>35936.880720000001</v>
      </c>
      <c r="AA115" s="618">
        <v>30879.664499999999</v>
      </c>
      <c r="AB115" s="618">
        <v>35161.26382</v>
      </c>
      <c r="AC115" s="618">
        <v>15350.031059999999</v>
      </c>
      <c r="AD115" s="618">
        <v>0</v>
      </c>
      <c r="AE115" s="618">
        <v>0</v>
      </c>
      <c r="AF115" s="618">
        <v>0</v>
      </c>
      <c r="AG115" s="618">
        <v>0</v>
      </c>
      <c r="AH115" s="618">
        <v>3177.5521440000002</v>
      </c>
      <c r="AI115" s="618">
        <v>2383.1641079999999</v>
      </c>
      <c r="AJ115" s="618">
        <v>10327.044470000001</v>
      </c>
      <c r="AK115" s="618">
        <v>20049.12</v>
      </c>
      <c r="AL115" s="618">
        <v>42067.483339999999</v>
      </c>
      <c r="AM115" s="618">
        <v>0</v>
      </c>
      <c r="AN115" s="618">
        <v>0</v>
      </c>
      <c r="AO115" s="618">
        <v>0</v>
      </c>
      <c r="AP115" s="619">
        <v>0</v>
      </c>
      <c r="AQ115" s="615">
        <v>0</v>
      </c>
      <c r="AR115" s="616">
        <f t="shared" si="7"/>
        <v>0</v>
      </c>
      <c r="AS115" s="616">
        <f t="shared" si="8"/>
        <v>0</v>
      </c>
      <c r="AT115" s="616">
        <f t="shared" si="9"/>
        <v>15350.031059999999</v>
      </c>
      <c r="AU115" s="616">
        <f t="shared" si="13"/>
        <v>0</v>
      </c>
      <c r="AV115" s="616">
        <f t="shared" si="10"/>
        <v>42067.483339999999</v>
      </c>
      <c r="AW115" s="616">
        <f t="shared" si="11"/>
        <v>35161.26382</v>
      </c>
      <c r="AX115" s="616">
        <f t="shared" si="12"/>
        <v>0</v>
      </c>
      <c r="AY115" s="484"/>
      <c r="AZ115" s="484"/>
    </row>
    <row r="116" spans="1:52">
      <c r="A116" s="154"/>
      <c r="B116" s="612">
        <v>2029</v>
      </c>
      <c r="C116" s="613" t="s">
        <v>239</v>
      </c>
      <c r="D116" s="613" t="s">
        <v>480</v>
      </c>
      <c r="E116" s="613" t="s">
        <v>481</v>
      </c>
      <c r="F116" s="613"/>
      <c r="G116" s="613" t="s">
        <v>27</v>
      </c>
      <c r="H116" s="613" t="s">
        <v>15</v>
      </c>
      <c r="I116" s="613" t="s">
        <v>51</v>
      </c>
      <c r="J116" s="613" t="s">
        <v>26</v>
      </c>
      <c r="K116" s="613"/>
      <c r="L116" s="613" t="s">
        <v>29</v>
      </c>
      <c r="M116" s="613" t="s">
        <v>353</v>
      </c>
      <c r="N116" s="613">
        <v>0</v>
      </c>
      <c r="O116" s="613">
        <v>0</v>
      </c>
      <c r="P116" s="613">
        <v>3076.6411880000001</v>
      </c>
      <c r="Q116" s="613">
        <v>0</v>
      </c>
      <c r="R116" s="613">
        <v>0</v>
      </c>
      <c r="S116" s="613">
        <v>1706.4113070000001</v>
      </c>
      <c r="T116" s="613">
        <v>0</v>
      </c>
      <c r="U116" s="613">
        <v>22591.573960000002</v>
      </c>
      <c r="V116" s="613">
        <v>0</v>
      </c>
      <c r="W116" s="613">
        <v>119.9612578</v>
      </c>
      <c r="X116" s="613">
        <v>55841.0049</v>
      </c>
      <c r="Y116" s="613">
        <v>98673.452189999996</v>
      </c>
      <c r="Z116" s="613">
        <v>229996.0362</v>
      </c>
      <c r="AA116" s="613">
        <v>208193.74609999999</v>
      </c>
      <c r="AB116" s="613">
        <v>223568.40150000001</v>
      </c>
      <c r="AC116" s="613">
        <v>40097.981630000002</v>
      </c>
      <c r="AD116" s="613">
        <v>8441.5417149999994</v>
      </c>
      <c r="AE116" s="613">
        <v>7214.7619910000003</v>
      </c>
      <c r="AF116" s="613">
        <v>0</v>
      </c>
      <c r="AG116" s="613">
        <v>9.0610440380000004</v>
      </c>
      <c r="AH116" s="613">
        <v>20336.333719999999</v>
      </c>
      <c r="AI116" s="613">
        <v>15252.25029</v>
      </c>
      <c r="AJ116" s="613">
        <v>66093.084600000002</v>
      </c>
      <c r="AK116" s="613">
        <v>128314.3676</v>
      </c>
      <c r="AL116" s="613">
        <v>161419.45800000001</v>
      </c>
      <c r="AM116" s="613">
        <v>5514.6454809999996</v>
      </c>
      <c r="AN116" s="613">
        <v>0</v>
      </c>
      <c r="AO116" s="613">
        <v>0</v>
      </c>
      <c r="AP116" s="614">
        <v>303.87699249999997</v>
      </c>
      <c r="AQ116" s="615">
        <v>0</v>
      </c>
      <c r="AR116" s="616">
        <f t="shared" si="7"/>
        <v>12192.509861805645</v>
      </c>
      <c r="AS116" s="616">
        <f t="shared" si="8"/>
        <v>416.5381933784862</v>
      </c>
      <c r="AT116" s="616">
        <f t="shared" si="9"/>
        <v>40401.858622500004</v>
      </c>
      <c r="AU116" s="616">
        <f t="shared" si="13"/>
        <v>15656.303705999999</v>
      </c>
      <c r="AV116" s="616">
        <f t="shared" si="10"/>
        <v>161419.45800000001</v>
      </c>
      <c r="AW116" s="616">
        <f t="shared" si="11"/>
        <v>229083.04698099999</v>
      </c>
      <c r="AX116" s="616">
        <f t="shared" si="12"/>
        <v>13.239231284582669</v>
      </c>
      <c r="AY116" s="484"/>
      <c r="AZ116" s="484"/>
    </row>
    <row r="117" spans="1:52">
      <c r="A117" s="484"/>
      <c r="B117" s="617">
        <v>2029</v>
      </c>
      <c r="C117" s="618" t="s">
        <v>239</v>
      </c>
      <c r="D117" s="618" t="s">
        <v>482</v>
      </c>
      <c r="E117" s="618" t="s">
        <v>483</v>
      </c>
      <c r="F117" s="618"/>
      <c r="G117" s="618" t="s">
        <v>33</v>
      </c>
      <c r="H117" s="618" t="s">
        <v>15</v>
      </c>
      <c r="I117" s="618" t="s">
        <v>51</v>
      </c>
      <c r="J117" s="618" t="s">
        <v>26</v>
      </c>
      <c r="K117" s="618"/>
      <c r="L117" s="618" t="s">
        <v>29</v>
      </c>
      <c r="M117" s="618" t="s">
        <v>353</v>
      </c>
      <c r="N117" s="618">
        <v>0</v>
      </c>
      <c r="O117" s="618">
        <v>0</v>
      </c>
      <c r="P117" s="618">
        <v>5078.7342749999998</v>
      </c>
      <c r="Q117" s="618">
        <v>0</v>
      </c>
      <c r="R117" s="618">
        <v>0</v>
      </c>
      <c r="S117" s="618">
        <v>3047.2405650000001</v>
      </c>
      <c r="T117" s="618">
        <v>0</v>
      </c>
      <c r="U117" s="618">
        <v>45708.608480000003</v>
      </c>
      <c r="V117" s="618">
        <v>0</v>
      </c>
      <c r="W117" s="618">
        <v>242.71271100000001</v>
      </c>
      <c r="X117" s="618">
        <v>17404.86866</v>
      </c>
      <c r="Y117" s="618">
        <v>29122.120210000001</v>
      </c>
      <c r="Z117" s="618">
        <v>35936.880720000001</v>
      </c>
      <c r="AA117" s="618">
        <v>27188.699970000001</v>
      </c>
      <c r="AB117" s="618">
        <v>34853.17224</v>
      </c>
      <c r="AC117" s="618">
        <v>537.47782629999995</v>
      </c>
      <c r="AD117" s="618">
        <v>16826.59158</v>
      </c>
      <c r="AE117" s="618">
        <v>40.799252000000003</v>
      </c>
      <c r="AF117" s="618">
        <v>0</v>
      </c>
      <c r="AG117" s="618">
        <v>16.180847400000001</v>
      </c>
      <c r="AH117" s="618">
        <v>3177.5521440000002</v>
      </c>
      <c r="AI117" s="618">
        <v>2383.1641079999999</v>
      </c>
      <c r="AJ117" s="618">
        <v>10327.044470000001</v>
      </c>
      <c r="AK117" s="618">
        <v>20049.12</v>
      </c>
      <c r="AL117" s="618">
        <v>1263.889447</v>
      </c>
      <c r="AM117" s="618">
        <v>10450.08138</v>
      </c>
      <c r="AN117" s="618">
        <v>0</v>
      </c>
      <c r="AO117" s="618">
        <v>0</v>
      </c>
      <c r="AP117" s="619">
        <v>0</v>
      </c>
      <c r="AQ117" s="615">
        <v>0</v>
      </c>
      <c r="AR117" s="616">
        <f t="shared" si="7"/>
        <v>84.259296457449651</v>
      </c>
      <c r="AS117" s="616">
        <f t="shared" si="8"/>
        <v>696.67209192379187</v>
      </c>
      <c r="AT117" s="616">
        <f t="shared" si="9"/>
        <v>537.47782629999995</v>
      </c>
      <c r="AU117" s="616">
        <f t="shared" si="13"/>
        <v>16867.390832000001</v>
      </c>
      <c r="AV117" s="616">
        <f t="shared" si="10"/>
        <v>1263.889447</v>
      </c>
      <c r="AW117" s="616">
        <f t="shared" si="11"/>
        <v>45303.253620000003</v>
      </c>
      <c r="AX117" s="616">
        <f t="shared" si="12"/>
        <v>15.000000001640831</v>
      </c>
      <c r="AY117" s="484"/>
      <c r="AZ117" s="484"/>
    </row>
    <row r="118" spans="1:52">
      <c r="A118" s="154"/>
      <c r="B118" s="612">
        <v>2029</v>
      </c>
      <c r="C118" s="613" t="s">
        <v>239</v>
      </c>
      <c r="D118" s="613" t="s">
        <v>484</v>
      </c>
      <c r="E118" s="613" t="s">
        <v>485</v>
      </c>
      <c r="F118" s="613"/>
      <c r="G118" s="613" t="s">
        <v>45</v>
      </c>
      <c r="H118" s="613" t="s">
        <v>15</v>
      </c>
      <c r="I118" s="613" t="s">
        <v>51</v>
      </c>
      <c r="J118" s="613" t="s">
        <v>26</v>
      </c>
      <c r="K118" s="613"/>
      <c r="L118" s="613" t="s">
        <v>29</v>
      </c>
      <c r="M118" s="613" t="s">
        <v>353</v>
      </c>
      <c r="N118" s="613">
        <v>0</v>
      </c>
      <c r="O118" s="613">
        <v>0</v>
      </c>
      <c r="P118" s="613">
        <v>225.07311000000001</v>
      </c>
      <c r="Q118" s="613">
        <v>0</v>
      </c>
      <c r="R118" s="613">
        <v>0</v>
      </c>
      <c r="S118" s="613">
        <v>135.04386600000001</v>
      </c>
      <c r="T118" s="613">
        <v>0</v>
      </c>
      <c r="U118" s="613">
        <v>1913.3734320000001</v>
      </c>
      <c r="V118" s="613">
        <v>0</v>
      </c>
      <c r="W118" s="613">
        <v>10.16001292</v>
      </c>
      <c r="X118" s="613">
        <v>18636.083190000001</v>
      </c>
      <c r="Y118" s="613">
        <v>35785.304089999998</v>
      </c>
      <c r="Z118" s="613">
        <v>150934.899</v>
      </c>
      <c r="AA118" s="613">
        <v>120830.24589999999</v>
      </c>
      <c r="AB118" s="613">
        <v>146361.8958</v>
      </c>
      <c r="AC118" s="613">
        <v>7812.5990609999999</v>
      </c>
      <c r="AD118" s="613">
        <v>708.03528749999998</v>
      </c>
      <c r="AE118" s="613">
        <v>10133.04919</v>
      </c>
      <c r="AF118" s="613">
        <v>0</v>
      </c>
      <c r="AG118" s="613">
        <v>0.71708292799999995</v>
      </c>
      <c r="AH118" s="613">
        <v>13345.718999999999</v>
      </c>
      <c r="AI118" s="613">
        <v>10009.28925</v>
      </c>
      <c r="AJ118" s="613">
        <v>43373.586770000002</v>
      </c>
      <c r="AK118" s="613">
        <v>84206.304000000004</v>
      </c>
      <c r="AL118" s="613">
        <v>34008.452989999998</v>
      </c>
      <c r="AM118" s="613">
        <v>443.77127910000002</v>
      </c>
      <c r="AN118" s="613">
        <v>0</v>
      </c>
      <c r="AO118" s="613">
        <v>0</v>
      </c>
      <c r="AP118" s="614">
        <v>15.8084823</v>
      </c>
      <c r="AQ118" s="615">
        <v>0</v>
      </c>
      <c r="AR118" s="616">
        <f t="shared" si="7"/>
        <v>2400.2805158887872</v>
      </c>
      <c r="AS118" s="616">
        <f t="shared" si="8"/>
        <v>31.320905865608889</v>
      </c>
      <c r="AT118" s="616">
        <f t="shared" si="9"/>
        <v>7828.4075432999998</v>
      </c>
      <c r="AU118" s="616">
        <f t="shared" si="13"/>
        <v>10841.084477500001</v>
      </c>
      <c r="AV118" s="616">
        <f t="shared" si="10"/>
        <v>34008.452989999998</v>
      </c>
      <c r="AW118" s="616">
        <f t="shared" si="11"/>
        <v>146805.66707910001</v>
      </c>
      <c r="AX118" s="616">
        <f t="shared" si="12"/>
        <v>14.168532704773128</v>
      </c>
      <c r="AY118" s="484"/>
      <c r="AZ118" s="484"/>
    </row>
    <row r="119" spans="1:52">
      <c r="A119" s="484"/>
      <c r="B119" s="617">
        <v>2029</v>
      </c>
      <c r="C119" s="618" t="s">
        <v>239</v>
      </c>
      <c r="D119" s="618" t="s">
        <v>486</v>
      </c>
      <c r="E119" s="618" t="s">
        <v>487</v>
      </c>
      <c r="F119" s="618"/>
      <c r="G119" s="618" t="s">
        <v>18</v>
      </c>
      <c r="H119" s="618" t="s">
        <v>15</v>
      </c>
      <c r="I119" s="618" t="s">
        <v>51</v>
      </c>
      <c r="J119" s="618" t="s">
        <v>26</v>
      </c>
      <c r="K119" s="618"/>
      <c r="L119" s="618" t="s">
        <v>29</v>
      </c>
      <c r="M119" s="618" t="s">
        <v>353</v>
      </c>
      <c r="N119" s="618">
        <v>0</v>
      </c>
      <c r="O119" s="618">
        <v>0</v>
      </c>
      <c r="P119" s="618">
        <v>5929.85286</v>
      </c>
      <c r="Q119" s="618">
        <v>0</v>
      </c>
      <c r="R119" s="618">
        <v>0</v>
      </c>
      <c r="S119" s="618">
        <v>1886.281524</v>
      </c>
      <c r="T119" s="618">
        <v>0</v>
      </c>
      <c r="U119" s="618">
        <v>20202.76324</v>
      </c>
      <c r="V119" s="618">
        <v>0</v>
      </c>
      <c r="W119" s="618">
        <v>107.2766728</v>
      </c>
      <c r="X119" s="618">
        <v>44861.781589999999</v>
      </c>
      <c r="Y119" s="618">
        <v>94284.453420000005</v>
      </c>
      <c r="Z119" s="618">
        <v>265932.91690000001</v>
      </c>
      <c r="AA119" s="618">
        <v>913451.27720000001</v>
      </c>
      <c r="AB119" s="618">
        <v>258035.3009</v>
      </c>
      <c r="AC119" s="618">
        <v>36144.60411</v>
      </c>
      <c r="AD119" s="618">
        <v>7882.2367809999996</v>
      </c>
      <c r="AE119" s="618">
        <v>344.50745790000002</v>
      </c>
      <c r="AF119" s="618">
        <v>0</v>
      </c>
      <c r="AG119" s="618">
        <v>10.016154889999999</v>
      </c>
      <c r="AH119" s="618">
        <v>23513.885869999998</v>
      </c>
      <c r="AI119" s="618">
        <v>17635.414400000001</v>
      </c>
      <c r="AJ119" s="618">
        <v>76420.129060000007</v>
      </c>
      <c r="AK119" s="618">
        <v>148363.48759999999</v>
      </c>
      <c r="AL119" s="618">
        <v>113803.2834</v>
      </c>
      <c r="AM119" s="618">
        <v>7771.5896160000002</v>
      </c>
      <c r="AN119" s="618">
        <v>0</v>
      </c>
      <c r="AO119" s="618">
        <v>0</v>
      </c>
      <c r="AP119" s="619">
        <v>490.43324619999999</v>
      </c>
      <c r="AQ119" s="615">
        <v>0</v>
      </c>
      <c r="AR119" s="616">
        <f t="shared" si="7"/>
        <v>10625.528216008332</v>
      </c>
      <c r="AS119" s="616">
        <f t="shared" si="8"/>
        <v>725.61390393104739</v>
      </c>
      <c r="AT119" s="616">
        <f t="shared" si="9"/>
        <v>36635.037356200002</v>
      </c>
      <c r="AU119" s="616">
        <f t="shared" si="13"/>
        <v>8226.7442388999989</v>
      </c>
      <c r="AV119" s="616">
        <f t="shared" si="10"/>
        <v>113803.2834</v>
      </c>
      <c r="AW119" s="616">
        <f t="shared" si="11"/>
        <v>265806.89051599998</v>
      </c>
      <c r="AX119" s="616">
        <f t="shared" si="12"/>
        <v>10.710364801304177</v>
      </c>
      <c r="AY119" s="484"/>
      <c r="AZ119" s="484"/>
    </row>
    <row r="120" spans="1:52">
      <c r="A120" s="154"/>
      <c r="B120" s="612">
        <v>2029</v>
      </c>
      <c r="C120" s="613" t="s">
        <v>239</v>
      </c>
      <c r="D120" s="613" t="s">
        <v>488</v>
      </c>
      <c r="E120" s="613" t="s">
        <v>489</v>
      </c>
      <c r="F120" s="613"/>
      <c r="G120" s="613" t="s">
        <v>50</v>
      </c>
      <c r="H120" s="613" t="s">
        <v>15</v>
      </c>
      <c r="I120" s="613" t="s">
        <v>446</v>
      </c>
      <c r="J120" s="613" t="s">
        <v>26</v>
      </c>
      <c r="K120" s="613"/>
      <c r="L120" s="613" t="s">
        <v>29</v>
      </c>
      <c r="M120" s="613" t="s">
        <v>353</v>
      </c>
      <c r="N120" s="613">
        <v>0</v>
      </c>
      <c r="O120" s="613">
        <v>0</v>
      </c>
      <c r="P120" s="613">
        <v>0</v>
      </c>
      <c r="Q120" s="613">
        <v>0</v>
      </c>
      <c r="R120" s="613">
        <v>0</v>
      </c>
      <c r="S120" s="613">
        <v>0</v>
      </c>
      <c r="T120" s="613">
        <v>0</v>
      </c>
      <c r="U120" s="613">
        <v>0</v>
      </c>
      <c r="V120" s="613">
        <v>0</v>
      </c>
      <c r="W120" s="613">
        <v>0</v>
      </c>
      <c r="X120" s="613">
        <v>0</v>
      </c>
      <c r="Y120" s="613">
        <v>0</v>
      </c>
      <c r="Z120" s="613">
        <v>97240</v>
      </c>
      <c r="AA120" s="613">
        <v>97240</v>
      </c>
      <c r="AB120" s="613">
        <v>97240</v>
      </c>
      <c r="AC120" s="613">
        <v>0</v>
      </c>
      <c r="AD120" s="613">
        <v>0</v>
      </c>
      <c r="AE120" s="613">
        <v>0</v>
      </c>
      <c r="AF120" s="613">
        <v>0</v>
      </c>
      <c r="AG120" s="613">
        <v>0</v>
      </c>
      <c r="AH120" s="613">
        <v>972.4</v>
      </c>
      <c r="AI120" s="613">
        <v>6806.8</v>
      </c>
      <c r="AJ120" s="613">
        <v>89460.800000000003</v>
      </c>
      <c r="AK120" s="613">
        <v>0</v>
      </c>
      <c r="AL120" s="613">
        <v>0</v>
      </c>
      <c r="AM120" s="613">
        <v>0</v>
      </c>
      <c r="AN120" s="613">
        <v>0</v>
      </c>
      <c r="AO120" s="613">
        <v>0</v>
      </c>
      <c r="AP120" s="614">
        <v>0</v>
      </c>
      <c r="AQ120" s="615">
        <v>0</v>
      </c>
      <c r="AR120" s="616">
        <f t="shared" si="7"/>
        <v>0</v>
      </c>
      <c r="AS120" s="616">
        <f t="shared" si="8"/>
        <v>0</v>
      </c>
      <c r="AT120" s="616">
        <f t="shared" si="9"/>
        <v>0</v>
      </c>
      <c r="AU120" s="616">
        <f t="shared" si="13"/>
        <v>0</v>
      </c>
      <c r="AV120" s="616">
        <f t="shared" si="10"/>
        <v>0</v>
      </c>
      <c r="AW120" s="616">
        <f t="shared" si="11"/>
        <v>97240</v>
      </c>
      <c r="AX120" s="616">
        <f t="shared" si="12"/>
        <v>0</v>
      </c>
      <c r="AY120" s="484"/>
      <c r="AZ120" s="484"/>
    </row>
    <row r="121" spans="1:52">
      <c r="A121" s="484"/>
      <c r="B121" s="617">
        <v>2029</v>
      </c>
      <c r="C121" s="618" t="s">
        <v>239</v>
      </c>
      <c r="D121" s="618" t="s">
        <v>490</v>
      </c>
      <c r="E121" s="618" t="s">
        <v>491</v>
      </c>
      <c r="F121" s="618"/>
      <c r="G121" s="618" t="s">
        <v>50</v>
      </c>
      <c r="H121" s="618" t="s">
        <v>15</v>
      </c>
      <c r="I121" s="618" t="s">
        <v>446</v>
      </c>
      <c r="J121" s="618" t="s">
        <v>26</v>
      </c>
      <c r="K121" s="618"/>
      <c r="L121" s="618" t="s">
        <v>35</v>
      </c>
      <c r="M121" s="618" t="s">
        <v>353</v>
      </c>
      <c r="N121" s="618">
        <v>0</v>
      </c>
      <c r="O121" s="618">
        <v>0</v>
      </c>
      <c r="P121" s="618">
        <v>0</v>
      </c>
      <c r="Q121" s="618">
        <v>0</v>
      </c>
      <c r="R121" s="618">
        <v>0</v>
      </c>
      <c r="S121" s="618">
        <v>0</v>
      </c>
      <c r="T121" s="618">
        <v>0</v>
      </c>
      <c r="U121" s="618">
        <v>0</v>
      </c>
      <c r="V121" s="618">
        <v>0</v>
      </c>
      <c r="W121" s="618">
        <v>0</v>
      </c>
      <c r="X121" s="618">
        <v>0</v>
      </c>
      <c r="Y121" s="618">
        <v>0</v>
      </c>
      <c r="Z121" s="618">
        <v>194480</v>
      </c>
      <c r="AA121" s="618">
        <v>194480</v>
      </c>
      <c r="AB121" s="618">
        <v>194480</v>
      </c>
      <c r="AC121" s="618">
        <v>0</v>
      </c>
      <c r="AD121" s="618">
        <v>0</v>
      </c>
      <c r="AE121" s="618">
        <v>0</v>
      </c>
      <c r="AF121" s="618">
        <v>0</v>
      </c>
      <c r="AG121" s="618">
        <v>0</v>
      </c>
      <c r="AH121" s="618">
        <v>19448</v>
      </c>
      <c r="AI121" s="618">
        <v>11668.8</v>
      </c>
      <c r="AJ121" s="618">
        <v>163363.20000000001</v>
      </c>
      <c r="AK121" s="618">
        <v>0</v>
      </c>
      <c r="AL121" s="618">
        <v>0</v>
      </c>
      <c r="AM121" s="618">
        <v>0</v>
      </c>
      <c r="AN121" s="618">
        <v>0</v>
      </c>
      <c r="AO121" s="618">
        <v>0</v>
      </c>
      <c r="AP121" s="619">
        <v>0</v>
      </c>
      <c r="AQ121" s="615">
        <v>0</v>
      </c>
      <c r="AR121" s="616">
        <f t="shared" si="7"/>
        <v>0</v>
      </c>
      <c r="AS121" s="616">
        <f t="shared" si="8"/>
        <v>0</v>
      </c>
      <c r="AT121" s="616">
        <f t="shared" si="9"/>
        <v>0</v>
      </c>
      <c r="AU121" s="616">
        <f t="shared" si="13"/>
        <v>0</v>
      </c>
      <c r="AV121" s="616">
        <f t="shared" si="10"/>
        <v>0</v>
      </c>
      <c r="AW121" s="616">
        <f t="shared" si="11"/>
        <v>194480</v>
      </c>
      <c r="AX121" s="616">
        <f t="shared" si="12"/>
        <v>0</v>
      </c>
      <c r="AY121" s="484"/>
      <c r="AZ121" s="484"/>
    </row>
    <row r="122" spans="1:52">
      <c r="A122" s="154"/>
      <c r="B122" s="612">
        <v>2029</v>
      </c>
      <c r="C122" s="613" t="s">
        <v>239</v>
      </c>
      <c r="D122" s="613" t="s">
        <v>492</v>
      </c>
      <c r="E122" s="613" t="s">
        <v>493</v>
      </c>
      <c r="F122" s="613" t="s">
        <v>41</v>
      </c>
      <c r="G122" s="613" t="s">
        <v>41</v>
      </c>
      <c r="H122" s="613" t="s">
        <v>24</v>
      </c>
      <c r="I122" s="613" t="s">
        <v>458</v>
      </c>
      <c r="J122" s="613" t="s">
        <v>413</v>
      </c>
      <c r="K122" s="613"/>
      <c r="L122" s="613" t="s">
        <v>458</v>
      </c>
      <c r="M122" s="613" t="s">
        <v>353</v>
      </c>
      <c r="N122" s="613">
        <v>0</v>
      </c>
      <c r="O122" s="613">
        <v>0</v>
      </c>
      <c r="P122" s="613">
        <v>0</v>
      </c>
      <c r="Q122" s="613">
        <v>0</v>
      </c>
      <c r="R122" s="613">
        <v>0</v>
      </c>
      <c r="S122" s="613">
        <v>0</v>
      </c>
      <c r="T122" s="613">
        <v>0</v>
      </c>
      <c r="U122" s="613">
        <v>0</v>
      </c>
      <c r="V122" s="613">
        <v>0</v>
      </c>
      <c r="W122" s="613">
        <v>0</v>
      </c>
      <c r="X122" s="613">
        <v>0</v>
      </c>
      <c r="Y122" s="613">
        <v>0</v>
      </c>
      <c r="Z122" s="613">
        <v>11364</v>
      </c>
      <c r="AA122" s="613">
        <v>11364</v>
      </c>
      <c r="AB122" s="613">
        <v>11364</v>
      </c>
      <c r="AC122" s="613">
        <v>0</v>
      </c>
      <c r="AD122" s="613">
        <v>0</v>
      </c>
      <c r="AE122" s="613">
        <v>0</v>
      </c>
      <c r="AF122" s="613">
        <v>0</v>
      </c>
      <c r="AG122" s="613">
        <v>0</v>
      </c>
      <c r="AH122" s="613">
        <v>11364</v>
      </c>
      <c r="AI122" s="613">
        <v>0</v>
      </c>
      <c r="AJ122" s="613">
        <v>0</v>
      </c>
      <c r="AK122" s="613">
        <v>0</v>
      </c>
      <c r="AL122" s="613">
        <v>0</v>
      </c>
      <c r="AM122" s="613">
        <v>0</v>
      </c>
      <c r="AN122" s="613">
        <v>0</v>
      </c>
      <c r="AO122" s="613">
        <v>0</v>
      </c>
      <c r="AP122" s="614">
        <v>0</v>
      </c>
      <c r="AQ122" s="615">
        <v>0</v>
      </c>
      <c r="AR122" s="616">
        <f t="shared" si="7"/>
        <v>0</v>
      </c>
      <c r="AS122" s="616">
        <f t="shared" si="8"/>
        <v>0</v>
      </c>
      <c r="AT122" s="616">
        <f t="shared" si="9"/>
        <v>0</v>
      </c>
      <c r="AU122" s="616">
        <f t="shared" si="13"/>
        <v>0</v>
      </c>
      <c r="AV122" s="616">
        <f t="shared" si="10"/>
        <v>0</v>
      </c>
      <c r="AW122" s="616">
        <f t="shared" si="11"/>
        <v>11364</v>
      </c>
      <c r="AX122" s="616">
        <f t="shared" si="12"/>
        <v>0</v>
      </c>
      <c r="AY122" s="484"/>
      <c r="AZ122" s="484"/>
    </row>
    <row r="123" spans="1:52">
      <c r="A123" s="484"/>
      <c r="B123" s="617">
        <v>2029</v>
      </c>
      <c r="C123" s="618" t="s">
        <v>239</v>
      </c>
      <c r="D123" s="618" t="s">
        <v>494</v>
      </c>
      <c r="E123" s="618" t="s">
        <v>495</v>
      </c>
      <c r="F123" s="618" t="s">
        <v>41</v>
      </c>
      <c r="G123" s="618" t="s">
        <v>41</v>
      </c>
      <c r="H123" s="618" t="s">
        <v>24</v>
      </c>
      <c r="I123" s="618" t="s">
        <v>458</v>
      </c>
      <c r="J123" s="618" t="s">
        <v>413</v>
      </c>
      <c r="K123" s="618"/>
      <c r="L123" s="618" t="s">
        <v>458</v>
      </c>
      <c r="M123" s="618" t="s">
        <v>353</v>
      </c>
      <c r="N123" s="618">
        <v>0</v>
      </c>
      <c r="O123" s="618">
        <v>0</v>
      </c>
      <c r="P123" s="618">
        <v>0</v>
      </c>
      <c r="Q123" s="618">
        <v>0</v>
      </c>
      <c r="R123" s="618">
        <v>0</v>
      </c>
      <c r="S123" s="618">
        <v>0</v>
      </c>
      <c r="T123" s="618">
        <v>0</v>
      </c>
      <c r="U123" s="618">
        <v>0</v>
      </c>
      <c r="V123" s="618">
        <v>0</v>
      </c>
      <c r="W123" s="618">
        <v>0</v>
      </c>
      <c r="X123" s="618">
        <v>0</v>
      </c>
      <c r="Y123" s="618">
        <v>0</v>
      </c>
      <c r="Z123" s="618">
        <v>24148</v>
      </c>
      <c r="AA123" s="618">
        <v>24148</v>
      </c>
      <c r="AB123" s="618">
        <v>24148</v>
      </c>
      <c r="AC123" s="618">
        <v>0</v>
      </c>
      <c r="AD123" s="618">
        <v>0</v>
      </c>
      <c r="AE123" s="618">
        <v>0</v>
      </c>
      <c r="AF123" s="618">
        <v>0</v>
      </c>
      <c r="AG123" s="618">
        <v>0</v>
      </c>
      <c r="AH123" s="618">
        <v>24148</v>
      </c>
      <c r="AI123" s="618">
        <v>0</v>
      </c>
      <c r="AJ123" s="618">
        <v>0</v>
      </c>
      <c r="AK123" s="618">
        <v>0</v>
      </c>
      <c r="AL123" s="618">
        <v>0</v>
      </c>
      <c r="AM123" s="618">
        <v>0</v>
      </c>
      <c r="AN123" s="618">
        <v>0</v>
      </c>
      <c r="AO123" s="618">
        <v>0</v>
      </c>
      <c r="AP123" s="619">
        <v>0</v>
      </c>
      <c r="AQ123" s="615">
        <v>0</v>
      </c>
      <c r="AR123" s="616">
        <f t="shared" si="7"/>
        <v>0</v>
      </c>
      <c r="AS123" s="616">
        <f t="shared" si="8"/>
        <v>0</v>
      </c>
      <c r="AT123" s="616">
        <f t="shared" si="9"/>
        <v>0</v>
      </c>
      <c r="AU123" s="616">
        <f t="shared" si="13"/>
        <v>0</v>
      </c>
      <c r="AV123" s="616">
        <f t="shared" si="10"/>
        <v>0</v>
      </c>
      <c r="AW123" s="616">
        <f t="shared" si="11"/>
        <v>24148</v>
      </c>
      <c r="AX123" s="616">
        <f t="shared" si="12"/>
        <v>0</v>
      </c>
      <c r="AY123" s="484"/>
      <c r="AZ123" s="484"/>
    </row>
    <row r="124" spans="1:52">
      <c r="A124" s="154"/>
      <c r="B124" s="612">
        <v>2029</v>
      </c>
      <c r="C124" s="613" t="s">
        <v>239</v>
      </c>
      <c r="D124" s="613" t="s">
        <v>496</v>
      </c>
      <c r="E124" s="613" t="s">
        <v>497</v>
      </c>
      <c r="F124" s="613" t="s">
        <v>41</v>
      </c>
      <c r="G124" s="613" t="s">
        <v>41</v>
      </c>
      <c r="H124" s="613" t="s">
        <v>24</v>
      </c>
      <c r="I124" s="613" t="s">
        <v>458</v>
      </c>
      <c r="J124" s="613" t="s">
        <v>413</v>
      </c>
      <c r="K124" s="613"/>
      <c r="L124" s="613" t="s">
        <v>458</v>
      </c>
      <c r="M124" s="613" t="s">
        <v>353</v>
      </c>
      <c r="N124" s="613">
        <v>0</v>
      </c>
      <c r="O124" s="613">
        <v>0</v>
      </c>
      <c r="P124" s="613">
        <v>0</v>
      </c>
      <c r="Q124" s="613">
        <v>0</v>
      </c>
      <c r="R124" s="613">
        <v>0</v>
      </c>
      <c r="S124" s="613">
        <v>0</v>
      </c>
      <c r="T124" s="613">
        <v>0</v>
      </c>
      <c r="U124" s="613">
        <v>0</v>
      </c>
      <c r="V124" s="613">
        <v>0</v>
      </c>
      <c r="W124" s="613">
        <v>0</v>
      </c>
      <c r="X124" s="613">
        <v>0</v>
      </c>
      <c r="Y124" s="613">
        <v>0</v>
      </c>
      <c r="Z124" s="613">
        <v>14488</v>
      </c>
      <c r="AA124" s="613">
        <v>14488</v>
      </c>
      <c r="AB124" s="613">
        <v>14488</v>
      </c>
      <c r="AC124" s="613">
        <v>0</v>
      </c>
      <c r="AD124" s="613">
        <v>0</v>
      </c>
      <c r="AE124" s="613">
        <v>0</v>
      </c>
      <c r="AF124" s="613">
        <v>0</v>
      </c>
      <c r="AG124" s="613">
        <v>0</v>
      </c>
      <c r="AH124" s="613">
        <v>14488</v>
      </c>
      <c r="AI124" s="613">
        <v>0</v>
      </c>
      <c r="AJ124" s="613">
        <v>0</v>
      </c>
      <c r="AK124" s="613">
        <v>0</v>
      </c>
      <c r="AL124" s="613">
        <v>0</v>
      </c>
      <c r="AM124" s="613">
        <v>0</v>
      </c>
      <c r="AN124" s="613">
        <v>0</v>
      </c>
      <c r="AO124" s="613">
        <v>0</v>
      </c>
      <c r="AP124" s="614">
        <v>0</v>
      </c>
      <c r="AQ124" s="615">
        <v>0</v>
      </c>
      <c r="AR124" s="616">
        <f t="shared" si="7"/>
        <v>0</v>
      </c>
      <c r="AS124" s="616">
        <f t="shared" si="8"/>
        <v>0</v>
      </c>
      <c r="AT124" s="616">
        <f t="shared" si="9"/>
        <v>0</v>
      </c>
      <c r="AU124" s="616">
        <f t="shared" si="13"/>
        <v>0</v>
      </c>
      <c r="AV124" s="616">
        <f t="shared" si="10"/>
        <v>0</v>
      </c>
      <c r="AW124" s="616">
        <f t="shared" si="11"/>
        <v>14488</v>
      </c>
      <c r="AX124" s="616">
        <f t="shared" si="12"/>
        <v>0</v>
      </c>
      <c r="AY124" s="484"/>
      <c r="AZ124" s="484"/>
    </row>
    <row r="125" spans="1:52">
      <c r="A125" s="484"/>
      <c r="B125" s="617">
        <v>2029</v>
      </c>
      <c r="C125" s="618" t="s">
        <v>239</v>
      </c>
      <c r="D125" s="618" t="s">
        <v>498</v>
      </c>
      <c r="E125" s="618" t="s">
        <v>464</v>
      </c>
      <c r="F125" s="618"/>
      <c r="G125" s="618" t="s">
        <v>19</v>
      </c>
      <c r="H125" s="618" t="s">
        <v>24</v>
      </c>
      <c r="I125" s="618" t="s">
        <v>465</v>
      </c>
      <c r="J125" s="618" t="s">
        <v>413</v>
      </c>
      <c r="K125" s="618"/>
      <c r="L125" s="618" t="s">
        <v>29</v>
      </c>
      <c r="M125" s="618" t="s">
        <v>353</v>
      </c>
      <c r="N125" s="618">
        <v>0</v>
      </c>
      <c r="O125" s="618">
        <v>0</v>
      </c>
      <c r="P125" s="618">
        <v>0</v>
      </c>
      <c r="Q125" s="618">
        <v>0</v>
      </c>
      <c r="R125" s="618">
        <v>0</v>
      </c>
      <c r="S125" s="618">
        <v>0</v>
      </c>
      <c r="T125" s="618">
        <v>0</v>
      </c>
      <c r="U125" s="618">
        <v>0</v>
      </c>
      <c r="V125" s="618">
        <v>0</v>
      </c>
      <c r="W125" s="618">
        <v>0</v>
      </c>
      <c r="X125" s="618">
        <v>0</v>
      </c>
      <c r="Y125" s="618">
        <v>0</v>
      </c>
      <c r="Z125" s="618">
        <v>380000</v>
      </c>
      <c r="AA125" s="618">
        <v>380000</v>
      </c>
      <c r="AB125" s="618">
        <v>380000</v>
      </c>
      <c r="AC125" s="618">
        <v>0</v>
      </c>
      <c r="AD125" s="618">
        <v>0</v>
      </c>
      <c r="AE125" s="618">
        <v>0</v>
      </c>
      <c r="AF125" s="618">
        <v>0</v>
      </c>
      <c r="AG125" s="618">
        <v>0</v>
      </c>
      <c r="AH125" s="618">
        <v>203170.85</v>
      </c>
      <c r="AI125" s="618">
        <v>3798.5</v>
      </c>
      <c r="AJ125" s="618">
        <v>173030.65</v>
      </c>
      <c r="AK125" s="618">
        <v>0</v>
      </c>
      <c r="AL125" s="618">
        <v>0</v>
      </c>
      <c r="AM125" s="618">
        <v>0</v>
      </c>
      <c r="AN125" s="618">
        <v>0</v>
      </c>
      <c r="AO125" s="618">
        <v>0</v>
      </c>
      <c r="AP125" s="619">
        <v>0</v>
      </c>
      <c r="AQ125" s="615">
        <v>0</v>
      </c>
      <c r="AR125" s="616">
        <f t="shared" si="7"/>
        <v>0</v>
      </c>
      <c r="AS125" s="616">
        <f t="shared" si="8"/>
        <v>0</v>
      </c>
      <c r="AT125" s="616">
        <f t="shared" si="9"/>
        <v>0</v>
      </c>
      <c r="AU125" s="616">
        <f t="shared" si="13"/>
        <v>0</v>
      </c>
      <c r="AV125" s="616">
        <f t="shared" si="10"/>
        <v>0</v>
      </c>
      <c r="AW125" s="616">
        <f t="shared" si="11"/>
        <v>380000</v>
      </c>
      <c r="AX125" s="616">
        <f t="shared" si="12"/>
        <v>0</v>
      </c>
      <c r="AY125" s="484"/>
      <c r="AZ125" s="484"/>
    </row>
    <row r="126" spans="1:52">
      <c r="A126" s="154"/>
      <c r="B126" s="612">
        <v>2029</v>
      </c>
      <c r="C126" s="613" t="s">
        <v>239</v>
      </c>
      <c r="D126" s="613" t="s">
        <v>499</v>
      </c>
      <c r="E126" s="613" t="s">
        <v>500</v>
      </c>
      <c r="F126" s="613"/>
      <c r="G126" s="613" t="s">
        <v>27</v>
      </c>
      <c r="H126" s="613" t="s">
        <v>24</v>
      </c>
      <c r="I126" s="613" t="s">
        <v>46</v>
      </c>
      <c r="J126" s="613" t="s">
        <v>413</v>
      </c>
      <c r="K126" s="613"/>
      <c r="L126" s="613" t="s">
        <v>20</v>
      </c>
      <c r="M126" s="613" t="s">
        <v>353</v>
      </c>
      <c r="N126" s="613">
        <v>0</v>
      </c>
      <c r="O126" s="613">
        <v>0</v>
      </c>
      <c r="P126" s="613">
        <v>0</v>
      </c>
      <c r="Q126" s="613">
        <v>0</v>
      </c>
      <c r="R126" s="613">
        <v>0</v>
      </c>
      <c r="S126" s="613">
        <v>0</v>
      </c>
      <c r="T126" s="613">
        <v>0</v>
      </c>
      <c r="U126" s="613">
        <v>0</v>
      </c>
      <c r="V126" s="613">
        <v>0</v>
      </c>
      <c r="W126" s="613">
        <v>0</v>
      </c>
      <c r="X126" s="613">
        <v>0</v>
      </c>
      <c r="Y126" s="613">
        <v>0</v>
      </c>
      <c r="Z126" s="613">
        <v>500000</v>
      </c>
      <c r="AA126" s="613">
        <v>500000</v>
      </c>
      <c r="AB126" s="613">
        <v>500000</v>
      </c>
      <c r="AC126" s="613">
        <v>0</v>
      </c>
      <c r="AD126" s="613">
        <v>0</v>
      </c>
      <c r="AE126" s="613">
        <v>0</v>
      </c>
      <c r="AF126" s="613">
        <v>0</v>
      </c>
      <c r="AG126" s="613">
        <v>0</v>
      </c>
      <c r="AH126" s="613">
        <v>56248</v>
      </c>
      <c r="AI126" s="613">
        <v>33627</v>
      </c>
      <c r="AJ126" s="613">
        <v>410125</v>
      </c>
      <c r="AK126" s="613">
        <v>0</v>
      </c>
      <c r="AL126" s="613">
        <v>0</v>
      </c>
      <c r="AM126" s="613">
        <v>0</v>
      </c>
      <c r="AN126" s="613">
        <v>0</v>
      </c>
      <c r="AO126" s="613">
        <v>0</v>
      </c>
      <c r="AP126" s="614">
        <v>0</v>
      </c>
      <c r="AQ126" s="615">
        <v>0</v>
      </c>
      <c r="AR126" s="616">
        <f t="shared" si="7"/>
        <v>0</v>
      </c>
      <c r="AS126" s="616">
        <f t="shared" si="8"/>
        <v>0</v>
      </c>
      <c r="AT126" s="616">
        <f t="shared" si="9"/>
        <v>0</v>
      </c>
      <c r="AU126" s="616">
        <f t="shared" si="13"/>
        <v>0</v>
      </c>
      <c r="AV126" s="616">
        <f t="shared" si="10"/>
        <v>0</v>
      </c>
      <c r="AW126" s="616">
        <f t="shared" si="11"/>
        <v>500000</v>
      </c>
      <c r="AX126" s="616">
        <f t="shared" si="12"/>
        <v>0</v>
      </c>
      <c r="AY126" s="484"/>
      <c r="AZ126" s="484"/>
    </row>
    <row r="127" spans="1:52">
      <c r="A127" s="484"/>
      <c r="B127" s="617">
        <v>2029</v>
      </c>
      <c r="C127" s="618" t="s">
        <v>239</v>
      </c>
      <c r="D127" s="618" t="s">
        <v>501</v>
      </c>
      <c r="E127" s="618" t="s">
        <v>469</v>
      </c>
      <c r="F127" s="618"/>
      <c r="G127" s="618" t="s">
        <v>18</v>
      </c>
      <c r="H127" s="618" t="s">
        <v>24</v>
      </c>
      <c r="I127" s="618" t="s">
        <v>46</v>
      </c>
      <c r="J127" s="618" t="s">
        <v>413</v>
      </c>
      <c r="K127" s="618"/>
      <c r="L127" s="618" t="s">
        <v>29</v>
      </c>
      <c r="M127" s="618" t="s">
        <v>401</v>
      </c>
      <c r="N127" s="618">
        <v>0</v>
      </c>
      <c r="O127" s="618">
        <v>0</v>
      </c>
      <c r="P127" s="618">
        <v>0</v>
      </c>
      <c r="Q127" s="618">
        <v>0</v>
      </c>
      <c r="R127" s="618">
        <v>0</v>
      </c>
      <c r="S127" s="618">
        <v>0</v>
      </c>
      <c r="T127" s="618">
        <v>0</v>
      </c>
      <c r="U127" s="618">
        <v>0</v>
      </c>
      <c r="V127" s="618">
        <v>0</v>
      </c>
      <c r="W127" s="618">
        <v>0</v>
      </c>
      <c r="X127" s="618">
        <v>0</v>
      </c>
      <c r="Y127" s="618">
        <v>0</v>
      </c>
      <c r="Z127" s="618">
        <v>82000</v>
      </c>
      <c r="AA127" s="618">
        <v>82000</v>
      </c>
      <c r="AB127" s="618">
        <v>82000</v>
      </c>
      <c r="AC127" s="618">
        <v>0</v>
      </c>
      <c r="AD127" s="618">
        <v>0</v>
      </c>
      <c r="AE127" s="618">
        <v>0</v>
      </c>
      <c r="AF127" s="618">
        <v>0</v>
      </c>
      <c r="AG127" s="618">
        <v>0</v>
      </c>
      <c r="AH127" s="618">
        <v>41000</v>
      </c>
      <c r="AI127" s="618">
        <v>0</v>
      </c>
      <c r="AJ127" s="618">
        <v>41000</v>
      </c>
      <c r="AK127" s="618">
        <v>0</v>
      </c>
      <c r="AL127" s="618">
        <v>0</v>
      </c>
      <c r="AM127" s="618">
        <v>0</v>
      </c>
      <c r="AN127" s="618">
        <v>0</v>
      </c>
      <c r="AO127" s="618">
        <v>0</v>
      </c>
      <c r="AP127" s="619">
        <v>0</v>
      </c>
      <c r="AQ127" s="615">
        <v>0</v>
      </c>
      <c r="AR127" s="616">
        <f t="shared" si="7"/>
        <v>0</v>
      </c>
      <c r="AS127" s="616">
        <f t="shared" si="8"/>
        <v>0</v>
      </c>
      <c r="AT127" s="616">
        <f t="shared" si="9"/>
        <v>0</v>
      </c>
      <c r="AU127" s="616">
        <f t="shared" si="13"/>
        <v>0</v>
      </c>
      <c r="AV127" s="616">
        <f t="shared" si="10"/>
        <v>0</v>
      </c>
      <c r="AW127" s="616">
        <f t="shared" si="11"/>
        <v>82000</v>
      </c>
      <c r="AX127" s="616">
        <f t="shared" si="12"/>
        <v>0</v>
      </c>
      <c r="AY127" s="484"/>
      <c r="AZ127" s="484"/>
    </row>
    <row r="128" spans="1:52">
      <c r="A128" s="154"/>
      <c r="B128" s="612">
        <v>2029</v>
      </c>
      <c r="C128" s="613" t="s">
        <v>239</v>
      </c>
      <c r="D128" s="613" t="s">
        <v>502</v>
      </c>
      <c r="E128" s="613" t="s">
        <v>503</v>
      </c>
      <c r="F128" s="613"/>
      <c r="G128" s="613" t="s">
        <v>18</v>
      </c>
      <c r="H128" s="613" t="s">
        <v>24</v>
      </c>
      <c r="I128" s="613" t="s">
        <v>46</v>
      </c>
      <c r="J128" s="613" t="s">
        <v>413</v>
      </c>
      <c r="K128" s="613"/>
      <c r="L128" s="613" t="s">
        <v>29</v>
      </c>
      <c r="M128" s="613" t="s">
        <v>353</v>
      </c>
      <c r="N128" s="613">
        <v>0</v>
      </c>
      <c r="O128" s="613">
        <v>0</v>
      </c>
      <c r="P128" s="613">
        <v>0</v>
      </c>
      <c r="Q128" s="613">
        <v>0</v>
      </c>
      <c r="R128" s="613">
        <v>0</v>
      </c>
      <c r="S128" s="613">
        <v>0</v>
      </c>
      <c r="T128" s="613">
        <v>0</v>
      </c>
      <c r="U128" s="613">
        <v>0</v>
      </c>
      <c r="V128" s="613">
        <v>0</v>
      </c>
      <c r="W128" s="613">
        <v>0</v>
      </c>
      <c r="X128" s="613">
        <v>0</v>
      </c>
      <c r="Y128" s="613">
        <v>0</v>
      </c>
      <c r="Z128" s="613">
        <v>124000</v>
      </c>
      <c r="AA128" s="613">
        <v>124000</v>
      </c>
      <c r="AB128" s="613">
        <v>124000</v>
      </c>
      <c r="AC128" s="613">
        <v>0</v>
      </c>
      <c r="AD128" s="613">
        <v>0</v>
      </c>
      <c r="AE128" s="613">
        <v>0</v>
      </c>
      <c r="AF128" s="613">
        <v>0</v>
      </c>
      <c r="AG128" s="613">
        <v>0</v>
      </c>
      <c r="AH128" s="613">
        <v>32848.75</v>
      </c>
      <c r="AI128" s="613">
        <v>0</v>
      </c>
      <c r="AJ128" s="613">
        <v>91151.25</v>
      </c>
      <c r="AK128" s="613">
        <v>0</v>
      </c>
      <c r="AL128" s="613">
        <v>0</v>
      </c>
      <c r="AM128" s="613">
        <v>0</v>
      </c>
      <c r="AN128" s="613">
        <v>0</v>
      </c>
      <c r="AO128" s="613">
        <v>0</v>
      </c>
      <c r="AP128" s="614">
        <v>0</v>
      </c>
      <c r="AQ128" s="615">
        <v>0</v>
      </c>
      <c r="AR128" s="616">
        <f t="shared" si="7"/>
        <v>0</v>
      </c>
      <c r="AS128" s="616">
        <f t="shared" si="8"/>
        <v>0</v>
      </c>
      <c r="AT128" s="616">
        <f t="shared" si="9"/>
        <v>0</v>
      </c>
      <c r="AU128" s="616">
        <f t="shared" si="13"/>
        <v>0</v>
      </c>
      <c r="AV128" s="616">
        <f t="shared" si="10"/>
        <v>0</v>
      </c>
      <c r="AW128" s="616">
        <f t="shared" si="11"/>
        <v>124000</v>
      </c>
      <c r="AX128" s="616">
        <f t="shared" si="12"/>
        <v>0</v>
      </c>
      <c r="AY128" s="484"/>
      <c r="AZ128" s="484"/>
    </row>
    <row r="129" spans="1:52">
      <c r="A129" s="484"/>
      <c r="B129" s="617">
        <v>2029</v>
      </c>
      <c r="C129" s="618" t="s">
        <v>239</v>
      </c>
      <c r="D129" s="618" t="s">
        <v>504</v>
      </c>
      <c r="E129" s="618" t="s">
        <v>505</v>
      </c>
      <c r="F129" s="618"/>
      <c r="G129" s="618" t="s">
        <v>45</v>
      </c>
      <c r="H129" s="618" t="s">
        <v>24</v>
      </c>
      <c r="I129" s="618" t="s">
        <v>46</v>
      </c>
      <c r="J129" s="618" t="s">
        <v>413</v>
      </c>
      <c r="K129" s="618"/>
      <c r="L129" s="618" t="s">
        <v>20</v>
      </c>
      <c r="M129" s="618" t="s">
        <v>353</v>
      </c>
      <c r="N129" s="618">
        <v>0</v>
      </c>
      <c r="O129" s="618">
        <v>0</v>
      </c>
      <c r="P129" s="618">
        <v>0</v>
      </c>
      <c r="Q129" s="618">
        <v>0</v>
      </c>
      <c r="R129" s="618">
        <v>0</v>
      </c>
      <c r="S129" s="618">
        <v>0</v>
      </c>
      <c r="T129" s="618">
        <v>0</v>
      </c>
      <c r="U129" s="618">
        <v>0</v>
      </c>
      <c r="V129" s="618">
        <v>0</v>
      </c>
      <c r="W129" s="618">
        <v>0</v>
      </c>
      <c r="X129" s="618">
        <v>0</v>
      </c>
      <c r="Y129" s="618">
        <v>0</v>
      </c>
      <c r="Z129" s="618">
        <v>88000</v>
      </c>
      <c r="AA129" s="618">
        <v>88000</v>
      </c>
      <c r="AB129" s="618">
        <v>88000</v>
      </c>
      <c r="AC129" s="618">
        <v>0</v>
      </c>
      <c r="AD129" s="618">
        <v>0</v>
      </c>
      <c r="AE129" s="618">
        <v>0</v>
      </c>
      <c r="AF129" s="618">
        <v>0</v>
      </c>
      <c r="AG129" s="618">
        <v>0</v>
      </c>
      <c r="AH129" s="618">
        <v>44000</v>
      </c>
      <c r="AI129" s="618">
        <v>0</v>
      </c>
      <c r="AJ129" s="618">
        <v>44000</v>
      </c>
      <c r="AK129" s="618">
        <v>0</v>
      </c>
      <c r="AL129" s="618">
        <v>0</v>
      </c>
      <c r="AM129" s="618">
        <v>0</v>
      </c>
      <c r="AN129" s="618">
        <v>0</v>
      </c>
      <c r="AO129" s="618">
        <v>0</v>
      </c>
      <c r="AP129" s="619">
        <v>0</v>
      </c>
      <c r="AQ129" s="615">
        <v>0</v>
      </c>
      <c r="AR129" s="616">
        <f t="shared" si="7"/>
        <v>0</v>
      </c>
      <c r="AS129" s="616">
        <f t="shared" si="8"/>
        <v>0</v>
      </c>
      <c r="AT129" s="616">
        <f t="shared" si="9"/>
        <v>0</v>
      </c>
      <c r="AU129" s="616">
        <f t="shared" si="13"/>
        <v>0</v>
      </c>
      <c r="AV129" s="616">
        <f t="shared" si="10"/>
        <v>0</v>
      </c>
      <c r="AW129" s="616">
        <f t="shared" si="11"/>
        <v>88000</v>
      </c>
      <c r="AX129" s="616">
        <f t="shared" si="12"/>
        <v>0</v>
      </c>
      <c r="AY129" s="484"/>
      <c r="AZ129" s="484"/>
    </row>
    <row r="130" spans="1:52">
      <c r="A130" s="154"/>
      <c r="B130" s="612">
        <v>2029</v>
      </c>
      <c r="C130" s="613" t="s">
        <v>239</v>
      </c>
      <c r="D130" s="613" t="s">
        <v>506</v>
      </c>
      <c r="E130" s="613" t="s">
        <v>507</v>
      </c>
      <c r="F130" s="613"/>
      <c r="G130" s="613" t="s">
        <v>45</v>
      </c>
      <c r="H130" s="613" t="s">
        <v>24</v>
      </c>
      <c r="I130" s="613" t="s">
        <v>412</v>
      </c>
      <c r="J130" s="613" t="s">
        <v>413</v>
      </c>
      <c r="K130" s="613"/>
      <c r="L130" s="613" t="s">
        <v>20</v>
      </c>
      <c r="M130" s="613" t="s">
        <v>353</v>
      </c>
      <c r="N130" s="613">
        <v>0</v>
      </c>
      <c r="O130" s="613">
        <v>0</v>
      </c>
      <c r="P130" s="613">
        <v>0</v>
      </c>
      <c r="Q130" s="613">
        <v>0</v>
      </c>
      <c r="R130" s="613">
        <v>0</v>
      </c>
      <c r="S130" s="613">
        <v>0</v>
      </c>
      <c r="T130" s="613">
        <v>0</v>
      </c>
      <c r="U130" s="613">
        <v>0</v>
      </c>
      <c r="V130" s="613">
        <v>0</v>
      </c>
      <c r="W130" s="613">
        <v>0</v>
      </c>
      <c r="X130" s="613">
        <v>0</v>
      </c>
      <c r="Y130" s="613">
        <v>0</v>
      </c>
      <c r="Z130" s="613">
        <v>41000</v>
      </c>
      <c r="AA130" s="613">
        <v>41000</v>
      </c>
      <c r="AB130" s="613">
        <v>41000</v>
      </c>
      <c r="AC130" s="613">
        <v>0</v>
      </c>
      <c r="AD130" s="613">
        <v>0</v>
      </c>
      <c r="AE130" s="613">
        <v>0</v>
      </c>
      <c r="AF130" s="613">
        <v>0</v>
      </c>
      <c r="AG130" s="613">
        <v>0</v>
      </c>
      <c r="AH130" s="613">
        <v>20500</v>
      </c>
      <c r="AI130" s="613">
        <v>0</v>
      </c>
      <c r="AJ130" s="613">
        <v>20500</v>
      </c>
      <c r="AK130" s="613">
        <v>0</v>
      </c>
      <c r="AL130" s="613">
        <v>0</v>
      </c>
      <c r="AM130" s="613">
        <v>0</v>
      </c>
      <c r="AN130" s="613">
        <v>0</v>
      </c>
      <c r="AO130" s="613">
        <v>0</v>
      </c>
      <c r="AP130" s="614">
        <v>0</v>
      </c>
      <c r="AQ130" s="615">
        <v>0</v>
      </c>
      <c r="AR130" s="616">
        <f t="shared" si="7"/>
        <v>0</v>
      </c>
      <c r="AS130" s="616">
        <f t="shared" si="8"/>
        <v>0</v>
      </c>
      <c r="AT130" s="616">
        <f t="shared" si="9"/>
        <v>0</v>
      </c>
      <c r="AU130" s="616">
        <f t="shared" si="13"/>
        <v>0</v>
      </c>
      <c r="AV130" s="616">
        <f t="shared" si="10"/>
        <v>0</v>
      </c>
      <c r="AW130" s="616">
        <f t="shared" si="11"/>
        <v>41000</v>
      </c>
      <c r="AX130" s="616">
        <f t="shared" si="12"/>
        <v>0</v>
      </c>
      <c r="AY130" s="484"/>
      <c r="AZ130" s="484"/>
    </row>
    <row r="131" spans="1:52">
      <c r="A131" s="484"/>
      <c r="B131" s="617">
        <v>2029</v>
      </c>
      <c r="C131" s="618" t="s">
        <v>239</v>
      </c>
      <c r="D131" s="618" t="s">
        <v>508</v>
      </c>
      <c r="E131" s="618" t="s">
        <v>509</v>
      </c>
      <c r="F131" s="618"/>
      <c r="G131" s="618" t="s">
        <v>27</v>
      </c>
      <c r="H131" s="618" t="s">
        <v>24</v>
      </c>
      <c r="I131" s="618" t="s">
        <v>46</v>
      </c>
      <c r="J131" s="618" t="s">
        <v>413</v>
      </c>
      <c r="K131" s="618"/>
      <c r="L131" s="618" t="s">
        <v>20</v>
      </c>
      <c r="M131" s="618" t="s">
        <v>353</v>
      </c>
      <c r="N131" s="618">
        <v>0</v>
      </c>
      <c r="O131" s="618">
        <v>0</v>
      </c>
      <c r="P131" s="618">
        <v>0</v>
      </c>
      <c r="Q131" s="618">
        <v>0</v>
      </c>
      <c r="R131" s="618">
        <v>0</v>
      </c>
      <c r="S131" s="618">
        <v>0</v>
      </c>
      <c r="T131" s="618">
        <v>0</v>
      </c>
      <c r="U131" s="618">
        <v>0</v>
      </c>
      <c r="V131" s="618">
        <v>0</v>
      </c>
      <c r="W131" s="618">
        <v>0</v>
      </c>
      <c r="X131" s="618">
        <v>0</v>
      </c>
      <c r="Y131" s="618">
        <v>0</v>
      </c>
      <c r="Z131" s="618">
        <v>500000</v>
      </c>
      <c r="AA131" s="618">
        <v>500000</v>
      </c>
      <c r="AB131" s="618">
        <v>500000</v>
      </c>
      <c r="AC131" s="618">
        <v>0</v>
      </c>
      <c r="AD131" s="618">
        <v>0</v>
      </c>
      <c r="AE131" s="618">
        <v>0</v>
      </c>
      <c r="AF131" s="618">
        <v>0</v>
      </c>
      <c r="AG131" s="618">
        <v>0</v>
      </c>
      <c r="AH131" s="618">
        <v>104524.25</v>
      </c>
      <c r="AI131" s="618">
        <v>83963.25</v>
      </c>
      <c r="AJ131" s="618">
        <v>311512.5</v>
      </c>
      <c r="AK131" s="618">
        <v>0</v>
      </c>
      <c r="AL131" s="618">
        <v>0</v>
      </c>
      <c r="AM131" s="618">
        <v>0</v>
      </c>
      <c r="AN131" s="618">
        <v>0</v>
      </c>
      <c r="AO131" s="618">
        <v>0</v>
      </c>
      <c r="AP131" s="619">
        <v>0</v>
      </c>
      <c r="AQ131" s="615">
        <v>0</v>
      </c>
      <c r="AR131" s="616">
        <f t="shared" si="7"/>
        <v>0</v>
      </c>
      <c r="AS131" s="616">
        <f t="shared" si="8"/>
        <v>0</v>
      </c>
      <c r="AT131" s="616">
        <f t="shared" si="9"/>
        <v>0</v>
      </c>
      <c r="AU131" s="616">
        <f t="shared" si="13"/>
        <v>0</v>
      </c>
      <c r="AV131" s="616">
        <f t="shared" si="10"/>
        <v>0</v>
      </c>
      <c r="AW131" s="616">
        <f t="shared" si="11"/>
        <v>500000</v>
      </c>
      <c r="AX131" s="616">
        <f t="shared" si="12"/>
        <v>0</v>
      </c>
      <c r="AY131" s="484"/>
      <c r="AZ131" s="484"/>
    </row>
    <row r="132" spans="1:52">
      <c r="A132" s="154"/>
      <c r="B132" s="612">
        <v>2029</v>
      </c>
      <c r="C132" s="613" t="s">
        <v>239</v>
      </c>
      <c r="D132" s="613" t="s">
        <v>510</v>
      </c>
      <c r="E132" s="613" t="s">
        <v>511</v>
      </c>
      <c r="F132" s="613"/>
      <c r="G132" s="613" t="s">
        <v>39</v>
      </c>
      <c r="H132" s="613" t="s">
        <v>24</v>
      </c>
      <c r="I132" s="613" t="s">
        <v>51</v>
      </c>
      <c r="J132" s="613" t="s">
        <v>413</v>
      </c>
      <c r="K132" s="613"/>
      <c r="L132" s="613" t="s">
        <v>29</v>
      </c>
      <c r="M132" s="613" t="s">
        <v>353</v>
      </c>
      <c r="N132" s="613">
        <v>0</v>
      </c>
      <c r="O132" s="613">
        <v>0</v>
      </c>
      <c r="P132" s="613">
        <v>0</v>
      </c>
      <c r="Q132" s="613">
        <v>0</v>
      </c>
      <c r="R132" s="613">
        <v>0</v>
      </c>
      <c r="S132" s="613">
        <v>0</v>
      </c>
      <c r="T132" s="613">
        <v>0</v>
      </c>
      <c r="U132" s="613">
        <v>0</v>
      </c>
      <c r="V132" s="613">
        <v>0</v>
      </c>
      <c r="W132" s="613">
        <v>0</v>
      </c>
      <c r="X132" s="613">
        <v>0</v>
      </c>
      <c r="Y132" s="613">
        <v>0</v>
      </c>
      <c r="Z132" s="613">
        <v>9000</v>
      </c>
      <c r="AA132" s="613">
        <v>9000</v>
      </c>
      <c r="AB132" s="613">
        <v>9000</v>
      </c>
      <c r="AC132" s="613">
        <v>0</v>
      </c>
      <c r="AD132" s="613">
        <v>0</v>
      </c>
      <c r="AE132" s="613">
        <v>0</v>
      </c>
      <c r="AF132" s="613">
        <v>0</v>
      </c>
      <c r="AG132" s="613">
        <v>0</v>
      </c>
      <c r="AH132" s="613">
        <v>4500</v>
      </c>
      <c r="AI132" s="613">
        <v>0</v>
      </c>
      <c r="AJ132" s="613">
        <v>4500</v>
      </c>
      <c r="AK132" s="613">
        <v>0</v>
      </c>
      <c r="AL132" s="613">
        <v>0</v>
      </c>
      <c r="AM132" s="613">
        <v>0</v>
      </c>
      <c r="AN132" s="613">
        <v>0</v>
      </c>
      <c r="AO132" s="613">
        <v>0</v>
      </c>
      <c r="AP132" s="614">
        <v>0</v>
      </c>
      <c r="AQ132" s="615">
        <v>0</v>
      </c>
      <c r="AR132" s="616">
        <f t="shared" si="7"/>
        <v>0</v>
      </c>
      <c r="AS132" s="616">
        <f t="shared" si="8"/>
        <v>0</v>
      </c>
      <c r="AT132" s="616">
        <f t="shared" si="9"/>
        <v>0</v>
      </c>
      <c r="AU132" s="616">
        <f t="shared" si="13"/>
        <v>0</v>
      </c>
      <c r="AV132" s="616">
        <f t="shared" si="10"/>
        <v>0</v>
      </c>
      <c r="AW132" s="616">
        <f t="shared" si="11"/>
        <v>9000</v>
      </c>
      <c r="AX132" s="616">
        <f t="shared" si="12"/>
        <v>0</v>
      </c>
      <c r="AY132" s="484"/>
      <c r="AZ132" s="484"/>
    </row>
    <row r="133" spans="1:52">
      <c r="A133" s="484"/>
      <c r="B133" s="617">
        <v>2029</v>
      </c>
      <c r="C133" s="618" t="s">
        <v>239</v>
      </c>
      <c r="D133" s="618" t="s">
        <v>512</v>
      </c>
      <c r="E133" s="618" t="s">
        <v>513</v>
      </c>
      <c r="F133" s="618"/>
      <c r="G133" s="618" t="s">
        <v>27</v>
      </c>
      <c r="H133" s="618" t="s">
        <v>24</v>
      </c>
      <c r="I133" s="618" t="s">
        <v>51</v>
      </c>
      <c r="J133" s="618" t="s">
        <v>413</v>
      </c>
      <c r="K133" s="618"/>
      <c r="L133" s="618" t="s">
        <v>29</v>
      </c>
      <c r="M133" s="618" t="s">
        <v>353</v>
      </c>
      <c r="N133" s="618">
        <v>0</v>
      </c>
      <c r="O133" s="618">
        <v>0</v>
      </c>
      <c r="P133" s="618">
        <v>0</v>
      </c>
      <c r="Q133" s="618">
        <v>0</v>
      </c>
      <c r="R133" s="618">
        <v>0</v>
      </c>
      <c r="S133" s="618">
        <v>0</v>
      </c>
      <c r="T133" s="618">
        <v>0</v>
      </c>
      <c r="U133" s="618">
        <v>0</v>
      </c>
      <c r="V133" s="618">
        <v>0</v>
      </c>
      <c r="W133" s="618">
        <v>0</v>
      </c>
      <c r="X133" s="618">
        <v>0</v>
      </c>
      <c r="Y133" s="618">
        <v>0</v>
      </c>
      <c r="Z133" s="618">
        <v>50000</v>
      </c>
      <c r="AA133" s="618">
        <v>50000</v>
      </c>
      <c r="AB133" s="618">
        <v>50000</v>
      </c>
      <c r="AC133" s="618">
        <v>0</v>
      </c>
      <c r="AD133" s="618">
        <v>0</v>
      </c>
      <c r="AE133" s="618">
        <v>0</v>
      </c>
      <c r="AF133" s="618">
        <v>0</v>
      </c>
      <c r="AG133" s="618">
        <v>0</v>
      </c>
      <c r="AH133" s="618">
        <v>25000</v>
      </c>
      <c r="AI133" s="618">
        <v>0</v>
      </c>
      <c r="AJ133" s="618">
        <v>25000</v>
      </c>
      <c r="AK133" s="618">
        <v>0</v>
      </c>
      <c r="AL133" s="618">
        <v>0</v>
      </c>
      <c r="AM133" s="618">
        <v>0</v>
      </c>
      <c r="AN133" s="618">
        <v>0</v>
      </c>
      <c r="AO133" s="618">
        <v>0</v>
      </c>
      <c r="AP133" s="619">
        <v>0</v>
      </c>
      <c r="AQ133" s="615">
        <v>0</v>
      </c>
      <c r="AR133" s="616">
        <f t="shared" si="7"/>
        <v>0</v>
      </c>
      <c r="AS133" s="616">
        <f t="shared" si="8"/>
        <v>0</v>
      </c>
      <c r="AT133" s="616">
        <f t="shared" si="9"/>
        <v>0</v>
      </c>
      <c r="AU133" s="616">
        <f t="shared" si="13"/>
        <v>0</v>
      </c>
      <c r="AV133" s="616">
        <f t="shared" si="10"/>
        <v>0</v>
      </c>
      <c r="AW133" s="616">
        <f t="shared" si="11"/>
        <v>50000</v>
      </c>
      <c r="AX133" s="616">
        <f t="shared" si="12"/>
        <v>0</v>
      </c>
      <c r="AY133" s="484"/>
      <c r="AZ133" s="484"/>
    </row>
    <row r="134" spans="1:52">
      <c r="A134" s="154"/>
      <c r="B134" s="612">
        <v>2029</v>
      </c>
      <c r="C134" s="613" t="s">
        <v>239</v>
      </c>
      <c r="D134" s="613" t="s">
        <v>514</v>
      </c>
      <c r="E134" s="613" t="s">
        <v>515</v>
      </c>
      <c r="F134" s="613"/>
      <c r="G134" s="613" t="s">
        <v>33</v>
      </c>
      <c r="H134" s="613" t="s">
        <v>24</v>
      </c>
      <c r="I134" s="613" t="s">
        <v>51</v>
      </c>
      <c r="J134" s="613" t="s">
        <v>413</v>
      </c>
      <c r="K134" s="613"/>
      <c r="L134" s="613" t="s">
        <v>29</v>
      </c>
      <c r="M134" s="613" t="s">
        <v>353</v>
      </c>
      <c r="N134" s="613">
        <v>0</v>
      </c>
      <c r="O134" s="613">
        <v>0</v>
      </c>
      <c r="P134" s="613">
        <v>0</v>
      </c>
      <c r="Q134" s="613">
        <v>0</v>
      </c>
      <c r="R134" s="613">
        <v>0</v>
      </c>
      <c r="S134" s="613">
        <v>0</v>
      </c>
      <c r="T134" s="613">
        <v>0</v>
      </c>
      <c r="U134" s="613">
        <v>0</v>
      </c>
      <c r="V134" s="613">
        <v>0</v>
      </c>
      <c r="W134" s="613">
        <v>0</v>
      </c>
      <c r="X134" s="613">
        <v>0</v>
      </c>
      <c r="Y134" s="613">
        <v>0</v>
      </c>
      <c r="Z134" s="613">
        <v>9000</v>
      </c>
      <c r="AA134" s="613">
        <v>9000</v>
      </c>
      <c r="AB134" s="613">
        <v>9000</v>
      </c>
      <c r="AC134" s="613">
        <v>0</v>
      </c>
      <c r="AD134" s="613">
        <v>0</v>
      </c>
      <c r="AE134" s="613">
        <v>0</v>
      </c>
      <c r="AF134" s="613">
        <v>0</v>
      </c>
      <c r="AG134" s="613">
        <v>0</v>
      </c>
      <c r="AH134" s="613">
        <v>4500</v>
      </c>
      <c r="AI134" s="613">
        <v>0</v>
      </c>
      <c r="AJ134" s="613">
        <v>4500</v>
      </c>
      <c r="AK134" s="613">
        <v>0</v>
      </c>
      <c r="AL134" s="613">
        <v>0</v>
      </c>
      <c r="AM134" s="613">
        <v>0</v>
      </c>
      <c r="AN134" s="613">
        <v>0</v>
      </c>
      <c r="AO134" s="613">
        <v>0</v>
      </c>
      <c r="AP134" s="614">
        <v>0</v>
      </c>
      <c r="AQ134" s="615">
        <v>0</v>
      </c>
      <c r="AR134" s="616">
        <f t="shared" si="7"/>
        <v>0</v>
      </c>
      <c r="AS134" s="616">
        <f t="shared" si="8"/>
        <v>0</v>
      </c>
      <c r="AT134" s="616">
        <f t="shared" si="9"/>
        <v>0</v>
      </c>
      <c r="AU134" s="616">
        <f t="shared" si="13"/>
        <v>0</v>
      </c>
      <c r="AV134" s="616">
        <f t="shared" si="10"/>
        <v>0</v>
      </c>
      <c r="AW134" s="616">
        <f t="shared" si="11"/>
        <v>9000</v>
      </c>
      <c r="AX134" s="616">
        <f t="shared" si="12"/>
        <v>0</v>
      </c>
      <c r="AY134" s="484"/>
      <c r="AZ134" s="484"/>
    </row>
    <row r="135" spans="1:52">
      <c r="A135" s="484"/>
      <c r="B135" s="617">
        <v>2029</v>
      </c>
      <c r="C135" s="618" t="s">
        <v>239</v>
      </c>
      <c r="D135" s="618" t="s">
        <v>516</v>
      </c>
      <c r="E135" s="618" t="s">
        <v>517</v>
      </c>
      <c r="F135" s="618"/>
      <c r="G135" s="618" t="s">
        <v>45</v>
      </c>
      <c r="H135" s="618" t="s">
        <v>24</v>
      </c>
      <c r="I135" s="618" t="s">
        <v>51</v>
      </c>
      <c r="J135" s="618" t="s">
        <v>413</v>
      </c>
      <c r="K135" s="618"/>
      <c r="L135" s="618" t="s">
        <v>29</v>
      </c>
      <c r="M135" s="618" t="s">
        <v>353</v>
      </c>
      <c r="N135" s="618">
        <v>0</v>
      </c>
      <c r="O135" s="618">
        <v>0</v>
      </c>
      <c r="P135" s="618">
        <v>0</v>
      </c>
      <c r="Q135" s="618">
        <v>0</v>
      </c>
      <c r="R135" s="618">
        <v>0</v>
      </c>
      <c r="S135" s="618">
        <v>0</v>
      </c>
      <c r="T135" s="618">
        <v>0</v>
      </c>
      <c r="U135" s="618">
        <v>0</v>
      </c>
      <c r="V135" s="618">
        <v>0</v>
      </c>
      <c r="W135" s="618">
        <v>0</v>
      </c>
      <c r="X135" s="618">
        <v>0</v>
      </c>
      <c r="Y135" s="618">
        <v>0</v>
      </c>
      <c r="Z135" s="618">
        <v>32000</v>
      </c>
      <c r="AA135" s="618">
        <v>32000</v>
      </c>
      <c r="AB135" s="618">
        <v>32000</v>
      </c>
      <c r="AC135" s="618">
        <v>0</v>
      </c>
      <c r="AD135" s="618">
        <v>0</v>
      </c>
      <c r="AE135" s="618">
        <v>0</v>
      </c>
      <c r="AF135" s="618">
        <v>0</v>
      </c>
      <c r="AG135" s="618">
        <v>0</v>
      </c>
      <c r="AH135" s="618">
        <v>16000</v>
      </c>
      <c r="AI135" s="618">
        <v>0</v>
      </c>
      <c r="AJ135" s="618">
        <v>16000</v>
      </c>
      <c r="AK135" s="618">
        <v>0</v>
      </c>
      <c r="AL135" s="618">
        <v>0</v>
      </c>
      <c r="AM135" s="618">
        <v>0</v>
      </c>
      <c r="AN135" s="618">
        <v>0</v>
      </c>
      <c r="AO135" s="618">
        <v>0</v>
      </c>
      <c r="AP135" s="619">
        <v>0</v>
      </c>
      <c r="AQ135" s="615">
        <v>0</v>
      </c>
      <c r="AR135" s="616">
        <f t="shared" si="7"/>
        <v>0</v>
      </c>
      <c r="AS135" s="616">
        <f t="shared" si="8"/>
        <v>0</v>
      </c>
      <c r="AT135" s="616">
        <f t="shared" si="9"/>
        <v>0</v>
      </c>
      <c r="AU135" s="616">
        <f t="shared" si="13"/>
        <v>0</v>
      </c>
      <c r="AV135" s="616">
        <f t="shared" si="10"/>
        <v>0</v>
      </c>
      <c r="AW135" s="616">
        <f t="shared" si="11"/>
        <v>32000</v>
      </c>
      <c r="AX135" s="616">
        <f t="shared" si="12"/>
        <v>0</v>
      </c>
      <c r="AY135" s="484"/>
      <c r="AZ135" s="484"/>
    </row>
    <row r="136" spans="1:52">
      <c r="A136" s="154"/>
      <c r="B136" s="612">
        <v>2029</v>
      </c>
      <c r="C136" s="613" t="s">
        <v>239</v>
      </c>
      <c r="D136" s="613" t="s">
        <v>518</v>
      </c>
      <c r="E136" s="613" t="s">
        <v>519</v>
      </c>
      <c r="F136" s="613"/>
      <c r="G136" s="613" t="s">
        <v>18</v>
      </c>
      <c r="H136" s="613" t="s">
        <v>24</v>
      </c>
      <c r="I136" s="613" t="s">
        <v>51</v>
      </c>
      <c r="J136" s="613" t="s">
        <v>413</v>
      </c>
      <c r="K136" s="613"/>
      <c r="L136" s="613" t="s">
        <v>29</v>
      </c>
      <c r="M136" s="613" t="s">
        <v>353</v>
      </c>
      <c r="N136" s="613">
        <v>0</v>
      </c>
      <c r="O136" s="613">
        <v>0</v>
      </c>
      <c r="P136" s="613">
        <v>0</v>
      </c>
      <c r="Q136" s="613">
        <v>0</v>
      </c>
      <c r="R136" s="613">
        <v>0</v>
      </c>
      <c r="S136" s="613">
        <v>0</v>
      </c>
      <c r="T136" s="613">
        <v>0</v>
      </c>
      <c r="U136" s="613">
        <v>0</v>
      </c>
      <c r="V136" s="613">
        <v>0</v>
      </c>
      <c r="W136" s="613">
        <v>0</v>
      </c>
      <c r="X136" s="613">
        <v>0</v>
      </c>
      <c r="Y136" s="613">
        <v>0</v>
      </c>
      <c r="Z136" s="613">
        <v>32000</v>
      </c>
      <c r="AA136" s="613">
        <v>32000</v>
      </c>
      <c r="AB136" s="613">
        <v>32000</v>
      </c>
      <c r="AC136" s="613">
        <v>0</v>
      </c>
      <c r="AD136" s="613">
        <v>0</v>
      </c>
      <c r="AE136" s="613">
        <v>0</v>
      </c>
      <c r="AF136" s="613">
        <v>0</v>
      </c>
      <c r="AG136" s="613">
        <v>0</v>
      </c>
      <c r="AH136" s="613">
        <v>16500</v>
      </c>
      <c r="AI136" s="613">
        <v>0</v>
      </c>
      <c r="AJ136" s="613">
        <v>15500</v>
      </c>
      <c r="AK136" s="613">
        <v>0</v>
      </c>
      <c r="AL136" s="613">
        <v>0</v>
      </c>
      <c r="AM136" s="613">
        <v>0</v>
      </c>
      <c r="AN136" s="613">
        <v>0</v>
      </c>
      <c r="AO136" s="613">
        <v>0</v>
      </c>
      <c r="AP136" s="614">
        <v>0</v>
      </c>
      <c r="AQ136" s="615">
        <v>0</v>
      </c>
      <c r="AR136" s="616">
        <f t="shared" si="7"/>
        <v>0</v>
      </c>
      <c r="AS136" s="616">
        <f t="shared" si="8"/>
        <v>0</v>
      </c>
      <c r="AT136" s="616">
        <f t="shared" si="9"/>
        <v>0</v>
      </c>
      <c r="AU136" s="616">
        <f t="shared" si="13"/>
        <v>0</v>
      </c>
      <c r="AV136" s="616">
        <f t="shared" si="10"/>
        <v>0</v>
      </c>
      <c r="AW136" s="616">
        <f t="shared" si="11"/>
        <v>32000</v>
      </c>
      <c r="AX136" s="616">
        <f t="shared" si="12"/>
        <v>0</v>
      </c>
      <c r="AY136" s="484"/>
      <c r="AZ136" s="484"/>
    </row>
    <row r="137" spans="1:52">
      <c r="A137" s="484"/>
      <c r="B137" s="617">
        <v>2029</v>
      </c>
      <c r="C137" s="618" t="s">
        <v>239</v>
      </c>
      <c r="D137" s="618" t="s">
        <v>520</v>
      </c>
      <c r="E137" s="618" t="s">
        <v>521</v>
      </c>
      <c r="F137" s="618"/>
      <c r="G137" s="618" t="s">
        <v>50</v>
      </c>
      <c r="H137" s="618" t="s">
        <v>24</v>
      </c>
      <c r="I137" s="618" t="s">
        <v>446</v>
      </c>
      <c r="J137" s="618" t="s">
        <v>413</v>
      </c>
      <c r="K137" s="618"/>
      <c r="L137" s="618" t="s">
        <v>29</v>
      </c>
      <c r="M137" s="618" t="s">
        <v>353</v>
      </c>
      <c r="N137" s="618">
        <v>0</v>
      </c>
      <c r="O137" s="618">
        <v>0</v>
      </c>
      <c r="P137" s="618">
        <v>0</v>
      </c>
      <c r="Q137" s="618">
        <v>0</v>
      </c>
      <c r="R137" s="618">
        <v>0</v>
      </c>
      <c r="S137" s="618">
        <v>0</v>
      </c>
      <c r="T137" s="618">
        <v>0</v>
      </c>
      <c r="U137" s="618">
        <v>0</v>
      </c>
      <c r="V137" s="618">
        <v>0</v>
      </c>
      <c r="W137" s="618">
        <v>0</v>
      </c>
      <c r="X137" s="618">
        <v>0</v>
      </c>
      <c r="Y137" s="618">
        <v>0</v>
      </c>
      <c r="Z137" s="618">
        <v>20000</v>
      </c>
      <c r="AA137" s="618">
        <v>20000</v>
      </c>
      <c r="AB137" s="618">
        <v>20000</v>
      </c>
      <c r="AC137" s="618">
        <v>0</v>
      </c>
      <c r="AD137" s="618">
        <v>0</v>
      </c>
      <c r="AE137" s="618">
        <v>0</v>
      </c>
      <c r="AF137" s="618">
        <v>0</v>
      </c>
      <c r="AG137" s="618">
        <v>0</v>
      </c>
      <c r="AH137" s="618">
        <v>10000</v>
      </c>
      <c r="AI137" s="618">
        <v>0</v>
      </c>
      <c r="AJ137" s="618">
        <v>10000</v>
      </c>
      <c r="AK137" s="618">
        <v>0</v>
      </c>
      <c r="AL137" s="618">
        <v>0</v>
      </c>
      <c r="AM137" s="618">
        <v>0</v>
      </c>
      <c r="AN137" s="618">
        <v>0</v>
      </c>
      <c r="AO137" s="618">
        <v>0</v>
      </c>
      <c r="AP137" s="619">
        <v>0</v>
      </c>
      <c r="AQ137" s="615">
        <v>0</v>
      </c>
      <c r="AR137" s="616">
        <f t="shared" si="7"/>
        <v>0</v>
      </c>
      <c r="AS137" s="616">
        <f t="shared" si="8"/>
        <v>0</v>
      </c>
      <c r="AT137" s="616">
        <f t="shared" si="9"/>
        <v>0</v>
      </c>
      <c r="AU137" s="616">
        <f t="shared" si="13"/>
        <v>0</v>
      </c>
      <c r="AV137" s="616">
        <f t="shared" si="10"/>
        <v>0</v>
      </c>
      <c r="AW137" s="616">
        <f t="shared" si="11"/>
        <v>20000</v>
      </c>
      <c r="AX137" s="616">
        <f t="shared" si="12"/>
        <v>0</v>
      </c>
      <c r="AY137" s="484"/>
      <c r="AZ137" s="484"/>
    </row>
    <row r="138" spans="1:52">
      <c r="A138" s="154"/>
      <c r="B138" s="612">
        <v>2029</v>
      </c>
      <c r="C138" s="613" t="s">
        <v>239</v>
      </c>
      <c r="D138" s="613" t="s">
        <v>522</v>
      </c>
      <c r="E138" s="613" t="s">
        <v>523</v>
      </c>
      <c r="F138" s="613"/>
      <c r="G138" s="613" t="s">
        <v>50</v>
      </c>
      <c r="H138" s="613" t="s">
        <v>24</v>
      </c>
      <c r="I138" s="613" t="s">
        <v>446</v>
      </c>
      <c r="J138" s="613" t="s">
        <v>413</v>
      </c>
      <c r="K138" s="613"/>
      <c r="L138" s="613" t="s">
        <v>35</v>
      </c>
      <c r="M138" s="613" t="s">
        <v>353</v>
      </c>
      <c r="N138" s="613">
        <v>0</v>
      </c>
      <c r="O138" s="613">
        <v>0</v>
      </c>
      <c r="P138" s="613">
        <v>0</v>
      </c>
      <c r="Q138" s="613">
        <v>0</v>
      </c>
      <c r="R138" s="613">
        <v>0</v>
      </c>
      <c r="S138" s="613">
        <v>0</v>
      </c>
      <c r="T138" s="613">
        <v>0</v>
      </c>
      <c r="U138" s="613">
        <v>0</v>
      </c>
      <c r="V138" s="613">
        <v>0</v>
      </c>
      <c r="W138" s="613">
        <v>0</v>
      </c>
      <c r="X138" s="613">
        <v>0</v>
      </c>
      <c r="Y138" s="613">
        <v>0</v>
      </c>
      <c r="Z138" s="613">
        <v>40000</v>
      </c>
      <c r="AA138" s="613">
        <v>40000</v>
      </c>
      <c r="AB138" s="613">
        <v>40000</v>
      </c>
      <c r="AC138" s="613">
        <v>0</v>
      </c>
      <c r="AD138" s="613">
        <v>0</v>
      </c>
      <c r="AE138" s="613">
        <v>0</v>
      </c>
      <c r="AF138" s="613">
        <v>0</v>
      </c>
      <c r="AG138" s="613">
        <v>0</v>
      </c>
      <c r="AH138" s="613">
        <v>20000</v>
      </c>
      <c r="AI138" s="613">
        <v>0</v>
      </c>
      <c r="AJ138" s="613">
        <v>20000</v>
      </c>
      <c r="AK138" s="613">
        <v>0</v>
      </c>
      <c r="AL138" s="613">
        <v>0</v>
      </c>
      <c r="AM138" s="613">
        <v>0</v>
      </c>
      <c r="AN138" s="613">
        <v>0</v>
      </c>
      <c r="AO138" s="613">
        <v>0</v>
      </c>
      <c r="AP138" s="614">
        <v>0</v>
      </c>
      <c r="AQ138" s="615">
        <v>0</v>
      </c>
      <c r="AR138" s="616">
        <f t="shared" si="7"/>
        <v>0</v>
      </c>
      <c r="AS138" s="616">
        <f t="shared" si="8"/>
        <v>0</v>
      </c>
      <c r="AT138" s="616">
        <f t="shared" si="9"/>
        <v>0</v>
      </c>
      <c r="AU138" s="616">
        <f t="shared" si="13"/>
        <v>0</v>
      </c>
      <c r="AV138" s="616">
        <f t="shared" si="10"/>
        <v>0</v>
      </c>
      <c r="AW138" s="616">
        <f t="shared" si="11"/>
        <v>40000</v>
      </c>
      <c r="AX138" s="616">
        <f t="shared" si="12"/>
        <v>0</v>
      </c>
      <c r="AY138" s="484"/>
      <c r="AZ138" s="484"/>
    </row>
    <row r="139" spans="1:52">
      <c r="A139" s="484"/>
      <c r="B139" s="617">
        <v>2029</v>
      </c>
      <c r="C139" s="618" t="s">
        <v>239</v>
      </c>
      <c r="D139" s="618" t="s">
        <v>524</v>
      </c>
      <c r="E139" s="618" t="s">
        <v>524</v>
      </c>
      <c r="F139" s="618"/>
      <c r="G139" s="618" t="s">
        <v>54</v>
      </c>
      <c r="H139" s="618" t="s">
        <v>24</v>
      </c>
      <c r="I139" s="618" t="s">
        <v>46</v>
      </c>
      <c r="J139" s="618" t="s">
        <v>413</v>
      </c>
      <c r="K139" s="618"/>
      <c r="L139" s="618" t="s">
        <v>458</v>
      </c>
      <c r="M139" s="618" t="s">
        <v>353</v>
      </c>
      <c r="N139" s="618">
        <v>0</v>
      </c>
      <c r="O139" s="618">
        <v>0</v>
      </c>
      <c r="P139" s="618">
        <v>0</v>
      </c>
      <c r="Q139" s="618">
        <v>0</v>
      </c>
      <c r="R139" s="618">
        <v>0</v>
      </c>
      <c r="S139" s="618">
        <v>0</v>
      </c>
      <c r="T139" s="618">
        <v>0</v>
      </c>
      <c r="U139" s="618">
        <v>0</v>
      </c>
      <c r="V139" s="618">
        <v>0</v>
      </c>
      <c r="W139" s="618">
        <v>0</v>
      </c>
      <c r="X139" s="618">
        <v>0</v>
      </c>
      <c r="Y139" s="618">
        <v>0</v>
      </c>
      <c r="Z139" s="618">
        <v>0</v>
      </c>
      <c r="AA139" s="618">
        <v>0</v>
      </c>
      <c r="AB139" s="618">
        <v>0</v>
      </c>
      <c r="AC139" s="618">
        <v>0</v>
      </c>
      <c r="AD139" s="618">
        <v>0</v>
      </c>
      <c r="AE139" s="618">
        <v>0</v>
      </c>
      <c r="AF139" s="618">
        <v>0</v>
      </c>
      <c r="AG139" s="618">
        <v>0</v>
      </c>
      <c r="AH139" s="618">
        <v>0</v>
      </c>
      <c r="AI139" s="618">
        <v>0</v>
      </c>
      <c r="AJ139" s="618">
        <v>0</v>
      </c>
      <c r="AK139" s="618">
        <v>0</v>
      </c>
      <c r="AL139" s="618">
        <v>0</v>
      </c>
      <c r="AM139" s="618">
        <v>0</v>
      </c>
      <c r="AN139" s="618">
        <v>0</v>
      </c>
      <c r="AO139" s="618">
        <v>0</v>
      </c>
      <c r="AP139" s="619">
        <v>0</v>
      </c>
      <c r="AQ139" s="615">
        <v>0</v>
      </c>
      <c r="AR139" s="616">
        <f t="shared" ref="AR139:AR202" si="14">IFERROR(($AL139-$AN139)/$AX139,0)</f>
        <v>0</v>
      </c>
      <c r="AS139" s="616">
        <f t="shared" ref="AS139:AS202" si="15">IFERROR(($AM139-$AO139)/$AX139,0)</f>
        <v>0</v>
      </c>
      <c r="AT139" s="616">
        <f t="shared" ref="AT139:AT202" si="16">$AC139+$AP139+$AN139+$AQ139*$AE139</f>
        <v>0</v>
      </c>
      <c r="AU139" s="616">
        <f t="shared" si="13"/>
        <v>0</v>
      </c>
      <c r="AV139" s="616">
        <f t="shared" ref="AV139:AV202" si="17">$AB139*$AQ139+$AL139</f>
        <v>0</v>
      </c>
      <c r="AW139" s="616">
        <f t="shared" ref="AW139:AW202" si="18">$AB139*(1-$AQ139)+$AM139</f>
        <v>0</v>
      </c>
      <c r="AX139" s="616">
        <f t="shared" ref="AX139:AX202" si="19">IFERROR(($U139*99976.1+$T139*3412.14)/($S139*99976.1+$Q139*3412.14),0)</f>
        <v>0</v>
      </c>
      <c r="AY139" s="484"/>
      <c r="AZ139" s="484"/>
    </row>
    <row r="140" spans="1:52">
      <c r="A140" s="154"/>
      <c r="B140" s="612">
        <v>2029</v>
      </c>
      <c r="C140" s="613" t="s">
        <v>239</v>
      </c>
      <c r="D140" s="613" t="s">
        <v>525</v>
      </c>
      <c r="E140" s="613" t="s">
        <v>525</v>
      </c>
      <c r="F140" s="613"/>
      <c r="G140" s="613" t="s">
        <v>54</v>
      </c>
      <c r="H140" s="613" t="s">
        <v>24</v>
      </c>
      <c r="I140" s="613" t="s">
        <v>46</v>
      </c>
      <c r="J140" s="613" t="s">
        <v>413</v>
      </c>
      <c r="K140" s="613"/>
      <c r="L140" s="613" t="s">
        <v>35</v>
      </c>
      <c r="M140" s="613" t="s">
        <v>353</v>
      </c>
      <c r="N140" s="613">
        <v>0</v>
      </c>
      <c r="O140" s="613">
        <v>0</v>
      </c>
      <c r="P140" s="613">
        <v>0</v>
      </c>
      <c r="Q140" s="613">
        <v>0</v>
      </c>
      <c r="R140" s="613">
        <v>0</v>
      </c>
      <c r="S140" s="613">
        <v>0</v>
      </c>
      <c r="T140" s="613">
        <v>0</v>
      </c>
      <c r="U140" s="613">
        <v>0</v>
      </c>
      <c r="V140" s="613">
        <v>0</v>
      </c>
      <c r="W140" s="613">
        <v>0</v>
      </c>
      <c r="X140" s="613">
        <v>0</v>
      </c>
      <c r="Y140" s="613">
        <v>0</v>
      </c>
      <c r="Z140" s="613">
        <v>686272</v>
      </c>
      <c r="AA140" s="613">
        <v>686272</v>
      </c>
      <c r="AB140" s="613">
        <v>686272</v>
      </c>
      <c r="AC140" s="613">
        <v>0</v>
      </c>
      <c r="AD140" s="613">
        <v>0</v>
      </c>
      <c r="AE140" s="613">
        <v>0</v>
      </c>
      <c r="AF140" s="613">
        <v>0</v>
      </c>
      <c r="AG140" s="613">
        <v>0</v>
      </c>
      <c r="AH140" s="613">
        <v>686272</v>
      </c>
      <c r="AI140" s="613">
        <v>0</v>
      </c>
      <c r="AJ140" s="613">
        <v>0</v>
      </c>
      <c r="AK140" s="613">
        <v>0</v>
      </c>
      <c r="AL140" s="613">
        <v>0</v>
      </c>
      <c r="AM140" s="613">
        <v>0</v>
      </c>
      <c r="AN140" s="613">
        <v>0</v>
      </c>
      <c r="AO140" s="613">
        <v>0</v>
      </c>
      <c r="AP140" s="614">
        <v>0</v>
      </c>
      <c r="AQ140" s="615">
        <v>0</v>
      </c>
      <c r="AR140" s="616">
        <f t="shared" si="14"/>
        <v>0</v>
      </c>
      <c r="AS140" s="616">
        <f t="shared" si="15"/>
        <v>0</v>
      </c>
      <c r="AT140" s="616">
        <f t="shared" si="16"/>
        <v>0</v>
      </c>
      <c r="AU140" s="616">
        <f t="shared" ref="AU140:AU203" si="20">$AD140+$AO140+(1-$AQ140)*$AE140</f>
        <v>0</v>
      </c>
      <c r="AV140" s="616">
        <f t="shared" si="17"/>
        <v>0</v>
      </c>
      <c r="AW140" s="616">
        <f t="shared" si="18"/>
        <v>686272</v>
      </c>
      <c r="AX140" s="616">
        <f t="shared" si="19"/>
        <v>0</v>
      </c>
      <c r="AY140" s="484"/>
      <c r="AZ140" s="484"/>
    </row>
    <row r="141" spans="1:52">
      <c r="A141" s="484"/>
      <c r="B141" s="617">
        <v>2029</v>
      </c>
      <c r="C141" s="618" t="s">
        <v>239</v>
      </c>
      <c r="D141" s="618" t="s">
        <v>526</v>
      </c>
      <c r="E141" s="618" t="s">
        <v>526</v>
      </c>
      <c r="F141" s="618"/>
      <c r="G141" s="618" t="s">
        <v>54</v>
      </c>
      <c r="H141" s="618" t="s">
        <v>24</v>
      </c>
      <c r="I141" s="618" t="s">
        <v>46</v>
      </c>
      <c r="J141" s="618" t="s">
        <v>413</v>
      </c>
      <c r="K141" s="618"/>
      <c r="L141" s="618" t="s">
        <v>29</v>
      </c>
      <c r="M141" s="618" t="s">
        <v>353</v>
      </c>
      <c r="N141" s="618">
        <v>0</v>
      </c>
      <c r="O141" s="618">
        <v>0</v>
      </c>
      <c r="P141" s="618">
        <v>0</v>
      </c>
      <c r="Q141" s="618">
        <v>0</v>
      </c>
      <c r="R141" s="618">
        <v>0</v>
      </c>
      <c r="S141" s="618">
        <v>0</v>
      </c>
      <c r="T141" s="618">
        <v>0</v>
      </c>
      <c r="U141" s="618">
        <v>0</v>
      </c>
      <c r="V141" s="618">
        <v>0</v>
      </c>
      <c r="W141" s="618">
        <v>0</v>
      </c>
      <c r="X141" s="618">
        <v>0</v>
      </c>
      <c r="Y141" s="618">
        <v>0</v>
      </c>
      <c r="Z141" s="618">
        <v>1379620</v>
      </c>
      <c r="AA141" s="618">
        <v>1379620</v>
      </c>
      <c r="AB141" s="618">
        <v>1379620</v>
      </c>
      <c r="AC141" s="618">
        <v>0</v>
      </c>
      <c r="AD141" s="618">
        <v>0</v>
      </c>
      <c r="AE141" s="618">
        <v>0</v>
      </c>
      <c r="AF141" s="618">
        <v>0</v>
      </c>
      <c r="AG141" s="618">
        <v>0</v>
      </c>
      <c r="AH141" s="618">
        <v>1379620</v>
      </c>
      <c r="AI141" s="618">
        <v>0</v>
      </c>
      <c r="AJ141" s="618">
        <v>0</v>
      </c>
      <c r="AK141" s="618">
        <v>0</v>
      </c>
      <c r="AL141" s="618">
        <v>0</v>
      </c>
      <c r="AM141" s="618">
        <v>0</v>
      </c>
      <c r="AN141" s="618">
        <v>0</v>
      </c>
      <c r="AO141" s="618">
        <v>0</v>
      </c>
      <c r="AP141" s="619">
        <v>0</v>
      </c>
      <c r="AQ141" s="615">
        <v>0</v>
      </c>
      <c r="AR141" s="616">
        <f t="shared" si="14"/>
        <v>0</v>
      </c>
      <c r="AS141" s="616">
        <f t="shared" si="15"/>
        <v>0</v>
      </c>
      <c r="AT141" s="616">
        <f t="shared" si="16"/>
        <v>0</v>
      </c>
      <c r="AU141" s="616">
        <f t="shared" si="20"/>
        <v>0</v>
      </c>
      <c r="AV141" s="616">
        <f t="shared" si="17"/>
        <v>0</v>
      </c>
      <c r="AW141" s="616">
        <f t="shared" si="18"/>
        <v>1379620</v>
      </c>
      <c r="AX141" s="616">
        <f t="shared" si="19"/>
        <v>0</v>
      </c>
      <c r="AY141" s="484"/>
      <c r="AZ141" s="484"/>
    </row>
    <row r="142" spans="1:52">
      <c r="A142" s="154"/>
      <c r="B142" s="612">
        <v>2029</v>
      </c>
      <c r="C142" s="613" t="s">
        <v>239</v>
      </c>
      <c r="D142" s="613" t="s">
        <v>527</v>
      </c>
      <c r="E142" s="613" t="s">
        <v>527</v>
      </c>
      <c r="F142" s="613"/>
      <c r="G142" s="613" t="s">
        <v>54</v>
      </c>
      <c r="H142" s="613" t="s">
        <v>24</v>
      </c>
      <c r="I142" s="613" t="s">
        <v>46</v>
      </c>
      <c r="J142" s="613" t="s">
        <v>413</v>
      </c>
      <c r="K142" s="613"/>
      <c r="L142" s="613" t="s">
        <v>20</v>
      </c>
      <c r="M142" s="613" t="s">
        <v>353</v>
      </c>
      <c r="N142" s="613">
        <v>0</v>
      </c>
      <c r="O142" s="613">
        <v>0</v>
      </c>
      <c r="P142" s="613">
        <v>0</v>
      </c>
      <c r="Q142" s="613">
        <v>0</v>
      </c>
      <c r="R142" s="613">
        <v>0</v>
      </c>
      <c r="S142" s="613">
        <v>0</v>
      </c>
      <c r="T142" s="613">
        <v>0</v>
      </c>
      <c r="U142" s="613">
        <v>0</v>
      </c>
      <c r="V142" s="613">
        <v>0</v>
      </c>
      <c r="W142" s="613">
        <v>0</v>
      </c>
      <c r="X142" s="613">
        <v>0</v>
      </c>
      <c r="Y142" s="613">
        <v>0</v>
      </c>
      <c r="Z142" s="613">
        <v>4634108</v>
      </c>
      <c r="AA142" s="613">
        <v>4634108</v>
      </c>
      <c r="AB142" s="613">
        <v>4634108</v>
      </c>
      <c r="AC142" s="613">
        <v>0</v>
      </c>
      <c r="AD142" s="613">
        <v>0</v>
      </c>
      <c r="AE142" s="613">
        <v>0</v>
      </c>
      <c r="AF142" s="613">
        <v>0</v>
      </c>
      <c r="AG142" s="613">
        <v>0</v>
      </c>
      <c r="AH142" s="613">
        <v>4634108</v>
      </c>
      <c r="AI142" s="613">
        <v>0</v>
      </c>
      <c r="AJ142" s="613">
        <v>0</v>
      </c>
      <c r="AK142" s="613">
        <v>0</v>
      </c>
      <c r="AL142" s="613">
        <v>0</v>
      </c>
      <c r="AM142" s="613">
        <v>0</v>
      </c>
      <c r="AN142" s="613">
        <v>0</v>
      </c>
      <c r="AO142" s="613">
        <v>0</v>
      </c>
      <c r="AP142" s="614">
        <v>0</v>
      </c>
      <c r="AQ142" s="615">
        <v>0</v>
      </c>
      <c r="AR142" s="616">
        <f t="shared" si="14"/>
        <v>0</v>
      </c>
      <c r="AS142" s="616">
        <f t="shared" si="15"/>
        <v>0</v>
      </c>
      <c r="AT142" s="616">
        <f t="shared" si="16"/>
        <v>0</v>
      </c>
      <c r="AU142" s="616">
        <f t="shared" si="20"/>
        <v>0</v>
      </c>
      <c r="AV142" s="616">
        <f t="shared" si="17"/>
        <v>0</v>
      </c>
      <c r="AW142" s="616">
        <f t="shared" si="18"/>
        <v>4634108</v>
      </c>
      <c r="AX142" s="616">
        <f t="shared" si="19"/>
        <v>0</v>
      </c>
      <c r="AY142" s="484"/>
      <c r="AZ142" s="484"/>
    </row>
    <row r="143" spans="1:52">
      <c r="A143" s="484"/>
      <c r="B143" s="617">
        <v>2029</v>
      </c>
      <c r="C143" s="618" t="s">
        <v>239</v>
      </c>
      <c r="D143" s="618" t="s">
        <v>528</v>
      </c>
      <c r="E143" s="618" t="s">
        <v>528</v>
      </c>
      <c r="F143" s="618"/>
      <c r="G143" s="618" t="s">
        <v>293</v>
      </c>
      <c r="H143" s="618" t="s">
        <v>24</v>
      </c>
      <c r="I143" s="618" t="s">
        <v>529</v>
      </c>
      <c r="J143" s="618" t="s">
        <v>413</v>
      </c>
      <c r="K143" s="618"/>
      <c r="L143" s="618" t="s">
        <v>529</v>
      </c>
      <c r="M143" s="618" t="s">
        <v>353</v>
      </c>
      <c r="N143" s="618">
        <v>0</v>
      </c>
      <c r="O143" s="618">
        <v>0</v>
      </c>
      <c r="P143" s="618">
        <v>0</v>
      </c>
      <c r="Q143" s="618">
        <v>0</v>
      </c>
      <c r="R143" s="618">
        <v>0</v>
      </c>
      <c r="S143" s="618">
        <v>0</v>
      </c>
      <c r="T143" s="618">
        <v>0</v>
      </c>
      <c r="U143" s="618">
        <v>0</v>
      </c>
      <c r="V143" s="618">
        <v>0</v>
      </c>
      <c r="W143" s="618">
        <v>0</v>
      </c>
      <c r="X143" s="618">
        <v>0</v>
      </c>
      <c r="Y143" s="618">
        <v>0</v>
      </c>
      <c r="Z143" s="618">
        <v>170916</v>
      </c>
      <c r="AA143" s="618">
        <v>170916</v>
      </c>
      <c r="AB143" s="618">
        <v>170916</v>
      </c>
      <c r="AC143" s="618">
        <v>0</v>
      </c>
      <c r="AD143" s="618">
        <v>0</v>
      </c>
      <c r="AE143" s="618">
        <v>0</v>
      </c>
      <c r="AF143" s="618">
        <v>0</v>
      </c>
      <c r="AG143" s="618">
        <v>0</v>
      </c>
      <c r="AH143" s="618">
        <v>0</v>
      </c>
      <c r="AI143" s="618">
        <v>0</v>
      </c>
      <c r="AJ143" s="618">
        <v>0</v>
      </c>
      <c r="AK143" s="618">
        <v>0</v>
      </c>
      <c r="AL143" s="618">
        <v>0</v>
      </c>
      <c r="AM143" s="618">
        <v>0</v>
      </c>
      <c r="AN143" s="618">
        <v>0</v>
      </c>
      <c r="AO143" s="618">
        <v>0</v>
      </c>
      <c r="AP143" s="619">
        <v>0</v>
      </c>
      <c r="AQ143" s="615">
        <v>0</v>
      </c>
      <c r="AR143" s="616">
        <f t="shared" si="14"/>
        <v>0</v>
      </c>
      <c r="AS143" s="616">
        <f t="shared" si="15"/>
        <v>0</v>
      </c>
      <c r="AT143" s="616">
        <f t="shared" si="16"/>
        <v>0</v>
      </c>
      <c r="AU143" s="616">
        <f t="shared" si="20"/>
        <v>0</v>
      </c>
      <c r="AV143" s="616">
        <f t="shared" si="17"/>
        <v>0</v>
      </c>
      <c r="AW143" s="616">
        <f t="shared" si="18"/>
        <v>170916</v>
      </c>
      <c r="AX143" s="616">
        <f t="shared" si="19"/>
        <v>0</v>
      </c>
      <c r="AY143" s="484"/>
      <c r="AZ143" s="484"/>
    </row>
    <row r="144" spans="1:52">
      <c r="A144" s="154"/>
      <c r="B144" s="612">
        <v>2029</v>
      </c>
      <c r="C144" s="613" t="s">
        <v>239</v>
      </c>
      <c r="D144" s="613" t="s">
        <v>530</v>
      </c>
      <c r="E144" s="613" t="s">
        <v>531</v>
      </c>
      <c r="F144" s="613"/>
      <c r="G144" s="613" t="s">
        <v>47</v>
      </c>
      <c r="H144" s="613" t="s">
        <v>24</v>
      </c>
      <c r="I144" s="613" t="s">
        <v>529</v>
      </c>
      <c r="J144" s="613" t="s">
        <v>413</v>
      </c>
      <c r="K144" s="613"/>
      <c r="L144" s="613" t="s">
        <v>529</v>
      </c>
      <c r="M144" s="613" t="s">
        <v>353</v>
      </c>
      <c r="N144" s="613">
        <v>0</v>
      </c>
      <c r="O144" s="613">
        <v>0</v>
      </c>
      <c r="P144" s="613">
        <v>0</v>
      </c>
      <c r="Q144" s="613">
        <v>0</v>
      </c>
      <c r="R144" s="613">
        <v>0</v>
      </c>
      <c r="S144" s="613">
        <v>0</v>
      </c>
      <c r="T144" s="613">
        <v>0</v>
      </c>
      <c r="U144" s="613">
        <v>0</v>
      </c>
      <c r="V144" s="613">
        <v>0</v>
      </c>
      <c r="W144" s="613">
        <v>0</v>
      </c>
      <c r="X144" s="613">
        <v>0</v>
      </c>
      <c r="Y144" s="613">
        <v>0</v>
      </c>
      <c r="Z144" s="613">
        <v>6000000</v>
      </c>
      <c r="AA144" s="613">
        <v>6000000</v>
      </c>
      <c r="AB144" s="613">
        <v>6000000</v>
      </c>
      <c r="AC144" s="613">
        <v>0</v>
      </c>
      <c r="AD144" s="613">
        <v>0</v>
      </c>
      <c r="AE144" s="613">
        <v>0</v>
      </c>
      <c r="AF144" s="613">
        <v>0</v>
      </c>
      <c r="AG144" s="613">
        <v>0</v>
      </c>
      <c r="AH144" s="613">
        <v>0</v>
      </c>
      <c r="AI144" s="613">
        <v>0</v>
      </c>
      <c r="AJ144" s="613">
        <v>0</v>
      </c>
      <c r="AK144" s="613">
        <v>0</v>
      </c>
      <c r="AL144" s="613">
        <v>0</v>
      </c>
      <c r="AM144" s="613">
        <v>0</v>
      </c>
      <c r="AN144" s="613">
        <v>0</v>
      </c>
      <c r="AO144" s="613">
        <v>0</v>
      </c>
      <c r="AP144" s="614">
        <v>0</v>
      </c>
      <c r="AQ144" s="615">
        <v>0</v>
      </c>
      <c r="AR144" s="616">
        <f t="shared" si="14"/>
        <v>0</v>
      </c>
      <c r="AS144" s="616">
        <f t="shared" si="15"/>
        <v>0</v>
      </c>
      <c r="AT144" s="616">
        <f t="shared" si="16"/>
        <v>0</v>
      </c>
      <c r="AU144" s="616">
        <f t="shared" si="20"/>
        <v>0</v>
      </c>
      <c r="AV144" s="616">
        <f t="shared" si="17"/>
        <v>0</v>
      </c>
      <c r="AW144" s="616">
        <f t="shared" si="18"/>
        <v>6000000</v>
      </c>
      <c r="AX144" s="616">
        <f t="shared" si="19"/>
        <v>0</v>
      </c>
      <c r="AY144" s="484"/>
      <c r="AZ144" s="484"/>
    </row>
    <row r="145" spans="1:52">
      <c r="A145" s="484"/>
      <c r="B145" s="617">
        <v>2029</v>
      </c>
      <c r="C145" s="618" t="s">
        <v>239</v>
      </c>
      <c r="D145" s="618" t="s">
        <v>532</v>
      </c>
      <c r="E145" s="618" t="s">
        <v>533</v>
      </c>
      <c r="F145" s="618"/>
      <c r="G145" s="618" t="s">
        <v>50</v>
      </c>
      <c r="H145" s="618" t="s">
        <v>24</v>
      </c>
      <c r="I145" s="618" t="s">
        <v>534</v>
      </c>
      <c r="J145" s="618" t="s">
        <v>413</v>
      </c>
      <c r="K145" s="618"/>
      <c r="L145" s="618"/>
      <c r="M145" s="618" t="s">
        <v>353</v>
      </c>
      <c r="N145" s="618">
        <v>0</v>
      </c>
      <c r="O145" s="618">
        <v>0</v>
      </c>
      <c r="P145" s="618">
        <v>0</v>
      </c>
      <c r="Q145" s="618">
        <v>0</v>
      </c>
      <c r="R145" s="618">
        <v>0</v>
      </c>
      <c r="S145" s="618">
        <v>0</v>
      </c>
      <c r="T145" s="618">
        <v>0</v>
      </c>
      <c r="U145" s="618">
        <v>0</v>
      </c>
      <c r="V145" s="618">
        <v>0</v>
      </c>
      <c r="W145" s="618">
        <v>0</v>
      </c>
      <c r="X145" s="618">
        <v>0</v>
      </c>
      <c r="Y145" s="618">
        <v>0</v>
      </c>
      <c r="Z145" s="618">
        <v>0</v>
      </c>
      <c r="AA145" s="618">
        <v>10520742</v>
      </c>
      <c r="AB145" s="618">
        <v>10520742</v>
      </c>
      <c r="AC145" s="618">
        <v>0</v>
      </c>
      <c r="AD145" s="618">
        <v>0</v>
      </c>
      <c r="AE145" s="618">
        <v>0</v>
      </c>
      <c r="AF145" s="618">
        <v>0</v>
      </c>
      <c r="AG145" s="618">
        <v>0</v>
      </c>
      <c r="AH145" s="618">
        <v>0</v>
      </c>
      <c r="AI145" s="618">
        <v>0</v>
      </c>
      <c r="AJ145" s="618">
        <v>0</v>
      </c>
      <c r="AK145" s="618">
        <v>0</v>
      </c>
      <c r="AL145" s="618">
        <v>0</v>
      </c>
      <c r="AM145" s="618">
        <v>0</v>
      </c>
      <c r="AN145" s="618">
        <v>0</v>
      </c>
      <c r="AO145" s="618">
        <v>0</v>
      </c>
      <c r="AP145" s="619">
        <v>0</v>
      </c>
      <c r="AQ145" s="615">
        <v>0</v>
      </c>
      <c r="AR145" s="616">
        <f t="shared" si="14"/>
        <v>0</v>
      </c>
      <c r="AS145" s="616">
        <f t="shared" si="15"/>
        <v>0</v>
      </c>
      <c r="AT145" s="616">
        <f t="shared" si="16"/>
        <v>0</v>
      </c>
      <c r="AU145" s="616">
        <f t="shared" si="20"/>
        <v>0</v>
      </c>
      <c r="AV145" s="616">
        <f t="shared" si="17"/>
        <v>0</v>
      </c>
      <c r="AW145" s="616">
        <f t="shared" si="18"/>
        <v>10520742</v>
      </c>
      <c r="AX145" s="616">
        <f t="shared" si="19"/>
        <v>0</v>
      </c>
      <c r="AY145" s="484"/>
      <c r="AZ145" s="484"/>
    </row>
    <row r="146" spans="1:52">
      <c r="A146" s="154"/>
      <c r="B146" s="612">
        <v>2030</v>
      </c>
      <c r="C146" s="613" t="s">
        <v>239</v>
      </c>
      <c r="D146" s="613" t="s">
        <v>397</v>
      </c>
      <c r="E146" s="613" t="s">
        <v>398</v>
      </c>
      <c r="F146" s="613"/>
      <c r="G146" s="613" t="s">
        <v>39</v>
      </c>
      <c r="H146" s="613" t="s">
        <v>24</v>
      </c>
      <c r="I146" s="613" t="s">
        <v>46</v>
      </c>
      <c r="J146" s="613" t="s">
        <v>26</v>
      </c>
      <c r="K146" s="613"/>
      <c r="L146" s="613" t="s">
        <v>20</v>
      </c>
      <c r="M146" s="613" t="s">
        <v>353</v>
      </c>
      <c r="N146" s="613">
        <v>0</v>
      </c>
      <c r="O146" s="613">
        <v>0</v>
      </c>
      <c r="P146" s="613">
        <v>805341.92099999997</v>
      </c>
      <c r="Q146" s="613">
        <v>0</v>
      </c>
      <c r="R146" s="613">
        <v>0</v>
      </c>
      <c r="S146" s="613">
        <v>468280.90159999998</v>
      </c>
      <c r="T146" s="613">
        <v>0</v>
      </c>
      <c r="U146" s="613">
        <v>3718399.023</v>
      </c>
      <c r="V146" s="613">
        <v>0</v>
      </c>
      <c r="W146" s="613">
        <v>19744.698810000002</v>
      </c>
      <c r="X146" s="613">
        <v>7326417.8039999995</v>
      </c>
      <c r="Y146" s="613">
        <v>12493644.630000001</v>
      </c>
      <c r="Z146" s="613">
        <v>4154999.9959999998</v>
      </c>
      <c r="AA146" s="613">
        <v>4469175.3669999996</v>
      </c>
      <c r="AB146" s="613">
        <v>4073986.963</v>
      </c>
      <c r="AC146" s="613">
        <v>0</v>
      </c>
      <c r="AD146" s="613">
        <v>7326417.8039999995</v>
      </c>
      <c r="AE146" s="613">
        <v>0</v>
      </c>
      <c r="AF146" s="613">
        <v>0</v>
      </c>
      <c r="AG146" s="613">
        <v>2486.5715879999998</v>
      </c>
      <c r="AH146" s="613">
        <v>75088.649999999994</v>
      </c>
      <c r="AI146" s="613">
        <v>66000</v>
      </c>
      <c r="AJ146" s="613">
        <v>2495911.0099999998</v>
      </c>
      <c r="AK146" s="613">
        <v>1518000.3359999999</v>
      </c>
      <c r="AL146" s="613">
        <v>0</v>
      </c>
      <c r="AM146" s="613">
        <v>5059165.7350000003</v>
      </c>
      <c r="AN146" s="613">
        <v>0</v>
      </c>
      <c r="AO146" s="613">
        <v>0</v>
      </c>
      <c r="AP146" s="614">
        <v>0</v>
      </c>
      <c r="AQ146" s="615">
        <v>0</v>
      </c>
      <c r="AR146" s="616">
        <f t="shared" si="14"/>
        <v>0</v>
      </c>
      <c r="AS146" s="616">
        <f t="shared" si="15"/>
        <v>637131.91539573681</v>
      </c>
      <c r="AT146" s="616">
        <f t="shared" si="16"/>
        <v>0</v>
      </c>
      <c r="AU146" s="616">
        <f t="shared" si="20"/>
        <v>7326417.8039999995</v>
      </c>
      <c r="AV146" s="616">
        <f t="shared" si="17"/>
        <v>0</v>
      </c>
      <c r="AW146" s="616">
        <f t="shared" si="18"/>
        <v>9133152.6980000008</v>
      </c>
      <c r="AX146" s="616">
        <f t="shared" si="19"/>
        <v>7.9405310152413877</v>
      </c>
      <c r="AY146" s="484"/>
      <c r="AZ146" s="484"/>
    </row>
    <row r="147" spans="1:52">
      <c r="A147" s="484"/>
      <c r="B147" s="617">
        <v>2030</v>
      </c>
      <c r="C147" s="618" t="s">
        <v>239</v>
      </c>
      <c r="D147" s="618" t="s">
        <v>399</v>
      </c>
      <c r="E147" s="618" t="s">
        <v>400</v>
      </c>
      <c r="F147" s="618"/>
      <c r="G147" s="618" t="s">
        <v>27</v>
      </c>
      <c r="H147" s="618" t="s">
        <v>24</v>
      </c>
      <c r="I147" s="618" t="s">
        <v>46</v>
      </c>
      <c r="J147" s="618" t="s">
        <v>26</v>
      </c>
      <c r="K147" s="618"/>
      <c r="L147" s="618" t="s">
        <v>20</v>
      </c>
      <c r="M147" s="618" t="s">
        <v>401</v>
      </c>
      <c r="N147" s="618">
        <v>1650275.2050000001</v>
      </c>
      <c r="O147" s="618">
        <v>245.2402721</v>
      </c>
      <c r="P147" s="618">
        <v>928449.77099999995</v>
      </c>
      <c r="Q147" s="618">
        <v>984683.50600000005</v>
      </c>
      <c r="R147" s="618">
        <v>145.81409049999999</v>
      </c>
      <c r="S147" s="618">
        <v>550121.03040000005</v>
      </c>
      <c r="T147" s="618">
        <v>11707939.449999999</v>
      </c>
      <c r="U147" s="618">
        <v>7102914.1670000004</v>
      </c>
      <c r="V147" s="618">
        <v>1438.3359310000001</v>
      </c>
      <c r="W147" s="618">
        <v>37716.47423</v>
      </c>
      <c r="X147" s="618">
        <v>14529777.539999999</v>
      </c>
      <c r="Y147" s="618">
        <v>24904166.079999998</v>
      </c>
      <c r="Z147" s="618">
        <v>6225000</v>
      </c>
      <c r="AA147" s="618">
        <v>6707619.5010000002</v>
      </c>
      <c r="AB147" s="618">
        <v>6074668.1289999997</v>
      </c>
      <c r="AC147" s="618">
        <v>847927.05310000002</v>
      </c>
      <c r="AD147" s="618">
        <v>13663285.689999999</v>
      </c>
      <c r="AE147" s="618">
        <v>0</v>
      </c>
      <c r="AF147" s="618">
        <v>110.8654451</v>
      </c>
      <c r="AG147" s="618">
        <v>2921.1426710000001</v>
      </c>
      <c r="AH147" s="618">
        <v>551356.55000000005</v>
      </c>
      <c r="AI147" s="618">
        <v>420412</v>
      </c>
      <c r="AJ147" s="618">
        <v>2436353.4500000002</v>
      </c>
      <c r="AK147" s="618">
        <v>2816878</v>
      </c>
      <c r="AL147" s="618">
        <v>2308134.63</v>
      </c>
      <c r="AM147" s="618">
        <v>9081440.2899999991</v>
      </c>
      <c r="AN147" s="618">
        <v>0</v>
      </c>
      <c r="AO147" s="618">
        <v>0</v>
      </c>
      <c r="AP147" s="619">
        <v>18564.803550000001</v>
      </c>
      <c r="AQ147" s="615">
        <v>0</v>
      </c>
      <c r="AR147" s="616">
        <f t="shared" si="14"/>
        <v>179583.10908181529</v>
      </c>
      <c r="AS147" s="616">
        <f t="shared" si="15"/>
        <v>706576.32402450556</v>
      </c>
      <c r="AT147" s="616">
        <f t="shared" si="16"/>
        <v>866491.85664999997</v>
      </c>
      <c r="AU147" s="616">
        <f t="shared" si="20"/>
        <v>13663285.689999999</v>
      </c>
      <c r="AV147" s="616">
        <f t="shared" si="17"/>
        <v>2308134.63</v>
      </c>
      <c r="AW147" s="616">
        <f t="shared" si="18"/>
        <v>15156108.419</v>
      </c>
      <c r="AX147" s="616">
        <f t="shared" si="19"/>
        <v>12.852737887216605</v>
      </c>
      <c r="AY147" s="484"/>
      <c r="AZ147" s="484"/>
    </row>
    <row r="148" spans="1:52">
      <c r="A148" s="154"/>
      <c r="B148" s="612">
        <v>2030</v>
      </c>
      <c r="C148" s="613" t="s">
        <v>239</v>
      </c>
      <c r="D148" s="613" t="s">
        <v>402</v>
      </c>
      <c r="E148" s="613" t="s">
        <v>403</v>
      </c>
      <c r="F148" s="613"/>
      <c r="G148" s="613" t="s">
        <v>27</v>
      </c>
      <c r="H148" s="613" t="s">
        <v>24</v>
      </c>
      <c r="I148" s="613" t="s">
        <v>46</v>
      </c>
      <c r="J148" s="613" t="s">
        <v>26</v>
      </c>
      <c r="K148" s="613"/>
      <c r="L148" s="613" t="s">
        <v>20</v>
      </c>
      <c r="M148" s="613" t="s">
        <v>401</v>
      </c>
      <c r="N148" s="613">
        <v>79414.263370000001</v>
      </c>
      <c r="O148" s="613">
        <v>9.9053077750000007</v>
      </c>
      <c r="P148" s="613">
        <v>1688028.0490000001</v>
      </c>
      <c r="Q148" s="613">
        <v>44576.518609999999</v>
      </c>
      <c r="R148" s="613">
        <v>5.6259828809999997</v>
      </c>
      <c r="S148" s="613">
        <v>1227178.787</v>
      </c>
      <c r="T148" s="613">
        <v>491595.20270000002</v>
      </c>
      <c r="U148" s="613">
        <v>6543154.96</v>
      </c>
      <c r="V148" s="613">
        <v>52.274602770000001</v>
      </c>
      <c r="W148" s="613">
        <v>34744.152840000002</v>
      </c>
      <c r="X148" s="613">
        <v>13335810.59</v>
      </c>
      <c r="Y148" s="613">
        <v>21775899.809999999</v>
      </c>
      <c r="Z148" s="613">
        <v>3899999.9980000001</v>
      </c>
      <c r="AA148" s="613">
        <v>6244016.4730000002</v>
      </c>
      <c r="AB148" s="613">
        <v>3768756.0359999998</v>
      </c>
      <c r="AC148" s="613">
        <v>32229.33512</v>
      </c>
      <c r="AD148" s="613">
        <v>13299916.189999999</v>
      </c>
      <c r="AE148" s="613">
        <v>0</v>
      </c>
      <c r="AF148" s="613">
        <v>4.1363702269999996</v>
      </c>
      <c r="AG148" s="613">
        <v>6516.3193579999997</v>
      </c>
      <c r="AH148" s="613">
        <v>309236.09999999998</v>
      </c>
      <c r="AI148" s="613">
        <v>170230</v>
      </c>
      <c r="AJ148" s="613">
        <v>961319.99</v>
      </c>
      <c r="AK148" s="613">
        <v>2459213.9079999998</v>
      </c>
      <c r="AL148" s="613">
        <v>88884.210040000005</v>
      </c>
      <c r="AM148" s="613">
        <v>9570421.1449999996</v>
      </c>
      <c r="AN148" s="613">
        <v>0</v>
      </c>
      <c r="AO148" s="613">
        <v>0</v>
      </c>
      <c r="AP148" s="614">
        <v>3665.0562530000002</v>
      </c>
      <c r="AQ148" s="615">
        <v>0</v>
      </c>
      <c r="AR148" s="616">
        <f t="shared" si="14"/>
        <v>16648.34767796782</v>
      </c>
      <c r="AS148" s="616">
        <f t="shared" si="15"/>
        <v>1792575.9656842519</v>
      </c>
      <c r="AT148" s="616">
        <f t="shared" si="16"/>
        <v>35894.391372999999</v>
      </c>
      <c r="AU148" s="616">
        <f t="shared" si="20"/>
        <v>13299916.189999999</v>
      </c>
      <c r="AV148" s="616">
        <f t="shared" si="17"/>
        <v>88884.210040000005</v>
      </c>
      <c r="AW148" s="616">
        <f t="shared" si="18"/>
        <v>13339177.181</v>
      </c>
      <c r="AX148" s="616">
        <f t="shared" si="19"/>
        <v>5.3389208202101681</v>
      </c>
      <c r="AY148" s="484"/>
      <c r="AZ148" s="484"/>
    </row>
    <row r="149" spans="1:52">
      <c r="A149" s="484"/>
      <c r="B149" s="617">
        <v>2030</v>
      </c>
      <c r="C149" s="618" t="s">
        <v>239</v>
      </c>
      <c r="D149" s="618" t="s">
        <v>404</v>
      </c>
      <c r="E149" s="618" t="s">
        <v>405</v>
      </c>
      <c r="F149" s="618"/>
      <c r="G149" s="618" t="s">
        <v>33</v>
      </c>
      <c r="H149" s="618" t="s">
        <v>24</v>
      </c>
      <c r="I149" s="618" t="s">
        <v>46</v>
      </c>
      <c r="J149" s="618" t="s">
        <v>26</v>
      </c>
      <c r="K149" s="618"/>
      <c r="L149" s="618" t="s">
        <v>20</v>
      </c>
      <c r="M149" s="618" t="s">
        <v>401</v>
      </c>
      <c r="N149" s="618">
        <v>0</v>
      </c>
      <c r="O149" s="618">
        <v>0</v>
      </c>
      <c r="P149" s="618">
        <v>2753778.6940000001</v>
      </c>
      <c r="Q149" s="618">
        <v>0</v>
      </c>
      <c r="R149" s="618">
        <v>0</v>
      </c>
      <c r="S149" s="618">
        <v>1474215.7990000001</v>
      </c>
      <c r="T149" s="618">
        <v>0</v>
      </c>
      <c r="U149" s="618">
        <v>12358214.619999999</v>
      </c>
      <c r="V149" s="618">
        <v>0</v>
      </c>
      <c r="W149" s="618">
        <v>65622.119640000004</v>
      </c>
      <c r="X149" s="618">
        <v>24733690.140000001</v>
      </c>
      <c r="Y149" s="618">
        <v>46111002.890000001</v>
      </c>
      <c r="Z149" s="618">
        <v>6085000.0010000002</v>
      </c>
      <c r="AA149" s="618">
        <v>8298566.0710000005</v>
      </c>
      <c r="AB149" s="618">
        <v>5945233.5559999999</v>
      </c>
      <c r="AC149" s="618">
        <v>0</v>
      </c>
      <c r="AD149" s="618">
        <v>24733690.140000001</v>
      </c>
      <c r="AE149" s="618">
        <v>0</v>
      </c>
      <c r="AF149" s="618">
        <v>0</v>
      </c>
      <c r="AG149" s="618">
        <v>7828.0858909999997</v>
      </c>
      <c r="AH149" s="618">
        <v>514249.73</v>
      </c>
      <c r="AI149" s="618">
        <v>199813.33</v>
      </c>
      <c r="AJ149" s="618">
        <v>2752031.04</v>
      </c>
      <c r="AK149" s="618">
        <v>2618905.9010000001</v>
      </c>
      <c r="AL149" s="618">
        <v>0</v>
      </c>
      <c r="AM149" s="618">
        <v>17284719.129999999</v>
      </c>
      <c r="AN149" s="618">
        <v>0</v>
      </c>
      <c r="AO149" s="618">
        <v>0</v>
      </c>
      <c r="AP149" s="619">
        <v>0</v>
      </c>
      <c r="AQ149" s="615">
        <v>0</v>
      </c>
      <c r="AR149" s="616">
        <f t="shared" si="14"/>
        <v>0</v>
      </c>
      <c r="AS149" s="616">
        <f t="shared" si="15"/>
        <v>2061900.2668464368</v>
      </c>
      <c r="AT149" s="616">
        <f t="shared" si="16"/>
        <v>0</v>
      </c>
      <c r="AU149" s="616">
        <f t="shared" si="20"/>
        <v>24733690.140000001</v>
      </c>
      <c r="AV149" s="616">
        <f t="shared" si="17"/>
        <v>0</v>
      </c>
      <c r="AW149" s="616">
        <f t="shared" si="18"/>
        <v>23229952.685999997</v>
      </c>
      <c r="AX149" s="616">
        <f t="shared" si="19"/>
        <v>8.3829074606193377</v>
      </c>
      <c r="AY149" s="484"/>
      <c r="AZ149" s="484"/>
    </row>
    <row r="150" spans="1:52">
      <c r="A150" s="154"/>
      <c r="B150" s="612">
        <v>2030</v>
      </c>
      <c r="C150" s="613" t="s">
        <v>239</v>
      </c>
      <c r="D150" s="613" t="s">
        <v>406</v>
      </c>
      <c r="E150" s="613" t="s">
        <v>407</v>
      </c>
      <c r="F150" s="613"/>
      <c r="G150" s="613" t="s">
        <v>45</v>
      </c>
      <c r="H150" s="613" t="s">
        <v>24</v>
      </c>
      <c r="I150" s="613" t="s">
        <v>46</v>
      </c>
      <c r="J150" s="613" t="s">
        <v>26</v>
      </c>
      <c r="K150" s="613"/>
      <c r="L150" s="613" t="s">
        <v>20</v>
      </c>
      <c r="M150" s="613" t="s">
        <v>353</v>
      </c>
      <c r="N150" s="613">
        <v>-24491.127329999999</v>
      </c>
      <c r="O150" s="613">
        <v>-1.5730884060000001</v>
      </c>
      <c r="P150" s="613">
        <v>1479371.0560000001</v>
      </c>
      <c r="Q150" s="613">
        <v>-17143.789130000001</v>
      </c>
      <c r="R150" s="613">
        <v>-1.1011618839999999</v>
      </c>
      <c r="S150" s="613">
        <v>1003223.785</v>
      </c>
      <c r="T150" s="613">
        <v>-342875.78259999998</v>
      </c>
      <c r="U150" s="613">
        <v>10548112.539999999</v>
      </c>
      <c r="V150" s="613">
        <v>-47.587741989999998</v>
      </c>
      <c r="W150" s="613">
        <v>56010.477579999999</v>
      </c>
      <c r="X150" s="613">
        <v>20595770.789999999</v>
      </c>
      <c r="Y150" s="613">
        <v>30434760.84</v>
      </c>
      <c r="Z150" s="613">
        <v>5150000</v>
      </c>
      <c r="AA150" s="613">
        <v>5002797.8099999996</v>
      </c>
      <c r="AB150" s="613">
        <v>5002797.8099999996</v>
      </c>
      <c r="AC150" s="613">
        <v>-23323.775949999999</v>
      </c>
      <c r="AD150" s="613">
        <v>20619094.559999999</v>
      </c>
      <c r="AE150" s="613">
        <v>0</v>
      </c>
      <c r="AF150" s="613">
        <v>-2.3741023569999999</v>
      </c>
      <c r="AG150" s="613">
        <v>5327.118297</v>
      </c>
      <c r="AH150" s="613">
        <v>158183.15</v>
      </c>
      <c r="AI150" s="613">
        <v>150000</v>
      </c>
      <c r="AJ150" s="613">
        <v>741816.85</v>
      </c>
      <c r="AK150" s="613">
        <v>4100000</v>
      </c>
      <c r="AL150" s="613">
        <v>-59184.043830000002</v>
      </c>
      <c r="AM150" s="613">
        <v>13910222.27</v>
      </c>
      <c r="AN150" s="613">
        <v>0</v>
      </c>
      <c r="AO150" s="613">
        <v>0</v>
      </c>
      <c r="AP150" s="614">
        <v>0</v>
      </c>
      <c r="AQ150" s="615">
        <v>0</v>
      </c>
      <c r="AR150" s="616">
        <f t="shared" si="14"/>
        <v>-5631.9191610933431</v>
      </c>
      <c r="AS150" s="616">
        <f t="shared" si="15"/>
        <v>1323688.6543695359</v>
      </c>
      <c r="AT150" s="616">
        <f t="shared" si="16"/>
        <v>-23323.775949999999</v>
      </c>
      <c r="AU150" s="616">
        <f t="shared" si="20"/>
        <v>20619094.559999999</v>
      </c>
      <c r="AV150" s="616">
        <f t="shared" si="17"/>
        <v>-59184.043830000002</v>
      </c>
      <c r="AW150" s="616">
        <f t="shared" si="18"/>
        <v>18913020.079999998</v>
      </c>
      <c r="AX150" s="616">
        <f t="shared" si="19"/>
        <v>10.508681345935798</v>
      </c>
      <c r="AY150" s="484"/>
      <c r="AZ150" s="484"/>
    </row>
    <row r="151" spans="1:52">
      <c r="A151" s="484"/>
      <c r="B151" s="617">
        <v>2030</v>
      </c>
      <c r="C151" s="618" t="s">
        <v>239</v>
      </c>
      <c r="D151" s="618" t="s">
        <v>408</v>
      </c>
      <c r="E151" s="618" t="s">
        <v>409</v>
      </c>
      <c r="F151" s="618"/>
      <c r="G151" s="618" t="s">
        <v>45</v>
      </c>
      <c r="H151" s="618" t="s">
        <v>24</v>
      </c>
      <c r="I151" s="618" t="s">
        <v>46</v>
      </c>
      <c r="J151" s="618" t="s">
        <v>26</v>
      </c>
      <c r="K151" s="618"/>
      <c r="L151" s="618" t="s">
        <v>20</v>
      </c>
      <c r="M151" s="618" t="s">
        <v>353</v>
      </c>
      <c r="N151" s="618">
        <v>163325.79999999999</v>
      </c>
      <c r="O151" s="618">
        <v>6.1524999999999999</v>
      </c>
      <c r="P151" s="618">
        <v>375577.59999999998</v>
      </c>
      <c r="Q151" s="618">
        <v>107138.68</v>
      </c>
      <c r="R151" s="618">
        <v>3.47045</v>
      </c>
      <c r="S151" s="618">
        <v>223402.82</v>
      </c>
      <c r="T151" s="618">
        <v>865642.64599999995</v>
      </c>
      <c r="U151" s="618">
        <v>2032235.1</v>
      </c>
      <c r="V151" s="618">
        <v>36.86666546</v>
      </c>
      <c r="W151" s="618">
        <v>10791.168379999999</v>
      </c>
      <c r="X151" s="618">
        <v>4053271.4649999999</v>
      </c>
      <c r="Y151" s="618">
        <v>7000372.0429999996</v>
      </c>
      <c r="Z151" s="618">
        <v>1850000</v>
      </c>
      <c r="AA151" s="618">
        <v>2377683.6260000002</v>
      </c>
      <c r="AB151" s="618">
        <v>1801081.054</v>
      </c>
      <c r="AC151" s="618">
        <v>22438.897700000001</v>
      </c>
      <c r="AD151" s="618">
        <v>3994153.398</v>
      </c>
      <c r="AE151" s="618">
        <v>0</v>
      </c>
      <c r="AF151" s="618">
        <v>2.685900416</v>
      </c>
      <c r="AG151" s="618">
        <v>1186.2689740000001</v>
      </c>
      <c r="AH151" s="618">
        <v>103023.65</v>
      </c>
      <c r="AI151" s="618">
        <v>175000</v>
      </c>
      <c r="AJ151" s="618">
        <v>655346.35</v>
      </c>
      <c r="AK151" s="618">
        <v>916630</v>
      </c>
      <c r="AL151" s="618">
        <v>62011.438699999999</v>
      </c>
      <c r="AM151" s="618">
        <v>2705586.16</v>
      </c>
      <c r="AN151" s="618">
        <v>0</v>
      </c>
      <c r="AO151" s="618">
        <v>0</v>
      </c>
      <c r="AP151" s="619">
        <v>36679.168890000001</v>
      </c>
      <c r="AQ151" s="615">
        <v>0</v>
      </c>
      <c r="AR151" s="616">
        <f t="shared" si="14"/>
        <v>6829.1899150828349</v>
      </c>
      <c r="AS151" s="616">
        <f t="shared" si="15"/>
        <v>297960.53930707619</v>
      </c>
      <c r="AT151" s="616">
        <f t="shared" si="16"/>
        <v>59118.066590000002</v>
      </c>
      <c r="AU151" s="616">
        <f t="shared" si="20"/>
        <v>3994153.398</v>
      </c>
      <c r="AV151" s="616">
        <f t="shared" si="17"/>
        <v>62011.438699999999</v>
      </c>
      <c r="AW151" s="616">
        <f t="shared" si="18"/>
        <v>4506667.2139999997</v>
      </c>
      <c r="AX151" s="616">
        <f t="shared" si="19"/>
        <v>9.0803505937128168</v>
      </c>
      <c r="AY151" s="484"/>
      <c r="AZ151" s="484"/>
    </row>
    <row r="152" spans="1:52">
      <c r="A152" s="154"/>
      <c r="B152" s="612">
        <v>2030</v>
      </c>
      <c r="C152" s="613" t="s">
        <v>239</v>
      </c>
      <c r="D152" s="613" t="s">
        <v>410</v>
      </c>
      <c r="E152" s="613" t="s">
        <v>411</v>
      </c>
      <c r="F152" s="613"/>
      <c r="G152" s="613" t="s">
        <v>45</v>
      </c>
      <c r="H152" s="613" t="s">
        <v>24</v>
      </c>
      <c r="I152" s="613" t="s">
        <v>412</v>
      </c>
      <c r="J152" s="613" t="s">
        <v>413</v>
      </c>
      <c r="K152" s="613"/>
      <c r="L152" s="613" t="s">
        <v>29</v>
      </c>
      <c r="M152" s="613" t="s">
        <v>353</v>
      </c>
      <c r="N152" s="613">
        <v>0</v>
      </c>
      <c r="O152" s="613">
        <v>0</v>
      </c>
      <c r="P152" s="613">
        <v>0</v>
      </c>
      <c r="Q152" s="613">
        <v>0</v>
      </c>
      <c r="R152" s="613">
        <v>0</v>
      </c>
      <c r="S152" s="613">
        <v>0</v>
      </c>
      <c r="T152" s="613">
        <v>0</v>
      </c>
      <c r="U152" s="613">
        <v>0</v>
      </c>
      <c r="V152" s="613">
        <v>0</v>
      </c>
      <c r="W152" s="613">
        <v>0</v>
      </c>
      <c r="X152" s="613">
        <v>0</v>
      </c>
      <c r="Y152" s="613">
        <v>0</v>
      </c>
      <c r="Z152" s="613">
        <v>1875000</v>
      </c>
      <c r="AA152" s="613">
        <v>1875000</v>
      </c>
      <c r="AB152" s="613">
        <v>1875000</v>
      </c>
      <c r="AC152" s="613">
        <v>0</v>
      </c>
      <c r="AD152" s="613">
        <v>0</v>
      </c>
      <c r="AE152" s="613">
        <v>0</v>
      </c>
      <c r="AF152" s="613">
        <v>0</v>
      </c>
      <c r="AG152" s="613">
        <v>0</v>
      </c>
      <c r="AH152" s="613">
        <v>159226.1</v>
      </c>
      <c r="AI152" s="613">
        <v>48929.1</v>
      </c>
      <c r="AJ152" s="613">
        <v>1666844.8</v>
      </c>
      <c r="AK152" s="613">
        <v>0</v>
      </c>
      <c r="AL152" s="613">
        <v>0</v>
      </c>
      <c r="AM152" s="613">
        <v>0</v>
      </c>
      <c r="AN152" s="613">
        <v>0</v>
      </c>
      <c r="AO152" s="613">
        <v>0</v>
      </c>
      <c r="AP152" s="614">
        <v>0</v>
      </c>
      <c r="AQ152" s="615">
        <v>0</v>
      </c>
      <c r="AR152" s="616">
        <f t="shared" si="14"/>
        <v>0</v>
      </c>
      <c r="AS152" s="616">
        <f t="shared" si="15"/>
        <v>0</v>
      </c>
      <c r="AT152" s="616">
        <f t="shared" si="16"/>
        <v>0</v>
      </c>
      <c r="AU152" s="616">
        <f t="shared" si="20"/>
        <v>0</v>
      </c>
      <c r="AV152" s="616">
        <f t="shared" si="17"/>
        <v>0</v>
      </c>
      <c r="AW152" s="616">
        <f t="shared" si="18"/>
        <v>1875000</v>
      </c>
      <c r="AX152" s="616">
        <f t="shared" si="19"/>
        <v>0</v>
      </c>
      <c r="AY152" s="484"/>
      <c r="AZ152" s="484"/>
    </row>
    <row r="153" spans="1:52">
      <c r="A153" s="484"/>
      <c r="B153" s="617">
        <v>2030</v>
      </c>
      <c r="C153" s="618" t="s">
        <v>239</v>
      </c>
      <c r="D153" s="618" t="s">
        <v>414</v>
      </c>
      <c r="E153" s="618" t="s">
        <v>415</v>
      </c>
      <c r="F153" s="618"/>
      <c r="G153" s="618" t="s">
        <v>18</v>
      </c>
      <c r="H153" s="618" t="s">
        <v>24</v>
      </c>
      <c r="I153" s="618" t="s">
        <v>46</v>
      </c>
      <c r="J153" s="618" t="s">
        <v>26</v>
      </c>
      <c r="K153" s="618"/>
      <c r="L153" s="618" t="s">
        <v>20</v>
      </c>
      <c r="M153" s="618" t="s">
        <v>353</v>
      </c>
      <c r="N153" s="618">
        <v>-10852.871209999999</v>
      </c>
      <c r="O153" s="618">
        <v>-3.0949556280000001</v>
      </c>
      <c r="P153" s="618">
        <v>339947.19189999998</v>
      </c>
      <c r="Q153" s="618">
        <v>-2013.3698340000001</v>
      </c>
      <c r="R153" s="618">
        <v>-1.237982251</v>
      </c>
      <c r="S153" s="618">
        <v>171034.22889999999</v>
      </c>
      <c r="T153" s="618">
        <v>-100424.7167</v>
      </c>
      <c r="U153" s="618">
        <v>1815914.1910000001</v>
      </c>
      <c r="V153" s="618">
        <v>-19.702182990000001</v>
      </c>
      <c r="W153" s="618">
        <v>9642.5043569999998</v>
      </c>
      <c r="X153" s="618">
        <v>3559739.9410000001</v>
      </c>
      <c r="Y153" s="618">
        <v>7618959.9910000004</v>
      </c>
      <c r="Z153" s="618">
        <v>4700000.0039999997</v>
      </c>
      <c r="AA153" s="618">
        <v>4625932.7520000003</v>
      </c>
      <c r="AB153" s="618">
        <v>4508804.6629999997</v>
      </c>
      <c r="AC153" s="618">
        <v>-10031.966189999999</v>
      </c>
      <c r="AD153" s="618">
        <v>3567710.605</v>
      </c>
      <c r="AE153" s="618">
        <v>0</v>
      </c>
      <c r="AF153" s="618">
        <v>-0.994488398</v>
      </c>
      <c r="AG153" s="618">
        <v>908.1917555</v>
      </c>
      <c r="AH153" s="618">
        <v>171263.8</v>
      </c>
      <c r="AI153" s="618">
        <v>157433</v>
      </c>
      <c r="AJ153" s="618">
        <v>788736.54</v>
      </c>
      <c r="AK153" s="618">
        <v>3582566.6639999999</v>
      </c>
      <c r="AL153" s="618">
        <v>-25968.004359999999</v>
      </c>
      <c r="AM153" s="618">
        <v>3074350.0619999999</v>
      </c>
      <c r="AN153" s="618">
        <v>0</v>
      </c>
      <c r="AO153" s="618">
        <v>0</v>
      </c>
      <c r="AP153" s="619">
        <v>2061.3022110000002</v>
      </c>
      <c r="AQ153" s="615">
        <v>0</v>
      </c>
      <c r="AR153" s="616">
        <f t="shared" si="14"/>
        <v>-2449.4707198053243</v>
      </c>
      <c r="AS153" s="616">
        <f t="shared" si="15"/>
        <v>289992.65230024332</v>
      </c>
      <c r="AT153" s="616">
        <f t="shared" si="16"/>
        <v>-7970.663978999999</v>
      </c>
      <c r="AU153" s="616">
        <f t="shared" si="20"/>
        <v>3567710.605</v>
      </c>
      <c r="AV153" s="616">
        <f t="shared" si="17"/>
        <v>-25968.004359999999</v>
      </c>
      <c r="AW153" s="616">
        <f t="shared" si="18"/>
        <v>7583154.7249999996</v>
      </c>
      <c r="AX153" s="616">
        <f t="shared" si="19"/>
        <v>10.601475718829516</v>
      </c>
      <c r="AY153" s="484"/>
      <c r="AZ153" s="484"/>
    </row>
    <row r="154" spans="1:52">
      <c r="A154" s="154"/>
      <c r="B154" s="612">
        <v>2030</v>
      </c>
      <c r="C154" s="613" t="s">
        <v>239</v>
      </c>
      <c r="D154" s="613" t="s">
        <v>416</v>
      </c>
      <c r="E154" s="613" t="s">
        <v>417</v>
      </c>
      <c r="F154" s="613"/>
      <c r="G154" s="613" t="s">
        <v>18</v>
      </c>
      <c r="H154" s="613" t="s">
        <v>24</v>
      </c>
      <c r="I154" s="613" t="s">
        <v>46</v>
      </c>
      <c r="J154" s="613" t="s">
        <v>26</v>
      </c>
      <c r="K154" s="613"/>
      <c r="L154" s="613" t="s">
        <v>35</v>
      </c>
      <c r="M154" s="613" t="s">
        <v>353</v>
      </c>
      <c r="N154" s="613">
        <v>613221.14390000002</v>
      </c>
      <c r="O154" s="613">
        <v>410.27259570000001</v>
      </c>
      <c r="P154" s="613">
        <v>79276.658020000003</v>
      </c>
      <c r="Q154" s="613">
        <v>526180.42489999998</v>
      </c>
      <c r="R154" s="613">
        <v>339.74101539999998</v>
      </c>
      <c r="S154" s="613">
        <v>43971.535279999996</v>
      </c>
      <c r="T154" s="613">
        <v>6681781.8130000001</v>
      </c>
      <c r="U154" s="613">
        <v>702036.10129999998</v>
      </c>
      <c r="V154" s="613">
        <v>889.23757079999996</v>
      </c>
      <c r="W154" s="613">
        <v>3727.811698</v>
      </c>
      <c r="X154" s="613">
        <v>2026904.925</v>
      </c>
      <c r="Y154" s="613">
        <v>3384582.1579999998</v>
      </c>
      <c r="Z154" s="613">
        <v>3855000</v>
      </c>
      <c r="AA154" s="613">
        <v>3744598.3569999998</v>
      </c>
      <c r="AB154" s="613">
        <v>3744598.3569999998</v>
      </c>
      <c r="AC154" s="613">
        <v>687195.56070000003</v>
      </c>
      <c r="AD154" s="613">
        <v>1334648.7819999999</v>
      </c>
      <c r="AE154" s="613">
        <v>0</v>
      </c>
      <c r="AF154" s="613">
        <v>75.617388390000002</v>
      </c>
      <c r="AG154" s="613">
        <v>233.48885229999999</v>
      </c>
      <c r="AH154" s="613">
        <v>161125.6</v>
      </c>
      <c r="AI154" s="613">
        <v>112500</v>
      </c>
      <c r="AJ154" s="613">
        <v>506374.40000000002</v>
      </c>
      <c r="AK154" s="613">
        <v>3075000</v>
      </c>
      <c r="AL154" s="613">
        <v>1517244.26</v>
      </c>
      <c r="AM154" s="613">
        <v>1092068.2339999999</v>
      </c>
      <c r="AN154" s="613">
        <v>0</v>
      </c>
      <c r="AO154" s="613">
        <v>0</v>
      </c>
      <c r="AP154" s="614">
        <v>5060.5822440000002</v>
      </c>
      <c r="AQ154" s="615">
        <v>0</v>
      </c>
      <c r="AR154" s="616">
        <f t="shared" si="14"/>
        <v>101026.20905138263</v>
      </c>
      <c r="AS154" s="616">
        <f t="shared" si="15"/>
        <v>72715.723245812929</v>
      </c>
      <c r="AT154" s="616">
        <f t="shared" si="16"/>
        <v>692256.14294400008</v>
      </c>
      <c r="AU154" s="616">
        <f t="shared" si="20"/>
        <v>1334648.7819999999</v>
      </c>
      <c r="AV154" s="616">
        <f t="shared" si="17"/>
        <v>1517244.26</v>
      </c>
      <c r="AW154" s="616">
        <f t="shared" si="18"/>
        <v>4836666.591</v>
      </c>
      <c r="AX154" s="616">
        <f t="shared" si="19"/>
        <v>15.018323207874889</v>
      </c>
      <c r="AY154" s="484"/>
      <c r="AZ154" s="484"/>
    </row>
    <row r="155" spans="1:52">
      <c r="A155" s="484"/>
      <c r="B155" s="617">
        <v>2030</v>
      </c>
      <c r="C155" s="618" t="s">
        <v>239</v>
      </c>
      <c r="D155" s="618" t="s">
        <v>418</v>
      </c>
      <c r="E155" s="618" t="s">
        <v>419</v>
      </c>
      <c r="F155" s="618"/>
      <c r="G155" s="618" t="s">
        <v>18</v>
      </c>
      <c r="H155" s="618" t="s">
        <v>24</v>
      </c>
      <c r="I155" s="618" t="s">
        <v>46</v>
      </c>
      <c r="J155" s="618" t="s">
        <v>26</v>
      </c>
      <c r="K155" s="618"/>
      <c r="L155" s="618" t="s">
        <v>35</v>
      </c>
      <c r="M155" s="618" t="s">
        <v>353</v>
      </c>
      <c r="N155" s="618">
        <v>274983.67839999998</v>
      </c>
      <c r="O155" s="618">
        <v>360.91854499999999</v>
      </c>
      <c r="P155" s="618">
        <v>132891.79079999999</v>
      </c>
      <c r="Q155" s="618">
        <v>249704.6715</v>
      </c>
      <c r="R155" s="618">
        <v>325.36969049999999</v>
      </c>
      <c r="S155" s="618">
        <v>94377.163870000004</v>
      </c>
      <c r="T155" s="618">
        <v>4084472.165</v>
      </c>
      <c r="U155" s="618">
        <v>1349641.5560000001</v>
      </c>
      <c r="V155" s="618">
        <v>640.09418530000005</v>
      </c>
      <c r="W155" s="618">
        <v>7166.5966619999999</v>
      </c>
      <c r="X155" s="618">
        <v>3026430.3939999999</v>
      </c>
      <c r="Y155" s="618">
        <v>4392483.4579999996</v>
      </c>
      <c r="Z155" s="618">
        <v>5545000</v>
      </c>
      <c r="AA155" s="618">
        <v>5339453.7620000001</v>
      </c>
      <c r="AB155" s="618">
        <v>5337063.99</v>
      </c>
      <c r="AC155" s="618">
        <v>332478.97240000003</v>
      </c>
      <c r="AD155" s="618">
        <v>2651948.8930000002</v>
      </c>
      <c r="AE155" s="618">
        <v>0</v>
      </c>
      <c r="AF155" s="618">
        <v>35.277034190000002</v>
      </c>
      <c r="AG155" s="618">
        <v>501.14274010000003</v>
      </c>
      <c r="AH155" s="618">
        <v>304509.75</v>
      </c>
      <c r="AI155" s="618">
        <v>206250</v>
      </c>
      <c r="AJ155" s="618">
        <v>1137991.45</v>
      </c>
      <c r="AK155" s="618">
        <v>3896248.8</v>
      </c>
      <c r="AL155" s="618">
        <v>725827.80059999996</v>
      </c>
      <c r="AM155" s="618">
        <v>2200950.6690000002</v>
      </c>
      <c r="AN155" s="618">
        <v>0</v>
      </c>
      <c r="AO155" s="618">
        <v>0</v>
      </c>
      <c r="AP155" s="619">
        <v>42002.528189999997</v>
      </c>
      <c r="AQ155" s="615">
        <v>0</v>
      </c>
      <c r="AR155" s="616">
        <f t="shared" si="14"/>
        <v>50157.926686808387</v>
      </c>
      <c r="AS155" s="616">
        <f t="shared" si="15"/>
        <v>152095.47251528062</v>
      </c>
      <c r="AT155" s="616">
        <f t="shared" si="16"/>
        <v>374481.50059000001</v>
      </c>
      <c r="AU155" s="616">
        <f t="shared" si="20"/>
        <v>2651948.8930000002</v>
      </c>
      <c r="AV155" s="616">
        <f t="shared" si="17"/>
        <v>725827.80059999996</v>
      </c>
      <c r="AW155" s="616">
        <f t="shared" si="18"/>
        <v>7538014.659</v>
      </c>
      <c r="AX155" s="616">
        <f t="shared" si="19"/>
        <v>14.470849346149187</v>
      </c>
      <c r="AY155" s="484"/>
      <c r="AZ155" s="484"/>
    </row>
    <row r="156" spans="1:52">
      <c r="A156" s="154"/>
      <c r="B156" s="612">
        <v>2030</v>
      </c>
      <c r="C156" s="613" t="s">
        <v>239</v>
      </c>
      <c r="D156" s="613" t="s">
        <v>420</v>
      </c>
      <c r="E156" s="613" t="s">
        <v>421</v>
      </c>
      <c r="F156" s="613"/>
      <c r="G156" s="613" t="s">
        <v>18</v>
      </c>
      <c r="H156" s="613" t="s">
        <v>24</v>
      </c>
      <c r="I156" s="613" t="s">
        <v>46</v>
      </c>
      <c r="J156" s="613" t="s">
        <v>26</v>
      </c>
      <c r="K156" s="613"/>
      <c r="L156" s="613" t="s">
        <v>35</v>
      </c>
      <c r="M156" s="613" t="s">
        <v>353</v>
      </c>
      <c r="N156" s="613">
        <v>0</v>
      </c>
      <c r="O156" s="613">
        <v>0</v>
      </c>
      <c r="P156" s="613">
        <v>248249.8671</v>
      </c>
      <c r="Q156" s="613">
        <v>0</v>
      </c>
      <c r="R156" s="613">
        <v>0</v>
      </c>
      <c r="S156" s="613">
        <v>148949.9203</v>
      </c>
      <c r="T156" s="613">
        <v>0</v>
      </c>
      <c r="U156" s="613">
        <v>2508529.656</v>
      </c>
      <c r="V156" s="613">
        <v>0</v>
      </c>
      <c r="W156" s="613">
        <v>13320.29247</v>
      </c>
      <c r="X156" s="613">
        <v>4841439.5029999996</v>
      </c>
      <c r="Y156" s="613">
        <v>8069065.8380000005</v>
      </c>
      <c r="Z156" s="613">
        <v>4200000.0029999996</v>
      </c>
      <c r="AA156" s="613">
        <v>4534205.0630000001</v>
      </c>
      <c r="AB156" s="613">
        <v>4200000.0029999996</v>
      </c>
      <c r="AC156" s="613">
        <v>0</v>
      </c>
      <c r="AD156" s="613">
        <v>4841439.5029999996</v>
      </c>
      <c r="AE156" s="613">
        <v>0</v>
      </c>
      <c r="AF156" s="613">
        <v>0</v>
      </c>
      <c r="AG156" s="613">
        <v>790.9240767</v>
      </c>
      <c r="AH156" s="613">
        <v>432715.5</v>
      </c>
      <c r="AI156" s="613">
        <v>151934</v>
      </c>
      <c r="AJ156" s="613">
        <v>872869.4</v>
      </c>
      <c r="AK156" s="613">
        <v>2742481.1030000001</v>
      </c>
      <c r="AL156" s="613">
        <v>0</v>
      </c>
      <c r="AM156" s="613">
        <v>3909990.79</v>
      </c>
      <c r="AN156" s="613">
        <v>0</v>
      </c>
      <c r="AO156" s="613">
        <v>0</v>
      </c>
      <c r="AP156" s="614">
        <v>0</v>
      </c>
      <c r="AQ156" s="615">
        <v>0</v>
      </c>
      <c r="AR156" s="616">
        <f t="shared" si="14"/>
        <v>0</v>
      </c>
      <c r="AS156" s="616">
        <f t="shared" si="15"/>
        <v>232165.01154421037</v>
      </c>
      <c r="AT156" s="616">
        <f t="shared" si="16"/>
        <v>0</v>
      </c>
      <c r="AU156" s="616">
        <f t="shared" si="20"/>
        <v>4841439.5029999996</v>
      </c>
      <c r="AV156" s="616">
        <f t="shared" si="17"/>
        <v>0</v>
      </c>
      <c r="AW156" s="616">
        <f t="shared" si="18"/>
        <v>8109990.7929999996</v>
      </c>
      <c r="AX156" s="616">
        <f t="shared" si="19"/>
        <v>16.841429998401953</v>
      </c>
      <c r="AY156" s="484"/>
      <c r="AZ156" s="484"/>
    </row>
    <row r="157" spans="1:52">
      <c r="A157" s="484"/>
      <c r="B157" s="617">
        <v>2030</v>
      </c>
      <c r="C157" s="618" t="s">
        <v>239</v>
      </c>
      <c r="D157" s="618" t="s">
        <v>422</v>
      </c>
      <c r="E157" s="618" t="s">
        <v>423</v>
      </c>
      <c r="F157" s="618"/>
      <c r="G157" s="618" t="s">
        <v>18</v>
      </c>
      <c r="H157" s="618" t="s">
        <v>24</v>
      </c>
      <c r="I157" s="618" t="s">
        <v>46</v>
      </c>
      <c r="J157" s="618" t="s">
        <v>413</v>
      </c>
      <c r="K157" s="618"/>
      <c r="L157" s="618" t="s">
        <v>29</v>
      </c>
      <c r="M157" s="618" t="s">
        <v>353</v>
      </c>
      <c r="N157" s="618">
        <v>0</v>
      </c>
      <c r="O157" s="618">
        <v>0</v>
      </c>
      <c r="P157" s="618">
        <v>0</v>
      </c>
      <c r="Q157" s="618">
        <v>0</v>
      </c>
      <c r="R157" s="618">
        <v>0</v>
      </c>
      <c r="S157" s="618">
        <v>0</v>
      </c>
      <c r="T157" s="618">
        <v>0</v>
      </c>
      <c r="U157" s="618">
        <v>0</v>
      </c>
      <c r="V157" s="618">
        <v>0</v>
      </c>
      <c r="W157" s="618">
        <v>0</v>
      </c>
      <c r="X157" s="618">
        <v>0</v>
      </c>
      <c r="Y157" s="618">
        <v>0</v>
      </c>
      <c r="Z157" s="618">
        <v>500000</v>
      </c>
      <c r="AA157" s="618">
        <v>500000</v>
      </c>
      <c r="AB157" s="618">
        <v>500000</v>
      </c>
      <c r="AC157" s="618">
        <v>0</v>
      </c>
      <c r="AD157" s="618">
        <v>0</v>
      </c>
      <c r="AE157" s="618">
        <v>0</v>
      </c>
      <c r="AF157" s="618">
        <v>0</v>
      </c>
      <c r="AG157" s="618">
        <v>0</v>
      </c>
      <c r="AH157" s="618">
        <v>42888.05</v>
      </c>
      <c r="AI157" s="618">
        <v>24298.05</v>
      </c>
      <c r="AJ157" s="618">
        <v>432813.9</v>
      </c>
      <c r="AK157" s="618">
        <v>0</v>
      </c>
      <c r="AL157" s="618">
        <v>0</v>
      </c>
      <c r="AM157" s="618">
        <v>0</v>
      </c>
      <c r="AN157" s="618">
        <v>0</v>
      </c>
      <c r="AO157" s="618">
        <v>0</v>
      </c>
      <c r="AP157" s="619">
        <v>0</v>
      </c>
      <c r="AQ157" s="615">
        <v>0</v>
      </c>
      <c r="AR157" s="616">
        <f t="shared" si="14"/>
        <v>0</v>
      </c>
      <c r="AS157" s="616">
        <f t="shared" si="15"/>
        <v>0</v>
      </c>
      <c r="AT157" s="616">
        <f t="shared" si="16"/>
        <v>0</v>
      </c>
      <c r="AU157" s="616">
        <f t="shared" si="20"/>
        <v>0</v>
      </c>
      <c r="AV157" s="616">
        <f t="shared" si="17"/>
        <v>0</v>
      </c>
      <c r="AW157" s="616">
        <f t="shared" si="18"/>
        <v>500000</v>
      </c>
      <c r="AX157" s="616">
        <f t="shared" si="19"/>
        <v>0</v>
      </c>
      <c r="AY157" s="484"/>
      <c r="AZ157" s="484"/>
    </row>
    <row r="158" spans="1:52">
      <c r="A158" s="154"/>
      <c r="B158" s="612">
        <v>2030</v>
      </c>
      <c r="C158" s="613" t="s">
        <v>239</v>
      </c>
      <c r="D158" s="613" t="s">
        <v>424</v>
      </c>
      <c r="E158" s="613" t="s">
        <v>425</v>
      </c>
      <c r="F158" s="613"/>
      <c r="G158" s="613" t="s">
        <v>18</v>
      </c>
      <c r="H158" s="613" t="s">
        <v>24</v>
      </c>
      <c r="I158" s="613" t="s">
        <v>46</v>
      </c>
      <c r="J158" s="613" t="s">
        <v>413</v>
      </c>
      <c r="K158" s="613"/>
      <c r="L158" s="613" t="s">
        <v>20</v>
      </c>
      <c r="M158" s="613" t="s">
        <v>353</v>
      </c>
      <c r="N158" s="613">
        <v>299161.65980000002</v>
      </c>
      <c r="O158" s="613">
        <v>272.19972310000003</v>
      </c>
      <c r="P158" s="613">
        <v>919460.65150000004</v>
      </c>
      <c r="Q158" s="613">
        <v>77723.423710000003</v>
      </c>
      <c r="R158" s="613">
        <v>111.3044728</v>
      </c>
      <c r="S158" s="613">
        <v>413044.3322</v>
      </c>
      <c r="T158" s="613">
        <v>2078422.1810000001</v>
      </c>
      <c r="U158" s="613">
        <v>6220673.4369999999</v>
      </c>
      <c r="V158" s="613">
        <v>322.83439019999997</v>
      </c>
      <c r="W158" s="613">
        <v>33031.775950000003</v>
      </c>
      <c r="X158" s="613">
        <v>11854348.6</v>
      </c>
      <c r="Y158" s="613">
        <v>28383219.75</v>
      </c>
      <c r="Z158" s="613">
        <v>20317761.170000002</v>
      </c>
      <c r="AA158" s="613">
        <v>21810648.210000001</v>
      </c>
      <c r="AB158" s="613">
        <v>19557263.52</v>
      </c>
      <c r="AC158" s="613">
        <v>160890.99679999999</v>
      </c>
      <c r="AD158" s="613">
        <v>11692398.609999999</v>
      </c>
      <c r="AE158" s="613">
        <v>0</v>
      </c>
      <c r="AF158" s="613">
        <v>17.10186234</v>
      </c>
      <c r="AG158" s="613">
        <v>2193.2654040000002</v>
      </c>
      <c r="AH158" s="613">
        <v>310050.3</v>
      </c>
      <c r="AI158" s="613">
        <v>1153899</v>
      </c>
      <c r="AJ158" s="613">
        <v>4603812.3</v>
      </c>
      <c r="AK158" s="613">
        <v>14249999.57</v>
      </c>
      <c r="AL158" s="613">
        <v>335998.63909999997</v>
      </c>
      <c r="AM158" s="613">
        <v>9557702.1339999996</v>
      </c>
      <c r="AN158" s="613">
        <v>0</v>
      </c>
      <c r="AO158" s="613">
        <v>0</v>
      </c>
      <c r="AP158" s="614">
        <v>1058.9912690000001</v>
      </c>
      <c r="AQ158" s="615">
        <v>0</v>
      </c>
      <c r="AR158" s="616">
        <f t="shared" si="14"/>
        <v>22199.984810074318</v>
      </c>
      <c r="AS158" s="616">
        <f t="shared" si="15"/>
        <v>631493.15950314188</v>
      </c>
      <c r="AT158" s="616">
        <f t="shared" si="16"/>
        <v>161949.98806899998</v>
      </c>
      <c r="AU158" s="616">
        <f t="shared" si="20"/>
        <v>11692398.609999999</v>
      </c>
      <c r="AV158" s="616">
        <f t="shared" si="17"/>
        <v>335998.63909999997</v>
      </c>
      <c r="AW158" s="616">
        <f t="shared" si="18"/>
        <v>29114965.653999999</v>
      </c>
      <c r="AX158" s="616">
        <f t="shared" si="19"/>
        <v>15.135084189225404</v>
      </c>
      <c r="AY158" s="484"/>
      <c r="AZ158" s="484"/>
    </row>
    <row r="159" spans="1:52">
      <c r="A159" s="484"/>
      <c r="B159" s="617">
        <v>2030</v>
      </c>
      <c r="C159" s="618" t="s">
        <v>239</v>
      </c>
      <c r="D159" s="618" t="s">
        <v>426</v>
      </c>
      <c r="E159" s="618" t="s">
        <v>427</v>
      </c>
      <c r="F159" s="618"/>
      <c r="G159" s="618" t="s">
        <v>18</v>
      </c>
      <c r="H159" s="618" t="s">
        <v>24</v>
      </c>
      <c r="I159" s="618" t="s">
        <v>46</v>
      </c>
      <c r="J159" s="618" t="s">
        <v>26</v>
      </c>
      <c r="K159" s="618"/>
      <c r="L159" s="618" t="s">
        <v>20</v>
      </c>
      <c r="M159" s="618" t="s">
        <v>353</v>
      </c>
      <c r="N159" s="618">
        <v>501152.57780000003</v>
      </c>
      <c r="O159" s="618">
        <v>1022.546321</v>
      </c>
      <c r="P159" s="618">
        <v>245356.467</v>
      </c>
      <c r="Q159" s="618">
        <v>416815.39730000001</v>
      </c>
      <c r="R159" s="618">
        <v>825.73443139999995</v>
      </c>
      <c r="S159" s="618">
        <v>121622.5769</v>
      </c>
      <c r="T159" s="618">
        <v>4417477.7949999999</v>
      </c>
      <c r="U159" s="618">
        <v>2008252.523</v>
      </c>
      <c r="V159" s="618">
        <v>613.96218569999996</v>
      </c>
      <c r="W159" s="618">
        <v>10663.820900000001</v>
      </c>
      <c r="X159" s="618">
        <v>4302028.9970000004</v>
      </c>
      <c r="Y159" s="618">
        <v>8821391.8560000006</v>
      </c>
      <c r="Z159" s="618">
        <v>7615000.0010000002</v>
      </c>
      <c r="AA159" s="618">
        <v>7394196.7149999999</v>
      </c>
      <c r="AB159" s="618">
        <v>7394196.7149999999</v>
      </c>
      <c r="AC159" s="618">
        <v>492940.81770000001</v>
      </c>
      <c r="AD159" s="618">
        <v>3807425.7089999998</v>
      </c>
      <c r="AE159" s="618">
        <v>0</v>
      </c>
      <c r="AF159" s="618">
        <v>60.404326320000003</v>
      </c>
      <c r="AG159" s="618">
        <v>645.81588320000003</v>
      </c>
      <c r="AH159" s="618">
        <v>312155.59999999998</v>
      </c>
      <c r="AI159" s="618">
        <v>225000</v>
      </c>
      <c r="AJ159" s="618">
        <v>927844.4</v>
      </c>
      <c r="AK159" s="618">
        <v>6150000.0010000002</v>
      </c>
      <c r="AL159" s="618">
        <v>1068445.118</v>
      </c>
      <c r="AM159" s="618">
        <v>3107898.2719999999</v>
      </c>
      <c r="AN159" s="618">
        <v>0</v>
      </c>
      <c r="AO159" s="618">
        <v>0</v>
      </c>
      <c r="AP159" s="619">
        <v>1662.4703059999999</v>
      </c>
      <c r="AQ159" s="615">
        <v>0</v>
      </c>
      <c r="AR159" s="616">
        <f t="shared" si="14"/>
        <v>67227.962887773043</v>
      </c>
      <c r="AS159" s="616">
        <f t="shared" si="15"/>
        <v>195553.02014959461</v>
      </c>
      <c r="AT159" s="616">
        <f t="shared" si="16"/>
        <v>494603.28800599999</v>
      </c>
      <c r="AU159" s="616">
        <f t="shared" si="20"/>
        <v>3807425.7089999998</v>
      </c>
      <c r="AV159" s="616">
        <f t="shared" si="17"/>
        <v>1068445.118</v>
      </c>
      <c r="AW159" s="616">
        <f t="shared" si="18"/>
        <v>10502094.987</v>
      </c>
      <c r="AX159" s="616">
        <f t="shared" si="19"/>
        <v>15.892867671501635</v>
      </c>
      <c r="AY159" s="484"/>
      <c r="AZ159" s="484"/>
    </row>
    <row r="160" spans="1:52">
      <c r="A160" s="154"/>
      <c r="B160" s="612">
        <v>2030</v>
      </c>
      <c r="C160" s="613" t="s">
        <v>239</v>
      </c>
      <c r="D160" s="613" t="s">
        <v>428</v>
      </c>
      <c r="E160" s="613" t="s">
        <v>429</v>
      </c>
      <c r="F160" s="613"/>
      <c r="G160" s="613" t="s">
        <v>18</v>
      </c>
      <c r="H160" s="613" t="s">
        <v>24</v>
      </c>
      <c r="I160" s="613" t="s">
        <v>46</v>
      </c>
      <c r="J160" s="613" t="s">
        <v>26</v>
      </c>
      <c r="K160" s="613"/>
      <c r="L160" s="613" t="s">
        <v>29</v>
      </c>
      <c r="M160" s="613" t="s">
        <v>353</v>
      </c>
      <c r="N160" s="613">
        <v>0</v>
      </c>
      <c r="O160" s="613">
        <v>0</v>
      </c>
      <c r="P160" s="613">
        <v>0</v>
      </c>
      <c r="Q160" s="613">
        <v>0</v>
      </c>
      <c r="R160" s="613">
        <v>0</v>
      </c>
      <c r="S160" s="613">
        <v>0</v>
      </c>
      <c r="T160" s="613">
        <v>0</v>
      </c>
      <c r="U160" s="613">
        <v>0</v>
      </c>
      <c r="V160" s="613">
        <v>0</v>
      </c>
      <c r="W160" s="613">
        <v>0</v>
      </c>
      <c r="X160" s="613">
        <v>0</v>
      </c>
      <c r="Y160" s="613">
        <v>0</v>
      </c>
      <c r="Z160" s="613">
        <v>1170000</v>
      </c>
      <c r="AA160" s="613">
        <v>1170000</v>
      </c>
      <c r="AB160" s="613">
        <v>1170000</v>
      </c>
      <c r="AC160" s="613">
        <v>0</v>
      </c>
      <c r="AD160" s="613">
        <v>0</v>
      </c>
      <c r="AE160" s="613">
        <v>0</v>
      </c>
      <c r="AF160" s="613">
        <v>0</v>
      </c>
      <c r="AG160" s="613">
        <v>0</v>
      </c>
      <c r="AH160" s="613">
        <v>108141.4</v>
      </c>
      <c r="AI160" s="613">
        <v>5000</v>
      </c>
      <c r="AJ160" s="613">
        <v>1056858.6000000001</v>
      </c>
      <c r="AK160" s="613">
        <v>0</v>
      </c>
      <c r="AL160" s="613">
        <v>0</v>
      </c>
      <c r="AM160" s="613">
        <v>0</v>
      </c>
      <c r="AN160" s="613">
        <v>0</v>
      </c>
      <c r="AO160" s="613">
        <v>0</v>
      </c>
      <c r="AP160" s="614">
        <v>0</v>
      </c>
      <c r="AQ160" s="615">
        <v>0</v>
      </c>
      <c r="AR160" s="616">
        <f t="shared" si="14"/>
        <v>0</v>
      </c>
      <c r="AS160" s="616">
        <f t="shared" si="15"/>
        <v>0</v>
      </c>
      <c r="AT160" s="616">
        <f t="shared" si="16"/>
        <v>0</v>
      </c>
      <c r="AU160" s="616">
        <f t="shared" si="20"/>
        <v>0</v>
      </c>
      <c r="AV160" s="616">
        <f t="shared" si="17"/>
        <v>0</v>
      </c>
      <c r="AW160" s="616">
        <f t="shared" si="18"/>
        <v>1170000</v>
      </c>
      <c r="AX160" s="616">
        <f t="shared" si="19"/>
        <v>0</v>
      </c>
      <c r="AY160" s="484"/>
      <c r="AZ160" s="484"/>
    </row>
    <row r="161" spans="1:52">
      <c r="A161" s="484"/>
      <c r="B161" s="617">
        <v>2030</v>
      </c>
      <c r="C161" s="618" t="s">
        <v>239</v>
      </c>
      <c r="D161" s="618" t="s">
        <v>430</v>
      </c>
      <c r="E161" s="618" t="s">
        <v>431</v>
      </c>
      <c r="F161" s="618"/>
      <c r="G161" s="618" t="s">
        <v>18</v>
      </c>
      <c r="H161" s="618" t="s">
        <v>24</v>
      </c>
      <c r="I161" s="618" t="s">
        <v>46</v>
      </c>
      <c r="J161" s="618" t="s">
        <v>26</v>
      </c>
      <c r="K161" s="618"/>
      <c r="L161" s="618" t="s">
        <v>20</v>
      </c>
      <c r="M161" s="618" t="s">
        <v>353</v>
      </c>
      <c r="N161" s="618">
        <v>0</v>
      </c>
      <c r="O161" s="618">
        <v>0</v>
      </c>
      <c r="P161" s="618">
        <v>8298107</v>
      </c>
      <c r="Q161" s="618">
        <v>0</v>
      </c>
      <c r="R161" s="618">
        <v>0</v>
      </c>
      <c r="S161" s="618">
        <v>8298107</v>
      </c>
      <c r="T161" s="618">
        <v>0</v>
      </c>
      <c r="U161" s="618">
        <v>8298107</v>
      </c>
      <c r="V161" s="618">
        <v>0</v>
      </c>
      <c r="W161" s="618">
        <v>44062.948170000003</v>
      </c>
      <c r="X161" s="618">
        <v>18826653.73</v>
      </c>
      <c r="Y161" s="618">
        <v>18826653.73</v>
      </c>
      <c r="Z161" s="618">
        <v>4750000</v>
      </c>
      <c r="AA161" s="618">
        <v>4750000</v>
      </c>
      <c r="AB161" s="618">
        <v>4750000</v>
      </c>
      <c r="AC161" s="618">
        <v>0</v>
      </c>
      <c r="AD161" s="618">
        <v>18826653.73</v>
      </c>
      <c r="AE161" s="618">
        <v>0</v>
      </c>
      <c r="AF161" s="618">
        <v>0</v>
      </c>
      <c r="AG161" s="618">
        <v>44062.948170000003</v>
      </c>
      <c r="AH161" s="618">
        <v>56172.81</v>
      </c>
      <c r="AI161" s="618">
        <v>21061</v>
      </c>
      <c r="AJ161" s="618">
        <v>4672766.1900000004</v>
      </c>
      <c r="AK161" s="618">
        <v>0</v>
      </c>
      <c r="AL161" s="618">
        <v>0</v>
      </c>
      <c r="AM161" s="618">
        <v>19529288.5</v>
      </c>
      <c r="AN161" s="618">
        <v>0</v>
      </c>
      <c r="AO161" s="618">
        <v>0</v>
      </c>
      <c r="AP161" s="619">
        <v>0</v>
      </c>
      <c r="AQ161" s="615">
        <v>0</v>
      </c>
      <c r="AR161" s="616">
        <f t="shared" si="14"/>
        <v>0</v>
      </c>
      <c r="AS161" s="616">
        <f t="shared" si="15"/>
        <v>19529288.5</v>
      </c>
      <c r="AT161" s="616">
        <f t="shared" si="16"/>
        <v>0</v>
      </c>
      <c r="AU161" s="616">
        <f t="shared" si="20"/>
        <v>18826653.73</v>
      </c>
      <c r="AV161" s="616">
        <f t="shared" si="17"/>
        <v>0</v>
      </c>
      <c r="AW161" s="616">
        <f t="shared" si="18"/>
        <v>24279288.5</v>
      </c>
      <c r="AX161" s="616">
        <f t="shared" si="19"/>
        <v>1</v>
      </c>
      <c r="AY161" s="484"/>
      <c r="AZ161" s="484"/>
    </row>
    <row r="162" spans="1:52">
      <c r="A162" s="154"/>
      <c r="B162" s="612">
        <v>2030</v>
      </c>
      <c r="C162" s="613" t="s">
        <v>239</v>
      </c>
      <c r="D162" s="613" t="s">
        <v>432</v>
      </c>
      <c r="E162" s="613" t="s">
        <v>433</v>
      </c>
      <c r="F162" s="613"/>
      <c r="G162" s="613" t="s">
        <v>50</v>
      </c>
      <c r="H162" s="613" t="s">
        <v>24</v>
      </c>
      <c r="I162" s="613" t="s">
        <v>46</v>
      </c>
      <c r="J162" s="613" t="s">
        <v>413</v>
      </c>
      <c r="K162" s="613"/>
      <c r="L162" s="613" t="s">
        <v>20</v>
      </c>
      <c r="M162" s="613" t="s">
        <v>401</v>
      </c>
      <c r="N162" s="613">
        <v>615347.6618</v>
      </c>
      <c r="O162" s="613">
        <v>76.128476860000006</v>
      </c>
      <c r="P162" s="613">
        <v>2765852.9789999998</v>
      </c>
      <c r="Q162" s="613">
        <v>369010.99050000001</v>
      </c>
      <c r="R162" s="613">
        <v>45.589273689999999</v>
      </c>
      <c r="S162" s="613">
        <v>1480772.1240000001</v>
      </c>
      <c r="T162" s="613">
        <v>4100265.2689999999</v>
      </c>
      <c r="U162" s="613">
        <v>13620908.689999999</v>
      </c>
      <c r="V162" s="613">
        <v>448.19282099999998</v>
      </c>
      <c r="W162" s="613">
        <v>72327.025150000001</v>
      </c>
      <c r="X162" s="613">
        <v>27236782.989999998</v>
      </c>
      <c r="Y162" s="613">
        <v>51885214.25</v>
      </c>
      <c r="Z162" s="613">
        <v>9980000</v>
      </c>
      <c r="AA162" s="613">
        <v>12481202.810000001</v>
      </c>
      <c r="AB162" s="613">
        <v>9766526.9690000005</v>
      </c>
      <c r="AC162" s="613">
        <v>262932.4362</v>
      </c>
      <c r="AD162" s="613">
        <v>26941228.870000001</v>
      </c>
      <c r="AE162" s="613">
        <v>0</v>
      </c>
      <c r="AF162" s="613">
        <v>35.954854920000002</v>
      </c>
      <c r="AG162" s="613">
        <v>7862.8999800000001</v>
      </c>
      <c r="AH162" s="613">
        <v>224502.15</v>
      </c>
      <c r="AI162" s="613">
        <v>1342524</v>
      </c>
      <c r="AJ162" s="613">
        <v>4412973.8499999996</v>
      </c>
      <c r="AK162" s="613">
        <v>4000000</v>
      </c>
      <c r="AL162" s="613">
        <v>715374.88199999998</v>
      </c>
      <c r="AM162" s="613">
        <v>18772142.309999999</v>
      </c>
      <c r="AN162" s="613">
        <v>0</v>
      </c>
      <c r="AO162" s="613">
        <v>0</v>
      </c>
      <c r="AP162" s="614">
        <v>32621.68288</v>
      </c>
      <c r="AQ162" s="615">
        <v>0</v>
      </c>
      <c r="AR162" s="616">
        <f t="shared" si="14"/>
        <v>77634.508621402812</v>
      </c>
      <c r="AS162" s="616">
        <f t="shared" si="15"/>
        <v>2037206.0589176449</v>
      </c>
      <c r="AT162" s="616">
        <f t="shared" si="16"/>
        <v>295554.11907999997</v>
      </c>
      <c r="AU162" s="616">
        <f t="shared" si="20"/>
        <v>26941228.870000001</v>
      </c>
      <c r="AV162" s="616">
        <f t="shared" si="17"/>
        <v>715374.88199999998</v>
      </c>
      <c r="AW162" s="616">
        <f t="shared" si="18"/>
        <v>28538669.278999999</v>
      </c>
      <c r="AX162" s="616">
        <f t="shared" si="19"/>
        <v>9.2146507359071581</v>
      </c>
      <c r="AY162" s="484"/>
      <c r="AZ162" s="484"/>
    </row>
    <row r="163" spans="1:52">
      <c r="A163" s="484"/>
      <c r="B163" s="617">
        <v>2030</v>
      </c>
      <c r="C163" s="618" t="s">
        <v>239</v>
      </c>
      <c r="D163" s="618" t="s">
        <v>434</v>
      </c>
      <c r="E163" s="618" t="s">
        <v>435</v>
      </c>
      <c r="F163" s="618"/>
      <c r="G163" s="618" t="s">
        <v>50</v>
      </c>
      <c r="H163" s="618" t="s">
        <v>24</v>
      </c>
      <c r="I163" s="618" t="s">
        <v>46</v>
      </c>
      <c r="J163" s="618" t="s">
        <v>26</v>
      </c>
      <c r="K163" s="618"/>
      <c r="L163" s="618" t="s">
        <v>20</v>
      </c>
      <c r="M163" s="618" t="s">
        <v>401</v>
      </c>
      <c r="N163" s="618">
        <v>0</v>
      </c>
      <c r="O163" s="618">
        <v>0</v>
      </c>
      <c r="P163" s="618">
        <v>1353403.379</v>
      </c>
      <c r="Q163" s="618">
        <v>0</v>
      </c>
      <c r="R163" s="618">
        <v>0</v>
      </c>
      <c r="S163" s="618">
        <v>1353403.379</v>
      </c>
      <c r="T163" s="618">
        <v>0</v>
      </c>
      <c r="U163" s="618">
        <v>6767016.8930000002</v>
      </c>
      <c r="V163" s="618">
        <v>0</v>
      </c>
      <c r="W163" s="618">
        <v>35932.859700000001</v>
      </c>
      <c r="X163" s="618">
        <v>14295913.27</v>
      </c>
      <c r="Y163" s="618">
        <v>14295913.27</v>
      </c>
      <c r="Z163" s="618">
        <v>3949999.9950000001</v>
      </c>
      <c r="AA163" s="618">
        <v>3783208.0649999999</v>
      </c>
      <c r="AB163" s="618">
        <v>3906138.4780000001</v>
      </c>
      <c r="AC163" s="618">
        <v>0</v>
      </c>
      <c r="AD163" s="618">
        <v>14295913.27</v>
      </c>
      <c r="AE163" s="618">
        <v>0</v>
      </c>
      <c r="AF163" s="618">
        <v>0</v>
      </c>
      <c r="AG163" s="618">
        <v>7186.5719399999998</v>
      </c>
      <c r="AH163" s="618">
        <v>359241.95</v>
      </c>
      <c r="AI163" s="618">
        <v>148212</v>
      </c>
      <c r="AJ163" s="618">
        <v>2184508.34</v>
      </c>
      <c r="AK163" s="618">
        <v>1258037.7050000001</v>
      </c>
      <c r="AL163" s="618">
        <v>0</v>
      </c>
      <c r="AM163" s="618">
        <v>10933419.75</v>
      </c>
      <c r="AN163" s="618">
        <v>0</v>
      </c>
      <c r="AO163" s="618">
        <v>0</v>
      </c>
      <c r="AP163" s="619">
        <v>0</v>
      </c>
      <c r="AQ163" s="615">
        <v>0</v>
      </c>
      <c r="AR163" s="616">
        <f t="shared" si="14"/>
        <v>0</v>
      </c>
      <c r="AS163" s="616">
        <f t="shared" si="15"/>
        <v>2186683.9506462771</v>
      </c>
      <c r="AT163" s="616">
        <f t="shared" si="16"/>
        <v>0</v>
      </c>
      <c r="AU163" s="616">
        <f t="shared" si="20"/>
        <v>14295913.27</v>
      </c>
      <c r="AV163" s="616">
        <f t="shared" si="17"/>
        <v>0</v>
      </c>
      <c r="AW163" s="616">
        <f t="shared" si="18"/>
        <v>14839558.228</v>
      </c>
      <c r="AX163" s="616">
        <f t="shared" si="19"/>
        <v>4.9999999985222443</v>
      </c>
      <c r="AY163" s="484"/>
      <c r="AZ163" s="484"/>
    </row>
    <row r="164" spans="1:52">
      <c r="A164" s="154"/>
      <c r="B164" s="612">
        <v>2030</v>
      </c>
      <c r="C164" s="613" t="s">
        <v>239</v>
      </c>
      <c r="D164" s="613" t="s">
        <v>436</v>
      </c>
      <c r="E164" s="613" t="s">
        <v>437</v>
      </c>
      <c r="F164" s="613"/>
      <c r="G164" s="613" t="s">
        <v>50</v>
      </c>
      <c r="H164" s="613" t="s">
        <v>24</v>
      </c>
      <c r="I164" s="613" t="s">
        <v>46</v>
      </c>
      <c r="J164" s="613" t="s">
        <v>26</v>
      </c>
      <c r="K164" s="613"/>
      <c r="L164" s="613" t="s">
        <v>20</v>
      </c>
      <c r="M164" s="613" t="s">
        <v>353</v>
      </c>
      <c r="N164" s="613">
        <v>0</v>
      </c>
      <c r="O164" s="613">
        <v>0</v>
      </c>
      <c r="P164" s="613">
        <v>127011.075</v>
      </c>
      <c r="Q164" s="613">
        <v>0</v>
      </c>
      <c r="R164" s="613">
        <v>0</v>
      </c>
      <c r="S164" s="613">
        <v>109423.15119999999</v>
      </c>
      <c r="T164" s="613">
        <v>0</v>
      </c>
      <c r="U164" s="613">
        <v>1502479.8189999999</v>
      </c>
      <c r="V164" s="613">
        <v>0</v>
      </c>
      <c r="W164" s="613">
        <v>7978.1678380000003</v>
      </c>
      <c r="X164" s="613">
        <v>2905600.8280000002</v>
      </c>
      <c r="Y164" s="613">
        <v>3397314.9169999999</v>
      </c>
      <c r="Z164" s="613">
        <v>2501999.997</v>
      </c>
      <c r="AA164" s="613">
        <v>2644460.7400000002</v>
      </c>
      <c r="AB164" s="613">
        <v>2421370.8769999999</v>
      </c>
      <c r="AC164" s="613">
        <v>0</v>
      </c>
      <c r="AD164" s="613">
        <v>2905600.8280000002</v>
      </c>
      <c r="AE164" s="613">
        <v>0</v>
      </c>
      <c r="AF164" s="613">
        <v>0</v>
      </c>
      <c r="AG164" s="613">
        <v>581.03693310000006</v>
      </c>
      <c r="AH164" s="613">
        <v>224159</v>
      </c>
      <c r="AI164" s="613">
        <v>148378</v>
      </c>
      <c r="AJ164" s="613">
        <v>618656.32999999996</v>
      </c>
      <c r="AK164" s="613">
        <v>1510806.6669999999</v>
      </c>
      <c r="AL164" s="613">
        <v>0</v>
      </c>
      <c r="AM164" s="613">
        <v>2051611.601</v>
      </c>
      <c r="AN164" s="613">
        <v>0</v>
      </c>
      <c r="AO164" s="613">
        <v>0</v>
      </c>
      <c r="AP164" s="614">
        <v>0</v>
      </c>
      <c r="AQ164" s="615">
        <v>0</v>
      </c>
      <c r="AR164" s="616">
        <f t="shared" si="14"/>
        <v>0</v>
      </c>
      <c r="AS164" s="616">
        <f t="shared" si="15"/>
        <v>149415.52197973122</v>
      </c>
      <c r="AT164" s="616">
        <f t="shared" si="16"/>
        <v>0</v>
      </c>
      <c r="AU164" s="616">
        <f t="shared" si="20"/>
        <v>2905600.8280000002</v>
      </c>
      <c r="AV164" s="616">
        <f t="shared" si="17"/>
        <v>0</v>
      </c>
      <c r="AW164" s="616">
        <f t="shared" si="18"/>
        <v>4472982.4780000001</v>
      </c>
      <c r="AX164" s="616">
        <f t="shared" si="19"/>
        <v>13.730913454080822</v>
      </c>
      <c r="AY164" s="484"/>
      <c r="AZ164" s="484"/>
    </row>
    <row r="165" spans="1:52">
      <c r="A165" s="484"/>
      <c r="B165" s="617">
        <v>2030</v>
      </c>
      <c r="C165" s="618" t="s">
        <v>239</v>
      </c>
      <c r="D165" s="618" t="s">
        <v>438</v>
      </c>
      <c r="E165" s="618" t="s">
        <v>439</v>
      </c>
      <c r="F165" s="618"/>
      <c r="G165" s="618" t="s">
        <v>50</v>
      </c>
      <c r="H165" s="618" t="s">
        <v>24</v>
      </c>
      <c r="I165" s="618" t="s">
        <v>46</v>
      </c>
      <c r="J165" s="618" t="s">
        <v>26</v>
      </c>
      <c r="K165" s="618"/>
      <c r="L165" s="618" t="s">
        <v>29</v>
      </c>
      <c r="M165" s="618" t="s">
        <v>353</v>
      </c>
      <c r="N165" s="618">
        <v>376049.75400000002</v>
      </c>
      <c r="O165" s="618">
        <v>-2.4733299999999998</v>
      </c>
      <c r="P165" s="618">
        <v>237187.15</v>
      </c>
      <c r="Q165" s="618">
        <v>206641.2954</v>
      </c>
      <c r="R165" s="618">
        <v>-1.1793579999999999</v>
      </c>
      <c r="S165" s="618">
        <v>96797.739199999996</v>
      </c>
      <c r="T165" s="618">
        <v>1779075.2039999999</v>
      </c>
      <c r="U165" s="618">
        <v>1808220.4439999999</v>
      </c>
      <c r="V165" s="618">
        <v>247.69175519999999</v>
      </c>
      <c r="W165" s="618">
        <v>9601.6505550000002</v>
      </c>
      <c r="X165" s="618">
        <v>3574324.7659999998</v>
      </c>
      <c r="Y165" s="618">
        <v>8709085.0260000005</v>
      </c>
      <c r="Z165" s="618">
        <v>6075000</v>
      </c>
      <c r="AA165" s="618">
        <v>6332413.0120000001</v>
      </c>
      <c r="AB165" s="618">
        <v>5880205.8590000002</v>
      </c>
      <c r="AC165" s="618">
        <v>204774.93969999999</v>
      </c>
      <c r="AD165" s="618">
        <v>3368062.673</v>
      </c>
      <c r="AE165" s="618">
        <v>0</v>
      </c>
      <c r="AF165" s="618">
        <v>28.648993879999999</v>
      </c>
      <c r="AG165" s="618">
        <v>513.99599520000004</v>
      </c>
      <c r="AH165" s="618">
        <v>17464</v>
      </c>
      <c r="AI165" s="618">
        <v>350000</v>
      </c>
      <c r="AJ165" s="618">
        <v>2057536</v>
      </c>
      <c r="AK165" s="618">
        <v>3650000</v>
      </c>
      <c r="AL165" s="618">
        <v>452368.26380000002</v>
      </c>
      <c r="AM165" s="618">
        <v>2687121.4980000001</v>
      </c>
      <c r="AN165" s="618">
        <v>0</v>
      </c>
      <c r="AO165" s="618">
        <v>0</v>
      </c>
      <c r="AP165" s="619">
        <v>1487.153004</v>
      </c>
      <c r="AQ165" s="615">
        <v>0</v>
      </c>
      <c r="AR165" s="616">
        <f t="shared" si="14"/>
        <v>25136.49420324466</v>
      </c>
      <c r="AS165" s="616">
        <f t="shared" si="15"/>
        <v>149313.77676784564</v>
      </c>
      <c r="AT165" s="616">
        <f t="shared" si="16"/>
        <v>206262.09270399998</v>
      </c>
      <c r="AU165" s="616">
        <f t="shared" si="20"/>
        <v>3368062.673</v>
      </c>
      <c r="AV165" s="616">
        <f t="shared" si="17"/>
        <v>452368.26380000002</v>
      </c>
      <c r="AW165" s="616">
        <f t="shared" si="18"/>
        <v>8567327.3570000008</v>
      </c>
      <c r="AX165" s="616">
        <f t="shared" si="19"/>
        <v>17.996473976932215</v>
      </c>
      <c r="AY165" s="484"/>
      <c r="AZ165" s="484"/>
    </row>
    <row r="166" spans="1:52">
      <c r="A166" s="154"/>
      <c r="B166" s="612">
        <v>2030</v>
      </c>
      <c r="C166" s="613" t="s">
        <v>239</v>
      </c>
      <c r="D166" s="613" t="s">
        <v>440</v>
      </c>
      <c r="E166" s="613" t="s">
        <v>441</v>
      </c>
      <c r="F166" s="613"/>
      <c r="G166" s="613" t="s">
        <v>50</v>
      </c>
      <c r="H166" s="613" t="s">
        <v>24</v>
      </c>
      <c r="I166" s="613" t="s">
        <v>46</v>
      </c>
      <c r="J166" s="613" t="s">
        <v>26</v>
      </c>
      <c r="K166" s="613"/>
      <c r="L166" s="613" t="s">
        <v>29</v>
      </c>
      <c r="M166" s="613" t="s">
        <v>401</v>
      </c>
      <c r="N166" s="613">
        <v>45662.3</v>
      </c>
      <c r="O166" s="613">
        <v>88.592500000000001</v>
      </c>
      <c r="P166" s="613">
        <v>129343.15</v>
      </c>
      <c r="Q166" s="613">
        <v>39736.305</v>
      </c>
      <c r="R166" s="613">
        <v>69.273375000000001</v>
      </c>
      <c r="S166" s="613">
        <v>96624.727499999994</v>
      </c>
      <c r="T166" s="613">
        <v>397363.05</v>
      </c>
      <c r="U166" s="613">
        <v>929099.13630000001</v>
      </c>
      <c r="V166" s="613">
        <v>0</v>
      </c>
      <c r="W166" s="613">
        <v>4933.5164139999997</v>
      </c>
      <c r="X166" s="613">
        <v>1861019.273</v>
      </c>
      <c r="Y166" s="613">
        <v>2433111.5189999999</v>
      </c>
      <c r="Z166" s="613">
        <v>2040000</v>
      </c>
      <c r="AA166" s="613">
        <v>2248433.412</v>
      </c>
      <c r="AB166" s="613">
        <v>1950613.5049999999</v>
      </c>
      <c r="AC166" s="613">
        <v>0</v>
      </c>
      <c r="AD166" s="613">
        <v>1832950.108</v>
      </c>
      <c r="AE166" s="613">
        <v>0</v>
      </c>
      <c r="AF166" s="613">
        <v>0</v>
      </c>
      <c r="AG166" s="613">
        <v>513.07730300000003</v>
      </c>
      <c r="AH166" s="613">
        <v>21608.3</v>
      </c>
      <c r="AI166" s="613">
        <v>10000</v>
      </c>
      <c r="AJ166" s="613">
        <v>333491.7</v>
      </c>
      <c r="AK166" s="613">
        <v>1674900</v>
      </c>
      <c r="AL166" s="613">
        <v>0</v>
      </c>
      <c r="AM166" s="613">
        <v>1540499.1540000001</v>
      </c>
      <c r="AN166" s="613">
        <v>0</v>
      </c>
      <c r="AO166" s="613">
        <v>0</v>
      </c>
      <c r="AP166" s="614">
        <v>28069.16517</v>
      </c>
      <c r="AQ166" s="615">
        <v>0</v>
      </c>
      <c r="AR166" s="616">
        <f t="shared" si="14"/>
        <v>0</v>
      </c>
      <c r="AS166" s="616">
        <f t="shared" si="15"/>
        <v>160120.67451685003</v>
      </c>
      <c r="AT166" s="616">
        <f t="shared" si="16"/>
        <v>28069.16517</v>
      </c>
      <c r="AU166" s="616">
        <f t="shared" si="20"/>
        <v>1832950.108</v>
      </c>
      <c r="AV166" s="616">
        <f t="shared" si="17"/>
        <v>0</v>
      </c>
      <c r="AW166" s="616">
        <f t="shared" si="18"/>
        <v>3491112.659</v>
      </c>
      <c r="AX166" s="616">
        <f t="shared" si="19"/>
        <v>9.620863505904655</v>
      </c>
      <c r="AY166" s="484"/>
      <c r="AZ166" s="484"/>
    </row>
    <row r="167" spans="1:52">
      <c r="A167" s="484"/>
      <c r="B167" s="617">
        <v>2030</v>
      </c>
      <c r="C167" s="618" t="s">
        <v>239</v>
      </c>
      <c r="D167" s="618" t="s">
        <v>442</v>
      </c>
      <c r="E167" s="618" t="s">
        <v>443</v>
      </c>
      <c r="F167" s="618"/>
      <c r="G167" s="618" t="s">
        <v>50</v>
      </c>
      <c r="H167" s="618" t="s">
        <v>24</v>
      </c>
      <c r="I167" s="618" t="s">
        <v>46</v>
      </c>
      <c r="J167" s="618" t="s">
        <v>26</v>
      </c>
      <c r="K167" s="618"/>
      <c r="L167" s="618" t="s">
        <v>29</v>
      </c>
      <c r="M167" s="618" t="s">
        <v>353</v>
      </c>
      <c r="N167" s="618">
        <v>0</v>
      </c>
      <c r="O167" s="618">
        <v>0</v>
      </c>
      <c r="P167" s="618">
        <v>0</v>
      </c>
      <c r="Q167" s="618">
        <v>0</v>
      </c>
      <c r="R167" s="618">
        <v>0</v>
      </c>
      <c r="S167" s="618">
        <v>0</v>
      </c>
      <c r="T167" s="618">
        <v>0</v>
      </c>
      <c r="U167" s="618">
        <v>0</v>
      </c>
      <c r="V167" s="618">
        <v>0</v>
      </c>
      <c r="W167" s="618">
        <v>0</v>
      </c>
      <c r="X167" s="618">
        <v>0</v>
      </c>
      <c r="Y167" s="618">
        <v>0</v>
      </c>
      <c r="Z167" s="618">
        <v>3600000</v>
      </c>
      <c r="AA167" s="618">
        <v>3600000</v>
      </c>
      <c r="AB167" s="618">
        <v>3600000</v>
      </c>
      <c r="AC167" s="618">
        <v>0</v>
      </c>
      <c r="AD167" s="618">
        <v>0</v>
      </c>
      <c r="AE167" s="618">
        <v>0</v>
      </c>
      <c r="AF167" s="618">
        <v>0</v>
      </c>
      <c r="AG167" s="618">
        <v>0</v>
      </c>
      <c r="AH167" s="618">
        <v>271409.34999999998</v>
      </c>
      <c r="AI167" s="618">
        <v>100000</v>
      </c>
      <c r="AJ167" s="618">
        <v>2428590.65</v>
      </c>
      <c r="AK167" s="618">
        <v>800000</v>
      </c>
      <c r="AL167" s="618">
        <v>0</v>
      </c>
      <c r="AM167" s="618">
        <v>0</v>
      </c>
      <c r="AN167" s="618">
        <v>0</v>
      </c>
      <c r="AO167" s="618">
        <v>0</v>
      </c>
      <c r="AP167" s="619">
        <v>0</v>
      </c>
      <c r="AQ167" s="615">
        <v>0</v>
      </c>
      <c r="AR167" s="616">
        <f t="shared" si="14"/>
        <v>0</v>
      </c>
      <c r="AS167" s="616">
        <f t="shared" si="15"/>
        <v>0</v>
      </c>
      <c r="AT167" s="616">
        <f t="shared" si="16"/>
        <v>0</v>
      </c>
      <c r="AU167" s="616">
        <f t="shared" si="20"/>
        <v>0</v>
      </c>
      <c r="AV167" s="616">
        <f t="shared" si="17"/>
        <v>0</v>
      </c>
      <c r="AW167" s="616">
        <f t="shared" si="18"/>
        <v>3600000</v>
      </c>
      <c r="AX167" s="616">
        <f t="shared" si="19"/>
        <v>0</v>
      </c>
      <c r="AY167" s="484"/>
      <c r="AZ167" s="484"/>
    </row>
    <row r="168" spans="1:52">
      <c r="A168" s="154"/>
      <c r="B168" s="612">
        <v>2030</v>
      </c>
      <c r="C168" s="613" t="s">
        <v>239</v>
      </c>
      <c r="D168" s="613" t="s">
        <v>444</v>
      </c>
      <c r="E168" s="613" t="s">
        <v>445</v>
      </c>
      <c r="F168" s="613"/>
      <c r="G168" s="613" t="s">
        <v>28</v>
      </c>
      <c r="H168" s="613" t="s">
        <v>24</v>
      </c>
      <c r="I168" s="613" t="s">
        <v>446</v>
      </c>
      <c r="J168" s="613" t="s">
        <v>413</v>
      </c>
      <c r="K168" s="613"/>
      <c r="L168" s="613" t="s">
        <v>29</v>
      </c>
      <c r="M168" s="613" t="s">
        <v>353</v>
      </c>
      <c r="N168" s="613">
        <v>0</v>
      </c>
      <c r="O168" s="613">
        <v>0</v>
      </c>
      <c r="P168" s="613">
        <v>0</v>
      </c>
      <c r="Q168" s="613">
        <v>0</v>
      </c>
      <c r="R168" s="613">
        <v>0</v>
      </c>
      <c r="S168" s="613">
        <v>0</v>
      </c>
      <c r="T168" s="613">
        <v>0</v>
      </c>
      <c r="U168" s="613">
        <v>0</v>
      </c>
      <c r="V168" s="613">
        <v>0</v>
      </c>
      <c r="W168" s="613">
        <v>0</v>
      </c>
      <c r="X168" s="613">
        <v>0</v>
      </c>
      <c r="Y168" s="613">
        <v>0</v>
      </c>
      <c r="Z168" s="613">
        <v>5000000</v>
      </c>
      <c r="AA168" s="613">
        <v>5000000</v>
      </c>
      <c r="AB168" s="613">
        <v>5000000</v>
      </c>
      <c r="AC168" s="613">
        <v>0</v>
      </c>
      <c r="AD168" s="613">
        <v>0</v>
      </c>
      <c r="AE168" s="613">
        <v>0</v>
      </c>
      <c r="AF168" s="613">
        <v>0</v>
      </c>
      <c r="AG168" s="613">
        <v>0</v>
      </c>
      <c r="AH168" s="613">
        <v>233027.15</v>
      </c>
      <c r="AI168" s="613">
        <v>179495</v>
      </c>
      <c r="AJ168" s="613">
        <v>4587477.8499999996</v>
      </c>
      <c r="AK168" s="613">
        <v>0</v>
      </c>
      <c r="AL168" s="613">
        <v>0</v>
      </c>
      <c r="AM168" s="613">
        <v>0</v>
      </c>
      <c r="AN168" s="613">
        <v>0</v>
      </c>
      <c r="AO168" s="613">
        <v>0</v>
      </c>
      <c r="AP168" s="614">
        <v>0</v>
      </c>
      <c r="AQ168" s="615">
        <v>0</v>
      </c>
      <c r="AR168" s="616">
        <f t="shared" si="14"/>
        <v>0</v>
      </c>
      <c r="AS168" s="616">
        <f t="shared" si="15"/>
        <v>0</v>
      </c>
      <c r="AT168" s="616">
        <f t="shared" si="16"/>
        <v>0</v>
      </c>
      <c r="AU168" s="616">
        <f t="shared" si="20"/>
        <v>0</v>
      </c>
      <c r="AV168" s="616">
        <f t="shared" si="17"/>
        <v>0</v>
      </c>
      <c r="AW168" s="616">
        <f t="shared" si="18"/>
        <v>5000000</v>
      </c>
      <c r="AX168" s="616">
        <f t="shared" si="19"/>
        <v>0</v>
      </c>
      <c r="AY168" s="484"/>
      <c r="AZ168" s="484"/>
    </row>
    <row r="169" spans="1:52">
      <c r="A169" s="484"/>
      <c r="B169" s="617">
        <v>2030</v>
      </c>
      <c r="C169" s="618" t="s">
        <v>239</v>
      </c>
      <c r="D169" s="618" t="s">
        <v>447</v>
      </c>
      <c r="E169" s="618" t="s">
        <v>448</v>
      </c>
      <c r="F169" s="618"/>
      <c r="G169" s="618" t="s">
        <v>50</v>
      </c>
      <c r="H169" s="618" t="s">
        <v>24</v>
      </c>
      <c r="I169" s="618" t="s">
        <v>46</v>
      </c>
      <c r="J169" s="618" t="s">
        <v>26</v>
      </c>
      <c r="K169" s="618"/>
      <c r="L169" s="618" t="s">
        <v>29</v>
      </c>
      <c r="M169" s="618" t="s">
        <v>353</v>
      </c>
      <c r="N169" s="618">
        <v>0</v>
      </c>
      <c r="O169" s="618">
        <v>0</v>
      </c>
      <c r="P169" s="618">
        <v>0</v>
      </c>
      <c r="Q169" s="618">
        <v>0</v>
      </c>
      <c r="R169" s="618">
        <v>0</v>
      </c>
      <c r="S169" s="618">
        <v>0</v>
      </c>
      <c r="T169" s="618">
        <v>0</v>
      </c>
      <c r="U169" s="618">
        <v>0</v>
      </c>
      <c r="V169" s="618">
        <v>0</v>
      </c>
      <c r="W169" s="618">
        <v>0</v>
      </c>
      <c r="X169" s="618">
        <v>0</v>
      </c>
      <c r="Y169" s="618">
        <v>0</v>
      </c>
      <c r="Z169" s="618">
        <v>835000</v>
      </c>
      <c r="AA169" s="618">
        <v>835000</v>
      </c>
      <c r="AB169" s="618">
        <v>835000</v>
      </c>
      <c r="AC169" s="618">
        <v>0</v>
      </c>
      <c r="AD169" s="618">
        <v>0</v>
      </c>
      <c r="AE169" s="618">
        <v>0</v>
      </c>
      <c r="AF169" s="618">
        <v>0</v>
      </c>
      <c r="AG169" s="618">
        <v>0</v>
      </c>
      <c r="AH169" s="618">
        <v>70645.600000000006</v>
      </c>
      <c r="AI169" s="618">
        <v>5000</v>
      </c>
      <c r="AJ169" s="618">
        <v>759354.4</v>
      </c>
      <c r="AK169" s="618">
        <v>0</v>
      </c>
      <c r="AL169" s="618">
        <v>0</v>
      </c>
      <c r="AM169" s="618">
        <v>0</v>
      </c>
      <c r="AN169" s="618">
        <v>0</v>
      </c>
      <c r="AO169" s="618">
        <v>0</v>
      </c>
      <c r="AP169" s="619">
        <v>0</v>
      </c>
      <c r="AQ169" s="615">
        <v>0</v>
      </c>
      <c r="AR169" s="616">
        <f t="shared" si="14"/>
        <v>0</v>
      </c>
      <c r="AS169" s="616">
        <f t="shared" si="15"/>
        <v>0</v>
      </c>
      <c r="AT169" s="616">
        <f t="shared" si="16"/>
        <v>0</v>
      </c>
      <c r="AU169" s="616">
        <f t="shared" si="20"/>
        <v>0</v>
      </c>
      <c r="AV169" s="616">
        <f t="shared" si="17"/>
        <v>0</v>
      </c>
      <c r="AW169" s="616">
        <f t="shared" si="18"/>
        <v>835000</v>
      </c>
      <c r="AX169" s="616">
        <f t="shared" si="19"/>
        <v>0</v>
      </c>
      <c r="AY169" s="484"/>
      <c r="AZ169" s="484"/>
    </row>
    <row r="170" spans="1:52">
      <c r="A170" s="154"/>
      <c r="B170" s="612">
        <v>2030</v>
      </c>
      <c r="C170" s="613" t="s">
        <v>239</v>
      </c>
      <c r="D170" s="613" t="s">
        <v>449</v>
      </c>
      <c r="E170" s="613" t="s">
        <v>450</v>
      </c>
      <c r="F170" s="613"/>
      <c r="G170" s="613" t="s">
        <v>50</v>
      </c>
      <c r="H170" s="613" t="s">
        <v>24</v>
      </c>
      <c r="I170" s="613" t="s">
        <v>46</v>
      </c>
      <c r="J170" s="613" t="s">
        <v>413</v>
      </c>
      <c r="K170" s="613"/>
      <c r="L170" s="613" t="s">
        <v>29</v>
      </c>
      <c r="M170" s="613" t="s">
        <v>353</v>
      </c>
      <c r="N170" s="613">
        <v>0</v>
      </c>
      <c r="O170" s="613">
        <v>0</v>
      </c>
      <c r="P170" s="613">
        <v>0</v>
      </c>
      <c r="Q170" s="613">
        <v>0</v>
      </c>
      <c r="R170" s="613">
        <v>0</v>
      </c>
      <c r="S170" s="613">
        <v>0</v>
      </c>
      <c r="T170" s="613">
        <v>0</v>
      </c>
      <c r="U170" s="613">
        <v>0</v>
      </c>
      <c r="V170" s="613">
        <v>0</v>
      </c>
      <c r="W170" s="613">
        <v>0</v>
      </c>
      <c r="X170" s="613">
        <v>0</v>
      </c>
      <c r="Y170" s="613">
        <v>0</v>
      </c>
      <c r="Z170" s="613">
        <v>1500000</v>
      </c>
      <c r="AA170" s="613">
        <v>1500000</v>
      </c>
      <c r="AB170" s="613">
        <v>1500000</v>
      </c>
      <c r="AC170" s="613">
        <v>0</v>
      </c>
      <c r="AD170" s="613">
        <v>0</v>
      </c>
      <c r="AE170" s="613">
        <v>0</v>
      </c>
      <c r="AF170" s="613">
        <v>0</v>
      </c>
      <c r="AG170" s="613">
        <v>0</v>
      </c>
      <c r="AH170" s="613">
        <v>77646.899999999994</v>
      </c>
      <c r="AI170" s="613">
        <v>0</v>
      </c>
      <c r="AJ170" s="613">
        <v>1422353.1</v>
      </c>
      <c r="AK170" s="613">
        <v>0</v>
      </c>
      <c r="AL170" s="613">
        <v>0</v>
      </c>
      <c r="AM170" s="613">
        <v>0</v>
      </c>
      <c r="AN170" s="613">
        <v>0</v>
      </c>
      <c r="AO170" s="613">
        <v>0</v>
      </c>
      <c r="AP170" s="614">
        <v>0</v>
      </c>
      <c r="AQ170" s="615">
        <v>0</v>
      </c>
      <c r="AR170" s="616">
        <f t="shared" si="14"/>
        <v>0</v>
      </c>
      <c r="AS170" s="616">
        <f t="shared" si="15"/>
        <v>0</v>
      </c>
      <c r="AT170" s="616">
        <f t="shared" si="16"/>
        <v>0</v>
      </c>
      <c r="AU170" s="616">
        <f t="shared" si="20"/>
        <v>0</v>
      </c>
      <c r="AV170" s="616">
        <f t="shared" si="17"/>
        <v>0</v>
      </c>
      <c r="AW170" s="616">
        <f t="shared" si="18"/>
        <v>1500000</v>
      </c>
      <c r="AX170" s="616">
        <f t="shared" si="19"/>
        <v>0</v>
      </c>
      <c r="AY170" s="484"/>
      <c r="AZ170" s="484"/>
    </row>
    <row r="171" spans="1:52">
      <c r="A171" s="484"/>
      <c r="B171" s="617">
        <v>2030</v>
      </c>
      <c r="C171" s="618" t="s">
        <v>239</v>
      </c>
      <c r="D171" s="618" t="s">
        <v>451</v>
      </c>
      <c r="E171" s="618" t="s">
        <v>452</v>
      </c>
      <c r="F171" s="618"/>
      <c r="G171" s="618" t="s">
        <v>185</v>
      </c>
      <c r="H171" s="618" t="s">
        <v>24</v>
      </c>
      <c r="I171" s="618" t="s">
        <v>34</v>
      </c>
      <c r="J171" s="618" t="s">
        <v>413</v>
      </c>
      <c r="K171" s="618"/>
      <c r="L171" s="618" t="s">
        <v>29</v>
      </c>
      <c r="M171" s="618" t="s">
        <v>353</v>
      </c>
      <c r="N171" s="618">
        <v>0</v>
      </c>
      <c r="O171" s="618">
        <v>0</v>
      </c>
      <c r="P171" s="618">
        <v>0</v>
      </c>
      <c r="Q171" s="618">
        <v>0</v>
      </c>
      <c r="R171" s="618">
        <v>0</v>
      </c>
      <c r="S171" s="618">
        <v>0</v>
      </c>
      <c r="T171" s="618">
        <v>0</v>
      </c>
      <c r="U171" s="618">
        <v>0</v>
      </c>
      <c r="V171" s="618">
        <v>0</v>
      </c>
      <c r="W171" s="618">
        <v>0</v>
      </c>
      <c r="X171" s="618">
        <v>0</v>
      </c>
      <c r="Y171" s="618">
        <v>0</v>
      </c>
      <c r="Z171" s="618">
        <v>750000</v>
      </c>
      <c r="AA171" s="618">
        <v>750000</v>
      </c>
      <c r="AB171" s="618">
        <v>750000</v>
      </c>
      <c r="AC171" s="618">
        <v>0</v>
      </c>
      <c r="AD171" s="618">
        <v>0</v>
      </c>
      <c r="AE171" s="618">
        <v>0</v>
      </c>
      <c r="AF171" s="618">
        <v>0</v>
      </c>
      <c r="AG171" s="618">
        <v>0</v>
      </c>
      <c r="AH171" s="618">
        <v>358618.9</v>
      </c>
      <c r="AI171" s="618">
        <v>196235.4</v>
      </c>
      <c r="AJ171" s="618">
        <v>195145.7</v>
      </c>
      <c r="AK171" s="618">
        <v>0</v>
      </c>
      <c r="AL171" s="618">
        <v>0</v>
      </c>
      <c r="AM171" s="618">
        <v>0</v>
      </c>
      <c r="AN171" s="618">
        <v>0</v>
      </c>
      <c r="AO171" s="618">
        <v>0</v>
      </c>
      <c r="AP171" s="619">
        <v>0</v>
      </c>
      <c r="AQ171" s="615">
        <v>0</v>
      </c>
      <c r="AR171" s="616">
        <f t="shared" si="14"/>
        <v>0</v>
      </c>
      <c r="AS171" s="616">
        <f t="shared" si="15"/>
        <v>0</v>
      </c>
      <c r="AT171" s="616">
        <f t="shared" si="16"/>
        <v>0</v>
      </c>
      <c r="AU171" s="616">
        <f t="shared" si="20"/>
        <v>0</v>
      </c>
      <c r="AV171" s="616">
        <f t="shared" si="17"/>
        <v>0</v>
      </c>
      <c r="AW171" s="616">
        <f t="shared" si="18"/>
        <v>750000</v>
      </c>
      <c r="AX171" s="616">
        <f t="shared" si="19"/>
        <v>0</v>
      </c>
      <c r="AY171" s="484"/>
      <c r="AZ171" s="484"/>
    </row>
    <row r="172" spans="1:52">
      <c r="A172" s="154"/>
      <c r="B172" s="612">
        <v>2030</v>
      </c>
      <c r="C172" s="613" t="s">
        <v>239</v>
      </c>
      <c r="D172" s="613" t="s">
        <v>453</v>
      </c>
      <c r="E172" s="613" t="s">
        <v>454</v>
      </c>
      <c r="F172" s="613"/>
      <c r="G172" s="613" t="s">
        <v>50</v>
      </c>
      <c r="H172" s="613" t="s">
        <v>24</v>
      </c>
      <c r="I172" s="613" t="s">
        <v>455</v>
      </c>
      <c r="J172" s="613" t="s">
        <v>413</v>
      </c>
      <c r="K172" s="613"/>
      <c r="L172" s="613" t="s">
        <v>29</v>
      </c>
      <c r="M172" s="613" t="s">
        <v>401</v>
      </c>
      <c r="N172" s="613">
        <v>0</v>
      </c>
      <c r="O172" s="613">
        <v>0</v>
      </c>
      <c r="P172" s="613">
        <v>0</v>
      </c>
      <c r="Q172" s="613">
        <v>0</v>
      </c>
      <c r="R172" s="613">
        <v>0</v>
      </c>
      <c r="S172" s="613">
        <v>0</v>
      </c>
      <c r="T172" s="613">
        <v>0</v>
      </c>
      <c r="U172" s="613">
        <v>0</v>
      </c>
      <c r="V172" s="613">
        <v>0</v>
      </c>
      <c r="W172" s="613">
        <v>0</v>
      </c>
      <c r="X172" s="613">
        <v>0</v>
      </c>
      <c r="Y172" s="613">
        <v>0</v>
      </c>
      <c r="Z172" s="613">
        <v>300000</v>
      </c>
      <c r="AA172" s="613">
        <v>300000</v>
      </c>
      <c r="AB172" s="613">
        <v>300000</v>
      </c>
      <c r="AC172" s="613">
        <v>0</v>
      </c>
      <c r="AD172" s="613">
        <v>0</v>
      </c>
      <c r="AE172" s="613">
        <v>0</v>
      </c>
      <c r="AF172" s="613">
        <v>0</v>
      </c>
      <c r="AG172" s="613">
        <v>0</v>
      </c>
      <c r="AH172" s="613">
        <v>25685.75</v>
      </c>
      <c r="AI172" s="613">
        <v>0</v>
      </c>
      <c r="AJ172" s="613">
        <v>274314.25</v>
      </c>
      <c r="AK172" s="613">
        <v>0</v>
      </c>
      <c r="AL172" s="613">
        <v>0</v>
      </c>
      <c r="AM172" s="613">
        <v>0</v>
      </c>
      <c r="AN172" s="613">
        <v>0</v>
      </c>
      <c r="AO172" s="613">
        <v>0</v>
      </c>
      <c r="AP172" s="614">
        <v>0</v>
      </c>
      <c r="AQ172" s="615">
        <v>0</v>
      </c>
      <c r="AR172" s="616">
        <f t="shared" si="14"/>
        <v>0</v>
      </c>
      <c r="AS172" s="616">
        <f t="shared" si="15"/>
        <v>0</v>
      </c>
      <c r="AT172" s="616">
        <f t="shared" si="16"/>
        <v>0</v>
      </c>
      <c r="AU172" s="616">
        <f t="shared" si="20"/>
        <v>0</v>
      </c>
      <c r="AV172" s="616">
        <f t="shared" si="17"/>
        <v>0</v>
      </c>
      <c r="AW172" s="616">
        <f t="shared" si="18"/>
        <v>300000</v>
      </c>
      <c r="AX172" s="616">
        <f t="shared" si="19"/>
        <v>0</v>
      </c>
      <c r="AY172" s="484"/>
      <c r="AZ172" s="484"/>
    </row>
    <row r="173" spans="1:52">
      <c r="A173" s="484"/>
      <c r="B173" s="617">
        <v>2030</v>
      </c>
      <c r="C173" s="618" t="s">
        <v>239</v>
      </c>
      <c r="D173" s="618" t="s">
        <v>456</v>
      </c>
      <c r="E173" s="618" t="s">
        <v>457</v>
      </c>
      <c r="F173" s="618" t="s">
        <v>41</v>
      </c>
      <c r="G173" s="618" t="s">
        <v>41</v>
      </c>
      <c r="H173" s="618" t="s">
        <v>15</v>
      </c>
      <c r="I173" s="618" t="s">
        <v>458</v>
      </c>
      <c r="J173" s="618" t="s">
        <v>26</v>
      </c>
      <c r="K173" s="618"/>
      <c r="L173" s="618" t="s">
        <v>458</v>
      </c>
      <c r="M173" s="618" t="s">
        <v>353</v>
      </c>
      <c r="N173" s="618">
        <v>0</v>
      </c>
      <c r="O173" s="618">
        <v>0</v>
      </c>
      <c r="P173" s="618">
        <v>323793.35330000002</v>
      </c>
      <c r="Q173" s="618">
        <v>0</v>
      </c>
      <c r="R173" s="618">
        <v>0</v>
      </c>
      <c r="S173" s="618">
        <v>456220.02120000002</v>
      </c>
      <c r="T173" s="618">
        <v>0</v>
      </c>
      <c r="U173" s="618">
        <v>5461801.2450000001</v>
      </c>
      <c r="V173" s="618">
        <v>0</v>
      </c>
      <c r="W173" s="618">
        <v>29002.16461</v>
      </c>
      <c r="X173" s="618">
        <v>17241394.489999998</v>
      </c>
      <c r="Y173" s="618">
        <v>93241678.980000004</v>
      </c>
      <c r="Z173" s="618">
        <v>402243.76819999999</v>
      </c>
      <c r="AA173" s="618">
        <v>2564311.9580000001</v>
      </c>
      <c r="AB173" s="618">
        <v>402243.76819999999</v>
      </c>
      <c r="AC173" s="618">
        <v>14961955.51</v>
      </c>
      <c r="AD173" s="618">
        <v>2279438.977</v>
      </c>
      <c r="AE173" s="618">
        <v>0</v>
      </c>
      <c r="AF173" s="618">
        <v>0</v>
      </c>
      <c r="AG173" s="618">
        <v>2422.5283129999998</v>
      </c>
      <c r="AH173" s="618">
        <v>0</v>
      </c>
      <c r="AI173" s="618">
        <v>0</v>
      </c>
      <c r="AJ173" s="618">
        <v>402243.76819999999</v>
      </c>
      <c r="AK173" s="618">
        <v>0</v>
      </c>
      <c r="AL173" s="618">
        <v>43995730.189999998</v>
      </c>
      <c r="AM173" s="618">
        <v>2292286.446</v>
      </c>
      <c r="AN173" s="618">
        <v>0</v>
      </c>
      <c r="AO173" s="618">
        <v>0</v>
      </c>
      <c r="AP173" s="619">
        <v>0</v>
      </c>
      <c r="AQ173" s="615">
        <v>0</v>
      </c>
      <c r="AR173" s="616">
        <f t="shared" si="14"/>
        <v>3674929.2146736253</v>
      </c>
      <c r="AS173" s="616">
        <f t="shared" si="15"/>
        <v>191472.90867604478</v>
      </c>
      <c r="AT173" s="616">
        <f t="shared" si="16"/>
        <v>14961955.51</v>
      </c>
      <c r="AU173" s="616">
        <f t="shared" si="20"/>
        <v>2279438.977</v>
      </c>
      <c r="AV173" s="616">
        <f t="shared" si="17"/>
        <v>43995730.189999998</v>
      </c>
      <c r="AW173" s="616">
        <f t="shared" si="18"/>
        <v>2694530.2141999998</v>
      </c>
      <c r="AX173" s="616">
        <f t="shared" si="19"/>
        <v>11.971857856289978</v>
      </c>
      <c r="AY173" s="484"/>
      <c r="AZ173" s="484"/>
    </row>
    <row r="174" spans="1:52">
      <c r="A174" s="154"/>
      <c r="B174" s="612">
        <v>2030</v>
      </c>
      <c r="C174" s="613" t="s">
        <v>239</v>
      </c>
      <c r="D174" s="613" t="s">
        <v>459</v>
      </c>
      <c r="E174" s="613" t="s">
        <v>460</v>
      </c>
      <c r="F174" s="613" t="s">
        <v>41</v>
      </c>
      <c r="G174" s="613" t="s">
        <v>41</v>
      </c>
      <c r="H174" s="613" t="s">
        <v>15</v>
      </c>
      <c r="I174" s="613" t="s">
        <v>458</v>
      </c>
      <c r="J174" s="613" t="s">
        <v>26</v>
      </c>
      <c r="K174" s="613"/>
      <c r="L174" s="613" t="s">
        <v>458</v>
      </c>
      <c r="M174" s="613" t="s">
        <v>353</v>
      </c>
      <c r="N174" s="613">
        <v>0</v>
      </c>
      <c r="O174" s="613">
        <v>0</v>
      </c>
      <c r="P174" s="613">
        <v>35457294.75</v>
      </c>
      <c r="Q174" s="613">
        <v>0</v>
      </c>
      <c r="R174" s="613">
        <v>0</v>
      </c>
      <c r="S174" s="613">
        <v>16127629.24</v>
      </c>
      <c r="T174" s="613">
        <v>0</v>
      </c>
      <c r="U174" s="613">
        <v>250716690.09999999</v>
      </c>
      <c r="V174" s="613">
        <v>0</v>
      </c>
      <c r="W174" s="613">
        <v>1331305.6240000001</v>
      </c>
      <c r="X174" s="613">
        <v>167570558.80000001</v>
      </c>
      <c r="Y174" s="613">
        <v>419196287.69999999</v>
      </c>
      <c r="Z174" s="613">
        <v>844998.15040000004</v>
      </c>
      <c r="AA174" s="613">
        <v>95503556.459999993</v>
      </c>
      <c r="AB174" s="613">
        <v>844998.15040000004</v>
      </c>
      <c r="AC174" s="613">
        <v>69584225.790000007</v>
      </c>
      <c r="AD174" s="613">
        <v>97986333.040000007</v>
      </c>
      <c r="AE174" s="613">
        <v>0</v>
      </c>
      <c r="AF174" s="613">
        <v>0</v>
      </c>
      <c r="AG174" s="613">
        <v>85637.711259999996</v>
      </c>
      <c r="AH174" s="613">
        <v>0</v>
      </c>
      <c r="AI174" s="613">
        <v>0</v>
      </c>
      <c r="AJ174" s="613">
        <v>844998.15040000004</v>
      </c>
      <c r="AK174" s="613">
        <v>0</v>
      </c>
      <c r="AL174" s="613">
        <v>214184741.80000001</v>
      </c>
      <c r="AM174" s="613">
        <v>71164502.920000002</v>
      </c>
      <c r="AN174" s="613">
        <v>0</v>
      </c>
      <c r="AO174" s="613">
        <v>0</v>
      </c>
      <c r="AP174" s="614">
        <v>0</v>
      </c>
      <c r="AQ174" s="615">
        <v>0</v>
      </c>
      <c r="AR174" s="616">
        <f t="shared" si="14"/>
        <v>13777671.136443943</v>
      </c>
      <c r="AS174" s="616">
        <f t="shared" si="15"/>
        <v>4577735.6014267895</v>
      </c>
      <c r="AT174" s="616">
        <f t="shared" si="16"/>
        <v>69584225.790000007</v>
      </c>
      <c r="AU174" s="616">
        <f t="shared" si="20"/>
        <v>97986333.040000007</v>
      </c>
      <c r="AV174" s="616">
        <f t="shared" si="17"/>
        <v>214184741.80000001</v>
      </c>
      <c r="AW174" s="616">
        <f t="shared" si="18"/>
        <v>72009501.0704</v>
      </c>
      <c r="AX174" s="616">
        <f t="shared" si="19"/>
        <v>15.545787069445304</v>
      </c>
      <c r="AY174" s="484"/>
      <c r="AZ174" s="484"/>
    </row>
    <row r="175" spans="1:52">
      <c r="A175" s="484"/>
      <c r="B175" s="617">
        <v>2030</v>
      </c>
      <c r="C175" s="618" t="s">
        <v>239</v>
      </c>
      <c r="D175" s="618" t="s">
        <v>461</v>
      </c>
      <c r="E175" s="618" t="s">
        <v>462</v>
      </c>
      <c r="F175" s="618" t="s">
        <v>41</v>
      </c>
      <c r="G175" s="618" t="s">
        <v>41</v>
      </c>
      <c r="H175" s="618" t="s">
        <v>15</v>
      </c>
      <c r="I175" s="618" t="s">
        <v>458</v>
      </c>
      <c r="J175" s="618" t="s">
        <v>26</v>
      </c>
      <c r="K175" s="618"/>
      <c r="L175" s="618" t="s">
        <v>458</v>
      </c>
      <c r="M175" s="618" t="s">
        <v>353</v>
      </c>
      <c r="N175" s="618">
        <v>0</v>
      </c>
      <c r="O175" s="618">
        <v>0</v>
      </c>
      <c r="P175" s="618">
        <v>2352957.2200000002</v>
      </c>
      <c r="Q175" s="618">
        <v>0</v>
      </c>
      <c r="R175" s="618">
        <v>0</v>
      </c>
      <c r="S175" s="618">
        <v>338849.28480000002</v>
      </c>
      <c r="T175" s="618">
        <v>0</v>
      </c>
      <c r="U175" s="618">
        <v>9700312.6879999992</v>
      </c>
      <c r="V175" s="618">
        <v>0</v>
      </c>
      <c r="W175" s="618">
        <v>51508.660369999998</v>
      </c>
      <c r="X175" s="618">
        <v>30007536.43</v>
      </c>
      <c r="Y175" s="618">
        <v>287477832</v>
      </c>
      <c r="Z175" s="618">
        <v>511935.99619999999</v>
      </c>
      <c r="AA175" s="618">
        <v>17576639.690000001</v>
      </c>
      <c r="AB175" s="618">
        <v>511935.99619999999</v>
      </c>
      <c r="AC175" s="618">
        <v>26323766.949999999</v>
      </c>
      <c r="AD175" s="618">
        <v>3683769.4759999998</v>
      </c>
      <c r="AE175" s="618">
        <v>0</v>
      </c>
      <c r="AF175" s="618">
        <v>0</v>
      </c>
      <c r="AG175" s="618">
        <v>1799.289702</v>
      </c>
      <c r="AH175" s="618">
        <v>0</v>
      </c>
      <c r="AI175" s="618">
        <v>0</v>
      </c>
      <c r="AJ175" s="618">
        <v>511935.99619999999</v>
      </c>
      <c r="AK175" s="618">
        <v>0</v>
      </c>
      <c r="AL175" s="618">
        <v>68306921.980000004</v>
      </c>
      <c r="AM175" s="618">
        <v>2282685.858</v>
      </c>
      <c r="AN175" s="618">
        <v>0</v>
      </c>
      <c r="AO175" s="618">
        <v>0</v>
      </c>
      <c r="AP175" s="619">
        <v>0</v>
      </c>
      <c r="AQ175" s="615">
        <v>0</v>
      </c>
      <c r="AR175" s="616">
        <f t="shared" si="14"/>
        <v>2386083.0474511818</v>
      </c>
      <c r="AS175" s="616">
        <f t="shared" si="15"/>
        <v>79738.302803705927</v>
      </c>
      <c r="AT175" s="616">
        <f t="shared" si="16"/>
        <v>26323766.949999999</v>
      </c>
      <c r="AU175" s="616">
        <f t="shared" si="20"/>
        <v>3683769.4759999998</v>
      </c>
      <c r="AV175" s="616">
        <f t="shared" si="17"/>
        <v>68306921.980000004</v>
      </c>
      <c r="AW175" s="616">
        <f t="shared" si="18"/>
        <v>2794621.8541999999</v>
      </c>
      <c r="AX175" s="616">
        <f t="shared" si="19"/>
        <v>28.62721901191393</v>
      </c>
      <c r="AY175" s="484"/>
      <c r="AZ175" s="484"/>
    </row>
    <row r="176" spans="1:52">
      <c r="A176" s="154"/>
      <c r="B176" s="612">
        <v>2030</v>
      </c>
      <c r="C176" s="613" t="s">
        <v>239</v>
      </c>
      <c r="D176" s="613" t="s">
        <v>463</v>
      </c>
      <c r="E176" s="613" t="s">
        <v>464</v>
      </c>
      <c r="F176" s="613"/>
      <c r="G176" s="613" t="s">
        <v>19</v>
      </c>
      <c r="H176" s="613" t="s">
        <v>15</v>
      </c>
      <c r="I176" s="613" t="s">
        <v>465</v>
      </c>
      <c r="J176" s="613" t="s">
        <v>26</v>
      </c>
      <c r="K176" s="613"/>
      <c r="L176" s="613" t="s">
        <v>29</v>
      </c>
      <c r="M176" s="613" t="s">
        <v>353</v>
      </c>
      <c r="N176" s="613">
        <v>0</v>
      </c>
      <c r="O176" s="613">
        <v>0</v>
      </c>
      <c r="P176" s="613">
        <v>0</v>
      </c>
      <c r="Q176" s="613">
        <v>0</v>
      </c>
      <c r="R176" s="613">
        <v>0</v>
      </c>
      <c r="S176" s="613">
        <v>0</v>
      </c>
      <c r="T176" s="613">
        <v>0</v>
      </c>
      <c r="U176" s="613">
        <v>0</v>
      </c>
      <c r="V176" s="613">
        <v>0</v>
      </c>
      <c r="W176" s="613">
        <v>0</v>
      </c>
      <c r="X176" s="613">
        <v>0</v>
      </c>
      <c r="Y176" s="613">
        <v>0</v>
      </c>
      <c r="Z176" s="613">
        <v>1657875</v>
      </c>
      <c r="AA176" s="613">
        <v>1657875</v>
      </c>
      <c r="AB176" s="613">
        <v>1657875</v>
      </c>
      <c r="AC176" s="613">
        <v>0</v>
      </c>
      <c r="AD176" s="613">
        <v>0</v>
      </c>
      <c r="AE176" s="613">
        <v>0</v>
      </c>
      <c r="AF176" s="613">
        <v>0</v>
      </c>
      <c r="AG176" s="613">
        <v>0</v>
      </c>
      <c r="AH176" s="613">
        <v>22105</v>
      </c>
      <c r="AI176" s="613">
        <v>6410.45</v>
      </c>
      <c r="AJ176" s="613">
        <v>1629359.55</v>
      </c>
      <c r="AK176" s="613">
        <v>0</v>
      </c>
      <c r="AL176" s="613">
        <v>0</v>
      </c>
      <c r="AM176" s="613">
        <v>0</v>
      </c>
      <c r="AN176" s="613">
        <v>0</v>
      </c>
      <c r="AO176" s="613">
        <v>0</v>
      </c>
      <c r="AP176" s="614">
        <v>0</v>
      </c>
      <c r="AQ176" s="615">
        <v>0</v>
      </c>
      <c r="AR176" s="616">
        <f t="shared" si="14"/>
        <v>0</v>
      </c>
      <c r="AS176" s="616">
        <f t="shared" si="15"/>
        <v>0</v>
      </c>
      <c r="AT176" s="616">
        <f t="shared" si="16"/>
        <v>0</v>
      </c>
      <c r="AU176" s="616">
        <f t="shared" si="20"/>
        <v>0</v>
      </c>
      <c r="AV176" s="616">
        <f t="shared" si="17"/>
        <v>0</v>
      </c>
      <c r="AW176" s="616">
        <f t="shared" si="18"/>
        <v>1657875</v>
      </c>
      <c r="AX176" s="616">
        <f t="shared" si="19"/>
        <v>0</v>
      </c>
      <c r="AY176" s="484"/>
      <c r="AZ176" s="484"/>
    </row>
    <row r="177" spans="1:52">
      <c r="A177" s="484"/>
      <c r="B177" s="617">
        <v>2030</v>
      </c>
      <c r="C177" s="618" t="s">
        <v>239</v>
      </c>
      <c r="D177" s="618" t="s">
        <v>466</v>
      </c>
      <c r="E177" s="618" t="s">
        <v>467</v>
      </c>
      <c r="F177" s="618"/>
      <c r="G177" s="618" t="s">
        <v>27</v>
      </c>
      <c r="H177" s="618" t="s">
        <v>15</v>
      </c>
      <c r="I177" s="618" t="s">
        <v>46</v>
      </c>
      <c r="J177" s="618" t="s">
        <v>26</v>
      </c>
      <c r="K177" s="618"/>
      <c r="L177" s="618" t="s">
        <v>20</v>
      </c>
      <c r="M177" s="618" t="s">
        <v>353</v>
      </c>
      <c r="N177" s="618">
        <v>0</v>
      </c>
      <c r="O177" s="618">
        <v>0</v>
      </c>
      <c r="P177" s="618">
        <v>864968.17249999999</v>
      </c>
      <c r="Q177" s="618">
        <v>0</v>
      </c>
      <c r="R177" s="618">
        <v>0</v>
      </c>
      <c r="S177" s="618">
        <v>520665.12770000001</v>
      </c>
      <c r="T177" s="618">
        <v>0</v>
      </c>
      <c r="U177" s="618">
        <v>6133256.3169999998</v>
      </c>
      <c r="V177" s="618">
        <v>0</v>
      </c>
      <c r="W177" s="618">
        <v>32567.591039999999</v>
      </c>
      <c r="X177" s="618">
        <v>10443964.75</v>
      </c>
      <c r="Y177" s="618">
        <v>17381684.18</v>
      </c>
      <c r="Z177" s="618">
        <v>5040700</v>
      </c>
      <c r="AA177" s="618">
        <v>7324101.4479999999</v>
      </c>
      <c r="AB177" s="618">
        <v>4949010.4960000003</v>
      </c>
      <c r="AC177" s="618">
        <v>3118629.7250000001</v>
      </c>
      <c r="AD177" s="618">
        <v>7300880.2199999997</v>
      </c>
      <c r="AE177" s="618">
        <v>0</v>
      </c>
      <c r="AF177" s="618">
        <v>0</v>
      </c>
      <c r="AG177" s="618">
        <v>2764.731828</v>
      </c>
      <c r="AH177" s="618">
        <v>471127.87329999998</v>
      </c>
      <c r="AI177" s="618">
        <v>368702.54430000001</v>
      </c>
      <c r="AJ177" s="618">
        <v>2104008.6869999999</v>
      </c>
      <c r="AK177" s="618">
        <v>2096860.8959999999</v>
      </c>
      <c r="AL177" s="618">
        <v>10900021.98</v>
      </c>
      <c r="AM177" s="618">
        <v>4762006.71</v>
      </c>
      <c r="AN177" s="618">
        <v>78102.135330000005</v>
      </c>
      <c r="AO177" s="618">
        <v>0</v>
      </c>
      <c r="AP177" s="619">
        <v>47240.190450000002</v>
      </c>
      <c r="AQ177" s="615">
        <v>0</v>
      </c>
      <c r="AR177" s="616">
        <f t="shared" si="14"/>
        <v>918695.71181403974</v>
      </c>
      <c r="AS177" s="616">
        <f t="shared" si="15"/>
        <v>404256.84230708587</v>
      </c>
      <c r="AT177" s="616">
        <f t="shared" si="16"/>
        <v>3243972.0507800002</v>
      </c>
      <c r="AU177" s="616">
        <f t="shared" si="20"/>
        <v>7300880.2199999997</v>
      </c>
      <c r="AV177" s="616">
        <f t="shared" si="17"/>
        <v>10900021.98</v>
      </c>
      <c r="AW177" s="616">
        <f t="shared" si="18"/>
        <v>9711017.2060000002</v>
      </c>
      <c r="AX177" s="616">
        <f t="shared" si="19"/>
        <v>11.77965642541341</v>
      </c>
      <c r="AY177" s="484"/>
      <c r="AZ177" s="484"/>
    </row>
    <row r="178" spans="1:52">
      <c r="A178" s="154"/>
      <c r="B178" s="612">
        <v>2030</v>
      </c>
      <c r="C178" s="613" t="s">
        <v>239</v>
      </c>
      <c r="D178" s="613" t="s">
        <v>468</v>
      </c>
      <c r="E178" s="613" t="s">
        <v>469</v>
      </c>
      <c r="F178" s="613"/>
      <c r="G178" s="613" t="s">
        <v>18</v>
      </c>
      <c r="H178" s="613" t="s">
        <v>15</v>
      </c>
      <c r="I178" s="613" t="s">
        <v>46</v>
      </c>
      <c r="J178" s="613" t="s">
        <v>26</v>
      </c>
      <c r="K178" s="613"/>
      <c r="L178" s="613" t="s">
        <v>29</v>
      </c>
      <c r="M178" s="613" t="s">
        <v>401</v>
      </c>
      <c r="N178" s="613">
        <v>0</v>
      </c>
      <c r="O178" s="613">
        <v>0</v>
      </c>
      <c r="P178" s="613">
        <v>0</v>
      </c>
      <c r="Q178" s="613">
        <v>0</v>
      </c>
      <c r="R178" s="613">
        <v>0</v>
      </c>
      <c r="S178" s="613">
        <v>0</v>
      </c>
      <c r="T178" s="613">
        <v>0</v>
      </c>
      <c r="U178" s="613">
        <v>0</v>
      </c>
      <c r="V178" s="613">
        <v>0</v>
      </c>
      <c r="W178" s="613">
        <v>0</v>
      </c>
      <c r="X178" s="613">
        <v>0</v>
      </c>
      <c r="Y178" s="613">
        <v>0</v>
      </c>
      <c r="Z178" s="613">
        <v>520816.90960000001</v>
      </c>
      <c r="AA178" s="613">
        <v>520816.90960000001</v>
      </c>
      <c r="AB178" s="613">
        <v>520816.90960000001</v>
      </c>
      <c r="AC178" s="613">
        <v>0</v>
      </c>
      <c r="AD178" s="613">
        <v>0</v>
      </c>
      <c r="AE178" s="613">
        <v>0</v>
      </c>
      <c r="AF178" s="613">
        <v>0</v>
      </c>
      <c r="AG178" s="613">
        <v>0</v>
      </c>
      <c r="AH178" s="613">
        <v>14127.9112</v>
      </c>
      <c r="AI178" s="613">
        <v>33150</v>
      </c>
      <c r="AJ178" s="613">
        <v>108888.9984</v>
      </c>
      <c r="AK178" s="613">
        <v>364650</v>
      </c>
      <c r="AL178" s="613">
        <v>0</v>
      </c>
      <c r="AM178" s="613">
        <v>0</v>
      </c>
      <c r="AN178" s="613">
        <v>0</v>
      </c>
      <c r="AO178" s="613">
        <v>0</v>
      </c>
      <c r="AP178" s="614">
        <v>0</v>
      </c>
      <c r="AQ178" s="615">
        <v>0</v>
      </c>
      <c r="AR178" s="616">
        <f t="shared" si="14"/>
        <v>0</v>
      </c>
      <c r="AS178" s="616">
        <f t="shared" si="15"/>
        <v>0</v>
      </c>
      <c r="AT178" s="616">
        <f t="shared" si="16"/>
        <v>0</v>
      </c>
      <c r="AU178" s="616">
        <f t="shared" si="20"/>
        <v>0</v>
      </c>
      <c r="AV178" s="616">
        <f t="shared" si="17"/>
        <v>0</v>
      </c>
      <c r="AW178" s="616">
        <f t="shared" si="18"/>
        <v>520816.90960000001</v>
      </c>
      <c r="AX178" s="616">
        <f t="shared" si="19"/>
        <v>0</v>
      </c>
      <c r="AY178" s="484"/>
      <c r="AZ178" s="484"/>
    </row>
    <row r="179" spans="1:52">
      <c r="A179" s="484"/>
      <c r="B179" s="617">
        <v>2030</v>
      </c>
      <c r="C179" s="618" t="s">
        <v>239</v>
      </c>
      <c r="D179" s="618" t="s">
        <v>470</v>
      </c>
      <c r="E179" s="618" t="s">
        <v>471</v>
      </c>
      <c r="F179" s="618"/>
      <c r="G179" s="618" t="s">
        <v>18</v>
      </c>
      <c r="H179" s="618" t="s">
        <v>15</v>
      </c>
      <c r="I179" s="618" t="s">
        <v>46</v>
      </c>
      <c r="J179" s="618" t="s">
        <v>26</v>
      </c>
      <c r="K179" s="618"/>
      <c r="L179" s="618" t="s">
        <v>29</v>
      </c>
      <c r="M179" s="618" t="s">
        <v>353</v>
      </c>
      <c r="N179" s="618">
        <v>0</v>
      </c>
      <c r="O179" s="618">
        <v>0</v>
      </c>
      <c r="P179" s="618">
        <v>0</v>
      </c>
      <c r="Q179" s="618">
        <v>0</v>
      </c>
      <c r="R179" s="618">
        <v>0</v>
      </c>
      <c r="S179" s="618">
        <v>0</v>
      </c>
      <c r="T179" s="618">
        <v>0</v>
      </c>
      <c r="U179" s="618">
        <v>0</v>
      </c>
      <c r="V179" s="618">
        <v>0</v>
      </c>
      <c r="W179" s="618">
        <v>0</v>
      </c>
      <c r="X179" s="618">
        <v>0</v>
      </c>
      <c r="Y179" s="618">
        <v>0</v>
      </c>
      <c r="Z179" s="618">
        <v>609960</v>
      </c>
      <c r="AA179" s="618">
        <v>609960</v>
      </c>
      <c r="AB179" s="618">
        <v>609960</v>
      </c>
      <c r="AC179" s="618">
        <v>0</v>
      </c>
      <c r="AD179" s="618">
        <v>0</v>
      </c>
      <c r="AE179" s="618">
        <v>0</v>
      </c>
      <c r="AF179" s="618">
        <v>0</v>
      </c>
      <c r="AG179" s="618">
        <v>0</v>
      </c>
      <c r="AH179" s="618">
        <v>30498</v>
      </c>
      <c r="AI179" s="618">
        <v>30498</v>
      </c>
      <c r="AJ179" s="618">
        <v>155915.5</v>
      </c>
      <c r="AK179" s="618">
        <v>393048.5</v>
      </c>
      <c r="AL179" s="618">
        <v>0</v>
      </c>
      <c r="AM179" s="618">
        <v>0</v>
      </c>
      <c r="AN179" s="618">
        <v>0</v>
      </c>
      <c r="AO179" s="618">
        <v>0</v>
      </c>
      <c r="AP179" s="619">
        <v>0</v>
      </c>
      <c r="AQ179" s="615">
        <v>0</v>
      </c>
      <c r="AR179" s="616">
        <f t="shared" si="14"/>
        <v>0</v>
      </c>
      <c r="AS179" s="616">
        <f t="shared" si="15"/>
        <v>0</v>
      </c>
      <c r="AT179" s="616">
        <f t="shared" si="16"/>
        <v>0</v>
      </c>
      <c r="AU179" s="616">
        <f t="shared" si="20"/>
        <v>0</v>
      </c>
      <c r="AV179" s="616">
        <f t="shared" si="17"/>
        <v>0</v>
      </c>
      <c r="AW179" s="616">
        <f t="shared" si="18"/>
        <v>609960</v>
      </c>
      <c r="AX179" s="616">
        <f t="shared" si="19"/>
        <v>0</v>
      </c>
      <c r="AY179" s="484"/>
      <c r="AZ179" s="484"/>
    </row>
    <row r="180" spans="1:52">
      <c r="A180" s="154"/>
      <c r="B180" s="612">
        <v>2030</v>
      </c>
      <c r="C180" s="613" t="s">
        <v>239</v>
      </c>
      <c r="D180" s="613" t="s">
        <v>472</v>
      </c>
      <c r="E180" s="613" t="s">
        <v>473</v>
      </c>
      <c r="F180" s="613"/>
      <c r="G180" s="613" t="s">
        <v>45</v>
      </c>
      <c r="H180" s="613" t="s">
        <v>15</v>
      </c>
      <c r="I180" s="613" t="s">
        <v>46</v>
      </c>
      <c r="J180" s="613" t="s">
        <v>26</v>
      </c>
      <c r="K180" s="613"/>
      <c r="L180" s="613" t="s">
        <v>20</v>
      </c>
      <c r="M180" s="613" t="s">
        <v>353</v>
      </c>
      <c r="N180" s="613">
        <v>0</v>
      </c>
      <c r="O180" s="613">
        <v>0</v>
      </c>
      <c r="P180" s="613">
        <v>0</v>
      </c>
      <c r="Q180" s="613">
        <v>0</v>
      </c>
      <c r="R180" s="613">
        <v>0</v>
      </c>
      <c r="S180" s="613">
        <v>0</v>
      </c>
      <c r="T180" s="613">
        <v>0</v>
      </c>
      <c r="U180" s="613">
        <v>0</v>
      </c>
      <c r="V180" s="613">
        <v>0</v>
      </c>
      <c r="W180" s="613">
        <v>0</v>
      </c>
      <c r="X180" s="613">
        <v>742983.34620000003</v>
      </c>
      <c r="Y180" s="613">
        <v>1238305.577</v>
      </c>
      <c r="Z180" s="613">
        <v>465576.25520000001</v>
      </c>
      <c r="AA180" s="613">
        <v>684851.5943</v>
      </c>
      <c r="AB180" s="613">
        <v>456314.02340000001</v>
      </c>
      <c r="AC180" s="613">
        <v>742983.34620000003</v>
      </c>
      <c r="AD180" s="613">
        <v>0</v>
      </c>
      <c r="AE180" s="613">
        <v>0</v>
      </c>
      <c r="AF180" s="613">
        <v>0</v>
      </c>
      <c r="AG180" s="613">
        <v>0</v>
      </c>
      <c r="AH180" s="613">
        <v>0</v>
      </c>
      <c r="AI180" s="613">
        <v>0</v>
      </c>
      <c r="AJ180" s="613">
        <v>297928.41729999997</v>
      </c>
      <c r="AK180" s="613">
        <v>167647.83790000001</v>
      </c>
      <c r="AL180" s="613">
        <v>1759161.7549999999</v>
      </c>
      <c r="AM180" s="613">
        <v>0</v>
      </c>
      <c r="AN180" s="613">
        <v>0</v>
      </c>
      <c r="AO180" s="613">
        <v>0</v>
      </c>
      <c r="AP180" s="614">
        <v>0</v>
      </c>
      <c r="AQ180" s="615">
        <v>0</v>
      </c>
      <c r="AR180" s="616">
        <f t="shared" si="14"/>
        <v>0</v>
      </c>
      <c r="AS180" s="616">
        <f t="shared" si="15"/>
        <v>0</v>
      </c>
      <c r="AT180" s="616">
        <f t="shared" si="16"/>
        <v>742983.34620000003</v>
      </c>
      <c r="AU180" s="616">
        <f t="shared" si="20"/>
        <v>0</v>
      </c>
      <c r="AV180" s="616">
        <f t="shared" si="17"/>
        <v>1759161.7549999999</v>
      </c>
      <c r="AW180" s="616">
        <f t="shared" si="18"/>
        <v>456314.02340000001</v>
      </c>
      <c r="AX180" s="616">
        <f t="shared" si="19"/>
        <v>0</v>
      </c>
      <c r="AY180" s="484"/>
      <c r="AZ180" s="484"/>
    </row>
    <row r="181" spans="1:52">
      <c r="A181" s="484"/>
      <c r="B181" s="617">
        <v>2030</v>
      </c>
      <c r="C181" s="618" t="s">
        <v>239</v>
      </c>
      <c r="D181" s="618" t="s">
        <v>474</v>
      </c>
      <c r="E181" s="618" t="s">
        <v>475</v>
      </c>
      <c r="F181" s="618"/>
      <c r="G181" s="618" t="s">
        <v>45</v>
      </c>
      <c r="H181" s="618" t="s">
        <v>15</v>
      </c>
      <c r="I181" s="618" t="s">
        <v>412</v>
      </c>
      <c r="J181" s="618" t="s">
        <v>26</v>
      </c>
      <c r="K181" s="618"/>
      <c r="L181" s="618" t="s">
        <v>20</v>
      </c>
      <c r="M181" s="618" t="s">
        <v>353</v>
      </c>
      <c r="N181" s="618">
        <v>0</v>
      </c>
      <c r="O181" s="618">
        <v>0</v>
      </c>
      <c r="P181" s="618">
        <v>38599.171849999999</v>
      </c>
      <c r="Q181" s="618">
        <v>0</v>
      </c>
      <c r="R181" s="618">
        <v>0</v>
      </c>
      <c r="S181" s="618">
        <v>28961.394059999999</v>
      </c>
      <c r="T181" s="618">
        <v>0</v>
      </c>
      <c r="U181" s="618">
        <v>460070.91409999999</v>
      </c>
      <c r="V181" s="618">
        <v>0</v>
      </c>
      <c r="W181" s="618">
        <v>2442.9765539999999</v>
      </c>
      <c r="X181" s="618">
        <v>329888.81449999998</v>
      </c>
      <c r="Y181" s="618">
        <v>529620.90960000001</v>
      </c>
      <c r="Z181" s="618">
        <v>205799.61989999999</v>
      </c>
      <c r="AA181" s="618">
        <v>620196.66009999998</v>
      </c>
      <c r="AB181" s="618">
        <v>222722.7573</v>
      </c>
      <c r="AC181" s="618">
        <v>181055.7113</v>
      </c>
      <c r="AD181" s="618">
        <v>171285.21290000001</v>
      </c>
      <c r="AE181" s="618">
        <v>0</v>
      </c>
      <c r="AF181" s="618">
        <v>0</v>
      </c>
      <c r="AG181" s="618">
        <v>153.78500249999999</v>
      </c>
      <c r="AH181" s="618">
        <v>8486.4</v>
      </c>
      <c r="AI181" s="618">
        <v>442</v>
      </c>
      <c r="AJ181" s="618">
        <v>53652.879849999998</v>
      </c>
      <c r="AK181" s="618">
        <v>143218.3401</v>
      </c>
      <c r="AL181" s="618">
        <v>484625.55709999998</v>
      </c>
      <c r="AM181" s="618">
        <v>107514.1436</v>
      </c>
      <c r="AN181" s="618">
        <v>86558.269880000007</v>
      </c>
      <c r="AO181" s="618">
        <v>0</v>
      </c>
      <c r="AP181" s="619">
        <v>0</v>
      </c>
      <c r="AQ181" s="615">
        <v>0</v>
      </c>
      <c r="AR181" s="616">
        <f t="shared" si="14"/>
        <v>25058.275179438515</v>
      </c>
      <c r="AS181" s="616">
        <f t="shared" si="15"/>
        <v>6767.9989853612578</v>
      </c>
      <c r="AT181" s="616">
        <f t="shared" si="16"/>
        <v>267613.98118</v>
      </c>
      <c r="AU181" s="616">
        <f t="shared" si="20"/>
        <v>171285.21290000001</v>
      </c>
      <c r="AV181" s="616">
        <f t="shared" si="17"/>
        <v>484625.55709999998</v>
      </c>
      <c r="AW181" s="616">
        <f t="shared" si="18"/>
        <v>330236.90090000001</v>
      </c>
      <c r="AX181" s="616">
        <f t="shared" si="19"/>
        <v>15.885661896898345</v>
      </c>
      <c r="AY181" s="484"/>
      <c r="AZ181" s="484"/>
    </row>
    <row r="182" spans="1:52">
      <c r="A182" s="154"/>
      <c r="B182" s="612">
        <v>2030</v>
      </c>
      <c r="C182" s="613" t="s">
        <v>239</v>
      </c>
      <c r="D182" s="613" t="s">
        <v>476</v>
      </c>
      <c r="E182" s="613" t="s">
        <v>477</v>
      </c>
      <c r="F182" s="613"/>
      <c r="G182" s="613" t="s">
        <v>27</v>
      </c>
      <c r="H182" s="613" t="s">
        <v>15</v>
      </c>
      <c r="I182" s="613" t="s">
        <v>46</v>
      </c>
      <c r="J182" s="613" t="s">
        <v>26</v>
      </c>
      <c r="K182" s="613"/>
      <c r="L182" s="613" t="s">
        <v>20</v>
      </c>
      <c r="M182" s="613" t="s">
        <v>353</v>
      </c>
      <c r="N182" s="613">
        <v>0</v>
      </c>
      <c r="O182" s="613">
        <v>0</v>
      </c>
      <c r="P182" s="613">
        <v>3150246.6230000001</v>
      </c>
      <c r="Q182" s="613">
        <v>0</v>
      </c>
      <c r="R182" s="613">
        <v>0</v>
      </c>
      <c r="S182" s="613">
        <v>1921200.5560000001</v>
      </c>
      <c r="T182" s="613">
        <v>0</v>
      </c>
      <c r="U182" s="613">
        <v>35085694.100000001</v>
      </c>
      <c r="V182" s="613">
        <v>0</v>
      </c>
      <c r="W182" s="613">
        <v>186305.03570000001</v>
      </c>
      <c r="X182" s="613">
        <v>36967580.549999997</v>
      </c>
      <c r="Y182" s="613">
        <v>62316713.579999998</v>
      </c>
      <c r="Z182" s="613">
        <v>5571300</v>
      </c>
      <c r="AA182" s="613">
        <v>8798561.2829999998</v>
      </c>
      <c r="AB182" s="613">
        <v>7384368.8930000002</v>
      </c>
      <c r="AC182" s="613">
        <v>-52565.68778</v>
      </c>
      <c r="AD182" s="613">
        <v>38984516.32</v>
      </c>
      <c r="AE182" s="613">
        <v>0</v>
      </c>
      <c r="AF182" s="613">
        <v>0</v>
      </c>
      <c r="AG182" s="613">
        <v>10201.57495</v>
      </c>
      <c r="AH182" s="613">
        <v>653520.11399999994</v>
      </c>
      <c r="AI182" s="613">
        <v>475573.03399999999</v>
      </c>
      <c r="AJ182" s="613">
        <v>1612663.61</v>
      </c>
      <c r="AK182" s="613">
        <v>2829543.2420000001</v>
      </c>
      <c r="AL182" s="613">
        <v>-135875.5907</v>
      </c>
      <c r="AM182" s="613">
        <v>26206112.460000001</v>
      </c>
      <c r="AN182" s="613">
        <v>4961890.8849999998</v>
      </c>
      <c r="AO182" s="613">
        <v>0</v>
      </c>
      <c r="AP182" s="614">
        <v>0</v>
      </c>
      <c r="AQ182" s="615">
        <v>0</v>
      </c>
      <c r="AR182" s="616">
        <f t="shared" si="14"/>
        <v>-279140.31740569154</v>
      </c>
      <c r="AS182" s="616">
        <f t="shared" si="15"/>
        <v>1434977.9623926701</v>
      </c>
      <c r="AT182" s="616">
        <f t="shared" si="16"/>
        <v>4909325.1972199995</v>
      </c>
      <c r="AU182" s="616">
        <f t="shared" si="20"/>
        <v>38984516.32</v>
      </c>
      <c r="AV182" s="616">
        <f t="shared" si="17"/>
        <v>-135875.5907</v>
      </c>
      <c r="AW182" s="616">
        <f t="shared" si="18"/>
        <v>33590481.353</v>
      </c>
      <c r="AX182" s="616">
        <f t="shared" si="19"/>
        <v>18.262379734601744</v>
      </c>
      <c r="AY182" s="484"/>
      <c r="AZ182" s="484"/>
    </row>
    <row r="183" spans="1:52">
      <c r="A183" s="484"/>
      <c r="B183" s="617">
        <v>2030</v>
      </c>
      <c r="C183" s="618" t="s">
        <v>239</v>
      </c>
      <c r="D183" s="618" t="s">
        <v>478</v>
      </c>
      <c r="E183" s="618" t="s">
        <v>479</v>
      </c>
      <c r="F183" s="618"/>
      <c r="G183" s="618" t="s">
        <v>39</v>
      </c>
      <c r="H183" s="618" t="s">
        <v>15</v>
      </c>
      <c r="I183" s="618" t="s">
        <v>51</v>
      </c>
      <c r="J183" s="618" t="s">
        <v>26</v>
      </c>
      <c r="K183" s="618"/>
      <c r="L183" s="618" t="s">
        <v>29</v>
      </c>
      <c r="M183" s="618" t="s">
        <v>353</v>
      </c>
      <c r="N183" s="618">
        <v>0</v>
      </c>
      <c r="O183" s="618">
        <v>0</v>
      </c>
      <c r="P183" s="618">
        <v>0</v>
      </c>
      <c r="Q183" s="618">
        <v>0</v>
      </c>
      <c r="R183" s="618">
        <v>0</v>
      </c>
      <c r="S183" s="618">
        <v>0</v>
      </c>
      <c r="T183" s="618">
        <v>0</v>
      </c>
      <c r="U183" s="618">
        <v>0</v>
      </c>
      <c r="V183" s="618">
        <v>0</v>
      </c>
      <c r="W183" s="618">
        <v>0</v>
      </c>
      <c r="X183" s="618">
        <v>15802.76893</v>
      </c>
      <c r="Y183" s="618">
        <v>28370.781500000001</v>
      </c>
      <c r="Z183" s="618">
        <v>47508.477610000002</v>
      </c>
      <c r="AA183" s="618">
        <v>39074.761019999998</v>
      </c>
      <c r="AB183" s="618">
        <v>46331.966439999997</v>
      </c>
      <c r="AC183" s="618">
        <v>16003.221949999999</v>
      </c>
      <c r="AD183" s="618">
        <v>0</v>
      </c>
      <c r="AE183" s="618">
        <v>0</v>
      </c>
      <c r="AF183" s="618">
        <v>0</v>
      </c>
      <c r="AG183" s="618">
        <v>0</v>
      </c>
      <c r="AH183" s="618">
        <v>4248.4711479999996</v>
      </c>
      <c r="AI183" s="618">
        <v>3186.3533609999999</v>
      </c>
      <c r="AJ183" s="618">
        <v>13807.531230000001</v>
      </c>
      <c r="AK183" s="618">
        <v>26266.121869999999</v>
      </c>
      <c r="AL183" s="618">
        <v>43201.806259999998</v>
      </c>
      <c r="AM183" s="618">
        <v>0</v>
      </c>
      <c r="AN183" s="618">
        <v>0</v>
      </c>
      <c r="AO183" s="618">
        <v>0</v>
      </c>
      <c r="AP183" s="619">
        <v>0</v>
      </c>
      <c r="AQ183" s="615">
        <v>0</v>
      </c>
      <c r="AR183" s="616">
        <f t="shared" si="14"/>
        <v>0</v>
      </c>
      <c r="AS183" s="616">
        <f t="shared" si="15"/>
        <v>0</v>
      </c>
      <c r="AT183" s="616">
        <f t="shared" si="16"/>
        <v>16003.221949999999</v>
      </c>
      <c r="AU183" s="616">
        <f t="shared" si="20"/>
        <v>0</v>
      </c>
      <c r="AV183" s="616">
        <f t="shared" si="17"/>
        <v>43201.806259999998</v>
      </c>
      <c r="AW183" s="616">
        <f t="shared" si="18"/>
        <v>46331.966439999997</v>
      </c>
      <c r="AX183" s="616">
        <f t="shared" si="19"/>
        <v>0</v>
      </c>
      <c r="AY183" s="484"/>
      <c r="AZ183" s="484"/>
    </row>
    <row r="184" spans="1:52">
      <c r="A184" s="154"/>
      <c r="B184" s="612">
        <v>2030</v>
      </c>
      <c r="C184" s="613" t="s">
        <v>239</v>
      </c>
      <c r="D184" s="613" t="s">
        <v>480</v>
      </c>
      <c r="E184" s="613" t="s">
        <v>481</v>
      </c>
      <c r="F184" s="613"/>
      <c r="G184" s="613" t="s">
        <v>27</v>
      </c>
      <c r="H184" s="613" t="s">
        <v>15</v>
      </c>
      <c r="I184" s="613" t="s">
        <v>51</v>
      </c>
      <c r="J184" s="613" t="s">
        <v>26</v>
      </c>
      <c r="K184" s="613"/>
      <c r="L184" s="613" t="s">
        <v>29</v>
      </c>
      <c r="M184" s="613" t="s">
        <v>353</v>
      </c>
      <c r="N184" s="613">
        <v>0</v>
      </c>
      <c r="O184" s="613">
        <v>0</v>
      </c>
      <c r="P184" s="613">
        <v>3076.6411880000001</v>
      </c>
      <c r="Q184" s="613">
        <v>0</v>
      </c>
      <c r="R184" s="613">
        <v>0</v>
      </c>
      <c r="S184" s="613">
        <v>1706.4113070000001</v>
      </c>
      <c r="T184" s="613">
        <v>0</v>
      </c>
      <c r="U184" s="613">
        <v>22591.573960000002</v>
      </c>
      <c r="V184" s="613">
        <v>0</v>
      </c>
      <c r="W184" s="613">
        <v>119.9612578</v>
      </c>
      <c r="X184" s="613">
        <v>57665.670559999999</v>
      </c>
      <c r="Y184" s="613">
        <v>101820.58590000001</v>
      </c>
      <c r="Z184" s="613">
        <v>271477.01449999999</v>
      </c>
      <c r="AA184" s="613">
        <v>237726.72219999999</v>
      </c>
      <c r="AB184" s="613">
        <v>263870.03529999999</v>
      </c>
      <c r="AC184" s="613">
        <v>41430.845939999999</v>
      </c>
      <c r="AD184" s="613">
        <v>8920.0025330000008</v>
      </c>
      <c r="AE184" s="613">
        <v>7214.7619910000003</v>
      </c>
      <c r="AF184" s="613">
        <v>0</v>
      </c>
      <c r="AG184" s="613">
        <v>9.0610440380000004</v>
      </c>
      <c r="AH184" s="613">
        <v>24276.977989999999</v>
      </c>
      <c r="AI184" s="613">
        <v>18207.733489999999</v>
      </c>
      <c r="AJ184" s="613">
        <v>78900.178459999996</v>
      </c>
      <c r="AK184" s="613">
        <v>150092.12460000001</v>
      </c>
      <c r="AL184" s="613">
        <v>166171.13959999999</v>
      </c>
      <c r="AM184" s="613">
        <v>5674.0311849999998</v>
      </c>
      <c r="AN184" s="613">
        <v>0</v>
      </c>
      <c r="AO184" s="613">
        <v>0</v>
      </c>
      <c r="AP184" s="614">
        <v>317.21752470000001</v>
      </c>
      <c r="AQ184" s="615">
        <v>0</v>
      </c>
      <c r="AR184" s="616">
        <f t="shared" si="14"/>
        <v>12551.419038468599</v>
      </c>
      <c r="AS184" s="616">
        <f t="shared" si="15"/>
        <v>428.57708752376845</v>
      </c>
      <c r="AT184" s="616">
        <f t="shared" si="16"/>
        <v>41748.063464699997</v>
      </c>
      <c r="AU184" s="616">
        <f t="shared" si="20"/>
        <v>16134.764524000002</v>
      </c>
      <c r="AV184" s="616">
        <f t="shared" si="17"/>
        <v>166171.13959999999</v>
      </c>
      <c r="AW184" s="616">
        <f t="shared" si="18"/>
        <v>269544.06648499996</v>
      </c>
      <c r="AX184" s="616">
        <f t="shared" si="19"/>
        <v>13.239231284582669</v>
      </c>
      <c r="AY184" s="484"/>
      <c r="AZ184" s="484"/>
    </row>
    <row r="185" spans="1:52">
      <c r="A185" s="484"/>
      <c r="B185" s="617">
        <v>2030</v>
      </c>
      <c r="C185" s="618" t="s">
        <v>239</v>
      </c>
      <c r="D185" s="618" t="s">
        <v>482</v>
      </c>
      <c r="E185" s="618" t="s">
        <v>483</v>
      </c>
      <c r="F185" s="618"/>
      <c r="G185" s="618" t="s">
        <v>33</v>
      </c>
      <c r="H185" s="618" t="s">
        <v>15</v>
      </c>
      <c r="I185" s="618" t="s">
        <v>51</v>
      </c>
      <c r="J185" s="618" t="s">
        <v>26</v>
      </c>
      <c r="K185" s="618"/>
      <c r="L185" s="618" t="s">
        <v>29</v>
      </c>
      <c r="M185" s="618" t="s">
        <v>353</v>
      </c>
      <c r="N185" s="618">
        <v>0</v>
      </c>
      <c r="O185" s="618">
        <v>0</v>
      </c>
      <c r="P185" s="618">
        <v>5078.7342749999998</v>
      </c>
      <c r="Q185" s="618">
        <v>0</v>
      </c>
      <c r="R185" s="618">
        <v>0</v>
      </c>
      <c r="S185" s="618">
        <v>3047.2405650000001</v>
      </c>
      <c r="T185" s="618">
        <v>0</v>
      </c>
      <c r="U185" s="618">
        <v>45708.608480000003</v>
      </c>
      <c r="V185" s="618">
        <v>0</v>
      </c>
      <c r="W185" s="618">
        <v>242.71271100000001</v>
      </c>
      <c r="X185" s="618">
        <v>18244.264480000002</v>
      </c>
      <c r="Y185" s="618">
        <v>30525.774280000001</v>
      </c>
      <c r="Z185" s="618">
        <v>47508.477610000002</v>
      </c>
      <c r="AA185" s="618">
        <v>35454.083270000003</v>
      </c>
      <c r="AB185" s="618">
        <v>46073.743060000001</v>
      </c>
      <c r="AC185" s="618">
        <v>563.92961760000003</v>
      </c>
      <c r="AD185" s="618">
        <v>17639.535609999999</v>
      </c>
      <c r="AE185" s="618">
        <v>40.799252000000003</v>
      </c>
      <c r="AF185" s="618">
        <v>0</v>
      </c>
      <c r="AG185" s="618">
        <v>16.180847400000001</v>
      </c>
      <c r="AH185" s="618">
        <v>4248.4711479999996</v>
      </c>
      <c r="AI185" s="618">
        <v>3186.3533609999999</v>
      </c>
      <c r="AJ185" s="618">
        <v>13807.531230000001</v>
      </c>
      <c r="AK185" s="618">
        <v>26266.121869999999</v>
      </c>
      <c r="AL185" s="618">
        <v>1296.7505719999999</v>
      </c>
      <c r="AM185" s="618">
        <v>10763.58383</v>
      </c>
      <c r="AN185" s="618">
        <v>0</v>
      </c>
      <c r="AO185" s="618">
        <v>0</v>
      </c>
      <c r="AP185" s="619">
        <v>0</v>
      </c>
      <c r="AQ185" s="615">
        <v>0</v>
      </c>
      <c r="AR185" s="616">
        <f t="shared" si="14"/>
        <v>86.450038123876666</v>
      </c>
      <c r="AS185" s="616">
        <f t="shared" si="15"/>
        <v>717.57225525483898</v>
      </c>
      <c r="AT185" s="616">
        <f t="shared" si="16"/>
        <v>563.92961760000003</v>
      </c>
      <c r="AU185" s="616">
        <f t="shared" si="20"/>
        <v>17680.334862</v>
      </c>
      <c r="AV185" s="616">
        <f t="shared" si="17"/>
        <v>1296.7505719999999</v>
      </c>
      <c r="AW185" s="616">
        <f t="shared" si="18"/>
        <v>56837.326889999997</v>
      </c>
      <c r="AX185" s="616">
        <f t="shared" si="19"/>
        <v>15.000000001640831</v>
      </c>
      <c r="AY185" s="484"/>
      <c r="AZ185" s="484"/>
    </row>
    <row r="186" spans="1:52">
      <c r="A186" s="154"/>
      <c r="B186" s="612">
        <v>2030</v>
      </c>
      <c r="C186" s="613" t="s">
        <v>239</v>
      </c>
      <c r="D186" s="613" t="s">
        <v>484</v>
      </c>
      <c r="E186" s="613" t="s">
        <v>485</v>
      </c>
      <c r="F186" s="613"/>
      <c r="G186" s="613" t="s">
        <v>45</v>
      </c>
      <c r="H186" s="613" t="s">
        <v>15</v>
      </c>
      <c r="I186" s="613" t="s">
        <v>51</v>
      </c>
      <c r="J186" s="613" t="s">
        <v>26</v>
      </c>
      <c r="K186" s="613"/>
      <c r="L186" s="613" t="s">
        <v>29</v>
      </c>
      <c r="M186" s="613" t="s">
        <v>353</v>
      </c>
      <c r="N186" s="613">
        <v>0</v>
      </c>
      <c r="O186" s="613">
        <v>0</v>
      </c>
      <c r="P186" s="613">
        <v>225.07311000000001</v>
      </c>
      <c r="Q186" s="613">
        <v>0</v>
      </c>
      <c r="R186" s="613">
        <v>0</v>
      </c>
      <c r="S186" s="613">
        <v>135.04386600000001</v>
      </c>
      <c r="T186" s="613">
        <v>0</v>
      </c>
      <c r="U186" s="613">
        <v>1913.3734320000001</v>
      </c>
      <c r="V186" s="613">
        <v>0</v>
      </c>
      <c r="W186" s="613">
        <v>10.16001292</v>
      </c>
      <c r="X186" s="613">
        <v>16281.03556</v>
      </c>
      <c r="Y186" s="613">
        <v>31111.45707</v>
      </c>
      <c r="Z186" s="613">
        <v>169673.13430000001</v>
      </c>
      <c r="AA186" s="613">
        <v>132369.84650000001</v>
      </c>
      <c r="AB186" s="613">
        <v>164526.65419999999</v>
      </c>
      <c r="AC186" s="613">
        <v>7282.5052880000003</v>
      </c>
      <c r="AD186" s="613">
        <v>741.22571100000005</v>
      </c>
      <c r="AE186" s="613">
        <v>8274.6171830000003</v>
      </c>
      <c r="AF186" s="613">
        <v>0</v>
      </c>
      <c r="AG186" s="613">
        <v>0.71708292799999995</v>
      </c>
      <c r="AH186" s="613">
        <v>15173.11124</v>
      </c>
      <c r="AI186" s="613">
        <v>11379.833430000001</v>
      </c>
      <c r="AJ186" s="613">
        <v>49312.611530000002</v>
      </c>
      <c r="AK186" s="613">
        <v>93807.578099999999</v>
      </c>
      <c r="AL186" s="613">
        <v>32432.262299999999</v>
      </c>
      <c r="AM186" s="613">
        <v>457.08441749999997</v>
      </c>
      <c r="AN186" s="613">
        <v>0</v>
      </c>
      <c r="AO186" s="613">
        <v>0</v>
      </c>
      <c r="AP186" s="614">
        <v>16.096209349999999</v>
      </c>
      <c r="AQ186" s="615">
        <v>0</v>
      </c>
      <c r="AR186" s="616">
        <f t="shared" si="14"/>
        <v>2289.0346499376146</v>
      </c>
      <c r="AS186" s="616">
        <f t="shared" si="15"/>
        <v>32.260533043482781</v>
      </c>
      <c r="AT186" s="616">
        <f t="shared" si="16"/>
        <v>7298.6014973500005</v>
      </c>
      <c r="AU186" s="616">
        <f t="shared" si="20"/>
        <v>9015.8428940000013</v>
      </c>
      <c r="AV186" s="616">
        <f t="shared" si="17"/>
        <v>32432.262299999999</v>
      </c>
      <c r="AW186" s="616">
        <f t="shared" si="18"/>
        <v>164983.7386175</v>
      </c>
      <c r="AX186" s="616">
        <f t="shared" si="19"/>
        <v>14.168532704773128</v>
      </c>
      <c r="AY186" s="484"/>
      <c r="AZ186" s="484"/>
    </row>
    <row r="187" spans="1:52">
      <c r="A187" s="484"/>
      <c r="B187" s="617">
        <v>2030</v>
      </c>
      <c r="C187" s="618" t="s">
        <v>239</v>
      </c>
      <c r="D187" s="618" t="s">
        <v>486</v>
      </c>
      <c r="E187" s="618" t="s">
        <v>487</v>
      </c>
      <c r="F187" s="618"/>
      <c r="G187" s="618" t="s">
        <v>18</v>
      </c>
      <c r="H187" s="618" t="s">
        <v>15</v>
      </c>
      <c r="I187" s="618" t="s">
        <v>51</v>
      </c>
      <c r="J187" s="618" t="s">
        <v>26</v>
      </c>
      <c r="K187" s="618"/>
      <c r="L187" s="618" t="s">
        <v>29</v>
      </c>
      <c r="M187" s="618" t="s">
        <v>353</v>
      </c>
      <c r="N187" s="618">
        <v>0</v>
      </c>
      <c r="O187" s="618">
        <v>0</v>
      </c>
      <c r="P187" s="618">
        <v>2485.704076</v>
      </c>
      <c r="Q187" s="618">
        <v>0</v>
      </c>
      <c r="R187" s="618">
        <v>0</v>
      </c>
      <c r="S187" s="618">
        <v>782.34292359999995</v>
      </c>
      <c r="T187" s="618">
        <v>0</v>
      </c>
      <c r="U187" s="618">
        <v>8292.8577580000001</v>
      </c>
      <c r="V187" s="618">
        <v>0</v>
      </c>
      <c r="W187" s="618">
        <v>44.035074690000002</v>
      </c>
      <c r="X187" s="618">
        <v>17113.46413</v>
      </c>
      <c r="Y187" s="618">
        <v>37882.44947</v>
      </c>
      <c r="Z187" s="618">
        <v>88230.030159999995</v>
      </c>
      <c r="AA187" s="618">
        <v>245443.64050000001</v>
      </c>
      <c r="AB187" s="618">
        <v>85743.859700000001</v>
      </c>
      <c r="AC187" s="618">
        <v>13386.10081</v>
      </c>
      <c r="AD187" s="618">
        <v>3371.3510379999998</v>
      </c>
      <c r="AE187" s="618">
        <v>120.2151243</v>
      </c>
      <c r="AF187" s="618">
        <v>0</v>
      </c>
      <c r="AG187" s="618">
        <v>4.1542409239999998</v>
      </c>
      <c r="AH187" s="618">
        <v>7890.0178459999997</v>
      </c>
      <c r="AI187" s="618">
        <v>5917.5133850000002</v>
      </c>
      <c r="AJ187" s="618">
        <v>25642.558000000001</v>
      </c>
      <c r="AK187" s="618">
        <v>48779.94094</v>
      </c>
      <c r="AL187" s="618">
        <v>41082.704010000001</v>
      </c>
      <c r="AM187" s="618">
        <v>3173.3882640000002</v>
      </c>
      <c r="AN187" s="618">
        <v>0</v>
      </c>
      <c r="AO187" s="618">
        <v>0</v>
      </c>
      <c r="AP187" s="619">
        <v>235.79715719999999</v>
      </c>
      <c r="AQ187" s="615">
        <v>0</v>
      </c>
      <c r="AR187" s="616">
        <f t="shared" si="14"/>
        <v>3875.7161526822415</v>
      </c>
      <c r="AS187" s="616">
        <f t="shared" si="15"/>
        <v>299.37542939051195</v>
      </c>
      <c r="AT187" s="616">
        <f t="shared" si="16"/>
        <v>13621.8979672</v>
      </c>
      <c r="AU187" s="616">
        <f t="shared" si="20"/>
        <v>3491.5661622999996</v>
      </c>
      <c r="AV187" s="616">
        <f t="shared" si="17"/>
        <v>41082.704010000001</v>
      </c>
      <c r="AW187" s="616">
        <f t="shared" si="18"/>
        <v>88917.247963999995</v>
      </c>
      <c r="AX187" s="616">
        <f t="shared" si="19"/>
        <v>10.600029102123013</v>
      </c>
      <c r="AY187" s="484"/>
      <c r="AZ187" s="484"/>
    </row>
    <row r="188" spans="1:52">
      <c r="A188" s="154"/>
      <c r="B188" s="612">
        <v>2030</v>
      </c>
      <c r="C188" s="613" t="s">
        <v>239</v>
      </c>
      <c r="D188" s="613" t="s">
        <v>488</v>
      </c>
      <c r="E188" s="613" t="s">
        <v>489</v>
      </c>
      <c r="F188" s="613"/>
      <c r="G188" s="613" t="s">
        <v>50</v>
      </c>
      <c r="H188" s="613" t="s">
        <v>15</v>
      </c>
      <c r="I188" s="613" t="s">
        <v>446</v>
      </c>
      <c r="J188" s="613" t="s">
        <v>26</v>
      </c>
      <c r="K188" s="613"/>
      <c r="L188" s="613" t="s">
        <v>29</v>
      </c>
      <c r="M188" s="613" t="s">
        <v>353</v>
      </c>
      <c r="N188" s="613">
        <v>0</v>
      </c>
      <c r="O188" s="613">
        <v>0</v>
      </c>
      <c r="P188" s="613">
        <v>0</v>
      </c>
      <c r="Q188" s="613">
        <v>0</v>
      </c>
      <c r="R188" s="613">
        <v>0</v>
      </c>
      <c r="S188" s="613">
        <v>0</v>
      </c>
      <c r="T188" s="613">
        <v>0</v>
      </c>
      <c r="U188" s="613">
        <v>0</v>
      </c>
      <c r="V188" s="613">
        <v>0</v>
      </c>
      <c r="W188" s="613">
        <v>0</v>
      </c>
      <c r="X188" s="613">
        <v>0</v>
      </c>
      <c r="Y188" s="613">
        <v>0</v>
      </c>
      <c r="Z188" s="613">
        <v>97240</v>
      </c>
      <c r="AA188" s="613">
        <v>97240</v>
      </c>
      <c r="AB188" s="613">
        <v>97240</v>
      </c>
      <c r="AC188" s="613">
        <v>0</v>
      </c>
      <c r="AD188" s="613">
        <v>0</v>
      </c>
      <c r="AE188" s="613">
        <v>0</v>
      </c>
      <c r="AF188" s="613">
        <v>0</v>
      </c>
      <c r="AG188" s="613">
        <v>0</v>
      </c>
      <c r="AH188" s="613">
        <v>972.4</v>
      </c>
      <c r="AI188" s="613">
        <v>6806.8</v>
      </c>
      <c r="AJ188" s="613">
        <v>89460.800000000003</v>
      </c>
      <c r="AK188" s="613">
        <v>0</v>
      </c>
      <c r="AL188" s="613">
        <v>0</v>
      </c>
      <c r="AM188" s="613">
        <v>0</v>
      </c>
      <c r="AN188" s="613">
        <v>0</v>
      </c>
      <c r="AO188" s="613">
        <v>0</v>
      </c>
      <c r="AP188" s="614">
        <v>0</v>
      </c>
      <c r="AQ188" s="615">
        <v>0</v>
      </c>
      <c r="AR188" s="616">
        <f t="shared" si="14"/>
        <v>0</v>
      </c>
      <c r="AS188" s="616">
        <f t="shared" si="15"/>
        <v>0</v>
      </c>
      <c r="AT188" s="616">
        <f t="shared" si="16"/>
        <v>0</v>
      </c>
      <c r="AU188" s="616">
        <f t="shared" si="20"/>
        <v>0</v>
      </c>
      <c r="AV188" s="616">
        <f t="shared" si="17"/>
        <v>0</v>
      </c>
      <c r="AW188" s="616">
        <f t="shared" si="18"/>
        <v>97240</v>
      </c>
      <c r="AX188" s="616">
        <f t="shared" si="19"/>
        <v>0</v>
      </c>
      <c r="AY188" s="484"/>
      <c r="AZ188" s="484"/>
    </row>
    <row r="189" spans="1:52">
      <c r="A189" s="484"/>
      <c r="B189" s="617">
        <v>2030</v>
      </c>
      <c r="C189" s="618" t="s">
        <v>239</v>
      </c>
      <c r="D189" s="618" t="s">
        <v>490</v>
      </c>
      <c r="E189" s="618" t="s">
        <v>491</v>
      </c>
      <c r="F189" s="618"/>
      <c r="G189" s="618" t="s">
        <v>50</v>
      </c>
      <c r="H189" s="618" t="s">
        <v>15</v>
      </c>
      <c r="I189" s="618" t="s">
        <v>446</v>
      </c>
      <c r="J189" s="618" t="s">
        <v>26</v>
      </c>
      <c r="K189" s="618"/>
      <c r="L189" s="618" t="s">
        <v>35</v>
      </c>
      <c r="M189" s="618" t="s">
        <v>353</v>
      </c>
      <c r="N189" s="618">
        <v>0</v>
      </c>
      <c r="O189" s="618">
        <v>0</v>
      </c>
      <c r="P189" s="618">
        <v>0</v>
      </c>
      <c r="Q189" s="618">
        <v>0</v>
      </c>
      <c r="R189" s="618">
        <v>0</v>
      </c>
      <c r="S189" s="618">
        <v>0</v>
      </c>
      <c r="T189" s="618">
        <v>0</v>
      </c>
      <c r="U189" s="618">
        <v>0</v>
      </c>
      <c r="V189" s="618">
        <v>0</v>
      </c>
      <c r="W189" s="618">
        <v>0</v>
      </c>
      <c r="X189" s="618">
        <v>0</v>
      </c>
      <c r="Y189" s="618">
        <v>0</v>
      </c>
      <c r="Z189" s="618">
        <v>194480</v>
      </c>
      <c r="AA189" s="618">
        <v>194480</v>
      </c>
      <c r="AB189" s="618">
        <v>194480</v>
      </c>
      <c r="AC189" s="618">
        <v>0</v>
      </c>
      <c r="AD189" s="618">
        <v>0</v>
      </c>
      <c r="AE189" s="618">
        <v>0</v>
      </c>
      <c r="AF189" s="618">
        <v>0</v>
      </c>
      <c r="AG189" s="618">
        <v>0</v>
      </c>
      <c r="AH189" s="618">
        <v>19448</v>
      </c>
      <c r="AI189" s="618">
        <v>11668.8</v>
      </c>
      <c r="AJ189" s="618">
        <v>163363.20000000001</v>
      </c>
      <c r="AK189" s="618">
        <v>0</v>
      </c>
      <c r="AL189" s="618">
        <v>0</v>
      </c>
      <c r="AM189" s="618">
        <v>0</v>
      </c>
      <c r="AN189" s="618">
        <v>0</v>
      </c>
      <c r="AO189" s="618">
        <v>0</v>
      </c>
      <c r="AP189" s="619">
        <v>0</v>
      </c>
      <c r="AQ189" s="615">
        <v>0</v>
      </c>
      <c r="AR189" s="616">
        <f t="shared" si="14"/>
        <v>0</v>
      </c>
      <c r="AS189" s="616">
        <f t="shared" si="15"/>
        <v>0</v>
      </c>
      <c r="AT189" s="616">
        <f t="shared" si="16"/>
        <v>0</v>
      </c>
      <c r="AU189" s="616">
        <f t="shared" si="20"/>
        <v>0</v>
      </c>
      <c r="AV189" s="616">
        <f t="shared" si="17"/>
        <v>0</v>
      </c>
      <c r="AW189" s="616">
        <f t="shared" si="18"/>
        <v>194480</v>
      </c>
      <c r="AX189" s="616">
        <f t="shared" si="19"/>
        <v>0</v>
      </c>
      <c r="AY189" s="484"/>
      <c r="AZ189" s="484"/>
    </row>
    <row r="190" spans="1:52">
      <c r="A190" s="154"/>
      <c r="B190" s="612">
        <v>2030</v>
      </c>
      <c r="C190" s="613" t="s">
        <v>239</v>
      </c>
      <c r="D190" s="613" t="s">
        <v>492</v>
      </c>
      <c r="E190" s="613" t="s">
        <v>493</v>
      </c>
      <c r="F190" s="613" t="s">
        <v>41</v>
      </c>
      <c r="G190" s="613" t="s">
        <v>41</v>
      </c>
      <c r="H190" s="613" t="s">
        <v>24</v>
      </c>
      <c r="I190" s="613" t="s">
        <v>458</v>
      </c>
      <c r="J190" s="613" t="s">
        <v>413</v>
      </c>
      <c r="K190" s="613"/>
      <c r="L190" s="613" t="s">
        <v>458</v>
      </c>
      <c r="M190" s="613" t="s">
        <v>353</v>
      </c>
      <c r="N190" s="613">
        <v>0</v>
      </c>
      <c r="O190" s="613">
        <v>0</v>
      </c>
      <c r="P190" s="613">
        <v>0</v>
      </c>
      <c r="Q190" s="613">
        <v>0</v>
      </c>
      <c r="R190" s="613">
        <v>0</v>
      </c>
      <c r="S190" s="613">
        <v>0</v>
      </c>
      <c r="T190" s="613">
        <v>0</v>
      </c>
      <c r="U190" s="613">
        <v>0</v>
      </c>
      <c r="V190" s="613">
        <v>0</v>
      </c>
      <c r="W190" s="613">
        <v>0</v>
      </c>
      <c r="X190" s="613">
        <v>0</v>
      </c>
      <c r="Y190" s="613">
        <v>0</v>
      </c>
      <c r="Z190" s="613">
        <v>11364</v>
      </c>
      <c r="AA190" s="613">
        <v>11364</v>
      </c>
      <c r="AB190" s="613">
        <v>11364</v>
      </c>
      <c r="AC190" s="613">
        <v>0</v>
      </c>
      <c r="AD190" s="613">
        <v>0</v>
      </c>
      <c r="AE190" s="613">
        <v>0</v>
      </c>
      <c r="AF190" s="613">
        <v>0</v>
      </c>
      <c r="AG190" s="613">
        <v>0</v>
      </c>
      <c r="AH190" s="613">
        <v>11364</v>
      </c>
      <c r="AI190" s="613">
        <v>0</v>
      </c>
      <c r="AJ190" s="613">
        <v>0</v>
      </c>
      <c r="AK190" s="613">
        <v>0</v>
      </c>
      <c r="AL190" s="613">
        <v>0</v>
      </c>
      <c r="AM190" s="613">
        <v>0</v>
      </c>
      <c r="AN190" s="613">
        <v>0</v>
      </c>
      <c r="AO190" s="613">
        <v>0</v>
      </c>
      <c r="AP190" s="614">
        <v>0</v>
      </c>
      <c r="AQ190" s="615">
        <v>0</v>
      </c>
      <c r="AR190" s="616">
        <f t="shared" si="14"/>
        <v>0</v>
      </c>
      <c r="AS190" s="616">
        <f t="shared" si="15"/>
        <v>0</v>
      </c>
      <c r="AT190" s="616">
        <f t="shared" si="16"/>
        <v>0</v>
      </c>
      <c r="AU190" s="616">
        <f t="shared" si="20"/>
        <v>0</v>
      </c>
      <c r="AV190" s="616">
        <f t="shared" si="17"/>
        <v>0</v>
      </c>
      <c r="AW190" s="616">
        <f t="shared" si="18"/>
        <v>11364</v>
      </c>
      <c r="AX190" s="616">
        <f t="shared" si="19"/>
        <v>0</v>
      </c>
      <c r="AY190" s="484"/>
      <c r="AZ190" s="484"/>
    </row>
    <row r="191" spans="1:52">
      <c r="A191" s="484"/>
      <c r="B191" s="617">
        <v>2030</v>
      </c>
      <c r="C191" s="618" t="s">
        <v>239</v>
      </c>
      <c r="D191" s="618" t="s">
        <v>494</v>
      </c>
      <c r="E191" s="618" t="s">
        <v>495</v>
      </c>
      <c r="F191" s="618" t="s">
        <v>41</v>
      </c>
      <c r="G191" s="618" t="s">
        <v>41</v>
      </c>
      <c r="H191" s="618" t="s">
        <v>24</v>
      </c>
      <c r="I191" s="618" t="s">
        <v>458</v>
      </c>
      <c r="J191" s="618" t="s">
        <v>413</v>
      </c>
      <c r="K191" s="618"/>
      <c r="L191" s="618" t="s">
        <v>458</v>
      </c>
      <c r="M191" s="618" t="s">
        <v>353</v>
      </c>
      <c r="N191" s="618">
        <v>0</v>
      </c>
      <c r="O191" s="618">
        <v>0</v>
      </c>
      <c r="P191" s="618">
        <v>0</v>
      </c>
      <c r="Q191" s="618">
        <v>0</v>
      </c>
      <c r="R191" s="618">
        <v>0</v>
      </c>
      <c r="S191" s="618">
        <v>0</v>
      </c>
      <c r="T191" s="618">
        <v>0</v>
      </c>
      <c r="U191" s="618">
        <v>0</v>
      </c>
      <c r="V191" s="618">
        <v>0</v>
      </c>
      <c r="W191" s="618">
        <v>0</v>
      </c>
      <c r="X191" s="618">
        <v>0</v>
      </c>
      <c r="Y191" s="618">
        <v>0</v>
      </c>
      <c r="Z191" s="618">
        <v>24148</v>
      </c>
      <c r="AA191" s="618">
        <v>24148</v>
      </c>
      <c r="AB191" s="618">
        <v>24148</v>
      </c>
      <c r="AC191" s="618">
        <v>0</v>
      </c>
      <c r="AD191" s="618">
        <v>0</v>
      </c>
      <c r="AE191" s="618">
        <v>0</v>
      </c>
      <c r="AF191" s="618">
        <v>0</v>
      </c>
      <c r="AG191" s="618">
        <v>0</v>
      </c>
      <c r="AH191" s="618">
        <v>24148</v>
      </c>
      <c r="AI191" s="618">
        <v>0</v>
      </c>
      <c r="AJ191" s="618">
        <v>0</v>
      </c>
      <c r="AK191" s="618">
        <v>0</v>
      </c>
      <c r="AL191" s="618">
        <v>0</v>
      </c>
      <c r="AM191" s="618">
        <v>0</v>
      </c>
      <c r="AN191" s="618">
        <v>0</v>
      </c>
      <c r="AO191" s="618">
        <v>0</v>
      </c>
      <c r="AP191" s="619">
        <v>0</v>
      </c>
      <c r="AQ191" s="615">
        <v>0</v>
      </c>
      <c r="AR191" s="616">
        <f t="shared" si="14"/>
        <v>0</v>
      </c>
      <c r="AS191" s="616">
        <f t="shared" si="15"/>
        <v>0</v>
      </c>
      <c r="AT191" s="616">
        <f t="shared" si="16"/>
        <v>0</v>
      </c>
      <c r="AU191" s="616">
        <f t="shared" si="20"/>
        <v>0</v>
      </c>
      <c r="AV191" s="616">
        <f t="shared" si="17"/>
        <v>0</v>
      </c>
      <c r="AW191" s="616">
        <f t="shared" si="18"/>
        <v>24148</v>
      </c>
      <c r="AX191" s="616">
        <f t="shared" si="19"/>
        <v>0</v>
      </c>
      <c r="AY191" s="484"/>
      <c r="AZ191" s="484"/>
    </row>
    <row r="192" spans="1:52">
      <c r="A192" s="154"/>
      <c r="B192" s="612">
        <v>2030</v>
      </c>
      <c r="C192" s="613" t="s">
        <v>239</v>
      </c>
      <c r="D192" s="613" t="s">
        <v>496</v>
      </c>
      <c r="E192" s="613" t="s">
        <v>497</v>
      </c>
      <c r="F192" s="613" t="s">
        <v>41</v>
      </c>
      <c r="G192" s="613" t="s">
        <v>41</v>
      </c>
      <c r="H192" s="613" t="s">
        <v>24</v>
      </c>
      <c r="I192" s="613" t="s">
        <v>458</v>
      </c>
      <c r="J192" s="613" t="s">
        <v>413</v>
      </c>
      <c r="K192" s="613"/>
      <c r="L192" s="613" t="s">
        <v>458</v>
      </c>
      <c r="M192" s="613" t="s">
        <v>353</v>
      </c>
      <c r="N192" s="613">
        <v>0</v>
      </c>
      <c r="O192" s="613">
        <v>0</v>
      </c>
      <c r="P192" s="613">
        <v>0</v>
      </c>
      <c r="Q192" s="613">
        <v>0</v>
      </c>
      <c r="R192" s="613">
        <v>0</v>
      </c>
      <c r="S192" s="613">
        <v>0</v>
      </c>
      <c r="T192" s="613">
        <v>0</v>
      </c>
      <c r="U192" s="613">
        <v>0</v>
      </c>
      <c r="V192" s="613">
        <v>0</v>
      </c>
      <c r="W192" s="613">
        <v>0</v>
      </c>
      <c r="X192" s="613">
        <v>0</v>
      </c>
      <c r="Y192" s="613">
        <v>0</v>
      </c>
      <c r="Z192" s="613">
        <v>14488</v>
      </c>
      <c r="AA192" s="613">
        <v>14488</v>
      </c>
      <c r="AB192" s="613">
        <v>14488</v>
      </c>
      <c r="AC192" s="613">
        <v>0</v>
      </c>
      <c r="AD192" s="613">
        <v>0</v>
      </c>
      <c r="AE192" s="613">
        <v>0</v>
      </c>
      <c r="AF192" s="613">
        <v>0</v>
      </c>
      <c r="AG192" s="613">
        <v>0</v>
      </c>
      <c r="AH192" s="613">
        <v>14488</v>
      </c>
      <c r="AI192" s="613">
        <v>0</v>
      </c>
      <c r="AJ192" s="613">
        <v>0</v>
      </c>
      <c r="AK192" s="613">
        <v>0</v>
      </c>
      <c r="AL192" s="613">
        <v>0</v>
      </c>
      <c r="AM192" s="613">
        <v>0</v>
      </c>
      <c r="AN192" s="613">
        <v>0</v>
      </c>
      <c r="AO192" s="613">
        <v>0</v>
      </c>
      <c r="AP192" s="614">
        <v>0</v>
      </c>
      <c r="AQ192" s="615">
        <v>0</v>
      </c>
      <c r="AR192" s="616">
        <f t="shared" si="14"/>
        <v>0</v>
      </c>
      <c r="AS192" s="616">
        <f t="shared" si="15"/>
        <v>0</v>
      </c>
      <c r="AT192" s="616">
        <f t="shared" si="16"/>
        <v>0</v>
      </c>
      <c r="AU192" s="616">
        <f t="shared" si="20"/>
        <v>0</v>
      </c>
      <c r="AV192" s="616">
        <f t="shared" si="17"/>
        <v>0</v>
      </c>
      <c r="AW192" s="616">
        <f t="shared" si="18"/>
        <v>14488</v>
      </c>
      <c r="AX192" s="616">
        <f t="shared" si="19"/>
        <v>0</v>
      </c>
      <c r="AY192" s="484"/>
      <c r="AZ192" s="484"/>
    </row>
    <row r="193" spans="1:52">
      <c r="A193" s="484"/>
      <c r="B193" s="617">
        <v>2030</v>
      </c>
      <c r="C193" s="618" t="s">
        <v>239</v>
      </c>
      <c r="D193" s="618" t="s">
        <v>498</v>
      </c>
      <c r="E193" s="618" t="s">
        <v>464</v>
      </c>
      <c r="F193" s="618"/>
      <c r="G193" s="618" t="s">
        <v>19</v>
      </c>
      <c r="H193" s="618" t="s">
        <v>24</v>
      </c>
      <c r="I193" s="618" t="s">
        <v>465</v>
      </c>
      <c r="J193" s="618" t="s">
        <v>413</v>
      </c>
      <c r="K193" s="618"/>
      <c r="L193" s="618" t="s">
        <v>29</v>
      </c>
      <c r="M193" s="618" t="s">
        <v>353</v>
      </c>
      <c r="N193" s="618">
        <v>0</v>
      </c>
      <c r="O193" s="618">
        <v>0</v>
      </c>
      <c r="P193" s="618">
        <v>0</v>
      </c>
      <c r="Q193" s="618">
        <v>0</v>
      </c>
      <c r="R193" s="618">
        <v>0</v>
      </c>
      <c r="S193" s="618">
        <v>0</v>
      </c>
      <c r="T193" s="618">
        <v>0</v>
      </c>
      <c r="U193" s="618">
        <v>0</v>
      </c>
      <c r="V193" s="618">
        <v>0</v>
      </c>
      <c r="W193" s="618">
        <v>0</v>
      </c>
      <c r="X193" s="618">
        <v>0</v>
      </c>
      <c r="Y193" s="618">
        <v>0</v>
      </c>
      <c r="Z193" s="618">
        <v>380000</v>
      </c>
      <c r="AA193" s="618">
        <v>380000</v>
      </c>
      <c r="AB193" s="618">
        <v>380000</v>
      </c>
      <c r="AC193" s="618">
        <v>0</v>
      </c>
      <c r="AD193" s="618">
        <v>0</v>
      </c>
      <c r="AE193" s="618">
        <v>0</v>
      </c>
      <c r="AF193" s="618">
        <v>0</v>
      </c>
      <c r="AG193" s="618">
        <v>0</v>
      </c>
      <c r="AH193" s="618">
        <v>203041.1</v>
      </c>
      <c r="AI193" s="618">
        <v>2187.75</v>
      </c>
      <c r="AJ193" s="618">
        <v>174771.15</v>
      </c>
      <c r="AK193" s="618">
        <v>0</v>
      </c>
      <c r="AL193" s="618">
        <v>0</v>
      </c>
      <c r="AM193" s="618">
        <v>0</v>
      </c>
      <c r="AN193" s="618">
        <v>0</v>
      </c>
      <c r="AO193" s="618">
        <v>0</v>
      </c>
      <c r="AP193" s="619">
        <v>0</v>
      </c>
      <c r="AQ193" s="615">
        <v>0</v>
      </c>
      <c r="AR193" s="616">
        <f t="shared" si="14"/>
        <v>0</v>
      </c>
      <c r="AS193" s="616">
        <f t="shared" si="15"/>
        <v>0</v>
      </c>
      <c r="AT193" s="616">
        <f t="shared" si="16"/>
        <v>0</v>
      </c>
      <c r="AU193" s="616">
        <f t="shared" si="20"/>
        <v>0</v>
      </c>
      <c r="AV193" s="616">
        <f t="shared" si="17"/>
        <v>0</v>
      </c>
      <c r="AW193" s="616">
        <f t="shared" si="18"/>
        <v>380000</v>
      </c>
      <c r="AX193" s="616">
        <f t="shared" si="19"/>
        <v>0</v>
      </c>
      <c r="AY193" s="484"/>
      <c r="AZ193" s="484"/>
    </row>
    <row r="194" spans="1:52">
      <c r="A194" s="154"/>
      <c r="B194" s="612">
        <v>2030</v>
      </c>
      <c r="C194" s="613" t="s">
        <v>239</v>
      </c>
      <c r="D194" s="613" t="s">
        <v>499</v>
      </c>
      <c r="E194" s="613" t="s">
        <v>500</v>
      </c>
      <c r="F194" s="613"/>
      <c r="G194" s="613" t="s">
        <v>27</v>
      </c>
      <c r="H194" s="613" t="s">
        <v>24</v>
      </c>
      <c r="I194" s="613" t="s">
        <v>46</v>
      </c>
      <c r="J194" s="613" t="s">
        <v>413</v>
      </c>
      <c r="K194" s="613"/>
      <c r="L194" s="613" t="s">
        <v>20</v>
      </c>
      <c r="M194" s="613" t="s">
        <v>353</v>
      </c>
      <c r="N194" s="613">
        <v>0</v>
      </c>
      <c r="O194" s="613">
        <v>0</v>
      </c>
      <c r="P194" s="613">
        <v>0</v>
      </c>
      <c r="Q194" s="613">
        <v>0</v>
      </c>
      <c r="R194" s="613">
        <v>0</v>
      </c>
      <c r="S194" s="613">
        <v>0</v>
      </c>
      <c r="T194" s="613">
        <v>0</v>
      </c>
      <c r="U194" s="613">
        <v>0</v>
      </c>
      <c r="V194" s="613">
        <v>0</v>
      </c>
      <c r="W194" s="613">
        <v>0</v>
      </c>
      <c r="X194" s="613">
        <v>0</v>
      </c>
      <c r="Y194" s="613">
        <v>0</v>
      </c>
      <c r="Z194" s="613">
        <v>500000</v>
      </c>
      <c r="AA194" s="613">
        <v>500000</v>
      </c>
      <c r="AB194" s="613">
        <v>500000</v>
      </c>
      <c r="AC194" s="613">
        <v>0</v>
      </c>
      <c r="AD194" s="613">
        <v>0</v>
      </c>
      <c r="AE194" s="613">
        <v>0</v>
      </c>
      <c r="AF194" s="613">
        <v>0</v>
      </c>
      <c r="AG194" s="613">
        <v>0</v>
      </c>
      <c r="AH194" s="613">
        <v>54186</v>
      </c>
      <c r="AI194" s="613">
        <v>30886</v>
      </c>
      <c r="AJ194" s="613">
        <v>414928</v>
      </c>
      <c r="AK194" s="613">
        <v>0</v>
      </c>
      <c r="AL194" s="613">
        <v>0</v>
      </c>
      <c r="AM194" s="613">
        <v>0</v>
      </c>
      <c r="AN194" s="613">
        <v>0</v>
      </c>
      <c r="AO194" s="613">
        <v>0</v>
      </c>
      <c r="AP194" s="614">
        <v>0</v>
      </c>
      <c r="AQ194" s="615">
        <v>0</v>
      </c>
      <c r="AR194" s="616">
        <f t="shared" si="14"/>
        <v>0</v>
      </c>
      <c r="AS194" s="616">
        <f t="shared" si="15"/>
        <v>0</v>
      </c>
      <c r="AT194" s="616">
        <f t="shared" si="16"/>
        <v>0</v>
      </c>
      <c r="AU194" s="616">
        <f t="shared" si="20"/>
        <v>0</v>
      </c>
      <c r="AV194" s="616">
        <f t="shared" si="17"/>
        <v>0</v>
      </c>
      <c r="AW194" s="616">
        <f t="shared" si="18"/>
        <v>500000</v>
      </c>
      <c r="AX194" s="616">
        <f t="shared" si="19"/>
        <v>0</v>
      </c>
      <c r="AY194" s="484"/>
      <c r="AZ194" s="484"/>
    </row>
    <row r="195" spans="1:52">
      <c r="A195" s="484"/>
      <c r="B195" s="617">
        <v>2030</v>
      </c>
      <c r="C195" s="618" t="s">
        <v>239</v>
      </c>
      <c r="D195" s="618" t="s">
        <v>501</v>
      </c>
      <c r="E195" s="618" t="s">
        <v>469</v>
      </c>
      <c r="F195" s="618"/>
      <c r="G195" s="618" t="s">
        <v>18</v>
      </c>
      <c r="H195" s="618" t="s">
        <v>24</v>
      </c>
      <c r="I195" s="618" t="s">
        <v>46</v>
      </c>
      <c r="J195" s="618" t="s">
        <v>413</v>
      </c>
      <c r="K195" s="618"/>
      <c r="L195" s="618" t="s">
        <v>29</v>
      </c>
      <c r="M195" s="618" t="s">
        <v>401</v>
      </c>
      <c r="N195" s="618">
        <v>0</v>
      </c>
      <c r="O195" s="618">
        <v>0</v>
      </c>
      <c r="P195" s="618">
        <v>0</v>
      </c>
      <c r="Q195" s="618">
        <v>0</v>
      </c>
      <c r="R195" s="618">
        <v>0</v>
      </c>
      <c r="S195" s="618">
        <v>0</v>
      </c>
      <c r="T195" s="618">
        <v>0</v>
      </c>
      <c r="U195" s="618">
        <v>0</v>
      </c>
      <c r="V195" s="618">
        <v>0</v>
      </c>
      <c r="W195" s="618">
        <v>0</v>
      </c>
      <c r="X195" s="618">
        <v>0</v>
      </c>
      <c r="Y195" s="618">
        <v>0</v>
      </c>
      <c r="Z195" s="618">
        <v>82000</v>
      </c>
      <c r="AA195" s="618">
        <v>82000</v>
      </c>
      <c r="AB195" s="618">
        <v>82000</v>
      </c>
      <c r="AC195" s="618">
        <v>0</v>
      </c>
      <c r="AD195" s="618">
        <v>0</v>
      </c>
      <c r="AE195" s="618">
        <v>0</v>
      </c>
      <c r="AF195" s="618">
        <v>0</v>
      </c>
      <c r="AG195" s="618">
        <v>0</v>
      </c>
      <c r="AH195" s="618">
        <v>41000</v>
      </c>
      <c r="AI195" s="618">
        <v>0</v>
      </c>
      <c r="AJ195" s="618">
        <v>41000</v>
      </c>
      <c r="AK195" s="618">
        <v>0</v>
      </c>
      <c r="AL195" s="618">
        <v>0</v>
      </c>
      <c r="AM195" s="618">
        <v>0</v>
      </c>
      <c r="AN195" s="618">
        <v>0</v>
      </c>
      <c r="AO195" s="618">
        <v>0</v>
      </c>
      <c r="AP195" s="619">
        <v>0</v>
      </c>
      <c r="AQ195" s="615">
        <v>0</v>
      </c>
      <c r="AR195" s="616">
        <f t="shared" si="14"/>
        <v>0</v>
      </c>
      <c r="AS195" s="616">
        <f t="shared" si="15"/>
        <v>0</v>
      </c>
      <c r="AT195" s="616">
        <f t="shared" si="16"/>
        <v>0</v>
      </c>
      <c r="AU195" s="616">
        <f t="shared" si="20"/>
        <v>0</v>
      </c>
      <c r="AV195" s="616">
        <f t="shared" si="17"/>
        <v>0</v>
      </c>
      <c r="AW195" s="616">
        <f t="shared" si="18"/>
        <v>82000</v>
      </c>
      <c r="AX195" s="616">
        <f t="shared" si="19"/>
        <v>0</v>
      </c>
      <c r="AY195" s="484"/>
      <c r="AZ195" s="484"/>
    </row>
    <row r="196" spans="1:52">
      <c r="A196" s="154"/>
      <c r="B196" s="612">
        <v>2030</v>
      </c>
      <c r="C196" s="613" t="s">
        <v>239</v>
      </c>
      <c r="D196" s="613" t="s">
        <v>502</v>
      </c>
      <c r="E196" s="613" t="s">
        <v>503</v>
      </c>
      <c r="F196" s="613"/>
      <c r="G196" s="613" t="s">
        <v>18</v>
      </c>
      <c r="H196" s="613" t="s">
        <v>24</v>
      </c>
      <c r="I196" s="613" t="s">
        <v>46</v>
      </c>
      <c r="J196" s="613" t="s">
        <v>413</v>
      </c>
      <c r="K196" s="613"/>
      <c r="L196" s="613" t="s">
        <v>29</v>
      </c>
      <c r="M196" s="613" t="s">
        <v>353</v>
      </c>
      <c r="N196" s="613">
        <v>0</v>
      </c>
      <c r="O196" s="613">
        <v>0</v>
      </c>
      <c r="P196" s="613">
        <v>0</v>
      </c>
      <c r="Q196" s="613">
        <v>0</v>
      </c>
      <c r="R196" s="613">
        <v>0</v>
      </c>
      <c r="S196" s="613">
        <v>0</v>
      </c>
      <c r="T196" s="613">
        <v>0</v>
      </c>
      <c r="U196" s="613">
        <v>0</v>
      </c>
      <c r="V196" s="613">
        <v>0</v>
      </c>
      <c r="W196" s="613">
        <v>0</v>
      </c>
      <c r="X196" s="613">
        <v>0</v>
      </c>
      <c r="Y196" s="613">
        <v>0</v>
      </c>
      <c r="Z196" s="613">
        <v>124000</v>
      </c>
      <c r="AA196" s="613">
        <v>124000</v>
      </c>
      <c r="AB196" s="613">
        <v>124000</v>
      </c>
      <c r="AC196" s="613">
        <v>0</v>
      </c>
      <c r="AD196" s="613">
        <v>0</v>
      </c>
      <c r="AE196" s="613">
        <v>0</v>
      </c>
      <c r="AF196" s="613">
        <v>0</v>
      </c>
      <c r="AG196" s="613">
        <v>0</v>
      </c>
      <c r="AH196" s="613">
        <v>31974</v>
      </c>
      <c r="AI196" s="613">
        <v>0</v>
      </c>
      <c r="AJ196" s="613">
        <v>92026</v>
      </c>
      <c r="AK196" s="613">
        <v>0</v>
      </c>
      <c r="AL196" s="613">
        <v>0</v>
      </c>
      <c r="AM196" s="613">
        <v>0</v>
      </c>
      <c r="AN196" s="613">
        <v>0</v>
      </c>
      <c r="AO196" s="613">
        <v>0</v>
      </c>
      <c r="AP196" s="614">
        <v>0</v>
      </c>
      <c r="AQ196" s="615">
        <v>0</v>
      </c>
      <c r="AR196" s="616">
        <f t="shared" si="14"/>
        <v>0</v>
      </c>
      <c r="AS196" s="616">
        <f t="shared" si="15"/>
        <v>0</v>
      </c>
      <c r="AT196" s="616">
        <f t="shared" si="16"/>
        <v>0</v>
      </c>
      <c r="AU196" s="616">
        <f t="shared" si="20"/>
        <v>0</v>
      </c>
      <c r="AV196" s="616">
        <f t="shared" si="17"/>
        <v>0</v>
      </c>
      <c r="AW196" s="616">
        <f t="shared" si="18"/>
        <v>124000</v>
      </c>
      <c r="AX196" s="616">
        <f t="shared" si="19"/>
        <v>0</v>
      </c>
      <c r="AY196" s="484"/>
      <c r="AZ196" s="484"/>
    </row>
    <row r="197" spans="1:52">
      <c r="A197" s="484"/>
      <c r="B197" s="617">
        <v>2030</v>
      </c>
      <c r="C197" s="618" t="s">
        <v>239</v>
      </c>
      <c r="D197" s="618" t="s">
        <v>504</v>
      </c>
      <c r="E197" s="618" t="s">
        <v>505</v>
      </c>
      <c r="F197" s="618"/>
      <c r="G197" s="618" t="s">
        <v>45</v>
      </c>
      <c r="H197" s="618" t="s">
        <v>24</v>
      </c>
      <c r="I197" s="618" t="s">
        <v>46</v>
      </c>
      <c r="J197" s="618" t="s">
        <v>413</v>
      </c>
      <c r="K197" s="618"/>
      <c r="L197" s="618" t="s">
        <v>20</v>
      </c>
      <c r="M197" s="618" t="s">
        <v>353</v>
      </c>
      <c r="N197" s="618">
        <v>0</v>
      </c>
      <c r="O197" s="618">
        <v>0</v>
      </c>
      <c r="P197" s="618">
        <v>0</v>
      </c>
      <c r="Q197" s="618">
        <v>0</v>
      </c>
      <c r="R197" s="618">
        <v>0</v>
      </c>
      <c r="S197" s="618">
        <v>0</v>
      </c>
      <c r="T197" s="618">
        <v>0</v>
      </c>
      <c r="U197" s="618">
        <v>0</v>
      </c>
      <c r="V197" s="618">
        <v>0</v>
      </c>
      <c r="W197" s="618">
        <v>0</v>
      </c>
      <c r="X197" s="618">
        <v>0</v>
      </c>
      <c r="Y197" s="618">
        <v>0</v>
      </c>
      <c r="Z197" s="618">
        <v>88000</v>
      </c>
      <c r="AA197" s="618">
        <v>88000</v>
      </c>
      <c r="AB197" s="618">
        <v>88000</v>
      </c>
      <c r="AC197" s="618">
        <v>0</v>
      </c>
      <c r="AD197" s="618">
        <v>0</v>
      </c>
      <c r="AE197" s="618">
        <v>0</v>
      </c>
      <c r="AF197" s="618">
        <v>0</v>
      </c>
      <c r="AG197" s="618">
        <v>0</v>
      </c>
      <c r="AH197" s="618">
        <v>44000</v>
      </c>
      <c r="AI197" s="618">
        <v>0</v>
      </c>
      <c r="AJ197" s="618">
        <v>44000</v>
      </c>
      <c r="AK197" s="618">
        <v>0</v>
      </c>
      <c r="AL197" s="618">
        <v>0</v>
      </c>
      <c r="AM197" s="618">
        <v>0</v>
      </c>
      <c r="AN197" s="618">
        <v>0</v>
      </c>
      <c r="AO197" s="618">
        <v>0</v>
      </c>
      <c r="AP197" s="619">
        <v>0</v>
      </c>
      <c r="AQ197" s="615">
        <v>0</v>
      </c>
      <c r="AR197" s="616">
        <f t="shared" si="14"/>
        <v>0</v>
      </c>
      <c r="AS197" s="616">
        <f t="shared" si="15"/>
        <v>0</v>
      </c>
      <c r="AT197" s="616">
        <f t="shared" si="16"/>
        <v>0</v>
      </c>
      <c r="AU197" s="616">
        <f t="shared" si="20"/>
        <v>0</v>
      </c>
      <c r="AV197" s="616">
        <f t="shared" si="17"/>
        <v>0</v>
      </c>
      <c r="AW197" s="616">
        <f t="shared" si="18"/>
        <v>88000</v>
      </c>
      <c r="AX197" s="616">
        <f t="shared" si="19"/>
        <v>0</v>
      </c>
      <c r="AY197" s="484"/>
      <c r="AZ197" s="484"/>
    </row>
    <row r="198" spans="1:52">
      <c r="A198" s="154"/>
      <c r="B198" s="612">
        <v>2030</v>
      </c>
      <c r="C198" s="613" t="s">
        <v>239</v>
      </c>
      <c r="D198" s="613" t="s">
        <v>506</v>
      </c>
      <c r="E198" s="613" t="s">
        <v>507</v>
      </c>
      <c r="F198" s="613"/>
      <c r="G198" s="613" t="s">
        <v>45</v>
      </c>
      <c r="H198" s="613" t="s">
        <v>24</v>
      </c>
      <c r="I198" s="613" t="s">
        <v>412</v>
      </c>
      <c r="J198" s="613" t="s">
        <v>413</v>
      </c>
      <c r="K198" s="613"/>
      <c r="L198" s="613" t="s">
        <v>20</v>
      </c>
      <c r="M198" s="613" t="s">
        <v>353</v>
      </c>
      <c r="N198" s="613">
        <v>0</v>
      </c>
      <c r="O198" s="613">
        <v>0</v>
      </c>
      <c r="P198" s="613">
        <v>0</v>
      </c>
      <c r="Q198" s="613">
        <v>0</v>
      </c>
      <c r="R198" s="613">
        <v>0</v>
      </c>
      <c r="S198" s="613">
        <v>0</v>
      </c>
      <c r="T198" s="613">
        <v>0</v>
      </c>
      <c r="U198" s="613">
        <v>0</v>
      </c>
      <c r="V198" s="613">
        <v>0</v>
      </c>
      <c r="W198" s="613">
        <v>0</v>
      </c>
      <c r="X198" s="613">
        <v>0</v>
      </c>
      <c r="Y198" s="613">
        <v>0</v>
      </c>
      <c r="Z198" s="613">
        <v>41000</v>
      </c>
      <c r="AA198" s="613">
        <v>41000</v>
      </c>
      <c r="AB198" s="613">
        <v>41000</v>
      </c>
      <c r="AC198" s="613">
        <v>0</v>
      </c>
      <c r="AD198" s="613">
        <v>0</v>
      </c>
      <c r="AE198" s="613">
        <v>0</v>
      </c>
      <c r="AF198" s="613">
        <v>0</v>
      </c>
      <c r="AG198" s="613">
        <v>0</v>
      </c>
      <c r="AH198" s="613">
        <v>20500</v>
      </c>
      <c r="AI198" s="613">
        <v>0</v>
      </c>
      <c r="AJ198" s="613">
        <v>20500</v>
      </c>
      <c r="AK198" s="613">
        <v>0</v>
      </c>
      <c r="AL198" s="613">
        <v>0</v>
      </c>
      <c r="AM198" s="613">
        <v>0</v>
      </c>
      <c r="AN198" s="613">
        <v>0</v>
      </c>
      <c r="AO198" s="613">
        <v>0</v>
      </c>
      <c r="AP198" s="614">
        <v>0</v>
      </c>
      <c r="AQ198" s="615">
        <v>0</v>
      </c>
      <c r="AR198" s="616">
        <f t="shared" si="14"/>
        <v>0</v>
      </c>
      <c r="AS198" s="616">
        <f t="shared" si="15"/>
        <v>0</v>
      </c>
      <c r="AT198" s="616">
        <f t="shared" si="16"/>
        <v>0</v>
      </c>
      <c r="AU198" s="616">
        <f t="shared" si="20"/>
        <v>0</v>
      </c>
      <c r="AV198" s="616">
        <f t="shared" si="17"/>
        <v>0</v>
      </c>
      <c r="AW198" s="616">
        <f t="shared" si="18"/>
        <v>41000</v>
      </c>
      <c r="AX198" s="616">
        <f t="shared" si="19"/>
        <v>0</v>
      </c>
      <c r="AY198" s="484"/>
      <c r="AZ198" s="484"/>
    </row>
    <row r="199" spans="1:52">
      <c r="A199" s="484"/>
      <c r="B199" s="617">
        <v>2030</v>
      </c>
      <c r="C199" s="618" t="s">
        <v>239</v>
      </c>
      <c r="D199" s="618" t="s">
        <v>508</v>
      </c>
      <c r="E199" s="618" t="s">
        <v>509</v>
      </c>
      <c r="F199" s="618"/>
      <c r="G199" s="618" t="s">
        <v>27</v>
      </c>
      <c r="H199" s="618" t="s">
        <v>24</v>
      </c>
      <c r="I199" s="618" t="s">
        <v>46</v>
      </c>
      <c r="J199" s="618" t="s">
        <v>413</v>
      </c>
      <c r="K199" s="618"/>
      <c r="L199" s="618" t="s">
        <v>20</v>
      </c>
      <c r="M199" s="618" t="s">
        <v>353</v>
      </c>
      <c r="N199" s="618">
        <v>0</v>
      </c>
      <c r="O199" s="618">
        <v>0</v>
      </c>
      <c r="P199" s="618">
        <v>0</v>
      </c>
      <c r="Q199" s="618">
        <v>0</v>
      </c>
      <c r="R199" s="618">
        <v>0</v>
      </c>
      <c r="S199" s="618">
        <v>0</v>
      </c>
      <c r="T199" s="618">
        <v>0</v>
      </c>
      <c r="U199" s="618">
        <v>0</v>
      </c>
      <c r="V199" s="618">
        <v>0</v>
      </c>
      <c r="W199" s="618">
        <v>0</v>
      </c>
      <c r="X199" s="618">
        <v>0</v>
      </c>
      <c r="Y199" s="618">
        <v>0</v>
      </c>
      <c r="Z199" s="618">
        <v>500000</v>
      </c>
      <c r="AA199" s="618">
        <v>500000</v>
      </c>
      <c r="AB199" s="618">
        <v>500000</v>
      </c>
      <c r="AC199" s="618">
        <v>0</v>
      </c>
      <c r="AD199" s="618">
        <v>0</v>
      </c>
      <c r="AE199" s="618">
        <v>0</v>
      </c>
      <c r="AF199" s="618">
        <v>0</v>
      </c>
      <c r="AG199" s="618">
        <v>0</v>
      </c>
      <c r="AH199" s="618">
        <v>103910.25</v>
      </c>
      <c r="AI199" s="618">
        <v>82732.25</v>
      </c>
      <c r="AJ199" s="618">
        <v>313357.5</v>
      </c>
      <c r="AK199" s="618">
        <v>0</v>
      </c>
      <c r="AL199" s="618">
        <v>0</v>
      </c>
      <c r="AM199" s="618">
        <v>0</v>
      </c>
      <c r="AN199" s="618">
        <v>0</v>
      </c>
      <c r="AO199" s="618">
        <v>0</v>
      </c>
      <c r="AP199" s="619">
        <v>0</v>
      </c>
      <c r="AQ199" s="615">
        <v>0</v>
      </c>
      <c r="AR199" s="616">
        <f t="shared" si="14"/>
        <v>0</v>
      </c>
      <c r="AS199" s="616">
        <f t="shared" si="15"/>
        <v>0</v>
      </c>
      <c r="AT199" s="616">
        <f t="shared" si="16"/>
        <v>0</v>
      </c>
      <c r="AU199" s="616">
        <f t="shared" si="20"/>
        <v>0</v>
      </c>
      <c r="AV199" s="616">
        <f t="shared" si="17"/>
        <v>0</v>
      </c>
      <c r="AW199" s="616">
        <f t="shared" si="18"/>
        <v>500000</v>
      </c>
      <c r="AX199" s="616">
        <f t="shared" si="19"/>
        <v>0</v>
      </c>
      <c r="AY199" s="484"/>
      <c r="AZ199" s="484"/>
    </row>
    <row r="200" spans="1:52">
      <c r="A200" s="154"/>
      <c r="B200" s="612">
        <v>2030</v>
      </c>
      <c r="C200" s="613" t="s">
        <v>239</v>
      </c>
      <c r="D200" s="613" t="s">
        <v>510</v>
      </c>
      <c r="E200" s="613" t="s">
        <v>511</v>
      </c>
      <c r="F200" s="613"/>
      <c r="G200" s="613" t="s">
        <v>39</v>
      </c>
      <c r="H200" s="613" t="s">
        <v>24</v>
      </c>
      <c r="I200" s="613" t="s">
        <v>51</v>
      </c>
      <c r="J200" s="613" t="s">
        <v>413</v>
      </c>
      <c r="K200" s="613"/>
      <c r="L200" s="613" t="s">
        <v>29</v>
      </c>
      <c r="M200" s="613" t="s">
        <v>353</v>
      </c>
      <c r="N200" s="613">
        <v>0</v>
      </c>
      <c r="O200" s="613">
        <v>0</v>
      </c>
      <c r="P200" s="613">
        <v>0</v>
      </c>
      <c r="Q200" s="613">
        <v>0</v>
      </c>
      <c r="R200" s="613">
        <v>0</v>
      </c>
      <c r="S200" s="613">
        <v>0</v>
      </c>
      <c r="T200" s="613">
        <v>0</v>
      </c>
      <c r="U200" s="613">
        <v>0</v>
      </c>
      <c r="V200" s="613">
        <v>0</v>
      </c>
      <c r="W200" s="613">
        <v>0</v>
      </c>
      <c r="X200" s="613">
        <v>0</v>
      </c>
      <c r="Y200" s="613">
        <v>0</v>
      </c>
      <c r="Z200" s="613">
        <v>9000</v>
      </c>
      <c r="AA200" s="613">
        <v>9000</v>
      </c>
      <c r="AB200" s="613">
        <v>9000</v>
      </c>
      <c r="AC200" s="613">
        <v>0</v>
      </c>
      <c r="AD200" s="613">
        <v>0</v>
      </c>
      <c r="AE200" s="613">
        <v>0</v>
      </c>
      <c r="AF200" s="613">
        <v>0</v>
      </c>
      <c r="AG200" s="613">
        <v>0</v>
      </c>
      <c r="AH200" s="613">
        <v>4500</v>
      </c>
      <c r="AI200" s="613">
        <v>0</v>
      </c>
      <c r="AJ200" s="613">
        <v>4500</v>
      </c>
      <c r="AK200" s="613">
        <v>0</v>
      </c>
      <c r="AL200" s="613">
        <v>0</v>
      </c>
      <c r="AM200" s="613">
        <v>0</v>
      </c>
      <c r="AN200" s="613">
        <v>0</v>
      </c>
      <c r="AO200" s="613">
        <v>0</v>
      </c>
      <c r="AP200" s="614">
        <v>0</v>
      </c>
      <c r="AQ200" s="615">
        <v>0</v>
      </c>
      <c r="AR200" s="616">
        <f t="shared" si="14"/>
        <v>0</v>
      </c>
      <c r="AS200" s="616">
        <f t="shared" si="15"/>
        <v>0</v>
      </c>
      <c r="AT200" s="616">
        <f t="shared" si="16"/>
        <v>0</v>
      </c>
      <c r="AU200" s="616">
        <f t="shared" si="20"/>
        <v>0</v>
      </c>
      <c r="AV200" s="616">
        <f t="shared" si="17"/>
        <v>0</v>
      </c>
      <c r="AW200" s="616">
        <f t="shared" si="18"/>
        <v>9000</v>
      </c>
      <c r="AX200" s="616">
        <f t="shared" si="19"/>
        <v>0</v>
      </c>
      <c r="AY200" s="484"/>
      <c r="AZ200" s="484"/>
    </row>
    <row r="201" spans="1:52">
      <c r="A201" s="484"/>
      <c r="B201" s="617">
        <v>2030</v>
      </c>
      <c r="C201" s="618" t="s">
        <v>239</v>
      </c>
      <c r="D201" s="618" t="s">
        <v>512</v>
      </c>
      <c r="E201" s="618" t="s">
        <v>513</v>
      </c>
      <c r="F201" s="618"/>
      <c r="G201" s="618" t="s">
        <v>27</v>
      </c>
      <c r="H201" s="618" t="s">
        <v>24</v>
      </c>
      <c r="I201" s="618" t="s">
        <v>51</v>
      </c>
      <c r="J201" s="618" t="s">
        <v>413</v>
      </c>
      <c r="K201" s="618"/>
      <c r="L201" s="618" t="s">
        <v>29</v>
      </c>
      <c r="M201" s="618" t="s">
        <v>353</v>
      </c>
      <c r="N201" s="618">
        <v>0</v>
      </c>
      <c r="O201" s="618">
        <v>0</v>
      </c>
      <c r="P201" s="618">
        <v>0</v>
      </c>
      <c r="Q201" s="618">
        <v>0</v>
      </c>
      <c r="R201" s="618">
        <v>0</v>
      </c>
      <c r="S201" s="618">
        <v>0</v>
      </c>
      <c r="T201" s="618">
        <v>0</v>
      </c>
      <c r="U201" s="618">
        <v>0</v>
      </c>
      <c r="V201" s="618">
        <v>0</v>
      </c>
      <c r="W201" s="618">
        <v>0</v>
      </c>
      <c r="X201" s="618">
        <v>0</v>
      </c>
      <c r="Y201" s="618">
        <v>0</v>
      </c>
      <c r="Z201" s="618">
        <v>50000</v>
      </c>
      <c r="AA201" s="618">
        <v>50000</v>
      </c>
      <c r="AB201" s="618">
        <v>50000</v>
      </c>
      <c r="AC201" s="618">
        <v>0</v>
      </c>
      <c r="AD201" s="618">
        <v>0</v>
      </c>
      <c r="AE201" s="618">
        <v>0</v>
      </c>
      <c r="AF201" s="618">
        <v>0</v>
      </c>
      <c r="AG201" s="618">
        <v>0</v>
      </c>
      <c r="AH201" s="618">
        <v>25000</v>
      </c>
      <c r="AI201" s="618">
        <v>0</v>
      </c>
      <c r="AJ201" s="618">
        <v>25000</v>
      </c>
      <c r="AK201" s="618">
        <v>0</v>
      </c>
      <c r="AL201" s="618">
        <v>0</v>
      </c>
      <c r="AM201" s="618">
        <v>0</v>
      </c>
      <c r="AN201" s="618">
        <v>0</v>
      </c>
      <c r="AO201" s="618">
        <v>0</v>
      </c>
      <c r="AP201" s="619">
        <v>0</v>
      </c>
      <c r="AQ201" s="615">
        <v>0</v>
      </c>
      <c r="AR201" s="616">
        <f t="shared" si="14"/>
        <v>0</v>
      </c>
      <c r="AS201" s="616">
        <f t="shared" si="15"/>
        <v>0</v>
      </c>
      <c r="AT201" s="616">
        <f t="shared" si="16"/>
        <v>0</v>
      </c>
      <c r="AU201" s="616">
        <f t="shared" si="20"/>
        <v>0</v>
      </c>
      <c r="AV201" s="616">
        <f t="shared" si="17"/>
        <v>0</v>
      </c>
      <c r="AW201" s="616">
        <f t="shared" si="18"/>
        <v>50000</v>
      </c>
      <c r="AX201" s="616">
        <f t="shared" si="19"/>
        <v>0</v>
      </c>
      <c r="AY201" s="484"/>
      <c r="AZ201" s="484"/>
    </row>
    <row r="202" spans="1:52">
      <c r="A202" s="154"/>
      <c r="B202" s="612">
        <v>2030</v>
      </c>
      <c r="C202" s="613" t="s">
        <v>239</v>
      </c>
      <c r="D202" s="613" t="s">
        <v>514</v>
      </c>
      <c r="E202" s="613" t="s">
        <v>515</v>
      </c>
      <c r="F202" s="613"/>
      <c r="G202" s="613" t="s">
        <v>33</v>
      </c>
      <c r="H202" s="613" t="s">
        <v>24</v>
      </c>
      <c r="I202" s="613" t="s">
        <v>51</v>
      </c>
      <c r="J202" s="613" t="s">
        <v>413</v>
      </c>
      <c r="K202" s="613"/>
      <c r="L202" s="613" t="s">
        <v>29</v>
      </c>
      <c r="M202" s="613" t="s">
        <v>353</v>
      </c>
      <c r="N202" s="613">
        <v>0</v>
      </c>
      <c r="O202" s="613">
        <v>0</v>
      </c>
      <c r="P202" s="613">
        <v>0</v>
      </c>
      <c r="Q202" s="613">
        <v>0</v>
      </c>
      <c r="R202" s="613">
        <v>0</v>
      </c>
      <c r="S202" s="613">
        <v>0</v>
      </c>
      <c r="T202" s="613">
        <v>0</v>
      </c>
      <c r="U202" s="613">
        <v>0</v>
      </c>
      <c r="V202" s="613">
        <v>0</v>
      </c>
      <c r="W202" s="613">
        <v>0</v>
      </c>
      <c r="X202" s="613">
        <v>0</v>
      </c>
      <c r="Y202" s="613">
        <v>0</v>
      </c>
      <c r="Z202" s="613">
        <v>9000</v>
      </c>
      <c r="AA202" s="613">
        <v>9000</v>
      </c>
      <c r="AB202" s="613">
        <v>9000</v>
      </c>
      <c r="AC202" s="613">
        <v>0</v>
      </c>
      <c r="AD202" s="613">
        <v>0</v>
      </c>
      <c r="AE202" s="613">
        <v>0</v>
      </c>
      <c r="AF202" s="613">
        <v>0</v>
      </c>
      <c r="AG202" s="613">
        <v>0</v>
      </c>
      <c r="AH202" s="613">
        <v>4500</v>
      </c>
      <c r="AI202" s="613">
        <v>0</v>
      </c>
      <c r="AJ202" s="613">
        <v>4500</v>
      </c>
      <c r="AK202" s="613">
        <v>0</v>
      </c>
      <c r="AL202" s="613">
        <v>0</v>
      </c>
      <c r="AM202" s="613">
        <v>0</v>
      </c>
      <c r="AN202" s="613">
        <v>0</v>
      </c>
      <c r="AO202" s="613">
        <v>0</v>
      </c>
      <c r="AP202" s="614">
        <v>0</v>
      </c>
      <c r="AQ202" s="615">
        <v>0</v>
      </c>
      <c r="AR202" s="616">
        <f t="shared" si="14"/>
        <v>0</v>
      </c>
      <c r="AS202" s="616">
        <f t="shared" si="15"/>
        <v>0</v>
      </c>
      <c r="AT202" s="616">
        <f t="shared" si="16"/>
        <v>0</v>
      </c>
      <c r="AU202" s="616">
        <f t="shared" si="20"/>
        <v>0</v>
      </c>
      <c r="AV202" s="616">
        <f t="shared" si="17"/>
        <v>0</v>
      </c>
      <c r="AW202" s="616">
        <f t="shared" si="18"/>
        <v>9000</v>
      </c>
      <c r="AX202" s="616">
        <f t="shared" si="19"/>
        <v>0</v>
      </c>
      <c r="AY202" s="484"/>
      <c r="AZ202" s="484"/>
    </row>
    <row r="203" spans="1:52">
      <c r="A203" s="484"/>
      <c r="B203" s="617">
        <v>2030</v>
      </c>
      <c r="C203" s="618" t="s">
        <v>239</v>
      </c>
      <c r="D203" s="618" t="s">
        <v>516</v>
      </c>
      <c r="E203" s="618" t="s">
        <v>517</v>
      </c>
      <c r="F203" s="618"/>
      <c r="G203" s="618" t="s">
        <v>45</v>
      </c>
      <c r="H203" s="618" t="s">
        <v>24</v>
      </c>
      <c r="I203" s="618" t="s">
        <v>51</v>
      </c>
      <c r="J203" s="618" t="s">
        <v>413</v>
      </c>
      <c r="K203" s="618"/>
      <c r="L203" s="618" t="s">
        <v>29</v>
      </c>
      <c r="M203" s="618" t="s">
        <v>353</v>
      </c>
      <c r="N203" s="618">
        <v>0</v>
      </c>
      <c r="O203" s="618">
        <v>0</v>
      </c>
      <c r="P203" s="618">
        <v>0</v>
      </c>
      <c r="Q203" s="618">
        <v>0</v>
      </c>
      <c r="R203" s="618">
        <v>0</v>
      </c>
      <c r="S203" s="618">
        <v>0</v>
      </c>
      <c r="T203" s="618">
        <v>0</v>
      </c>
      <c r="U203" s="618">
        <v>0</v>
      </c>
      <c r="V203" s="618">
        <v>0</v>
      </c>
      <c r="W203" s="618">
        <v>0</v>
      </c>
      <c r="X203" s="618">
        <v>0</v>
      </c>
      <c r="Y203" s="618">
        <v>0</v>
      </c>
      <c r="Z203" s="618">
        <v>32000</v>
      </c>
      <c r="AA203" s="618">
        <v>32000</v>
      </c>
      <c r="AB203" s="618">
        <v>32000</v>
      </c>
      <c r="AC203" s="618">
        <v>0</v>
      </c>
      <c r="AD203" s="618">
        <v>0</v>
      </c>
      <c r="AE203" s="618">
        <v>0</v>
      </c>
      <c r="AF203" s="618">
        <v>0</v>
      </c>
      <c r="AG203" s="618">
        <v>0</v>
      </c>
      <c r="AH203" s="618">
        <v>16000</v>
      </c>
      <c r="AI203" s="618">
        <v>0</v>
      </c>
      <c r="AJ203" s="618">
        <v>16000</v>
      </c>
      <c r="AK203" s="618">
        <v>0</v>
      </c>
      <c r="AL203" s="618">
        <v>0</v>
      </c>
      <c r="AM203" s="618">
        <v>0</v>
      </c>
      <c r="AN203" s="618">
        <v>0</v>
      </c>
      <c r="AO203" s="618">
        <v>0</v>
      </c>
      <c r="AP203" s="619">
        <v>0</v>
      </c>
      <c r="AQ203" s="615">
        <v>0</v>
      </c>
      <c r="AR203" s="616">
        <f t="shared" ref="AR203:AR266" si="21">IFERROR(($AL203-$AN203)/$AX203,0)</f>
        <v>0</v>
      </c>
      <c r="AS203" s="616">
        <f t="shared" ref="AS203:AS266" si="22">IFERROR(($AM203-$AO203)/$AX203,0)</f>
        <v>0</v>
      </c>
      <c r="AT203" s="616">
        <f t="shared" ref="AT203:AT266" si="23">$AC203+$AP203+$AN203+$AQ203*$AE203</f>
        <v>0</v>
      </c>
      <c r="AU203" s="616">
        <f t="shared" si="20"/>
        <v>0</v>
      </c>
      <c r="AV203" s="616">
        <f t="shared" ref="AV203:AV266" si="24">$AB203*$AQ203+$AL203</f>
        <v>0</v>
      </c>
      <c r="AW203" s="616">
        <f t="shared" ref="AW203:AW266" si="25">$AB203*(1-$AQ203)+$AM203</f>
        <v>32000</v>
      </c>
      <c r="AX203" s="616">
        <f t="shared" ref="AX203:AX266" si="26">IFERROR(($U203*99976.1+$T203*3412.14)/($S203*99976.1+$Q203*3412.14),0)</f>
        <v>0</v>
      </c>
      <c r="AY203" s="484"/>
      <c r="AZ203" s="484"/>
    </row>
    <row r="204" spans="1:52">
      <c r="A204" s="154"/>
      <c r="B204" s="612">
        <v>2030</v>
      </c>
      <c r="C204" s="613" t="s">
        <v>239</v>
      </c>
      <c r="D204" s="613" t="s">
        <v>518</v>
      </c>
      <c r="E204" s="613" t="s">
        <v>519</v>
      </c>
      <c r="F204" s="613"/>
      <c r="G204" s="613" t="s">
        <v>18</v>
      </c>
      <c r="H204" s="613" t="s">
        <v>24</v>
      </c>
      <c r="I204" s="613" t="s">
        <v>51</v>
      </c>
      <c r="J204" s="613" t="s">
        <v>413</v>
      </c>
      <c r="K204" s="613"/>
      <c r="L204" s="613" t="s">
        <v>29</v>
      </c>
      <c r="M204" s="613" t="s">
        <v>353</v>
      </c>
      <c r="N204" s="613">
        <v>0</v>
      </c>
      <c r="O204" s="613">
        <v>0</v>
      </c>
      <c r="P204" s="613">
        <v>0</v>
      </c>
      <c r="Q204" s="613">
        <v>0</v>
      </c>
      <c r="R204" s="613">
        <v>0</v>
      </c>
      <c r="S204" s="613">
        <v>0</v>
      </c>
      <c r="T204" s="613">
        <v>0</v>
      </c>
      <c r="U204" s="613">
        <v>0</v>
      </c>
      <c r="V204" s="613">
        <v>0</v>
      </c>
      <c r="W204" s="613">
        <v>0</v>
      </c>
      <c r="X204" s="613">
        <v>0</v>
      </c>
      <c r="Y204" s="613">
        <v>0</v>
      </c>
      <c r="Z204" s="613">
        <v>32000</v>
      </c>
      <c r="AA204" s="613">
        <v>32000</v>
      </c>
      <c r="AB204" s="613">
        <v>32000</v>
      </c>
      <c r="AC204" s="613">
        <v>0</v>
      </c>
      <c r="AD204" s="613">
        <v>0</v>
      </c>
      <c r="AE204" s="613">
        <v>0</v>
      </c>
      <c r="AF204" s="613">
        <v>0</v>
      </c>
      <c r="AG204" s="613">
        <v>0</v>
      </c>
      <c r="AH204" s="613">
        <v>16500</v>
      </c>
      <c r="AI204" s="613">
        <v>0</v>
      </c>
      <c r="AJ204" s="613">
        <v>15500</v>
      </c>
      <c r="AK204" s="613">
        <v>0</v>
      </c>
      <c r="AL204" s="613">
        <v>0</v>
      </c>
      <c r="AM204" s="613">
        <v>0</v>
      </c>
      <c r="AN204" s="613">
        <v>0</v>
      </c>
      <c r="AO204" s="613">
        <v>0</v>
      </c>
      <c r="AP204" s="614">
        <v>0</v>
      </c>
      <c r="AQ204" s="615">
        <v>0</v>
      </c>
      <c r="AR204" s="616">
        <f t="shared" si="21"/>
        <v>0</v>
      </c>
      <c r="AS204" s="616">
        <f t="shared" si="22"/>
        <v>0</v>
      </c>
      <c r="AT204" s="616">
        <f t="shared" si="23"/>
        <v>0</v>
      </c>
      <c r="AU204" s="616">
        <f t="shared" ref="AU204:AU267" si="27">$AD204+$AO204+(1-$AQ204)*$AE204</f>
        <v>0</v>
      </c>
      <c r="AV204" s="616">
        <f t="shared" si="24"/>
        <v>0</v>
      </c>
      <c r="AW204" s="616">
        <f t="shared" si="25"/>
        <v>32000</v>
      </c>
      <c r="AX204" s="616">
        <f t="shared" si="26"/>
        <v>0</v>
      </c>
      <c r="AY204" s="484"/>
      <c r="AZ204" s="484"/>
    </row>
    <row r="205" spans="1:52">
      <c r="A205" s="484"/>
      <c r="B205" s="617">
        <v>2030</v>
      </c>
      <c r="C205" s="618" t="s">
        <v>239</v>
      </c>
      <c r="D205" s="618" t="s">
        <v>520</v>
      </c>
      <c r="E205" s="618" t="s">
        <v>521</v>
      </c>
      <c r="F205" s="618"/>
      <c r="G205" s="618" t="s">
        <v>50</v>
      </c>
      <c r="H205" s="618" t="s">
        <v>24</v>
      </c>
      <c r="I205" s="618" t="s">
        <v>446</v>
      </c>
      <c r="J205" s="618" t="s">
        <v>413</v>
      </c>
      <c r="K205" s="618"/>
      <c r="L205" s="618" t="s">
        <v>29</v>
      </c>
      <c r="M205" s="618" t="s">
        <v>353</v>
      </c>
      <c r="N205" s="618">
        <v>0</v>
      </c>
      <c r="O205" s="618">
        <v>0</v>
      </c>
      <c r="P205" s="618">
        <v>0</v>
      </c>
      <c r="Q205" s="618">
        <v>0</v>
      </c>
      <c r="R205" s="618">
        <v>0</v>
      </c>
      <c r="S205" s="618">
        <v>0</v>
      </c>
      <c r="T205" s="618">
        <v>0</v>
      </c>
      <c r="U205" s="618">
        <v>0</v>
      </c>
      <c r="V205" s="618">
        <v>0</v>
      </c>
      <c r="W205" s="618">
        <v>0</v>
      </c>
      <c r="X205" s="618">
        <v>0</v>
      </c>
      <c r="Y205" s="618">
        <v>0</v>
      </c>
      <c r="Z205" s="618">
        <v>20000</v>
      </c>
      <c r="AA205" s="618">
        <v>20000</v>
      </c>
      <c r="AB205" s="618">
        <v>20000</v>
      </c>
      <c r="AC205" s="618">
        <v>0</v>
      </c>
      <c r="AD205" s="618">
        <v>0</v>
      </c>
      <c r="AE205" s="618">
        <v>0</v>
      </c>
      <c r="AF205" s="618">
        <v>0</v>
      </c>
      <c r="AG205" s="618">
        <v>0</v>
      </c>
      <c r="AH205" s="618">
        <v>10000</v>
      </c>
      <c r="AI205" s="618">
        <v>0</v>
      </c>
      <c r="AJ205" s="618">
        <v>10000</v>
      </c>
      <c r="AK205" s="618">
        <v>0</v>
      </c>
      <c r="AL205" s="618">
        <v>0</v>
      </c>
      <c r="AM205" s="618">
        <v>0</v>
      </c>
      <c r="AN205" s="618">
        <v>0</v>
      </c>
      <c r="AO205" s="618">
        <v>0</v>
      </c>
      <c r="AP205" s="619">
        <v>0</v>
      </c>
      <c r="AQ205" s="615">
        <v>0</v>
      </c>
      <c r="AR205" s="616">
        <f t="shared" si="21"/>
        <v>0</v>
      </c>
      <c r="AS205" s="616">
        <f t="shared" si="22"/>
        <v>0</v>
      </c>
      <c r="AT205" s="616">
        <f t="shared" si="23"/>
        <v>0</v>
      </c>
      <c r="AU205" s="616">
        <f t="shared" si="27"/>
        <v>0</v>
      </c>
      <c r="AV205" s="616">
        <f t="shared" si="24"/>
        <v>0</v>
      </c>
      <c r="AW205" s="616">
        <f t="shared" si="25"/>
        <v>20000</v>
      </c>
      <c r="AX205" s="616">
        <f t="shared" si="26"/>
        <v>0</v>
      </c>
      <c r="AY205" s="484"/>
      <c r="AZ205" s="484"/>
    </row>
    <row r="206" spans="1:52">
      <c r="A206" s="154"/>
      <c r="B206" s="612">
        <v>2030</v>
      </c>
      <c r="C206" s="613" t="s">
        <v>239</v>
      </c>
      <c r="D206" s="613" t="s">
        <v>522</v>
      </c>
      <c r="E206" s="613" t="s">
        <v>523</v>
      </c>
      <c r="F206" s="613"/>
      <c r="G206" s="613" t="s">
        <v>50</v>
      </c>
      <c r="H206" s="613" t="s">
        <v>24</v>
      </c>
      <c r="I206" s="613" t="s">
        <v>446</v>
      </c>
      <c r="J206" s="613" t="s">
        <v>413</v>
      </c>
      <c r="K206" s="613"/>
      <c r="L206" s="613" t="s">
        <v>35</v>
      </c>
      <c r="M206" s="613" t="s">
        <v>353</v>
      </c>
      <c r="N206" s="613">
        <v>0</v>
      </c>
      <c r="O206" s="613">
        <v>0</v>
      </c>
      <c r="P206" s="613">
        <v>0</v>
      </c>
      <c r="Q206" s="613">
        <v>0</v>
      </c>
      <c r="R206" s="613">
        <v>0</v>
      </c>
      <c r="S206" s="613">
        <v>0</v>
      </c>
      <c r="T206" s="613">
        <v>0</v>
      </c>
      <c r="U206" s="613">
        <v>0</v>
      </c>
      <c r="V206" s="613">
        <v>0</v>
      </c>
      <c r="W206" s="613">
        <v>0</v>
      </c>
      <c r="X206" s="613">
        <v>0</v>
      </c>
      <c r="Y206" s="613">
        <v>0</v>
      </c>
      <c r="Z206" s="613">
        <v>40000</v>
      </c>
      <c r="AA206" s="613">
        <v>40000</v>
      </c>
      <c r="AB206" s="613">
        <v>40000</v>
      </c>
      <c r="AC206" s="613">
        <v>0</v>
      </c>
      <c r="AD206" s="613">
        <v>0</v>
      </c>
      <c r="AE206" s="613">
        <v>0</v>
      </c>
      <c r="AF206" s="613">
        <v>0</v>
      </c>
      <c r="AG206" s="613">
        <v>0</v>
      </c>
      <c r="AH206" s="613">
        <v>20000</v>
      </c>
      <c r="AI206" s="613">
        <v>0</v>
      </c>
      <c r="AJ206" s="613">
        <v>20000</v>
      </c>
      <c r="AK206" s="613">
        <v>0</v>
      </c>
      <c r="AL206" s="613">
        <v>0</v>
      </c>
      <c r="AM206" s="613">
        <v>0</v>
      </c>
      <c r="AN206" s="613">
        <v>0</v>
      </c>
      <c r="AO206" s="613">
        <v>0</v>
      </c>
      <c r="AP206" s="614">
        <v>0</v>
      </c>
      <c r="AQ206" s="615">
        <v>0</v>
      </c>
      <c r="AR206" s="616">
        <f t="shared" si="21"/>
        <v>0</v>
      </c>
      <c r="AS206" s="616">
        <f t="shared" si="22"/>
        <v>0</v>
      </c>
      <c r="AT206" s="616">
        <f t="shared" si="23"/>
        <v>0</v>
      </c>
      <c r="AU206" s="616">
        <f t="shared" si="27"/>
        <v>0</v>
      </c>
      <c r="AV206" s="616">
        <f t="shared" si="24"/>
        <v>0</v>
      </c>
      <c r="AW206" s="616">
        <f t="shared" si="25"/>
        <v>40000</v>
      </c>
      <c r="AX206" s="616">
        <f t="shared" si="26"/>
        <v>0</v>
      </c>
      <c r="AY206" s="484"/>
      <c r="AZ206" s="484"/>
    </row>
    <row r="207" spans="1:52">
      <c r="A207" s="484"/>
      <c r="B207" s="617">
        <v>2030</v>
      </c>
      <c r="C207" s="618" t="s">
        <v>239</v>
      </c>
      <c r="D207" s="618" t="s">
        <v>524</v>
      </c>
      <c r="E207" s="618" t="s">
        <v>524</v>
      </c>
      <c r="F207" s="618"/>
      <c r="G207" s="618" t="s">
        <v>54</v>
      </c>
      <c r="H207" s="618" t="s">
        <v>24</v>
      </c>
      <c r="I207" s="618" t="s">
        <v>46</v>
      </c>
      <c r="J207" s="618" t="s">
        <v>413</v>
      </c>
      <c r="K207" s="618"/>
      <c r="L207" s="618" t="s">
        <v>458</v>
      </c>
      <c r="M207" s="618" t="s">
        <v>353</v>
      </c>
      <c r="N207" s="618">
        <v>0</v>
      </c>
      <c r="O207" s="618">
        <v>0</v>
      </c>
      <c r="P207" s="618">
        <v>0</v>
      </c>
      <c r="Q207" s="618">
        <v>0</v>
      </c>
      <c r="R207" s="618">
        <v>0</v>
      </c>
      <c r="S207" s="618">
        <v>0</v>
      </c>
      <c r="T207" s="618">
        <v>0</v>
      </c>
      <c r="U207" s="618">
        <v>0</v>
      </c>
      <c r="V207" s="618">
        <v>0</v>
      </c>
      <c r="W207" s="618">
        <v>0</v>
      </c>
      <c r="X207" s="618">
        <v>0</v>
      </c>
      <c r="Y207" s="618">
        <v>0</v>
      </c>
      <c r="Z207" s="618">
        <v>0</v>
      </c>
      <c r="AA207" s="618">
        <v>0</v>
      </c>
      <c r="AB207" s="618">
        <v>0</v>
      </c>
      <c r="AC207" s="618">
        <v>0</v>
      </c>
      <c r="AD207" s="618">
        <v>0</v>
      </c>
      <c r="AE207" s="618">
        <v>0</v>
      </c>
      <c r="AF207" s="618">
        <v>0</v>
      </c>
      <c r="AG207" s="618">
        <v>0</v>
      </c>
      <c r="AH207" s="618">
        <v>0</v>
      </c>
      <c r="AI207" s="618">
        <v>0</v>
      </c>
      <c r="AJ207" s="618">
        <v>0</v>
      </c>
      <c r="AK207" s="618">
        <v>0</v>
      </c>
      <c r="AL207" s="618">
        <v>0</v>
      </c>
      <c r="AM207" s="618">
        <v>0</v>
      </c>
      <c r="AN207" s="618">
        <v>0</v>
      </c>
      <c r="AO207" s="618">
        <v>0</v>
      </c>
      <c r="AP207" s="619">
        <v>0</v>
      </c>
      <c r="AQ207" s="615">
        <v>0</v>
      </c>
      <c r="AR207" s="616">
        <f t="shared" si="21"/>
        <v>0</v>
      </c>
      <c r="AS207" s="616">
        <f t="shared" si="22"/>
        <v>0</v>
      </c>
      <c r="AT207" s="616">
        <f t="shared" si="23"/>
        <v>0</v>
      </c>
      <c r="AU207" s="616">
        <f t="shared" si="27"/>
        <v>0</v>
      </c>
      <c r="AV207" s="616">
        <f t="shared" si="24"/>
        <v>0</v>
      </c>
      <c r="AW207" s="616">
        <f t="shared" si="25"/>
        <v>0</v>
      </c>
      <c r="AX207" s="616">
        <f t="shared" si="26"/>
        <v>0</v>
      </c>
      <c r="AY207" s="484"/>
      <c r="AZ207" s="484"/>
    </row>
    <row r="208" spans="1:52">
      <c r="A208" s="154"/>
      <c r="B208" s="612">
        <v>2030</v>
      </c>
      <c r="C208" s="613" t="s">
        <v>239</v>
      </c>
      <c r="D208" s="613" t="s">
        <v>525</v>
      </c>
      <c r="E208" s="613" t="s">
        <v>525</v>
      </c>
      <c r="F208" s="613"/>
      <c r="G208" s="613" t="s">
        <v>54</v>
      </c>
      <c r="H208" s="613" t="s">
        <v>24</v>
      </c>
      <c r="I208" s="613" t="s">
        <v>46</v>
      </c>
      <c r="J208" s="613" t="s">
        <v>413</v>
      </c>
      <c r="K208" s="613"/>
      <c r="L208" s="613" t="s">
        <v>35</v>
      </c>
      <c r="M208" s="613" t="s">
        <v>353</v>
      </c>
      <c r="N208" s="613">
        <v>0</v>
      </c>
      <c r="O208" s="613">
        <v>0</v>
      </c>
      <c r="P208" s="613">
        <v>0</v>
      </c>
      <c r="Q208" s="613">
        <v>0</v>
      </c>
      <c r="R208" s="613">
        <v>0</v>
      </c>
      <c r="S208" s="613">
        <v>0</v>
      </c>
      <c r="T208" s="613">
        <v>0</v>
      </c>
      <c r="U208" s="613">
        <v>0</v>
      </c>
      <c r="V208" s="613">
        <v>0</v>
      </c>
      <c r="W208" s="613">
        <v>0</v>
      </c>
      <c r="X208" s="613">
        <v>0</v>
      </c>
      <c r="Y208" s="613">
        <v>0</v>
      </c>
      <c r="Z208" s="613">
        <v>686272</v>
      </c>
      <c r="AA208" s="613">
        <v>686272</v>
      </c>
      <c r="AB208" s="613">
        <v>686272</v>
      </c>
      <c r="AC208" s="613">
        <v>0</v>
      </c>
      <c r="AD208" s="613">
        <v>0</v>
      </c>
      <c r="AE208" s="613">
        <v>0</v>
      </c>
      <c r="AF208" s="613">
        <v>0</v>
      </c>
      <c r="AG208" s="613">
        <v>0</v>
      </c>
      <c r="AH208" s="613">
        <v>686272</v>
      </c>
      <c r="AI208" s="613">
        <v>0</v>
      </c>
      <c r="AJ208" s="613">
        <v>0</v>
      </c>
      <c r="AK208" s="613">
        <v>0</v>
      </c>
      <c r="AL208" s="613">
        <v>0</v>
      </c>
      <c r="AM208" s="613">
        <v>0</v>
      </c>
      <c r="AN208" s="613">
        <v>0</v>
      </c>
      <c r="AO208" s="613">
        <v>0</v>
      </c>
      <c r="AP208" s="614">
        <v>0</v>
      </c>
      <c r="AQ208" s="615">
        <v>0</v>
      </c>
      <c r="AR208" s="616">
        <f t="shared" si="21"/>
        <v>0</v>
      </c>
      <c r="AS208" s="616">
        <f t="shared" si="22"/>
        <v>0</v>
      </c>
      <c r="AT208" s="616">
        <f t="shared" si="23"/>
        <v>0</v>
      </c>
      <c r="AU208" s="616">
        <f t="shared" si="27"/>
        <v>0</v>
      </c>
      <c r="AV208" s="616">
        <f t="shared" si="24"/>
        <v>0</v>
      </c>
      <c r="AW208" s="616">
        <f t="shared" si="25"/>
        <v>686272</v>
      </c>
      <c r="AX208" s="616">
        <f t="shared" si="26"/>
        <v>0</v>
      </c>
      <c r="AY208" s="484"/>
      <c r="AZ208" s="484"/>
    </row>
    <row r="209" spans="1:52">
      <c r="A209" s="484"/>
      <c r="B209" s="617">
        <v>2030</v>
      </c>
      <c r="C209" s="618" t="s">
        <v>239</v>
      </c>
      <c r="D209" s="618" t="s">
        <v>526</v>
      </c>
      <c r="E209" s="618" t="s">
        <v>526</v>
      </c>
      <c r="F209" s="618"/>
      <c r="G209" s="618" t="s">
        <v>54</v>
      </c>
      <c r="H209" s="618" t="s">
        <v>24</v>
      </c>
      <c r="I209" s="618" t="s">
        <v>46</v>
      </c>
      <c r="J209" s="618" t="s">
        <v>413</v>
      </c>
      <c r="K209" s="618"/>
      <c r="L209" s="618" t="s">
        <v>29</v>
      </c>
      <c r="M209" s="618" t="s">
        <v>353</v>
      </c>
      <c r="N209" s="618">
        <v>0</v>
      </c>
      <c r="O209" s="618">
        <v>0</v>
      </c>
      <c r="P209" s="618">
        <v>0</v>
      </c>
      <c r="Q209" s="618">
        <v>0</v>
      </c>
      <c r="R209" s="618">
        <v>0</v>
      </c>
      <c r="S209" s="618">
        <v>0</v>
      </c>
      <c r="T209" s="618">
        <v>0</v>
      </c>
      <c r="U209" s="618">
        <v>0</v>
      </c>
      <c r="V209" s="618">
        <v>0</v>
      </c>
      <c r="W209" s="618">
        <v>0</v>
      </c>
      <c r="X209" s="618">
        <v>0</v>
      </c>
      <c r="Y209" s="618">
        <v>0</v>
      </c>
      <c r="Z209" s="618">
        <v>1379620</v>
      </c>
      <c r="AA209" s="618">
        <v>1379620</v>
      </c>
      <c r="AB209" s="618">
        <v>1379620</v>
      </c>
      <c r="AC209" s="618">
        <v>0</v>
      </c>
      <c r="AD209" s="618">
        <v>0</v>
      </c>
      <c r="AE209" s="618">
        <v>0</v>
      </c>
      <c r="AF209" s="618">
        <v>0</v>
      </c>
      <c r="AG209" s="618">
        <v>0</v>
      </c>
      <c r="AH209" s="618">
        <v>1379620</v>
      </c>
      <c r="AI209" s="618">
        <v>0</v>
      </c>
      <c r="AJ209" s="618">
        <v>0</v>
      </c>
      <c r="AK209" s="618">
        <v>0</v>
      </c>
      <c r="AL209" s="618">
        <v>0</v>
      </c>
      <c r="AM209" s="618">
        <v>0</v>
      </c>
      <c r="AN209" s="618">
        <v>0</v>
      </c>
      <c r="AO209" s="618">
        <v>0</v>
      </c>
      <c r="AP209" s="619">
        <v>0</v>
      </c>
      <c r="AQ209" s="615">
        <v>0</v>
      </c>
      <c r="AR209" s="616">
        <f t="shared" si="21"/>
        <v>0</v>
      </c>
      <c r="AS209" s="616">
        <f t="shared" si="22"/>
        <v>0</v>
      </c>
      <c r="AT209" s="616">
        <f t="shared" si="23"/>
        <v>0</v>
      </c>
      <c r="AU209" s="616">
        <f t="shared" si="27"/>
        <v>0</v>
      </c>
      <c r="AV209" s="616">
        <f t="shared" si="24"/>
        <v>0</v>
      </c>
      <c r="AW209" s="616">
        <f t="shared" si="25"/>
        <v>1379620</v>
      </c>
      <c r="AX209" s="616">
        <f t="shared" si="26"/>
        <v>0</v>
      </c>
      <c r="AY209" s="484"/>
      <c r="AZ209" s="484"/>
    </row>
    <row r="210" spans="1:52">
      <c r="A210" s="154"/>
      <c r="B210" s="612">
        <v>2030</v>
      </c>
      <c r="C210" s="613" t="s">
        <v>239</v>
      </c>
      <c r="D210" s="613" t="s">
        <v>527</v>
      </c>
      <c r="E210" s="613" t="s">
        <v>527</v>
      </c>
      <c r="F210" s="613"/>
      <c r="G210" s="613" t="s">
        <v>54</v>
      </c>
      <c r="H210" s="613" t="s">
        <v>24</v>
      </c>
      <c r="I210" s="613" t="s">
        <v>46</v>
      </c>
      <c r="J210" s="613" t="s">
        <v>413</v>
      </c>
      <c r="K210" s="613"/>
      <c r="L210" s="613" t="s">
        <v>20</v>
      </c>
      <c r="M210" s="613" t="s">
        <v>353</v>
      </c>
      <c r="N210" s="613">
        <v>0</v>
      </c>
      <c r="O210" s="613">
        <v>0</v>
      </c>
      <c r="P210" s="613">
        <v>0</v>
      </c>
      <c r="Q210" s="613">
        <v>0</v>
      </c>
      <c r="R210" s="613">
        <v>0</v>
      </c>
      <c r="S210" s="613">
        <v>0</v>
      </c>
      <c r="T210" s="613">
        <v>0</v>
      </c>
      <c r="U210" s="613">
        <v>0</v>
      </c>
      <c r="V210" s="613">
        <v>0</v>
      </c>
      <c r="W210" s="613">
        <v>0</v>
      </c>
      <c r="X210" s="613">
        <v>0</v>
      </c>
      <c r="Y210" s="613">
        <v>0</v>
      </c>
      <c r="Z210" s="613">
        <v>4634108</v>
      </c>
      <c r="AA210" s="613">
        <v>4634108</v>
      </c>
      <c r="AB210" s="613">
        <v>4634108</v>
      </c>
      <c r="AC210" s="613">
        <v>0</v>
      </c>
      <c r="AD210" s="613">
        <v>0</v>
      </c>
      <c r="AE210" s="613">
        <v>0</v>
      </c>
      <c r="AF210" s="613">
        <v>0</v>
      </c>
      <c r="AG210" s="613">
        <v>0</v>
      </c>
      <c r="AH210" s="613">
        <v>4634108</v>
      </c>
      <c r="AI210" s="613">
        <v>0</v>
      </c>
      <c r="AJ210" s="613">
        <v>0</v>
      </c>
      <c r="AK210" s="613">
        <v>0</v>
      </c>
      <c r="AL210" s="613">
        <v>0</v>
      </c>
      <c r="AM210" s="613">
        <v>0</v>
      </c>
      <c r="AN210" s="613">
        <v>0</v>
      </c>
      <c r="AO210" s="613">
        <v>0</v>
      </c>
      <c r="AP210" s="614">
        <v>0</v>
      </c>
      <c r="AQ210" s="615">
        <v>0</v>
      </c>
      <c r="AR210" s="616">
        <f t="shared" si="21"/>
        <v>0</v>
      </c>
      <c r="AS210" s="616">
        <f t="shared" si="22"/>
        <v>0</v>
      </c>
      <c r="AT210" s="616">
        <f t="shared" si="23"/>
        <v>0</v>
      </c>
      <c r="AU210" s="616">
        <f t="shared" si="27"/>
        <v>0</v>
      </c>
      <c r="AV210" s="616">
        <f t="shared" si="24"/>
        <v>0</v>
      </c>
      <c r="AW210" s="616">
        <f t="shared" si="25"/>
        <v>4634108</v>
      </c>
      <c r="AX210" s="616">
        <f t="shared" si="26"/>
        <v>0</v>
      </c>
      <c r="AY210" s="484"/>
      <c r="AZ210" s="484"/>
    </row>
    <row r="211" spans="1:52">
      <c r="A211" s="484"/>
      <c r="B211" s="617">
        <v>2030</v>
      </c>
      <c r="C211" s="618" t="s">
        <v>239</v>
      </c>
      <c r="D211" s="618" t="s">
        <v>528</v>
      </c>
      <c r="E211" s="618" t="s">
        <v>528</v>
      </c>
      <c r="F211" s="618"/>
      <c r="G211" s="618" t="s">
        <v>293</v>
      </c>
      <c r="H211" s="618" t="s">
        <v>24</v>
      </c>
      <c r="I211" s="618" t="s">
        <v>529</v>
      </c>
      <c r="J211" s="618" t="s">
        <v>413</v>
      </c>
      <c r="K211" s="618"/>
      <c r="L211" s="618" t="s">
        <v>529</v>
      </c>
      <c r="M211" s="618" t="s">
        <v>353</v>
      </c>
      <c r="N211" s="618">
        <v>0</v>
      </c>
      <c r="O211" s="618">
        <v>0</v>
      </c>
      <c r="P211" s="618">
        <v>0</v>
      </c>
      <c r="Q211" s="618">
        <v>0</v>
      </c>
      <c r="R211" s="618">
        <v>0</v>
      </c>
      <c r="S211" s="618">
        <v>0</v>
      </c>
      <c r="T211" s="618">
        <v>0</v>
      </c>
      <c r="U211" s="618">
        <v>0</v>
      </c>
      <c r="V211" s="618">
        <v>0</v>
      </c>
      <c r="W211" s="618">
        <v>0</v>
      </c>
      <c r="X211" s="618">
        <v>0</v>
      </c>
      <c r="Y211" s="618">
        <v>0</v>
      </c>
      <c r="Z211" s="618">
        <v>170916</v>
      </c>
      <c r="AA211" s="618">
        <v>170916</v>
      </c>
      <c r="AB211" s="618">
        <v>170916</v>
      </c>
      <c r="AC211" s="618">
        <v>0</v>
      </c>
      <c r="AD211" s="618">
        <v>0</v>
      </c>
      <c r="AE211" s="618">
        <v>0</v>
      </c>
      <c r="AF211" s="618">
        <v>0</v>
      </c>
      <c r="AG211" s="618">
        <v>0</v>
      </c>
      <c r="AH211" s="618">
        <v>0</v>
      </c>
      <c r="AI211" s="618">
        <v>0</v>
      </c>
      <c r="AJ211" s="618">
        <v>0</v>
      </c>
      <c r="AK211" s="618">
        <v>0</v>
      </c>
      <c r="AL211" s="618">
        <v>0</v>
      </c>
      <c r="AM211" s="618">
        <v>0</v>
      </c>
      <c r="AN211" s="618">
        <v>0</v>
      </c>
      <c r="AO211" s="618">
        <v>0</v>
      </c>
      <c r="AP211" s="619">
        <v>0</v>
      </c>
      <c r="AQ211" s="615">
        <v>0</v>
      </c>
      <c r="AR211" s="616">
        <f t="shared" si="21"/>
        <v>0</v>
      </c>
      <c r="AS211" s="616">
        <f t="shared" si="22"/>
        <v>0</v>
      </c>
      <c r="AT211" s="616">
        <f t="shared" si="23"/>
        <v>0</v>
      </c>
      <c r="AU211" s="616">
        <f t="shared" si="27"/>
        <v>0</v>
      </c>
      <c r="AV211" s="616">
        <f t="shared" si="24"/>
        <v>0</v>
      </c>
      <c r="AW211" s="616">
        <f t="shared" si="25"/>
        <v>170916</v>
      </c>
      <c r="AX211" s="616">
        <f t="shared" si="26"/>
        <v>0</v>
      </c>
      <c r="AY211" s="484"/>
      <c r="AZ211" s="484"/>
    </row>
    <row r="212" spans="1:52">
      <c r="A212" s="154"/>
      <c r="B212" s="612">
        <v>2030</v>
      </c>
      <c r="C212" s="613" t="s">
        <v>239</v>
      </c>
      <c r="D212" s="613" t="s">
        <v>530</v>
      </c>
      <c r="E212" s="613" t="s">
        <v>531</v>
      </c>
      <c r="F212" s="613"/>
      <c r="G212" s="613" t="s">
        <v>47</v>
      </c>
      <c r="H212" s="613" t="s">
        <v>24</v>
      </c>
      <c r="I212" s="613" t="s">
        <v>529</v>
      </c>
      <c r="J212" s="613" t="s">
        <v>413</v>
      </c>
      <c r="K212" s="613"/>
      <c r="L212" s="613" t="s">
        <v>529</v>
      </c>
      <c r="M212" s="613" t="s">
        <v>353</v>
      </c>
      <c r="N212" s="613">
        <v>0</v>
      </c>
      <c r="O212" s="613">
        <v>0</v>
      </c>
      <c r="P212" s="613">
        <v>0</v>
      </c>
      <c r="Q212" s="613">
        <v>0</v>
      </c>
      <c r="R212" s="613">
        <v>0</v>
      </c>
      <c r="S212" s="613">
        <v>0</v>
      </c>
      <c r="T212" s="613">
        <v>0</v>
      </c>
      <c r="U212" s="613">
        <v>0</v>
      </c>
      <c r="V212" s="613">
        <v>0</v>
      </c>
      <c r="W212" s="613">
        <v>0</v>
      </c>
      <c r="X212" s="613">
        <v>0</v>
      </c>
      <c r="Y212" s="613">
        <v>0</v>
      </c>
      <c r="Z212" s="613">
        <v>6000000</v>
      </c>
      <c r="AA212" s="613">
        <v>6000000</v>
      </c>
      <c r="AB212" s="613">
        <v>6000000</v>
      </c>
      <c r="AC212" s="613">
        <v>0</v>
      </c>
      <c r="AD212" s="613">
        <v>0</v>
      </c>
      <c r="AE212" s="613">
        <v>0</v>
      </c>
      <c r="AF212" s="613">
        <v>0</v>
      </c>
      <c r="AG212" s="613">
        <v>0</v>
      </c>
      <c r="AH212" s="613">
        <v>0</v>
      </c>
      <c r="AI212" s="613">
        <v>0</v>
      </c>
      <c r="AJ212" s="613">
        <v>0</v>
      </c>
      <c r="AK212" s="613">
        <v>0</v>
      </c>
      <c r="AL212" s="613">
        <v>0</v>
      </c>
      <c r="AM212" s="613">
        <v>0</v>
      </c>
      <c r="AN212" s="613">
        <v>0</v>
      </c>
      <c r="AO212" s="613">
        <v>0</v>
      </c>
      <c r="AP212" s="614">
        <v>0</v>
      </c>
      <c r="AQ212" s="615">
        <v>0</v>
      </c>
      <c r="AR212" s="616">
        <f t="shared" si="21"/>
        <v>0</v>
      </c>
      <c r="AS212" s="616">
        <f t="shared" si="22"/>
        <v>0</v>
      </c>
      <c r="AT212" s="616">
        <f t="shared" si="23"/>
        <v>0</v>
      </c>
      <c r="AU212" s="616">
        <f t="shared" si="27"/>
        <v>0</v>
      </c>
      <c r="AV212" s="616">
        <f t="shared" si="24"/>
        <v>0</v>
      </c>
      <c r="AW212" s="616">
        <f t="shared" si="25"/>
        <v>6000000</v>
      </c>
      <c r="AX212" s="616">
        <f t="shared" si="26"/>
        <v>0</v>
      </c>
      <c r="AY212" s="484"/>
      <c r="AZ212" s="484"/>
    </row>
    <row r="213" spans="1:52">
      <c r="A213" s="484"/>
      <c r="B213" s="617">
        <v>2030</v>
      </c>
      <c r="C213" s="618" t="s">
        <v>239</v>
      </c>
      <c r="D213" s="618" t="s">
        <v>532</v>
      </c>
      <c r="E213" s="618" t="s">
        <v>533</v>
      </c>
      <c r="F213" s="618"/>
      <c r="G213" s="618" t="s">
        <v>50</v>
      </c>
      <c r="H213" s="618" t="s">
        <v>24</v>
      </c>
      <c r="I213" s="618" t="s">
        <v>534</v>
      </c>
      <c r="J213" s="618" t="s">
        <v>413</v>
      </c>
      <c r="K213" s="618"/>
      <c r="L213" s="618"/>
      <c r="M213" s="618" t="s">
        <v>353</v>
      </c>
      <c r="N213" s="618">
        <v>0</v>
      </c>
      <c r="O213" s="618">
        <v>0</v>
      </c>
      <c r="P213" s="618">
        <v>0</v>
      </c>
      <c r="Q213" s="618">
        <v>0</v>
      </c>
      <c r="R213" s="618">
        <v>0</v>
      </c>
      <c r="S213" s="618">
        <v>0</v>
      </c>
      <c r="T213" s="618">
        <v>0</v>
      </c>
      <c r="U213" s="618">
        <v>0</v>
      </c>
      <c r="V213" s="618">
        <v>0</v>
      </c>
      <c r="W213" s="618">
        <v>0</v>
      </c>
      <c r="X213" s="618">
        <v>0</v>
      </c>
      <c r="Y213" s="618">
        <v>0</v>
      </c>
      <c r="Z213" s="618">
        <v>0</v>
      </c>
      <c r="AA213" s="618">
        <v>10836365</v>
      </c>
      <c r="AB213" s="618">
        <v>10836365</v>
      </c>
      <c r="AC213" s="618">
        <v>0</v>
      </c>
      <c r="AD213" s="618">
        <v>0</v>
      </c>
      <c r="AE213" s="618">
        <v>0</v>
      </c>
      <c r="AF213" s="618">
        <v>0</v>
      </c>
      <c r="AG213" s="618">
        <v>0</v>
      </c>
      <c r="AH213" s="618">
        <v>0</v>
      </c>
      <c r="AI213" s="618">
        <v>0</v>
      </c>
      <c r="AJ213" s="618">
        <v>0</v>
      </c>
      <c r="AK213" s="618">
        <v>0</v>
      </c>
      <c r="AL213" s="618">
        <v>0</v>
      </c>
      <c r="AM213" s="618">
        <v>0</v>
      </c>
      <c r="AN213" s="618">
        <v>0</v>
      </c>
      <c r="AO213" s="618">
        <v>0</v>
      </c>
      <c r="AP213" s="619">
        <v>0</v>
      </c>
      <c r="AQ213" s="615">
        <v>0</v>
      </c>
      <c r="AR213" s="616">
        <f t="shared" si="21"/>
        <v>0</v>
      </c>
      <c r="AS213" s="616">
        <f t="shared" si="22"/>
        <v>0</v>
      </c>
      <c r="AT213" s="616">
        <f t="shared" si="23"/>
        <v>0</v>
      </c>
      <c r="AU213" s="616">
        <f t="shared" si="27"/>
        <v>0</v>
      </c>
      <c r="AV213" s="616">
        <f t="shared" si="24"/>
        <v>0</v>
      </c>
      <c r="AW213" s="616">
        <f t="shared" si="25"/>
        <v>10836365</v>
      </c>
      <c r="AX213" s="616">
        <f t="shared" si="26"/>
        <v>0</v>
      </c>
      <c r="AY213" s="484"/>
      <c r="AZ213" s="484"/>
    </row>
    <row r="214" spans="1:52">
      <c r="A214" s="154"/>
      <c r="B214" s="612">
        <v>2031</v>
      </c>
      <c r="C214" s="613" t="s">
        <v>239</v>
      </c>
      <c r="D214" s="613" t="s">
        <v>397</v>
      </c>
      <c r="E214" s="613" t="s">
        <v>398</v>
      </c>
      <c r="F214" s="613"/>
      <c r="G214" s="613" t="s">
        <v>39</v>
      </c>
      <c r="H214" s="613" t="s">
        <v>24</v>
      </c>
      <c r="I214" s="613" t="s">
        <v>46</v>
      </c>
      <c r="J214" s="613" t="s">
        <v>26</v>
      </c>
      <c r="K214" s="613"/>
      <c r="L214" s="613" t="s">
        <v>20</v>
      </c>
      <c r="M214" s="613" t="s">
        <v>353</v>
      </c>
      <c r="N214" s="613">
        <v>0</v>
      </c>
      <c r="O214" s="613">
        <v>0</v>
      </c>
      <c r="P214" s="613">
        <v>805341.92099999997</v>
      </c>
      <c r="Q214" s="613">
        <v>0</v>
      </c>
      <c r="R214" s="613">
        <v>0</v>
      </c>
      <c r="S214" s="613">
        <v>468280.90159999998</v>
      </c>
      <c r="T214" s="613">
        <v>0</v>
      </c>
      <c r="U214" s="613">
        <v>3718399.023</v>
      </c>
      <c r="V214" s="613">
        <v>0</v>
      </c>
      <c r="W214" s="613">
        <v>19744.698810000002</v>
      </c>
      <c r="X214" s="613">
        <v>7724986.801</v>
      </c>
      <c r="Y214" s="613">
        <v>13173030.939999999</v>
      </c>
      <c r="Z214" s="613">
        <v>4154999.9959999998</v>
      </c>
      <c r="AA214" s="613">
        <v>4469175.3669999996</v>
      </c>
      <c r="AB214" s="613">
        <v>4073986.963</v>
      </c>
      <c r="AC214" s="613">
        <v>0</v>
      </c>
      <c r="AD214" s="613">
        <v>7724986.801</v>
      </c>
      <c r="AE214" s="613">
        <v>0</v>
      </c>
      <c r="AF214" s="613">
        <v>0</v>
      </c>
      <c r="AG214" s="613">
        <v>2486.5715879999998</v>
      </c>
      <c r="AH214" s="613">
        <v>75360.800000000003</v>
      </c>
      <c r="AI214" s="613">
        <v>66000</v>
      </c>
      <c r="AJ214" s="613">
        <v>2495638.86</v>
      </c>
      <c r="AK214" s="613">
        <v>1518000.3359999999</v>
      </c>
      <c r="AL214" s="613">
        <v>0</v>
      </c>
      <c r="AM214" s="613">
        <v>5140018.1579999998</v>
      </c>
      <c r="AN214" s="613">
        <v>0</v>
      </c>
      <c r="AO214" s="613">
        <v>0</v>
      </c>
      <c r="AP214" s="614">
        <v>0</v>
      </c>
      <c r="AQ214" s="615">
        <v>0</v>
      </c>
      <c r="AR214" s="616">
        <f t="shared" si="21"/>
        <v>0</v>
      </c>
      <c r="AS214" s="616">
        <f t="shared" si="22"/>
        <v>647314.15923368779</v>
      </c>
      <c r="AT214" s="616">
        <f t="shared" si="23"/>
        <v>0</v>
      </c>
      <c r="AU214" s="616">
        <f t="shared" si="27"/>
        <v>7724986.801</v>
      </c>
      <c r="AV214" s="616">
        <f t="shared" si="24"/>
        <v>0</v>
      </c>
      <c r="AW214" s="616">
        <f t="shared" si="25"/>
        <v>9214005.1209999993</v>
      </c>
      <c r="AX214" s="616">
        <f t="shared" si="26"/>
        <v>7.9405310152413877</v>
      </c>
      <c r="AY214" s="484"/>
      <c r="AZ214" s="484"/>
    </row>
    <row r="215" spans="1:52">
      <c r="A215" s="484"/>
      <c r="B215" s="617">
        <v>2031</v>
      </c>
      <c r="C215" s="618" t="s">
        <v>239</v>
      </c>
      <c r="D215" s="618" t="s">
        <v>399</v>
      </c>
      <c r="E215" s="618" t="s">
        <v>400</v>
      </c>
      <c r="F215" s="618"/>
      <c r="G215" s="618" t="s">
        <v>27</v>
      </c>
      <c r="H215" s="618" t="s">
        <v>24</v>
      </c>
      <c r="I215" s="618" t="s">
        <v>46</v>
      </c>
      <c r="J215" s="618" t="s">
        <v>26</v>
      </c>
      <c r="K215" s="618"/>
      <c r="L215" s="618" t="s">
        <v>20</v>
      </c>
      <c r="M215" s="618" t="s">
        <v>401</v>
      </c>
      <c r="N215" s="618">
        <v>1650275.2050000001</v>
      </c>
      <c r="O215" s="618">
        <v>245.2402721</v>
      </c>
      <c r="P215" s="618">
        <v>928449.77099999995</v>
      </c>
      <c r="Q215" s="618">
        <v>984683.50600000005</v>
      </c>
      <c r="R215" s="618">
        <v>145.81409049999999</v>
      </c>
      <c r="S215" s="618">
        <v>550121.03040000005</v>
      </c>
      <c r="T215" s="618">
        <v>11707939.449999999</v>
      </c>
      <c r="U215" s="618">
        <v>7102914.1670000004</v>
      </c>
      <c r="V215" s="618">
        <v>1435.1946370000001</v>
      </c>
      <c r="W215" s="618">
        <v>37716.47423</v>
      </c>
      <c r="X215" s="618">
        <v>15300571.539999999</v>
      </c>
      <c r="Y215" s="618">
        <v>26226783.370000001</v>
      </c>
      <c r="Z215" s="618">
        <v>6225000</v>
      </c>
      <c r="AA215" s="618">
        <v>6707619.5010000002</v>
      </c>
      <c r="AB215" s="618">
        <v>6074668.1289999997</v>
      </c>
      <c r="AC215" s="618">
        <v>869049.58550000004</v>
      </c>
      <c r="AD215" s="618">
        <v>14412489.99</v>
      </c>
      <c r="AE215" s="618">
        <v>0</v>
      </c>
      <c r="AF215" s="618">
        <v>109.2115226</v>
      </c>
      <c r="AG215" s="618">
        <v>2921.1426710000001</v>
      </c>
      <c r="AH215" s="618">
        <v>551681.5</v>
      </c>
      <c r="AI215" s="618">
        <v>420412</v>
      </c>
      <c r="AJ215" s="618">
        <v>2436028.5</v>
      </c>
      <c r="AK215" s="618">
        <v>2816878</v>
      </c>
      <c r="AL215" s="618">
        <v>2368149.3420000002</v>
      </c>
      <c r="AM215" s="618">
        <v>9184160.7650000006</v>
      </c>
      <c r="AN215" s="618">
        <v>0</v>
      </c>
      <c r="AO215" s="618">
        <v>0</v>
      </c>
      <c r="AP215" s="619">
        <v>19031.962299999999</v>
      </c>
      <c r="AQ215" s="615">
        <v>0</v>
      </c>
      <c r="AR215" s="616">
        <f t="shared" si="21"/>
        <v>184252.51979621968</v>
      </c>
      <c r="AS215" s="616">
        <f t="shared" si="22"/>
        <v>714568.43246874353</v>
      </c>
      <c r="AT215" s="616">
        <f t="shared" si="23"/>
        <v>888081.54780000006</v>
      </c>
      <c r="AU215" s="616">
        <f t="shared" si="27"/>
        <v>14412489.99</v>
      </c>
      <c r="AV215" s="616">
        <f t="shared" si="24"/>
        <v>2368149.3420000002</v>
      </c>
      <c r="AW215" s="616">
        <f t="shared" si="25"/>
        <v>15258828.894000001</v>
      </c>
      <c r="AX215" s="616">
        <f t="shared" si="26"/>
        <v>12.852737887216605</v>
      </c>
      <c r="AY215" s="484"/>
      <c r="AZ215" s="484"/>
    </row>
    <row r="216" spans="1:52">
      <c r="A216" s="154"/>
      <c r="B216" s="612">
        <v>2031</v>
      </c>
      <c r="C216" s="613" t="s">
        <v>239</v>
      </c>
      <c r="D216" s="613" t="s">
        <v>402</v>
      </c>
      <c r="E216" s="613" t="s">
        <v>403</v>
      </c>
      <c r="F216" s="613"/>
      <c r="G216" s="613" t="s">
        <v>27</v>
      </c>
      <c r="H216" s="613" t="s">
        <v>24</v>
      </c>
      <c r="I216" s="613" t="s">
        <v>46</v>
      </c>
      <c r="J216" s="613" t="s">
        <v>26</v>
      </c>
      <c r="K216" s="613"/>
      <c r="L216" s="613" t="s">
        <v>20</v>
      </c>
      <c r="M216" s="613" t="s">
        <v>401</v>
      </c>
      <c r="N216" s="613">
        <v>79414.263370000001</v>
      </c>
      <c r="O216" s="613">
        <v>9.9053077750000007</v>
      </c>
      <c r="P216" s="613">
        <v>1688028.0490000001</v>
      </c>
      <c r="Q216" s="613">
        <v>44576.518609999999</v>
      </c>
      <c r="R216" s="613">
        <v>5.6259828809999997</v>
      </c>
      <c r="S216" s="613">
        <v>1227178.787</v>
      </c>
      <c r="T216" s="613">
        <v>491595.20270000002</v>
      </c>
      <c r="U216" s="613">
        <v>6543154.96</v>
      </c>
      <c r="V216" s="613">
        <v>52.142622799999998</v>
      </c>
      <c r="W216" s="613">
        <v>34744.152840000002</v>
      </c>
      <c r="X216" s="613">
        <v>14052867.92</v>
      </c>
      <c r="Y216" s="613">
        <v>22951679.079999998</v>
      </c>
      <c r="Z216" s="613">
        <v>3899999.9980000001</v>
      </c>
      <c r="AA216" s="613">
        <v>6244016.4730000002</v>
      </c>
      <c r="AB216" s="613">
        <v>3768756.0359999998</v>
      </c>
      <c r="AC216" s="613">
        <v>33023.632140000002</v>
      </c>
      <c r="AD216" s="613">
        <v>14016066.51</v>
      </c>
      <c r="AE216" s="613">
        <v>0</v>
      </c>
      <c r="AF216" s="613">
        <v>4.072261525</v>
      </c>
      <c r="AG216" s="613">
        <v>6516.3193579999997</v>
      </c>
      <c r="AH216" s="613">
        <v>309621.90000000002</v>
      </c>
      <c r="AI216" s="613">
        <v>170230</v>
      </c>
      <c r="AJ216" s="613">
        <v>960934.19</v>
      </c>
      <c r="AK216" s="613">
        <v>2459213.9079999998</v>
      </c>
      <c r="AL216" s="613">
        <v>91205.160199999998</v>
      </c>
      <c r="AM216" s="613">
        <v>9722689.0580000002</v>
      </c>
      <c r="AN216" s="613">
        <v>0</v>
      </c>
      <c r="AO216" s="613">
        <v>0</v>
      </c>
      <c r="AP216" s="614">
        <v>3777.773475</v>
      </c>
      <c r="AQ216" s="615">
        <v>0</v>
      </c>
      <c r="AR216" s="616">
        <f t="shared" si="21"/>
        <v>17083.070394066955</v>
      </c>
      <c r="AS216" s="616">
        <f t="shared" si="22"/>
        <v>1821096.3199145673</v>
      </c>
      <c r="AT216" s="616">
        <f t="shared" si="23"/>
        <v>36801.405615000003</v>
      </c>
      <c r="AU216" s="616">
        <f t="shared" si="27"/>
        <v>14016066.51</v>
      </c>
      <c r="AV216" s="616">
        <f t="shared" si="24"/>
        <v>91205.160199999998</v>
      </c>
      <c r="AW216" s="616">
        <f t="shared" si="25"/>
        <v>13491445.094000001</v>
      </c>
      <c r="AX216" s="616">
        <f t="shared" si="26"/>
        <v>5.3389208202101681</v>
      </c>
      <c r="AY216" s="484"/>
      <c r="AZ216" s="484"/>
    </row>
    <row r="217" spans="1:52">
      <c r="A217" s="484"/>
      <c r="B217" s="617">
        <v>2031</v>
      </c>
      <c r="C217" s="618" t="s">
        <v>239</v>
      </c>
      <c r="D217" s="618" t="s">
        <v>404</v>
      </c>
      <c r="E217" s="618" t="s">
        <v>405</v>
      </c>
      <c r="F217" s="618"/>
      <c r="G217" s="618" t="s">
        <v>33</v>
      </c>
      <c r="H217" s="618" t="s">
        <v>24</v>
      </c>
      <c r="I217" s="618" t="s">
        <v>46</v>
      </c>
      <c r="J217" s="618" t="s">
        <v>26</v>
      </c>
      <c r="K217" s="618"/>
      <c r="L217" s="618" t="s">
        <v>20</v>
      </c>
      <c r="M217" s="618" t="s">
        <v>401</v>
      </c>
      <c r="N217" s="618">
        <v>0</v>
      </c>
      <c r="O217" s="618">
        <v>0</v>
      </c>
      <c r="P217" s="618">
        <v>2753778.6940000001</v>
      </c>
      <c r="Q217" s="618">
        <v>0</v>
      </c>
      <c r="R217" s="618">
        <v>0</v>
      </c>
      <c r="S217" s="618">
        <v>1474215.7990000001</v>
      </c>
      <c r="T217" s="618">
        <v>0</v>
      </c>
      <c r="U217" s="618">
        <v>12358214.619999999</v>
      </c>
      <c r="V217" s="618">
        <v>0</v>
      </c>
      <c r="W217" s="618">
        <v>65622.119640000004</v>
      </c>
      <c r="X217" s="618">
        <v>26071613.379999999</v>
      </c>
      <c r="Y217" s="618">
        <v>48604766.789999999</v>
      </c>
      <c r="Z217" s="618">
        <v>6085000.0010000002</v>
      </c>
      <c r="AA217" s="618">
        <v>8558889.8010000009</v>
      </c>
      <c r="AB217" s="618">
        <v>5945233.5559999999</v>
      </c>
      <c r="AC217" s="618">
        <v>0</v>
      </c>
      <c r="AD217" s="618">
        <v>26071613.379999999</v>
      </c>
      <c r="AE217" s="618">
        <v>0</v>
      </c>
      <c r="AF217" s="618">
        <v>0</v>
      </c>
      <c r="AG217" s="618">
        <v>7828.0858909999997</v>
      </c>
      <c r="AH217" s="618">
        <v>514366.83</v>
      </c>
      <c r="AI217" s="618">
        <v>199813.33</v>
      </c>
      <c r="AJ217" s="618">
        <v>2751913.94</v>
      </c>
      <c r="AK217" s="618">
        <v>2618905.9010000001</v>
      </c>
      <c r="AL217" s="618">
        <v>0</v>
      </c>
      <c r="AM217" s="618">
        <v>17547899.140000001</v>
      </c>
      <c r="AN217" s="618">
        <v>0</v>
      </c>
      <c r="AO217" s="618">
        <v>0</v>
      </c>
      <c r="AP217" s="619">
        <v>0</v>
      </c>
      <c r="AQ217" s="615">
        <v>0</v>
      </c>
      <c r="AR217" s="616">
        <f t="shared" si="21"/>
        <v>0</v>
      </c>
      <c r="AS217" s="616">
        <f t="shared" si="22"/>
        <v>2093295.1034513202</v>
      </c>
      <c r="AT217" s="616">
        <f t="shared" si="23"/>
        <v>0</v>
      </c>
      <c r="AU217" s="616">
        <f t="shared" si="27"/>
        <v>26071613.379999999</v>
      </c>
      <c r="AV217" s="616">
        <f t="shared" si="24"/>
        <v>0</v>
      </c>
      <c r="AW217" s="616">
        <f t="shared" si="25"/>
        <v>23493132.696000002</v>
      </c>
      <c r="AX217" s="616">
        <f t="shared" si="26"/>
        <v>8.3829074606193377</v>
      </c>
      <c r="AY217" s="484"/>
      <c r="AZ217" s="484"/>
    </row>
    <row r="218" spans="1:52">
      <c r="A218" s="154"/>
      <c r="B218" s="612">
        <v>2031</v>
      </c>
      <c r="C218" s="613" t="s">
        <v>239</v>
      </c>
      <c r="D218" s="613" t="s">
        <v>406</v>
      </c>
      <c r="E218" s="613" t="s">
        <v>407</v>
      </c>
      <c r="F218" s="613"/>
      <c r="G218" s="613" t="s">
        <v>45</v>
      </c>
      <c r="H218" s="613" t="s">
        <v>24</v>
      </c>
      <c r="I218" s="613" t="s">
        <v>46</v>
      </c>
      <c r="J218" s="613" t="s">
        <v>26</v>
      </c>
      <c r="K218" s="613"/>
      <c r="L218" s="613" t="s">
        <v>20</v>
      </c>
      <c r="M218" s="613" t="s">
        <v>353</v>
      </c>
      <c r="N218" s="613">
        <v>-24491.127329999999</v>
      </c>
      <c r="O218" s="613">
        <v>-1.5730884060000001</v>
      </c>
      <c r="P218" s="613">
        <v>1479371.0560000001</v>
      </c>
      <c r="Q218" s="613">
        <v>-17143.789130000001</v>
      </c>
      <c r="R218" s="613">
        <v>-1.1011618839999999</v>
      </c>
      <c r="S218" s="613">
        <v>1003223.785</v>
      </c>
      <c r="T218" s="613">
        <v>-342875.78259999998</v>
      </c>
      <c r="U218" s="613">
        <v>10548112.539999999</v>
      </c>
      <c r="V218" s="613">
        <v>-47.275012310000001</v>
      </c>
      <c r="W218" s="613">
        <v>56010.477579999999</v>
      </c>
      <c r="X218" s="613">
        <v>21719958.300000001</v>
      </c>
      <c r="Y218" s="613">
        <v>32095609.739999998</v>
      </c>
      <c r="Z218" s="613">
        <v>5150000</v>
      </c>
      <c r="AA218" s="613">
        <v>5002797.8099999996</v>
      </c>
      <c r="AB218" s="613">
        <v>5002797.8099999996</v>
      </c>
      <c r="AC218" s="613">
        <v>-23946.793590000001</v>
      </c>
      <c r="AD218" s="613">
        <v>21743905.100000001</v>
      </c>
      <c r="AE218" s="613">
        <v>0</v>
      </c>
      <c r="AF218" s="613">
        <v>-2.3341275339999998</v>
      </c>
      <c r="AG218" s="613">
        <v>5327.118297</v>
      </c>
      <c r="AH218" s="613">
        <v>158428.70000000001</v>
      </c>
      <c r="AI218" s="613">
        <v>150000</v>
      </c>
      <c r="AJ218" s="613">
        <v>741571.3</v>
      </c>
      <c r="AK218" s="613">
        <v>4100000</v>
      </c>
      <c r="AL218" s="613">
        <v>-60722.828970000002</v>
      </c>
      <c r="AM218" s="613">
        <v>14141887.76</v>
      </c>
      <c r="AN218" s="613">
        <v>0</v>
      </c>
      <c r="AO218" s="613">
        <v>0</v>
      </c>
      <c r="AP218" s="614">
        <v>0</v>
      </c>
      <c r="AQ218" s="615">
        <v>0</v>
      </c>
      <c r="AR218" s="616">
        <f t="shared" si="21"/>
        <v>-5778.3490593217366</v>
      </c>
      <c r="AS218" s="616">
        <f t="shared" si="22"/>
        <v>1345733.8075503958</v>
      </c>
      <c r="AT218" s="616">
        <f t="shared" si="23"/>
        <v>-23946.793590000001</v>
      </c>
      <c r="AU218" s="616">
        <f t="shared" si="27"/>
        <v>21743905.100000001</v>
      </c>
      <c r="AV218" s="616">
        <f t="shared" si="24"/>
        <v>-60722.828970000002</v>
      </c>
      <c r="AW218" s="616">
        <f t="shared" si="25"/>
        <v>19144685.57</v>
      </c>
      <c r="AX218" s="616">
        <f t="shared" si="26"/>
        <v>10.508681345935798</v>
      </c>
      <c r="AY218" s="484"/>
      <c r="AZ218" s="484"/>
    </row>
    <row r="219" spans="1:52">
      <c r="A219" s="484"/>
      <c r="B219" s="617">
        <v>2031</v>
      </c>
      <c r="C219" s="618" t="s">
        <v>239</v>
      </c>
      <c r="D219" s="618" t="s">
        <v>408</v>
      </c>
      <c r="E219" s="618" t="s">
        <v>409</v>
      </c>
      <c r="F219" s="618"/>
      <c r="G219" s="618" t="s">
        <v>45</v>
      </c>
      <c r="H219" s="618" t="s">
        <v>24</v>
      </c>
      <c r="I219" s="618" t="s">
        <v>46</v>
      </c>
      <c r="J219" s="618" t="s">
        <v>26</v>
      </c>
      <c r="K219" s="618"/>
      <c r="L219" s="618" t="s">
        <v>20</v>
      </c>
      <c r="M219" s="618" t="s">
        <v>353</v>
      </c>
      <c r="N219" s="618">
        <v>163325.79999999999</v>
      </c>
      <c r="O219" s="618">
        <v>6.1524999999999999</v>
      </c>
      <c r="P219" s="618">
        <v>375577.59999999998</v>
      </c>
      <c r="Q219" s="618">
        <v>107138.68</v>
      </c>
      <c r="R219" s="618">
        <v>3.47045</v>
      </c>
      <c r="S219" s="618">
        <v>223402.82</v>
      </c>
      <c r="T219" s="618">
        <v>865642.64599999995</v>
      </c>
      <c r="U219" s="618">
        <v>2032235.1</v>
      </c>
      <c r="V219" s="618">
        <v>36.718555770000002</v>
      </c>
      <c r="W219" s="618">
        <v>10791.168379999999</v>
      </c>
      <c r="X219" s="618">
        <v>4272418.9869999997</v>
      </c>
      <c r="Y219" s="618">
        <v>7379473.9859999996</v>
      </c>
      <c r="Z219" s="618">
        <v>1850000</v>
      </c>
      <c r="AA219" s="618">
        <v>2377683.6260000002</v>
      </c>
      <c r="AB219" s="618">
        <v>1801081.054</v>
      </c>
      <c r="AC219" s="618">
        <v>22982.117969999999</v>
      </c>
      <c r="AD219" s="618">
        <v>4211540.4220000003</v>
      </c>
      <c r="AE219" s="618">
        <v>0</v>
      </c>
      <c r="AF219" s="618">
        <v>2.6437690210000002</v>
      </c>
      <c r="AG219" s="618">
        <v>1186.2689740000001</v>
      </c>
      <c r="AH219" s="618">
        <v>103264.45</v>
      </c>
      <c r="AI219" s="618">
        <v>175000</v>
      </c>
      <c r="AJ219" s="618">
        <v>655105.55000000005</v>
      </c>
      <c r="AK219" s="618">
        <v>916630</v>
      </c>
      <c r="AL219" s="618">
        <v>63636.583259999999</v>
      </c>
      <c r="AM219" s="618">
        <v>2745334.1140000001</v>
      </c>
      <c r="AN219" s="618">
        <v>0</v>
      </c>
      <c r="AO219" s="618">
        <v>0</v>
      </c>
      <c r="AP219" s="619">
        <v>37896.446479999999</v>
      </c>
      <c r="AQ219" s="615">
        <v>0</v>
      </c>
      <c r="AR219" s="616">
        <f t="shared" si="21"/>
        <v>7008.1636830258085</v>
      </c>
      <c r="AS219" s="616">
        <f t="shared" si="22"/>
        <v>302337.89826362586</v>
      </c>
      <c r="AT219" s="616">
        <f t="shared" si="23"/>
        <v>60878.564449999998</v>
      </c>
      <c r="AU219" s="616">
        <f t="shared" si="27"/>
        <v>4211540.4220000003</v>
      </c>
      <c r="AV219" s="616">
        <f t="shared" si="24"/>
        <v>63636.583259999999</v>
      </c>
      <c r="AW219" s="616">
        <f t="shared" si="25"/>
        <v>4546415.1679999996</v>
      </c>
      <c r="AX219" s="616">
        <f t="shared" si="26"/>
        <v>9.0803505937128168</v>
      </c>
      <c r="AY219" s="484"/>
      <c r="AZ219" s="484"/>
    </row>
    <row r="220" spans="1:52">
      <c r="A220" s="154"/>
      <c r="B220" s="612">
        <v>2031</v>
      </c>
      <c r="C220" s="613" t="s">
        <v>239</v>
      </c>
      <c r="D220" s="613" t="s">
        <v>410</v>
      </c>
      <c r="E220" s="613" t="s">
        <v>411</v>
      </c>
      <c r="F220" s="613"/>
      <c r="G220" s="613" t="s">
        <v>45</v>
      </c>
      <c r="H220" s="613" t="s">
        <v>24</v>
      </c>
      <c r="I220" s="613" t="s">
        <v>412</v>
      </c>
      <c r="J220" s="613" t="s">
        <v>413</v>
      </c>
      <c r="K220" s="613"/>
      <c r="L220" s="613" t="s">
        <v>29</v>
      </c>
      <c r="M220" s="613" t="s">
        <v>353</v>
      </c>
      <c r="N220" s="613">
        <v>0</v>
      </c>
      <c r="O220" s="613">
        <v>0</v>
      </c>
      <c r="P220" s="613">
        <v>0</v>
      </c>
      <c r="Q220" s="613">
        <v>0</v>
      </c>
      <c r="R220" s="613">
        <v>0</v>
      </c>
      <c r="S220" s="613">
        <v>0</v>
      </c>
      <c r="T220" s="613">
        <v>0</v>
      </c>
      <c r="U220" s="613">
        <v>0</v>
      </c>
      <c r="V220" s="613">
        <v>0</v>
      </c>
      <c r="W220" s="613">
        <v>0</v>
      </c>
      <c r="X220" s="613">
        <v>0</v>
      </c>
      <c r="Y220" s="613">
        <v>0</v>
      </c>
      <c r="Z220" s="613">
        <v>1875000</v>
      </c>
      <c r="AA220" s="613">
        <v>1875000</v>
      </c>
      <c r="AB220" s="613">
        <v>1875000</v>
      </c>
      <c r="AC220" s="613">
        <v>0</v>
      </c>
      <c r="AD220" s="613">
        <v>0</v>
      </c>
      <c r="AE220" s="613">
        <v>0</v>
      </c>
      <c r="AF220" s="613">
        <v>0</v>
      </c>
      <c r="AG220" s="613">
        <v>0</v>
      </c>
      <c r="AH220" s="613">
        <v>164977.25</v>
      </c>
      <c r="AI220" s="613">
        <v>50397</v>
      </c>
      <c r="AJ220" s="613">
        <v>1659625.75</v>
      </c>
      <c r="AK220" s="613">
        <v>0</v>
      </c>
      <c r="AL220" s="613">
        <v>0</v>
      </c>
      <c r="AM220" s="613">
        <v>0</v>
      </c>
      <c r="AN220" s="613">
        <v>0</v>
      </c>
      <c r="AO220" s="613">
        <v>0</v>
      </c>
      <c r="AP220" s="614">
        <v>0</v>
      </c>
      <c r="AQ220" s="615">
        <v>0</v>
      </c>
      <c r="AR220" s="616">
        <f t="shared" si="21"/>
        <v>0</v>
      </c>
      <c r="AS220" s="616">
        <f t="shared" si="22"/>
        <v>0</v>
      </c>
      <c r="AT220" s="616">
        <f t="shared" si="23"/>
        <v>0</v>
      </c>
      <c r="AU220" s="616">
        <f t="shared" si="27"/>
        <v>0</v>
      </c>
      <c r="AV220" s="616">
        <f t="shared" si="24"/>
        <v>0</v>
      </c>
      <c r="AW220" s="616">
        <f t="shared" si="25"/>
        <v>1875000</v>
      </c>
      <c r="AX220" s="616">
        <f t="shared" si="26"/>
        <v>0</v>
      </c>
      <c r="AY220" s="484"/>
      <c r="AZ220" s="484"/>
    </row>
    <row r="221" spans="1:52">
      <c r="A221" s="484"/>
      <c r="B221" s="617">
        <v>2031</v>
      </c>
      <c r="C221" s="618" t="s">
        <v>239</v>
      </c>
      <c r="D221" s="618" t="s">
        <v>414</v>
      </c>
      <c r="E221" s="618" t="s">
        <v>415</v>
      </c>
      <c r="F221" s="618"/>
      <c r="G221" s="618" t="s">
        <v>18</v>
      </c>
      <c r="H221" s="618" t="s">
        <v>24</v>
      </c>
      <c r="I221" s="618" t="s">
        <v>46</v>
      </c>
      <c r="J221" s="618" t="s">
        <v>26</v>
      </c>
      <c r="K221" s="618"/>
      <c r="L221" s="618" t="s">
        <v>20</v>
      </c>
      <c r="M221" s="618" t="s">
        <v>353</v>
      </c>
      <c r="N221" s="618">
        <v>-10852.871209999999</v>
      </c>
      <c r="O221" s="618">
        <v>-3.0949556280000001</v>
      </c>
      <c r="P221" s="618">
        <v>339947.19189999998</v>
      </c>
      <c r="Q221" s="618">
        <v>-2013.3698340000001</v>
      </c>
      <c r="R221" s="618">
        <v>-1.237982251</v>
      </c>
      <c r="S221" s="618">
        <v>171034.22889999999</v>
      </c>
      <c r="T221" s="618">
        <v>-100424.7167</v>
      </c>
      <c r="U221" s="618">
        <v>1815914.1910000001</v>
      </c>
      <c r="V221" s="618">
        <v>-19.558448649999999</v>
      </c>
      <c r="W221" s="618">
        <v>9642.5043569999998</v>
      </c>
      <c r="X221" s="618">
        <v>3752584.602</v>
      </c>
      <c r="Y221" s="618">
        <v>8033398.9910000004</v>
      </c>
      <c r="Z221" s="618">
        <v>4700000.0039999997</v>
      </c>
      <c r="AA221" s="618">
        <v>4625932.7520000003</v>
      </c>
      <c r="AB221" s="618">
        <v>4508804.6629999997</v>
      </c>
      <c r="AC221" s="618">
        <v>-10262.39322</v>
      </c>
      <c r="AD221" s="618">
        <v>3760734.1069999998</v>
      </c>
      <c r="AE221" s="618">
        <v>0</v>
      </c>
      <c r="AF221" s="618">
        <v>-0.98545435800000003</v>
      </c>
      <c r="AG221" s="618">
        <v>908.1917555</v>
      </c>
      <c r="AH221" s="618">
        <v>171602.6</v>
      </c>
      <c r="AI221" s="618">
        <v>157433</v>
      </c>
      <c r="AJ221" s="618">
        <v>788397.74</v>
      </c>
      <c r="AK221" s="618">
        <v>3582566.6639999999</v>
      </c>
      <c r="AL221" s="618">
        <v>-26643.172480000001</v>
      </c>
      <c r="AM221" s="618">
        <v>3122062.895</v>
      </c>
      <c r="AN221" s="618">
        <v>0</v>
      </c>
      <c r="AO221" s="618">
        <v>0</v>
      </c>
      <c r="AP221" s="619">
        <v>2112.8882180000001</v>
      </c>
      <c r="AQ221" s="615">
        <v>0</v>
      </c>
      <c r="AR221" s="616">
        <f t="shared" si="21"/>
        <v>-2513.1569591465905</v>
      </c>
      <c r="AS221" s="616">
        <f t="shared" si="22"/>
        <v>294493.23639489501</v>
      </c>
      <c r="AT221" s="616">
        <f t="shared" si="23"/>
        <v>-8149.5050019999999</v>
      </c>
      <c r="AU221" s="616">
        <f t="shared" si="27"/>
        <v>3760734.1069999998</v>
      </c>
      <c r="AV221" s="616">
        <f t="shared" si="24"/>
        <v>-26643.172480000001</v>
      </c>
      <c r="AW221" s="616">
        <f t="shared" si="25"/>
        <v>7630867.5580000002</v>
      </c>
      <c r="AX221" s="616">
        <f t="shared" si="26"/>
        <v>10.601475718829516</v>
      </c>
      <c r="AY221" s="484"/>
      <c r="AZ221" s="484"/>
    </row>
    <row r="222" spans="1:52">
      <c r="A222" s="154"/>
      <c r="B222" s="612">
        <v>2031</v>
      </c>
      <c r="C222" s="613" t="s">
        <v>239</v>
      </c>
      <c r="D222" s="613" t="s">
        <v>416</v>
      </c>
      <c r="E222" s="613" t="s">
        <v>417</v>
      </c>
      <c r="F222" s="613"/>
      <c r="G222" s="613" t="s">
        <v>18</v>
      </c>
      <c r="H222" s="613" t="s">
        <v>24</v>
      </c>
      <c r="I222" s="613" t="s">
        <v>46</v>
      </c>
      <c r="J222" s="613" t="s">
        <v>26</v>
      </c>
      <c r="K222" s="613"/>
      <c r="L222" s="613" t="s">
        <v>35</v>
      </c>
      <c r="M222" s="613" t="s">
        <v>353</v>
      </c>
      <c r="N222" s="613">
        <v>613221.14390000002</v>
      </c>
      <c r="O222" s="613">
        <v>410.27259570000001</v>
      </c>
      <c r="P222" s="613">
        <v>79276.658020000003</v>
      </c>
      <c r="Q222" s="613">
        <v>526180.42489999998</v>
      </c>
      <c r="R222" s="613">
        <v>339.74101539999998</v>
      </c>
      <c r="S222" s="613">
        <v>43971.535279999996</v>
      </c>
      <c r="T222" s="613">
        <v>6681781.8130000001</v>
      </c>
      <c r="U222" s="613">
        <v>702036.10129999998</v>
      </c>
      <c r="V222" s="613">
        <v>872.83826880000004</v>
      </c>
      <c r="W222" s="613">
        <v>3727.811698</v>
      </c>
      <c r="X222" s="613">
        <v>2115028.12</v>
      </c>
      <c r="Y222" s="613">
        <v>3544280.14</v>
      </c>
      <c r="Z222" s="613">
        <v>3855000</v>
      </c>
      <c r="AA222" s="613">
        <v>3744598.3569999998</v>
      </c>
      <c r="AB222" s="613">
        <v>3744598.3569999998</v>
      </c>
      <c r="AC222" s="613">
        <v>702055.63699999999</v>
      </c>
      <c r="AD222" s="613">
        <v>1407759.49</v>
      </c>
      <c r="AE222" s="613">
        <v>0</v>
      </c>
      <c r="AF222" s="613">
        <v>72.808809019999998</v>
      </c>
      <c r="AG222" s="613">
        <v>233.48885229999999</v>
      </c>
      <c r="AH222" s="613">
        <v>161459.4</v>
      </c>
      <c r="AI222" s="613">
        <v>112500</v>
      </c>
      <c r="AJ222" s="613">
        <v>506040.6</v>
      </c>
      <c r="AK222" s="613">
        <v>3075000</v>
      </c>
      <c r="AL222" s="613">
        <v>1556646.389</v>
      </c>
      <c r="AM222" s="613">
        <v>1109228.486</v>
      </c>
      <c r="AN222" s="613">
        <v>0</v>
      </c>
      <c r="AO222" s="613">
        <v>0</v>
      </c>
      <c r="AP222" s="614">
        <v>5212.9921599999998</v>
      </c>
      <c r="AQ222" s="615">
        <v>0</v>
      </c>
      <c r="AR222" s="616">
        <f t="shared" si="21"/>
        <v>103649.81279559685</v>
      </c>
      <c r="AS222" s="616">
        <f t="shared" si="22"/>
        <v>73858.34428029714</v>
      </c>
      <c r="AT222" s="616">
        <f t="shared" si="23"/>
        <v>707268.62916000001</v>
      </c>
      <c r="AU222" s="616">
        <f t="shared" si="27"/>
        <v>1407759.49</v>
      </c>
      <c r="AV222" s="616">
        <f t="shared" si="24"/>
        <v>1556646.389</v>
      </c>
      <c r="AW222" s="616">
        <f t="shared" si="25"/>
        <v>4853826.8430000003</v>
      </c>
      <c r="AX222" s="616">
        <f t="shared" si="26"/>
        <v>15.018323207874889</v>
      </c>
      <c r="AY222" s="484"/>
      <c r="AZ222" s="484"/>
    </row>
    <row r="223" spans="1:52">
      <c r="A223" s="484"/>
      <c r="B223" s="617">
        <v>2031</v>
      </c>
      <c r="C223" s="618" t="s">
        <v>239</v>
      </c>
      <c r="D223" s="618" t="s">
        <v>418</v>
      </c>
      <c r="E223" s="618" t="s">
        <v>419</v>
      </c>
      <c r="F223" s="618"/>
      <c r="G223" s="618" t="s">
        <v>18</v>
      </c>
      <c r="H223" s="618" t="s">
        <v>24</v>
      </c>
      <c r="I223" s="618" t="s">
        <v>46</v>
      </c>
      <c r="J223" s="618" t="s">
        <v>26</v>
      </c>
      <c r="K223" s="618"/>
      <c r="L223" s="618" t="s">
        <v>35</v>
      </c>
      <c r="M223" s="618" t="s">
        <v>353</v>
      </c>
      <c r="N223" s="618">
        <v>274983.67839999998</v>
      </c>
      <c r="O223" s="618">
        <v>360.91854499999999</v>
      </c>
      <c r="P223" s="618">
        <v>132891.79079999999</v>
      </c>
      <c r="Q223" s="618">
        <v>249704.6715</v>
      </c>
      <c r="R223" s="618">
        <v>325.36969049999999</v>
      </c>
      <c r="S223" s="618">
        <v>94377.163870000004</v>
      </c>
      <c r="T223" s="618">
        <v>4084472.165</v>
      </c>
      <c r="U223" s="618">
        <v>1349641.5560000001</v>
      </c>
      <c r="V223" s="618">
        <v>634.98891909999998</v>
      </c>
      <c r="W223" s="618">
        <v>7166.5966619999999</v>
      </c>
      <c r="X223" s="618">
        <v>3177955.4569999999</v>
      </c>
      <c r="Y223" s="618">
        <v>4617930.5769999996</v>
      </c>
      <c r="Z223" s="618">
        <v>5545000</v>
      </c>
      <c r="AA223" s="618">
        <v>5339453.7620000001</v>
      </c>
      <c r="AB223" s="618">
        <v>5337063.99</v>
      </c>
      <c r="AC223" s="618">
        <v>340035.67460000003</v>
      </c>
      <c r="AD223" s="618">
        <v>2794702.5359999998</v>
      </c>
      <c r="AE223" s="618">
        <v>0</v>
      </c>
      <c r="AF223" s="618">
        <v>34.867306110000001</v>
      </c>
      <c r="AG223" s="618">
        <v>501.14274010000003</v>
      </c>
      <c r="AH223" s="618">
        <v>304660.05</v>
      </c>
      <c r="AI223" s="618">
        <v>206250</v>
      </c>
      <c r="AJ223" s="618">
        <v>1137841.1499999999</v>
      </c>
      <c r="AK223" s="618">
        <v>3896248.8</v>
      </c>
      <c r="AL223" s="618">
        <v>744688.63690000004</v>
      </c>
      <c r="AM223" s="618">
        <v>2239258.8569999998</v>
      </c>
      <c r="AN223" s="618">
        <v>0</v>
      </c>
      <c r="AO223" s="618">
        <v>0</v>
      </c>
      <c r="AP223" s="619">
        <v>43217.246740000002</v>
      </c>
      <c r="AQ223" s="615">
        <v>0</v>
      </c>
      <c r="AR223" s="616">
        <f t="shared" si="21"/>
        <v>51461.294294945299</v>
      </c>
      <c r="AS223" s="616">
        <f t="shared" si="22"/>
        <v>154742.73855223882</v>
      </c>
      <c r="AT223" s="616">
        <f t="shared" si="23"/>
        <v>383252.92134</v>
      </c>
      <c r="AU223" s="616">
        <f t="shared" si="27"/>
        <v>2794702.5359999998</v>
      </c>
      <c r="AV223" s="616">
        <f t="shared" si="24"/>
        <v>744688.63690000004</v>
      </c>
      <c r="AW223" s="616">
        <f t="shared" si="25"/>
        <v>7576322.8470000001</v>
      </c>
      <c r="AX223" s="616">
        <f t="shared" si="26"/>
        <v>14.470849346149187</v>
      </c>
      <c r="AY223" s="484"/>
      <c r="AZ223" s="484"/>
    </row>
    <row r="224" spans="1:52">
      <c r="A224" s="154"/>
      <c r="B224" s="612">
        <v>2031</v>
      </c>
      <c r="C224" s="613" t="s">
        <v>239</v>
      </c>
      <c r="D224" s="613" t="s">
        <v>420</v>
      </c>
      <c r="E224" s="613" t="s">
        <v>421</v>
      </c>
      <c r="F224" s="613"/>
      <c r="G224" s="613" t="s">
        <v>18</v>
      </c>
      <c r="H224" s="613" t="s">
        <v>24</v>
      </c>
      <c r="I224" s="613" t="s">
        <v>46</v>
      </c>
      <c r="J224" s="613" t="s">
        <v>26</v>
      </c>
      <c r="K224" s="613"/>
      <c r="L224" s="613" t="s">
        <v>35</v>
      </c>
      <c r="M224" s="613" t="s">
        <v>353</v>
      </c>
      <c r="N224" s="613">
        <v>0</v>
      </c>
      <c r="O224" s="613">
        <v>0</v>
      </c>
      <c r="P224" s="613">
        <v>248249.8671</v>
      </c>
      <c r="Q224" s="613">
        <v>0</v>
      </c>
      <c r="R224" s="613">
        <v>0</v>
      </c>
      <c r="S224" s="613">
        <v>148949.9203</v>
      </c>
      <c r="T224" s="613">
        <v>0</v>
      </c>
      <c r="U224" s="613">
        <v>2508529.656</v>
      </c>
      <c r="V224" s="613">
        <v>0</v>
      </c>
      <c r="W224" s="613">
        <v>13320.29247</v>
      </c>
      <c r="X224" s="613">
        <v>5105247.34</v>
      </c>
      <c r="Y224" s="613">
        <v>8508745.5669999998</v>
      </c>
      <c r="Z224" s="613">
        <v>4200000.0029999996</v>
      </c>
      <c r="AA224" s="613">
        <v>4534205.0630000001</v>
      </c>
      <c r="AB224" s="613">
        <v>4200000.0029999996</v>
      </c>
      <c r="AC224" s="613">
        <v>0</v>
      </c>
      <c r="AD224" s="613">
        <v>5105247.34</v>
      </c>
      <c r="AE224" s="613">
        <v>0</v>
      </c>
      <c r="AF224" s="613">
        <v>0</v>
      </c>
      <c r="AG224" s="613">
        <v>790.9240767</v>
      </c>
      <c r="AH224" s="613">
        <v>433395.25</v>
      </c>
      <c r="AI224" s="613">
        <v>151934</v>
      </c>
      <c r="AJ224" s="613">
        <v>872189.65</v>
      </c>
      <c r="AK224" s="613">
        <v>2742481.1030000001</v>
      </c>
      <c r="AL224" s="613">
        <v>0</v>
      </c>
      <c r="AM224" s="613">
        <v>3959715.5010000002</v>
      </c>
      <c r="AN224" s="613">
        <v>0</v>
      </c>
      <c r="AO224" s="613">
        <v>0</v>
      </c>
      <c r="AP224" s="614">
        <v>0</v>
      </c>
      <c r="AQ224" s="615">
        <v>0</v>
      </c>
      <c r="AR224" s="616">
        <f t="shared" si="21"/>
        <v>0</v>
      </c>
      <c r="AS224" s="616">
        <f t="shared" si="22"/>
        <v>235117.53463783831</v>
      </c>
      <c r="AT224" s="616">
        <f t="shared" si="23"/>
        <v>0</v>
      </c>
      <c r="AU224" s="616">
        <f t="shared" si="27"/>
        <v>5105247.34</v>
      </c>
      <c r="AV224" s="616">
        <f t="shared" si="24"/>
        <v>0</v>
      </c>
      <c r="AW224" s="616">
        <f t="shared" si="25"/>
        <v>8159715.5039999997</v>
      </c>
      <c r="AX224" s="616">
        <f t="shared" si="26"/>
        <v>16.841429998401953</v>
      </c>
      <c r="AY224" s="484"/>
      <c r="AZ224" s="484"/>
    </row>
    <row r="225" spans="1:52">
      <c r="A225" s="484"/>
      <c r="B225" s="617">
        <v>2031</v>
      </c>
      <c r="C225" s="618" t="s">
        <v>239</v>
      </c>
      <c r="D225" s="618" t="s">
        <v>422</v>
      </c>
      <c r="E225" s="618" t="s">
        <v>423</v>
      </c>
      <c r="F225" s="618"/>
      <c r="G225" s="618" t="s">
        <v>18</v>
      </c>
      <c r="H225" s="618" t="s">
        <v>24</v>
      </c>
      <c r="I225" s="618" t="s">
        <v>46</v>
      </c>
      <c r="J225" s="618" t="s">
        <v>413</v>
      </c>
      <c r="K225" s="618"/>
      <c r="L225" s="618" t="s">
        <v>29</v>
      </c>
      <c r="M225" s="618" t="s">
        <v>353</v>
      </c>
      <c r="N225" s="618">
        <v>0</v>
      </c>
      <c r="O225" s="618">
        <v>0</v>
      </c>
      <c r="P225" s="618">
        <v>0</v>
      </c>
      <c r="Q225" s="618">
        <v>0</v>
      </c>
      <c r="R225" s="618">
        <v>0</v>
      </c>
      <c r="S225" s="618">
        <v>0</v>
      </c>
      <c r="T225" s="618">
        <v>0</v>
      </c>
      <c r="U225" s="618">
        <v>0</v>
      </c>
      <c r="V225" s="618">
        <v>0</v>
      </c>
      <c r="W225" s="618">
        <v>0</v>
      </c>
      <c r="X225" s="618">
        <v>0</v>
      </c>
      <c r="Y225" s="618">
        <v>0</v>
      </c>
      <c r="Z225" s="618">
        <v>500000</v>
      </c>
      <c r="AA225" s="618">
        <v>500000</v>
      </c>
      <c r="AB225" s="618">
        <v>500000</v>
      </c>
      <c r="AC225" s="618">
        <v>0</v>
      </c>
      <c r="AD225" s="618">
        <v>0</v>
      </c>
      <c r="AE225" s="618">
        <v>0</v>
      </c>
      <c r="AF225" s="618">
        <v>0</v>
      </c>
      <c r="AG225" s="618">
        <v>0</v>
      </c>
      <c r="AH225" s="618">
        <v>44174.400000000001</v>
      </c>
      <c r="AI225" s="618">
        <v>25026.9</v>
      </c>
      <c r="AJ225" s="618">
        <v>430798.7</v>
      </c>
      <c r="AK225" s="618">
        <v>0</v>
      </c>
      <c r="AL225" s="618">
        <v>0</v>
      </c>
      <c r="AM225" s="618">
        <v>0</v>
      </c>
      <c r="AN225" s="618">
        <v>0</v>
      </c>
      <c r="AO225" s="618">
        <v>0</v>
      </c>
      <c r="AP225" s="619">
        <v>0</v>
      </c>
      <c r="AQ225" s="615">
        <v>0</v>
      </c>
      <c r="AR225" s="616">
        <f t="shared" si="21"/>
        <v>0</v>
      </c>
      <c r="AS225" s="616">
        <f t="shared" si="22"/>
        <v>0</v>
      </c>
      <c r="AT225" s="616">
        <f t="shared" si="23"/>
        <v>0</v>
      </c>
      <c r="AU225" s="616">
        <f t="shared" si="27"/>
        <v>0</v>
      </c>
      <c r="AV225" s="616">
        <f t="shared" si="24"/>
        <v>0</v>
      </c>
      <c r="AW225" s="616">
        <f t="shared" si="25"/>
        <v>500000</v>
      </c>
      <c r="AX225" s="616">
        <f t="shared" si="26"/>
        <v>0</v>
      </c>
      <c r="AY225" s="484"/>
      <c r="AZ225" s="484"/>
    </row>
    <row r="226" spans="1:52">
      <c r="A226" s="154"/>
      <c r="B226" s="612">
        <v>2031</v>
      </c>
      <c r="C226" s="613" t="s">
        <v>239</v>
      </c>
      <c r="D226" s="613" t="s">
        <v>424</v>
      </c>
      <c r="E226" s="613" t="s">
        <v>425</v>
      </c>
      <c r="F226" s="613"/>
      <c r="G226" s="613" t="s">
        <v>18</v>
      </c>
      <c r="H226" s="613" t="s">
        <v>24</v>
      </c>
      <c r="I226" s="613" t="s">
        <v>46</v>
      </c>
      <c r="J226" s="613" t="s">
        <v>413</v>
      </c>
      <c r="K226" s="613"/>
      <c r="L226" s="613" t="s">
        <v>20</v>
      </c>
      <c r="M226" s="613" t="s">
        <v>353</v>
      </c>
      <c r="N226" s="613">
        <v>299161.65980000002</v>
      </c>
      <c r="O226" s="613">
        <v>272.19972310000003</v>
      </c>
      <c r="P226" s="613">
        <v>919460.65150000004</v>
      </c>
      <c r="Q226" s="613">
        <v>77723.423710000003</v>
      </c>
      <c r="R226" s="613">
        <v>111.3044728</v>
      </c>
      <c r="S226" s="613">
        <v>413044.3322</v>
      </c>
      <c r="T226" s="613">
        <v>2078422.1810000001</v>
      </c>
      <c r="U226" s="613">
        <v>6220673.4369999999</v>
      </c>
      <c r="V226" s="613">
        <v>308.8642059</v>
      </c>
      <c r="W226" s="613">
        <v>33031.775950000003</v>
      </c>
      <c r="X226" s="613">
        <v>12485013.23</v>
      </c>
      <c r="Y226" s="613">
        <v>29875517.52</v>
      </c>
      <c r="Z226" s="613">
        <v>20377838.469999999</v>
      </c>
      <c r="AA226" s="613">
        <v>21870725.510000002</v>
      </c>
      <c r="AB226" s="613">
        <v>19617340.82</v>
      </c>
      <c r="AC226" s="613">
        <v>164232.65239999999</v>
      </c>
      <c r="AD226" s="613">
        <v>12319689.960000001</v>
      </c>
      <c r="AE226" s="613">
        <v>0</v>
      </c>
      <c r="AF226" s="613">
        <v>16.887153340000001</v>
      </c>
      <c r="AG226" s="613">
        <v>2193.2654040000002</v>
      </c>
      <c r="AH226" s="613">
        <v>319351.15000000002</v>
      </c>
      <c r="AI226" s="613">
        <v>1157916</v>
      </c>
      <c r="AJ226" s="613">
        <v>4650571.75</v>
      </c>
      <c r="AK226" s="613">
        <v>14249999.57</v>
      </c>
      <c r="AL226" s="613">
        <v>344734.60379999998</v>
      </c>
      <c r="AM226" s="613">
        <v>9699369.9169999994</v>
      </c>
      <c r="AN226" s="613">
        <v>0</v>
      </c>
      <c r="AO226" s="613">
        <v>0</v>
      </c>
      <c r="AP226" s="614">
        <v>1090.6253059999999</v>
      </c>
      <c r="AQ226" s="615">
        <v>0</v>
      </c>
      <c r="AR226" s="616">
        <f t="shared" si="21"/>
        <v>22777.184420646627</v>
      </c>
      <c r="AS226" s="616">
        <f t="shared" si="22"/>
        <v>640853.38381566026</v>
      </c>
      <c r="AT226" s="616">
        <f t="shared" si="23"/>
        <v>165323.27770599999</v>
      </c>
      <c r="AU226" s="616">
        <f t="shared" si="27"/>
        <v>12319689.960000001</v>
      </c>
      <c r="AV226" s="616">
        <f t="shared" si="24"/>
        <v>344734.60379999998</v>
      </c>
      <c r="AW226" s="616">
        <f t="shared" si="25"/>
        <v>29316710.737</v>
      </c>
      <c r="AX226" s="616">
        <f t="shared" si="26"/>
        <v>15.135084189225404</v>
      </c>
      <c r="AY226" s="484"/>
      <c r="AZ226" s="484"/>
    </row>
    <row r="227" spans="1:52">
      <c r="A227" s="484"/>
      <c r="B227" s="617">
        <v>2031</v>
      </c>
      <c r="C227" s="618" t="s">
        <v>239</v>
      </c>
      <c r="D227" s="618" t="s">
        <v>426</v>
      </c>
      <c r="E227" s="618" t="s">
        <v>427</v>
      </c>
      <c r="F227" s="618"/>
      <c r="G227" s="618" t="s">
        <v>18</v>
      </c>
      <c r="H227" s="618" t="s">
        <v>24</v>
      </c>
      <c r="I227" s="618" t="s">
        <v>46</v>
      </c>
      <c r="J227" s="618" t="s">
        <v>26</v>
      </c>
      <c r="K227" s="618"/>
      <c r="L227" s="618" t="s">
        <v>20</v>
      </c>
      <c r="M227" s="618" t="s">
        <v>353</v>
      </c>
      <c r="N227" s="618">
        <v>501152.57780000003</v>
      </c>
      <c r="O227" s="618">
        <v>1022.546321</v>
      </c>
      <c r="P227" s="618">
        <v>245356.467</v>
      </c>
      <c r="Q227" s="618">
        <v>416815.39730000001</v>
      </c>
      <c r="R227" s="618">
        <v>825.73443139999995</v>
      </c>
      <c r="S227" s="618">
        <v>121622.5769</v>
      </c>
      <c r="T227" s="618">
        <v>4417477.7949999999</v>
      </c>
      <c r="U227" s="618">
        <v>2008252.523</v>
      </c>
      <c r="V227" s="618">
        <v>603.92095089999998</v>
      </c>
      <c r="W227" s="618">
        <v>10663.820900000001</v>
      </c>
      <c r="X227" s="618">
        <v>4522070.97</v>
      </c>
      <c r="Y227" s="618">
        <v>9287721.6469999999</v>
      </c>
      <c r="Z227" s="618">
        <v>7615000.0010000002</v>
      </c>
      <c r="AA227" s="618">
        <v>7394196.7149999999</v>
      </c>
      <c r="AB227" s="618">
        <v>7394196.7149999999</v>
      </c>
      <c r="AC227" s="618">
        <v>504163.7439</v>
      </c>
      <c r="AD227" s="618">
        <v>4016194.5079999999</v>
      </c>
      <c r="AE227" s="618">
        <v>0</v>
      </c>
      <c r="AF227" s="618">
        <v>58.128830540000003</v>
      </c>
      <c r="AG227" s="618">
        <v>645.81588320000003</v>
      </c>
      <c r="AH227" s="618">
        <v>312519.84999999998</v>
      </c>
      <c r="AI227" s="618">
        <v>225000</v>
      </c>
      <c r="AJ227" s="618">
        <v>927480.15</v>
      </c>
      <c r="AK227" s="618">
        <v>6150000.0010000002</v>
      </c>
      <c r="AL227" s="618">
        <v>1096222.666</v>
      </c>
      <c r="AM227" s="618">
        <v>3158057.9419999998</v>
      </c>
      <c r="AN227" s="618">
        <v>0</v>
      </c>
      <c r="AO227" s="618">
        <v>0</v>
      </c>
      <c r="AP227" s="619">
        <v>1712.719012</v>
      </c>
      <c r="AQ227" s="615">
        <v>0</v>
      </c>
      <c r="AR227" s="616">
        <f t="shared" si="21"/>
        <v>68975.762502930564</v>
      </c>
      <c r="AS227" s="616">
        <f t="shared" si="22"/>
        <v>198709.13212616029</v>
      </c>
      <c r="AT227" s="616">
        <f t="shared" si="23"/>
        <v>505876.46291200002</v>
      </c>
      <c r="AU227" s="616">
        <f t="shared" si="27"/>
        <v>4016194.5079999999</v>
      </c>
      <c r="AV227" s="616">
        <f t="shared" si="24"/>
        <v>1096222.666</v>
      </c>
      <c r="AW227" s="616">
        <f t="shared" si="25"/>
        <v>10552254.657</v>
      </c>
      <c r="AX227" s="616">
        <f t="shared" si="26"/>
        <v>15.892867671501635</v>
      </c>
      <c r="AY227" s="484"/>
      <c r="AZ227" s="484"/>
    </row>
    <row r="228" spans="1:52">
      <c r="A228" s="154"/>
      <c r="B228" s="612">
        <v>2031</v>
      </c>
      <c r="C228" s="613" t="s">
        <v>239</v>
      </c>
      <c r="D228" s="613" t="s">
        <v>428</v>
      </c>
      <c r="E228" s="613" t="s">
        <v>429</v>
      </c>
      <c r="F228" s="613"/>
      <c r="G228" s="613" t="s">
        <v>18</v>
      </c>
      <c r="H228" s="613" t="s">
        <v>24</v>
      </c>
      <c r="I228" s="613" t="s">
        <v>46</v>
      </c>
      <c r="J228" s="613" t="s">
        <v>26</v>
      </c>
      <c r="K228" s="613"/>
      <c r="L228" s="613" t="s">
        <v>29</v>
      </c>
      <c r="M228" s="613" t="s">
        <v>353</v>
      </c>
      <c r="N228" s="613">
        <v>0</v>
      </c>
      <c r="O228" s="613">
        <v>0</v>
      </c>
      <c r="P228" s="613">
        <v>0</v>
      </c>
      <c r="Q228" s="613">
        <v>0</v>
      </c>
      <c r="R228" s="613">
        <v>0</v>
      </c>
      <c r="S228" s="613">
        <v>0</v>
      </c>
      <c r="T228" s="613">
        <v>0</v>
      </c>
      <c r="U228" s="613">
        <v>0</v>
      </c>
      <c r="V228" s="613">
        <v>0</v>
      </c>
      <c r="W228" s="613">
        <v>0</v>
      </c>
      <c r="X228" s="613">
        <v>0</v>
      </c>
      <c r="Y228" s="613">
        <v>0</v>
      </c>
      <c r="Z228" s="613">
        <v>1170000</v>
      </c>
      <c r="AA228" s="613">
        <v>1170000</v>
      </c>
      <c r="AB228" s="613">
        <v>1170000</v>
      </c>
      <c r="AC228" s="613">
        <v>0</v>
      </c>
      <c r="AD228" s="613">
        <v>0</v>
      </c>
      <c r="AE228" s="613">
        <v>0</v>
      </c>
      <c r="AF228" s="613">
        <v>0</v>
      </c>
      <c r="AG228" s="613">
        <v>0</v>
      </c>
      <c r="AH228" s="613">
        <v>108536.05</v>
      </c>
      <c r="AI228" s="613">
        <v>5000</v>
      </c>
      <c r="AJ228" s="613">
        <v>1056463.95</v>
      </c>
      <c r="AK228" s="613">
        <v>0</v>
      </c>
      <c r="AL228" s="613">
        <v>0</v>
      </c>
      <c r="AM228" s="613">
        <v>0</v>
      </c>
      <c r="AN228" s="613">
        <v>0</v>
      </c>
      <c r="AO228" s="613">
        <v>0</v>
      </c>
      <c r="AP228" s="614">
        <v>0</v>
      </c>
      <c r="AQ228" s="615">
        <v>0</v>
      </c>
      <c r="AR228" s="616">
        <f t="shared" si="21"/>
        <v>0</v>
      </c>
      <c r="AS228" s="616">
        <f t="shared" si="22"/>
        <v>0</v>
      </c>
      <c r="AT228" s="616">
        <f t="shared" si="23"/>
        <v>0</v>
      </c>
      <c r="AU228" s="616">
        <f t="shared" si="27"/>
        <v>0</v>
      </c>
      <c r="AV228" s="616">
        <f t="shared" si="24"/>
        <v>0</v>
      </c>
      <c r="AW228" s="616">
        <f t="shared" si="25"/>
        <v>1170000</v>
      </c>
      <c r="AX228" s="616">
        <f t="shared" si="26"/>
        <v>0</v>
      </c>
      <c r="AY228" s="484"/>
      <c r="AZ228" s="484"/>
    </row>
    <row r="229" spans="1:52">
      <c r="A229" s="484"/>
      <c r="B229" s="617">
        <v>2031</v>
      </c>
      <c r="C229" s="618" t="s">
        <v>239</v>
      </c>
      <c r="D229" s="618" t="s">
        <v>430</v>
      </c>
      <c r="E229" s="618" t="s">
        <v>431</v>
      </c>
      <c r="F229" s="618"/>
      <c r="G229" s="618" t="s">
        <v>18</v>
      </c>
      <c r="H229" s="618" t="s">
        <v>24</v>
      </c>
      <c r="I229" s="618" t="s">
        <v>46</v>
      </c>
      <c r="J229" s="618" t="s">
        <v>26</v>
      </c>
      <c r="K229" s="618"/>
      <c r="L229" s="618" t="s">
        <v>20</v>
      </c>
      <c r="M229" s="618" t="s">
        <v>353</v>
      </c>
      <c r="N229" s="618">
        <v>0</v>
      </c>
      <c r="O229" s="618">
        <v>0</v>
      </c>
      <c r="P229" s="618">
        <v>7507202</v>
      </c>
      <c r="Q229" s="618">
        <v>0</v>
      </c>
      <c r="R229" s="618">
        <v>0</v>
      </c>
      <c r="S229" s="618">
        <v>7507202</v>
      </c>
      <c r="T229" s="618">
        <v>0</v>
      </c>
      <c r="U229" s="618">
        <v>7507202</v>
      </c>
      <c r="V229" s="618">
        <v>0</v>
      </c>
      <c r="W229" s="618">
        <v>39863.242619999997</v>
      </c>
      <c r="X229" s="618">
        <v>17911829.559999999</v>
      </c>
      <c r="Y229" s="618">
        <v>17911829.559999999</v>
      </c>
      <c r="Z229" s="618">
        <v>4750000</v>
      </c>
      <c r="AA229" s="618">
        <v>4750000</v>
      </c>
      <c r="AB229" s="618">
        <v>4750000</v>
      </c>
      <c r="AC229" s="618">
        <v>0</v>
      </c>
      <c r="AD229" s="618">
        <v>17911829.559999999</v>
      </c>
      <c r="AE229" s="618">
        <v>0</v>
      </c>
      <c r="AF229" s="618">
        <v>0</v>
      </c>
      <c r="AG229" s="618">
        <v>39863.242619999997</v>
      </c>
      <c r="AH229" s="618">
        <v>57857.63</v>
      </c>
      <c r="AI229" s="618">
        <v>21093</v>
      </c>
      <c r="AJ229" s="618">
        <v>4671049.37</v>
      </c>
      <c r="AK229" s="618">
        <v>0</v>
      </c>
      <c r="AL229" s="618">
        <v>0</v>
      </c>
      <c r="AM229" s="618">
        <v>17787931.510000002</v>
      </c>
      <c r="AN229" s="618">
        <v>0</v>
      </c>
      <c r="AO229" s="618">
        <v>0</v>
      </c>
      <c r="AP229" s="619">
        <v>0</v>
      </c>
      <c r="AQ229" s="615">
        <v>0</v>
      </c>
      <c r="AR229" s="616">
        <f t="shared" si="21"/>
        <v>0</v>
      </c>
      <c r="AS229" s="616">
        <f t="shared" si="22"/>
        <v>17787931.510000002</v>
      </c>
      <c r="AT229" s="616">
        <f t="shared" si="23"/>
        <v>0</v>
      </c>
      <c r="AU229" s="616">
        <f t="shared" si="27"/>
        <v>17911829.559999999</v>
      </c>
      <c r="AV229" s="616">
        <f t="shared" si="24"/>
        <v>0</v>
      </c>
      <c r="AW229" s="616">
        <f t="shared" si="25"/>
        <v>22537931.510000002</v>
      </c>
      <c r="AX229" s="616">
        <f t="shared" si="26"/>
        <v>1</v>
      </c>
      <c r="AY229" s="484"/>
      <c r="AZ229" s="484"/>
    </row>
    <row r="230" spans="1:52">
      <c r="A230" s="154"/>
      <c r="B230" s="612">
        <v>2031</v>
      </c>
      <c r="C230" s="613" t="s">
        <v>239</v>
      </c>
      <c r="D230" s="613" t="s">
        <v>432</v>
      </c>
      <c r="E230" s="613" t="s">
        <v>433</v>
      </c>
      <c r="F230" s="613"/>
      <c r="G230" s="613" t="s">
        <v>50</v>
      </c>
      <c r="H230" s="613" t="s">
        <v>24</v>
      </c>
      <c r="I230" s="613" t="s">
        <v>46</v>
      </c>
      <c r="J230" s="613" t="s">
        <v>413</v>
      </c>
      <c r="K230" s="613"/>
      <c r="L230" s="613" t="s">
        <v>20</v>
      </c>
      <c r="M230" s="613" t="s">
        <v>401</v>
      </c>
      <c r="N230" s="613">
        <v>615347.6618</v>
      </c>
      <c r="O230" s="613">
        <v>76.128476860000006</v>
      </c>
      <c r="P230" s="613">
        <v>2765852.9789999998</v>
      </c>
      <c r="Q230" s="613">
        <v>369010.99050000001</v>
      </c>
      <c r="R230" s="613">
        <v>45.589273689999999</v>
      </c>
      <c r="S230" s="613">
        <v>1480772.1240000001</v>
      </c>
      <c r="T230" s="613">
        <v>4100265.2689999999</v>
      </c>
      <c r="U230" s="613">
        <v>13620908.689999999</v>
      </c>
      <c r="V230" s="613">
        <v>447.1658377</v>
      </c>
      <c r="W230" s="613">
        <v>72327.025150000001</v>
      </c>
      <c r="X230" s="613">
        <v>28707696.289999999</v>
      </c>
      <c r="Y230" s="613">
        <v>54690534.439999998</v>
      </c>
      <c r="Z230" s="613">
        <v>9980000</v>
      </c>
      <c r="AA230" s="613">
        <v>12481202.810000001</v>
      </c>
      <c r="AB230" s="613">
        <v>9766526.9690000005</v>
      </c>
      <c r="AC230" s="613">
        <v>269394.9608</v>
      </c>
      <c r="AD230" s="613">
        <v>28404727.699999999</v>
      </c>
      <c r="AE230" s="613">
        <v>0</v>
      </c>
      <c r="AF230" s="613">
        <v>35.426286740000002</v>
      </c>
      <c r="AG230" s="613">
        <v>7862.8999800000001</v>
      </c>
      <c r="AH230" s="613">
        <v>230037.75</v>
      </c>
      <c r="AI230" s="613">
        <v>1362099</v>
      </c>
      <c r="AJ230" s="613">
        <v>4387863.25</v>
      </c>
      <c r="AK230" s="613">
        <v>4000000</v>
      </c>
      <c r="AL230" s="613">
        <v>733981.31050000002</v>
      </c>
      <c r="AM230" s="613">
        <v>19022919.219999999</v>
      </c>
      <c r="AN230" s="613">
        <v>0</v>
      </c>
      <c r="AO230" s="613">
        <v>0</v>
      </c>
      <c r="AP230" s="614">
        <v>33573.635799999996</v>
      </c>
      <c r="AQ230" s="615">
        <v>0</v>
      </c>
      <c r="AR230" s="616">
        <f t="shared" si="21"/>
        <v>79653.730948245371</v>
      </c>
      <c r="AS230" s="616">
        <f t="shared" si="22"/>
        <v>2064421.0795611064</v>
      </c>
      <c r="AT230" s="616">
        <f t="shared" si="23"/>
        <v>302968.59659999999</v>
      </c>
      <c r="AU230" s="616">
        <f t="shared" si="27"/>
        <v>28404727.699999999</v>
      </c>
      <c r="AV230" s="616">
        <f t="shared" si="24"/>
        <v>733981.31050000002</v>
      </c>
      <c r="AW230" s="616">
        <f t="shared" si="25"/>
        <v>28789446.188999999</v>
      </c>
      <c r="AX230" s="616">
        <f t="shared" si="26"/>
        <v>9.2146507359071581</v>
      </c>
      <c r="AY230" s="484"/>
      <c r="AZ230" s="484"/>
    </row>
    <row r="231" spans="1:52">
      <c r="A231" s="484"/>
      <c r="B231" s="617">
        <v>2031</v>
      </c>
      <c r="C231" s="618" t="s">
        <v>239</v>
      </c>
      <c r="D231" s="618" t="s">
        <v>434</v>
      </c>
      <c r="E231" s="618" t="s">
        <v>435</v>
      </c>
      <c r="F231" s="618"/>
      <c r="G231" s="618" t="s">
        <v>50</v>
      </c>
      <c r="H231" s="618" t="s">
        <v>24</v>
      </c>
      <c r="I231" s="618" t="s">
        <v>46</v>
      </c>
      <c r="J231" s="618" t="s">
        <v>26</v>
      </c>
      <c r="K231" s="618"/>
      <c r="L231" s="618" t="s">
        <v>20</v>
      </c>
      <c r="M231" s="618" t="s">
        <v>401</v>
      </c>
      <c r="N231" s="618">
        <v>0</v>
      </c>
      <c r="O231" s="618">
        <v>0</v>
      </c>
      <c r="P231" s="618">
        <v>1353403.379</v>
      </c>
      <c r="Q231" s="618">
        <v>0</v>
      </c>
      <c r="R231" s="618">
        <v>0</v>
      </c>
      <c r="S231" s="618">
        <v>1353403.379</v>
      </c>
      <c r="T231" s="618">
        <v>0</v>
      </c>
      <c r="U231" s="618">
        <v>6767016.8930000002</v>
      </c>
      <c r="V231" s="618">
        <v>0</v>
      </c>
      <c r="W231" s="618">
        <v>35932.859700000001</v>
      </c>
      <c r="X231" s="618">
        <v>15056326.99</v>
      </c>
      <c r="Y231" s="618">
        <v>15056326.99</v>
      </c>
      <c r="Z231" s="618">
        <v>3949999.9950000001</v>
      </c>
      <c r="AA231" s="618">
        <v>3783208.0649999999</v>
      </c>
      <c r="AB231" s="618">
        <v>3906138.4780000001</v>
      </c>
      <c r="AC231" s="618">
        <v>0</v>
      </c>
      <c r="AD231" s="618">
        <v>15056326.99</v>
      </c>
      <c r="AE231" s="618">
        <v>0</v>
      </c>
      <c r="AF231" s="618">
        <v>0</v>
      </c>
      <c r="AG231" s="618">
        <v>7186.5719399999998</v>
      </c>
      <c r="AH231" s="618">
        <v>359637.95</v>
      </c>
      <c r="AI231" s="618">
        <v>148212</v>
      </c>
      <c r="AJ231" s="618">
        <v>2184112.34</v>
      </c>
      <c r="AK231" s="618">
        <v>1258037.7050000001</v>
      </c>
      <c r="AL231" s="618">
        <v>0</v>
      </c>
      <c r="AM231" s="618">
        <v>11138247.560000001</v>
      </c>
      <c r="AN231" s="618">
        <v>0</v>
      </c>
      <c r="AO231" s="618">
        <v>0</v>
      </c>
      <c r="AP231" s="619">
        <v>0</v>
      </c>
      <c r="AQ231" s="615">
        <v>0</v>
      </c>
      <c r="AR231" s="616">
        <f t="shared" si="21"/>
        <v>0</v>
      </c>
      <c r="AS231" s="616">
        <f t="shared" si="22"/>
        <v>2227649.5126583846</v>
      </c>
      <c r="AT231" s="616">
        <f t="shared" si="23"/>
        <v>0</v>
      </c>
      <c r="AU231" s="616">
        <f t="shared" si="27"/>
        <v>15056326.99</v>
      </c>
      <c r="AV231" s="616">
        <f t="shared" si="24"/>
        <v>0</v>
      </c>
      <c r="AW231" s="616">
        <f t="shared" si="25"/>
        <v>15044386.038000001</v>
      </c>
      <c r="AX231" s="616">
        <f t="shared" si="26"/>
        <v>4.9999999985222443</v>
      </c>
      <c r="AY231" s="484"/>
      <c r="AZ231" s="484"/>
    </row>
    <row r="232" spans="1:52">
      <c r="A232" s="154"/>
      <c r="B232" s="612">
        <v>2031</v>
      </c>
      <c r="C232" s="613" t="s">
        <v>239</v>
      </c>
      <c r="D232" s="613" t="s">
        <v>436</v>
      </c>
      <c r="E232" s="613" t="s">
        <v>437</v>
      </c>
      <c r="F232" s="613"/>
      <c r="G232" s="613" t="s">
        <v>50</v>
      </c>
      <c r="H232" s="613" t="s">
        <v>24</v>
      </c>
      <c r="I232" s="613" t="s">
        <v>46</v>
      </c>
      <c r="J232" s="613" t="s">
        <v>26</v>
      </c>
      <c r="K232" s="613"/>
      <c r="L232" s="613" t="s">
        <v>20</v>
      </c>
      <c r="M232" s="613" t="s">
        <v>353</v>
      </c>
      <c r="N232" s="613">
        <v>0</v>
      </c>
      <c r="O232" s="613">
        <v>0</v>
      </c>
      <c r="P232" s="613">
        <v>127011.075</v>
      </c>
      <c r="Q232" s="613">
        <v>0</v>
      </c>
      <c r="R232" s="613">
        <v>0</v>
      </c>
      <c r="S232" s="613">
        <v>109423.15119999999</v>
      </c>
      <c r="T232" s="613">
        <v>0</v>
      </c>
      <c r="U232" s="613">
        <v>1502479.8189999999</v>
      </c>
      <c r="V232" s="613">
        <v>0</v>
      </c>
      <c r="W232" s="613">
        <v>7978.1678380000003</v>
      </c>
      <c r="X232" s="613">
        <v>3064465.0619999999</v>
      </c>
      <c r="Y232" s="613">
        <v>3582968.5869999998</v>
      </c>
      <c r="Z232" s="613">
        <v>2501999.997</v>
      </c>
      <c r="AA232" s="613">
        <v>2644460.7400000002</v>
      </c>
      <c r="AB232" s="613">
        <v>2421370.8769999999</v>
      </c>
      <c r="AC232" s="613">
        <v>0</v>
      </c>
      <c r="AD232" s="613">
        <v>3064465.0619999999</v>
      </c>
      <c r="AE232" s="613">
        <v>0</v>
      </c>
      <c r="AF232" s="613">
        <v>0</v>
      </c>
      <c r="AG232" s="613">
        <v>581.03693310000006</v>
      </c>
      <c r="AH232" s="613">
        <v>224207</v>
      </c>
      <c r="AI232" s="613">
        <v>148378</v>
      </c>
      <c r="AJ232" s="613">
        <v>618608.32999999996</v>
      </c>
      <c r="AK232" s="613">
        <v>1510806.6669999999</v>
      </c>
      <c r="AL232" s="613">
        <v>0</v>
      </c>
      <c r="AM232" s="613">
        <v>2075164.2790000001</v>
      </c>
      <c r="AN232" s="613">
        <v>0</v>
      </c>
      <c r="AO232" s="613">
        <v>0</v>
      </c>
      <c r="AP232" s="614">
        <v>0</v>
      </c>
      <c r="AQ232" s="615">
        <v>0</v>
      </c>
      <c r="AR232" s="616">
        <f t="shared" si="21"/>
        <v>0</v>
      </c>
      <c r="AS232" s="616">
        <f t="shared" si="22"/>
        <v>151130.82504960819</v>
      </c>
      <c r="AT232" s="616">
        <f t="shared" si="23"/>
        <v>0</v>
      </c>
      <c r="AU232" s="616">
        <f t="shared" si="27"/>
        <v>3064465.0619999999</v>
      </c>
      <c r="AV232" s="616">
        <f t="shared" si="24"/>
        <v>0</v>
      </c>
      <c r="AW232" s="616">
        <f t="shared" si="25"/>
        <v>4496535.1559999995</v>
      </c>
      <c r="AX232" s="616">
        <f t="shared" si="26"/>
        <v>13.730913454080822</v>
      </c>
      <c r="AY232" s="484"/>
      <c r="AZ232" s="484"/>
    </row>
    <row r="233" spans="1:52">
      <c r="A233" s="484"/>
      <c r="B233" s="617">
        <v>2031</v>
      </c>
      <c r="C233" s="618" t="s">
        <v>239</v>
      </c>
      <c r="D233" s="618" t="s">
        <v>438</v>
      </c>
      <c r="E233" s="618" t="s">
        <v>439</v>
      </c>
      <c r="F233" s="618"/>
      <c r="G233" s="618" t="s">
        <v>50</v>
      </c>
      <c r="H233" s="618" t="s">
        <v>24</v>
      </c>
      <c r="I233" s="618" t="s">
        <v>46</v>
      </c>
      <c r="J233" s="618" t="s">
        <v>26</v>
      </c>
      <c r="K233" s="618"/>
      <c r="L233" s="618" t="s">
        <v>29</v>
      </c>
      <c r="M233" s="618" t="s">
        <v>353</v>
      </c>
      <c r="N233" s="618">
        <v>376049.75400000002</v>
      </c>
      <c r="O233" s="618">
        <v>-2.4733299999999998</v>
      </c>
      <c r="P233" s="618">
        <v>237187.15</v>
      </c>
      <c r="Q233" s="618">
        <v>206641.2954</v>
      </c>
      <c r="R233" s="618">
        <v>-1.1793579999999999</v>
      </c>
      <c r="S233" s="618">
        <v>96797.739199999996</v>
      </c>
      <c r="T233" s="618">
        <v>1779075.2039999999</v>
      </c>
      <c r="U233" s="618">
        <v>1808220.4439999999</v>
      </c>
      <c r="V233" s="618">
        <v>245.0373007</v>
      </c>
      <c r="W233" s="618">
        <v>9601.6505550000002</v>
      </c>
      <c r="X233" s="618">
        <v>3763766.6919999998</v>
      </c>
      <c r="Y233" s="618">
        <v>9175796.8269999996</v>
      </c>
      <c r="Z233" s="618">
        <v>6075000</v>
      </c>
      <c r="AA233" s="618">
        <v>6332413.0120000001</v>
      </c>
      <c r="AB233" s="618">
        <v>5880205.8590000002</v>
      </c>
      <c r="AC233" s="618">
        <v>208348.05720000001</v>
      </c>
      <c r="AD233" s="618">
        <v>3553890.7859999998</v>
      </c>
      <c r="AE233" s="618">
        <v>0</v>
      </c>
      <c r="AF233" s="618">
        <v>28.213095469999999</v>
      </c>
      <c r="AG233" s="618">
        <v>513.99599520000004</v>
      </c>
      <c r="AH233" s="618">
        <v>17988.45</v>
      </c>
      <c r="AI233" s="618">
        <v>350000</v>
      </c>
      <c r="AJ233" s="618">
        <v>2057011.55</v>
      </c>
      <c r="AK233" s="618">
        <v>3650000</v>
      </c>
      <c r="AL233" s="618">
        <v>463935.4008</v>
      </c>
      <c r="AM233" s="618">
        <v>2727103.3990000002</v>
      </c>
      <c r="AN233" s="618">
        <v>0</v>
      </c>
      <c r="AO233" s="618">
        <v>0</v>
      </c>
      <c r="AP233" s="619">
        <v>1527.8482449999999</v>
      </c>
      <c r="AQ233" s="615">
        <v>0</v>
      </c>
      <c r="AR233" s="616">
        <f t="shared" si="21"/>
        <v>25779.238832821917</v>
      </c>
      <c r="AS233" s="616">
        <f t="shared" si="22"/>
        <v>151535.4286898415</v>
      </c>
      <c r="AT233" s="616">
        <f t="shared" si="23"/>
        <v>209875.90544500001</v>
      </c>
      <c r="AU233" s="616">
        <f t="shared" si="27"/>
        <v>3553890.7859999998</v>
      </c>
      <c r="AV233" s="616">
        <f t="shared" si="24"/>
        <v>463935.4008</v>
      </c>
      <c r="AW233" s="616">
        <f t="shared" si="25"/>
        <v>8607309.2580000013</v>
      </c>
      <c r="AX233" s="616">
        <f t="shared" si="26"/>
        <v>17.996473976932215</v>
      </c>
      <c r="AY233" s="484"/>
      <c r="AZ233" s="484"/>
    </row>
    <row r="234" spans="1:52">
      <c r="A234" s="154"/>
      <c r="B234" s="612">
        <v>2031</v>
      </c>
      <c r="C234" s="613" t="s">
        <v>239</v>
      </c>
      <c r="D234" s="613" t="s">
        <v>440</v>
      </c>
      <c r="E234" s="613" t="s">
        <v>441</v>
      </c>
      <c r="F234" s="613"/>
      <c r="G234" s="613" t="s">
        <v>50</v>
      </c>
      <c r="H234" s="613" t="s">
        <v>24</v>
      </c>
      <c r="I234" s="613" t="s">
        <v>46</v>
      </c>
      <c r="J234" s="613" t="s">
        <v>26</v>
      </c>
      <c r="K234" s="613"/>
      <c r="L234" s="613" t="s">
        <v>29</v>
      </c>
      <c r="M234" s="613" t="s">
        <v>401</v>
      </c>
      <c r="N234" s="613">
        <v>45662.3</v>
      </c>
      <c r="O234" s="613">
        <v>88.592500000000001</v>
      </c>
      <c r="P234" s="613">
        <v>129343.15</v>
      </c>
      <c r="Q234" s="613">
        <v>39736.305</v>
      </c>
      <c r="R234" s="613">
        <v>69.273375000000001</v>
      </c>
      <c r="S234" s="613">
        <v>96624.727499999994</v>
      </c>
      <c r="T234" s="613">
        <v>397363.05</v>
      </c>
      <c r="U234" s="613">
        <v>929099.13630000001</v>
      </c>
      <c r="V234" s="613">
        <v>0</v>
      </c>
      <c r="W234" s="613">
        <v>4933.5164139999997</v>
      </c>
      <c r="X234" s="613">
        <v>1956935.9750000001</v>
      </c>
      <c r="Y234" s="613">
        <v>2559220.0520000001</v>
      </c>
      <c r="Z234" s="613">
        <v>2040000</v>
      </c>
      <c r="AA234" s="613">
        <v>2248433.412</v>
      </c>
      <c r="AB234" s="613">
        <v>1950613.5049999999</v>
      </c>
      <c r="AC234" s="613">
        <v>0</v>
      </c>
      <c r="AD234" s="613">
        <v>1928055.9539999999</v>
      </c>
      <c r="AE234" s="613">
        <v>0</v>
      </c>
      <c r="AF234" s="613">
        <v>0</v>
      </c>
      <c r="AG234" s="613">
        <v>513.07730300000003</v>
      </c>
      <c r="AH234" s="613">
        <v>21656.55</v>
      </c>
      <c r="AI234" s="613">
        <v>10000</v>
      </c>
      <c r="AJ234" s="613">
        <v>333443.45</v>
      </c>
      <c r="AK234" s="613">
        <v>1674900</v>
      </c>
      <c r="AL234" s="613">
        <v>0</v>
      </c>
      <c r="AM234" s="613">
        <v>1566422.2250000001</v>
      </c>
      <c r="AN234" s="613">
        <v>0</v>
      </c>
      <c r="AO234" s="613">
        <v>0</v>
      </c>
      <c r="AP234" s="614">
        <v>28880.020649999999</v>
      </c>
      <c r="AQ234" s="615">
        <v>0</v>
      </c>
      <c r="AR234" s="616">
        <f t="shared" si="21"/>
        <v>0</v>
      </c>
      <c r="AS234" s="616">
        <f t="shared" si="22"/>
        <v>162815.1385827928</v>
      </c>
      <c r="AT234" s="616">
        <f t="shared" si="23"/>
        <v>28880.020649999999</v>
      </c>
      <c r="AU234" s="616">
        <f t="shared" si="27"/>
        <v>1928055.9539999999</v>
      </c>
      <c r="AV234" s="616">
        <f t="shared" si="24"/>
        <v>0</v>
      </c>
      <c r="AW234" s="616">
        <f t="shared" si="25"/>
        <v>3517035.73</v>
      </c>
      <c r="AX234" s="616">
        <f t="shared" si="26"/>
        <v>9.620863505904655</v>
      </c>
      <c r="AY234" s="484"/>
      <c r="AZ234" s="484"/>
    </row>
    <row r="235" spans="1:52">
      <c r="A235" s="484"/>
      <c r="B235" s="617">
        <v>2031</v>
      </c>
      <c r="C235" s="618" t="s">
        <v>239</v>
      </c>
      <c r="D235" s="618" t="s">
        <v>442</v>
      </c>
      <c r="E235" s="618" t="s">
        <v>443</v>
      </c>
      <c r="F235" s="618"/>
      <c r="G235" s="618" t="s">
        <v>50</v>
      </c>
      <c r="H235" s="618" t="s">
        <v>24</v>
      </c>
      <c r="I235" s="618" t="s">
        <v>46</v>
      </c>
      <c r="J235" s="618" t="s">
        <v>26</v>
      </c>
      <c r="K235" s="618"/>
      <c r="L235" s="618" t="s">
        <v>29</v>
      </c>
      <c r="M235" s="618" t="s">
        <v>353</v>
      </c>
      <c r="N235" s="618">
        <v>0</v>
      </c>
      <c r="O235" s="618">
        <v>0</v>
      </c>
      <c r="P235" s="618">
        <v>0</v>
      </c>
      <c r="Q235" s="618">
        <v>0</v>
      </c>
      <c r="R235" s="618">
        <v>0</v>
      </c>
      <c r="S235" s="618">
        <v>0</v>
      </c>
      <c r="T235" s="618">
        <v>0</v>
      </c>
      <c r="U235" s="618">
        <v>0</v>
      </c>
      <c r="V235" s="618">
        <v>0</v>
      </c>
      <c r="W235" s="618">
        <v>0</v>
      </c>
      <c r="X235" s="618">
        <v>0</v>
      </c>
      <c r="Y235" s="618">
        <v>0</v>
      </c>
      <c r="Z235" s="618">
        <v>3600000</v>
      </c>
      <c r="AA235" s="618">
        <v>3600000</v>
      </c>
      <c r="AB235" s="618">
        <v>3600000</v>
      </c>
      <c r="AC235" s="618">
        <v>0</v>
      </c>
      <c r="AD235" s="618">
        <v>0</v>
      </c>
      <c r="AE235" s="618">
        <v>0</v>
      </c>
      <c r="AF235" s="618">
        <v>0</v>
      </c>
      <c r="AG235" s="618">
        <v>0</v>
      </c>
      <c r="AH235" s="618">
        <v>273551.25</v>
      </c>
      <c r="AI235" s="618">
        <v>100000</v>
      </c>
      <c r="AJ235" s="618">
        <v>2426448.75</v>
      </c>
      <c r="AK235" s="618">
        <v>800000</v>
      </c>
      <c r="AL235" s="618">
        <v>0</v>
      </c>
      <c r="AM235" s="618">
        <v>0</v>
      </c>
      <c r="AN235" s="618">
        <v>0</v>
      </c>
      <c r="AO235" s="618">
        <v>0</v>
      </c>
      <c r="AP235" s="619">
        <v>0</v>
      </c>
      <c r="AQ235" s="615">
        <v>0</v>
      </c>
      <c r="AR235" s="616">
        <f t="shared" si="21"/>
        <v>0</v>
      </c>
      <c r="AS235" s="616">
        <f t="shared" si="22"/>
        <v>0</v>
      </c>
      <c r="AT235" s="616">
        <f t="shared" si="23"/>
        <v>0</v>
      </c>
      <c r="AU235" s="616">
        <f t="shared" si="27"/>
        <v>0</v>
      </c>
      <c r="AV235" s="616">
        <f t="shared" si="24"/>
        <v>0</v>
      </c>
      <c r="AW235" s="616">
        <f t="shared" si="25"/>
        <v>3600000</v>
      </c>
      <c r="AX235" s="616">
        <f t="shared" si="26"/>
        <v>0</v>
      </c>
      <c r="AY235" s="484"/>
      <c r="AZ235" s="484"/>
    </row>
    <row r="236" spans="1:52">
      <c r="A236" s="154"/>
      <c r="B236" s="612">
        <v>2031</v>
      </c>
      <c r="C236" s="613" t="s">
        <v>239</v>
      </c>
      <c r="D236" s="613" t="s">
        <v>444</v>
      </c>
      <c r="E236" s="613" t="s">
        <v>445</v>
      </c>
      <c r="F236" s="613"/>
      <c r="G236" s="613" t="s">
        <v>28</v>
      </c>
      <c r="H236" s="613" t="s">
        <v>24</v>
      </c>
      <c r="I236" s="613" t="s">
        <v>446</v>
      </c>
      <c r="J236" s="613" t="s">
        <v>413</v>
      </c>
      <c r="K236" s="613"/>
      <c r="L236" s="613" t="s">
        <v>29</v>
      </c>
      <c r="M236" s="613" t="s">
        <v>353</v>
      </c>
      <c r="N236" s="613">
        <v>0</v>
      </c>
      <c r="O236" s="613">
        <v>0</v>
      </c>
      <c r="P236" s="613">
        <v>0</v>
      </c>
      <c r="Q236" s="613">
        <v>0</v>
      </c>
      <c r="R236" s="613">
        <v>0</v>
      </c>
      <c r="S236" s="613">
        <v>0</v>
      </c>
      <c r="T236" s="613">
        <v>0</v>
      </c>
      <c r="U236" s="613">
        <v>0</v>
      </c>
      <c r="V236" s="613">
        <v>0</v>
      </c>
      <c r="W236" s="613">
        <v>0</v>
      </c>
      <c r="X236" s="613">
        <v>0</v>
      </c>
      <c r="Y236" s="613">
        <v>0</v>
      </c>
      <c r="Z236" s="613">
        <v>5000000</v>
      </c>
      <c r="AA236" s="613">
        <v>5000000</v>
      </c>
      <c r="AB236" s="613">
        <v>5000000</v>
      </c>
      <c r="AC236" s="613">
        <v>0</v>
      </c>
      <c r="AD236" s="613">
        <v>0</v>
      </c>
      <c r="AE236" s="613">
        <v>0</v>
      </c>
      <c r="AF236" s="613">
        <v>0</v>
      </c>
      <c r="AG236" s="613">
        <v>0</v>
      </c>
      <c r="AH236" s="613">
        <v>240992.2</v>
      </c>
      <c r="AI236" s="613">
        <v>180980</v>
      </c>
      <c r="AJ236" s="613">
        <v>4578027.8</v>
      </c>
      <c r="AK236" s="613">
        <v>0</v>
      </c>
      <c r="AL236" s="613">
        <v>0</v>
      </c>
      <c r="AM236" s="613">
        <v>0</v>
      </c>
      <c r="AN236" s="613">
        <v>0</v>
      </c>
      <c r="AO236" s="613">
        <v>0</v>
      </c>
      <c r="AP236" s="614">
        <v>0</v>
      </c>
      <c r="AQ236" s="615">
        <v>0</v>
      </c>
      <c r="AR236" s="616">
        <f t="shared" si="21"/>
        <v>0</v>
      </c>
      <c r="AS236" s="616">
        <f t="shared" si="22"/>
        <v>0</v>
      </c>
      <c r="AT236" s="616">
        <f t="shared" si="23"/>
        <v>0</v>
      </c>
      <c r="AU236" s="616">
        <f t="shared" si="27"/>
        <v>0</v>
      </c>
      <c r="AV236" s="616">
        <f t="shared" si="24"/>
        <v>0</v>
      </c>
      <c r="AW236" s="616">
        <f t="shared" si="25"/>
        <v>5000000</v>
      </c>
      <c r="AX236" s="616">
        <f t="shared" si="26"/>
        <v>0</v>
      </c>
      <c r="AY236" s="484"/>
      <c r="AZ236" s="484"/>
    </row>
    <row r="237" spans="1:52">
      <c r="A237" s="484"/>
      <c r="B237" s="617">
        <v>2031</v>
      </c>
      <c r="C237" s="618" t="s">
        <v>239</v>
      </c>
      <c r="D237" s="618" t="s">
        <v>447</v>
      </c>
      <c r="E237" s="618" t="s">
        <v>448</v>
      </c>
      <c r="F237" s="618"/>
      <c r="G237" s="618" t="s">
        <v>50</v>
      </c>
      <c r="H237" s="618" t="s">
        <v>24</v>
      </c>
      <c r="I237" s="618" t="s">
        <v>46</v>
      </c>
      <c r="J237" s="618" t="s">
        <v>26</v>
      </c>
      <c r="K237" s="618"/>
      <c r="L237" s="618" t="s">
        <v>29</v>
      </c>
      <c r="M237" s="618" t="s">
        <v>353</v>
      </c>
      <c r="N237" s="618">
        <v>0</v>
      </c>
      <c r="O237" s="618">
        <v>0</v>
      </c>
      <c r="P237" s="618">
        <v>0</v>
      </c>
      <c r="Q237" s="618">
        <v>0</v>
      </c>
      <c r="R237" s="618">
        <v>0</v>
      </c>
      <c r="S237" s="618">
        <v>0</v>
      </c>
      <c r="T237" s="618">
        <v>0</v>
      </c>
      <c r="U237" s="618">
        <v>0</v>
      </c>
      <c r="V237" s="618">
        <v>0</v>
      </c>
      <c r="W237" s="618">
        <v>0</v>
      </c>
      <c r="X237" s="618">
        <v>0</v>
      </c>
      <c r="Y237" s="618">
        <v>0</v>
      </c>
      <c r="Z237" s="618">
        <v>835000</v>
      </c>
      <c r="AA237" s="618">
        <v>835000</v>
      </c>
      <c r="AB237" s="618">
        <v>835000</v>
      </c>
      <c r="AC237" s="618">
        <v>0</v>
      </c>
      <c r="AD237" s="618">
        <v>0</v>
      </c>
      <c r="AE237" s="618">
        <v>0</v>
      </c>
      <c r="AF237" s="618">
        <v>0</v>
      </c>
      <c r="AG237" s="618">
        <v>0</v>
      </c>
      <c r="AH237" s="618">
        <v>70815.05</v>
      </c>
      <c r="AI237" s="618">
        <v>5000</v>
      </c>
      <c r="AJ237" s="618">
        <v>759184.95</v>
      </c>
      <c r="AK237" s="618">
        <v>0</v>
      </c>
      <c r="AL237" s="618">
        <v>0</v>
      </c>
      <c r="AM237" s="618">
        <v>0</v>
      </c>
      <c r="AN237" s="618">
        <v>0</v>
      </c>
      <c r="AO237" s="618">
        <v>0</v>
      </c>
      <c r="AP237" s="619">
        <v>0</v>
      </c>
      <c r="AQ237" s="615">
        <v>0</v>
      </c>
      <c r="AR237" s="616">
        <f t="shared" si="21"/>
        <v>0</v>
      </c>
      <c r="AS237" s="616">
        <f t="shared" si="22"/>
        <v>0</v>
      </c>
      <c r="AT237" s="616">
        <f t="shared" si="23"/>
        <v>0</v>
      </c>
      <c r="AU237" s="616">
        <f t="shared" si="27"/>
        <v>0</v>
      </c>
      <c r="AV237" s="616">
        <f t="shared" si="24"/>
        <v>0</v>
      </c>
      <c r="AW237" s="616">
        <f t="shared" si="25"/>
        <v>835000</v>
      </c>
      <c r="AX237" s="616">
        <f t="shared" si="26"/>
        <v>0</v>
      </c>
      <c r="AY237" s="484"/>
      <c r="AZ237" s="484"/>
    </row>
    <row r="238" spans="1:52">
      <c r="A238" s="154"/>
      <c r="B238" s="612">
        <v>2031</v>
      </c>
      <c r="C238" s="613" t="s">
        <v>239</v>
      </c>
      <c r="D238" s="613" t="s">
        <v>449</v>
      </c>
      <c r="E238" s="613" t="s">
        <v>450</v>
      </c>
      <c r="F238" s="613"/>
      <c r="G238" s="613" t="s">
        <v>50</v>
      </c>
      <c r="H238" s="613" t="s">
        <v>24</v>
      </c>
      <c r="I238" s="613" t="s">
        <v>46</v>
      </c>
      <c r="J238" s="613" t="s">
        <v>413</v>
      </c>
      <c r="K238" s="613"/>
      <c r="L238" s="613" t="s">
        <v>29</v>
      </c>
      <c r="M238" s="613" t="s">
        <v>353</v>
      </c>
      <c r="N238" s="613">
        <v>0</v>
      </c>
      <c r="O238" s="613">
        <v>0</v>
      </c>
      <c r="P238" s="613">
        <v>0</v>
      </c>
      <c r="Q238" s="613">
        <v>0</v>
      </c>
      <c r="R238" s="613">
        <v>0</v>
      </c>
      <c r="S238" s="613">
        <v>0</v>
      </c>
      <c r="T238" s="613">
        <v>0</v>
      </c>
      <c r="U238" s="613">
        <v>0</v>
      </c>
      <c r="V238" s="613">
        <v>0</v>
      </c>
      <c r="W238" s="613">
        <v>0</v>
      </c>
      <c r="X238" s="613">
        <v>0</v>
      </c>
      <c r="Y238" s="613">
        <v>0</v>
      </c>
      <c r="Z238" s="613">
        <v>1500000</v>
      </c>
      <c r="AA238" s="613">
        <v>1500000</v>
      </c>
      <c r="AB238" s="613">
        <v>1500000</v>
      </c>
      <c r="AC238" s="613">
        <v>0</v>
      </c>
      <c r="AD238" s="613">
        <v>0</v>
      </c>
      <c r="AE238" s="613">
        <v>0</v>
      </c>
      <c r="AF238" s="613">
        <v>0</v>
      </c>
      <c r="AG238" s="613">
        <v>0</v>
      </c>
      <c r="AH238" s="613">
        <v>80464.75</v>
      </c>
      <c r="AI238" s="613">
        <v>0</v>
      </c>
      <c r="AJ238" s="613">
        <v>1419535.25</v>
      </c>
      <c r="AK238" s="613">
        <v>0</v>
      </c>
      <c r="AL238" s="613">
        <v>0</v>
      </c>
      <c r="AM238" s="613">
        <v>0</v>
      </c>
      <c r="AN238" s="613">
        <v>0</v>
      </c>
      <c r="AO238" s="613">
        <v>0</v>
      </c>
      <c r="AP238" s="614">
        <v>0</v>
      </c>
      <c r="AQ238" s="615">
        <v>0</v>
      </c>
      <c r="AR238" s="616">
        <f t="shared" si="21"/>
        <v>0</v>
      </c>
      <c r="AS238" s="616">
        <f t="shared" si="22"/>
        <v>0</v>
      </c>
      <c r="AT238" s="616">
        <f t="shared" si="23"/>
        <v>0</v>
      </c>
      <c r="AU238" s="616">
        <f t="shared" si="27"/>
        <v>0</v>
      </c>
      <c r="AV238" s="616">
        <f t="shared" si="24"/>
        <v>0</v>
      </c>
      <c r="AW238" s="616">
        <f t="shared" si="25"/>
        <v>1500000</v>
      </c>
      <c r="AX238" s="616">
        <f t="shared" si="26"/>
        <v>0</v>
      </c>
      <c r="AY238" s="484"/>
      <c r="AZ238" s="484"/>
    </row>
    <row r="239" spans="1:52">
      <c r="A239" s="484"/>
      <c r="B239" s="617">
        <v>2031</v>
      </c>
      <c r="C239" s="618" t="s">
        <v>239</v>
      </c>
      <c r="D239" s="618" t="s">
        <v>451</v>
      </c>
      <c r="E239" s="618" t="s">
        <v>452</v>
      </c>
      <c r="F239" s="618"/>
      <c r="G239" s="618" t="s">
        <v>185</v>
      </c>
      <c r="H239" s="618" t="s">
        <v>24</v>
      </c>
      <c r="I239" s="618" t="s">
        <v>34</v>
      </c>
      <c r="J239" s="618" t="s">
        <v>413</v>
      </c>
      <c r="K239" s="618"/>
      <c r="L239" s="618" t="s">
        <v>29</v>
      </c>
      <c r="M239" s="618" t="s">
        <v>353</v>
      </c>
      <c r="N239" s="618">
        <v>0</v>
      </c>
      <c r="O239" s="618">
        <v>0</v>
      </c>
      <c r="P239" s="618">
        <v>0</v>
      </c>
      <c r="Q239" s="618">
        <v>0</v>
      </c>
      <c r="R239" s="618">
        <v>0</v>
      </c>
      <c r="S239" s="618">
        <v>0</v>
      </c>
      <c r="T239" s="618">
        <v>0</v>
      </c>
      <c r="U239" s="618">
        <v>0</v>
      </c>
      <c r="V239" s="618">
        <v>0</v>
      </c>
      <c r="W239" s="618">
        <v>0</v>
      </c>
      <c r="X239" s="618">
        <v>0</v>
      </c>
      <c r="Y239" s="618">
        <v>0</v>
      </c>
      <c r="Z239" s="618">
        <v>750000</v>
      </c>
      <c r="AA239" s="618">
        <v>750000</v>
      </c>
      <c r="AB239" s="618">
        <v>750000</v>
      </c>
      <c r="AC239" s="618">
        <v>0</v>
      </c>
      <c r="AD239" s="618">
        <v>0</v>
      </c>
      <c r="AE239" s="618">
        <v>0</v>
      </c>
      <c r="AF239" s="618">
        <v>0</v>
      </c>
      <c r="AG239" s="618">
        <v>0</v>
      </c>
      <c r="AH239" s="618">
        <v>369741.85</v>
      </c>
      <c r="AI239" s="618">
        <v>202122.6</v>
      </c>
      <c r="AJ239" s="618">
        <v>178135.55</v>
      </c>
      <c r="AK239" s="618">
        <v>0</v>
      </c>
      <c r="AL239" s="618">
        <v>0</v>
      </c>
      <c r="AM239" s="618">
        <v>0</v>
      </c>
      <c r="AN239" s="618">
        <v>0</v>
      </c>
      <c r="AO239" s="618">
        <v>0</v>
      </c>
      <c r="AP239" s="619">
        <v>0</v>
      </c>
      <c r="AQ239" s="615">
        <v>0</v>
      </c>
      <c r="AR239" s="616">
        <f t="shared" si="21"/>
        <v>0</v>
      </c>
      <c r="AS239" s="616">
        <f t="shared" si="22"/>
        <v>0</v>
      </c>
      <c r="AT239" s="616">
        <f t="shared" si="23"/>
        <v>0</v>
      </c>
      <c r="AU239" s="616">
        <f t="shared" si="27"/>
        <v>0</v>
      </c>
      <c r="AV239" s="616">
        <f t="shared" si="24"/>
        <v>0</v>
      </c>
      <c r="AW239" s="616">
        <f t="shared" si="25"/>
        <v>750000</v>
      </c>
      <c r="AX239" s="616">
        <f t="shared" si="26"/>
        <v>0</v>
      </c>
      <c r="AY239" s="484"/>
      <c r="AZ239" s="484"/>
    </row>
    <row r="240" spans="1:52">
      <c r="A240" s="154"/>
      <c r="B240" s="612">
        <v>2031</v>
      </c>
      <c r="C240" s="613" t="s">
        <v>239</v>
      </c>
      <c r="D240" s="613" t="s">
        <v>453</v>
      </c>
      <c r="E240" s="613" t="s">
        <v>454</v>
      </c>
      <c r="F240" s="613"/>
      <c r="G240" s="613" t="s">
        <v>50</v>
      </c>
      <c r="H240" s="613" t="s">
        <v>24</v>
      </c>
      <c r="I240" s="613" t="s">
        <v>455</v>
      </c>
      <c r="J240" s="613" t="s">
        <v>413</v>
      </c>
      <c r="K240" s="613"/>
      <c r="L240" s="613" t="s">
        <v>29</v>
      </c>
      <c r="M240" s="613" t="s">
        <v>401</v>
      </c>
      <c r="N240" s="613">
        <v>0</v>
      </c>
      <c r="O240" s="613">
        <v>0</v>
      </c>
      <c r="P240" s="613">
        <v>0</v>
      </c>
      <c r="Q240" s="613">
        <v>0</v>
      </c>
      <c r="R240" s="613">
        <v>0</v>
      </c>
      <c r="S240" s="613">
        <v>0</v>
      </c>
      <c r="T240" s="613">
        <v>0</v>
      </c>
      <c r="U240" s="613">
        <v>0</v>
      </c>
      <c r="V240" s="613">
        <v>0</v>
      </c>
      <c r="W240" s="613">
        <v>0</v>
      </c>
      <c r="X240" s="613">
        <v>0</v>
      </c>
      <c r="Y240" s="613">
        <v>0</v>
      </c>
      <c r="Z240" s="613">
        <v>300000</v>
      </c>
      <c r="AA240" s="613">
        <v>300000</v>
      </c>
      <c r="AB240" s="613">
        <v>300000</v>
      </c>
      <c r="AC240" s="613">
        <v>0</v>
      </c>
      <c r="AD240" s="613">
        <v>0</v>
      </c>
      <c r="AE240" s="613">
        <v>0</v>
      </c>
      <c r="AF240" s="613">
        <v>0</v>
      </c>
      <c r="AG240" s="613">
        <v>0</v>
      </c>
      <c r="AH240" s="613">
        <v>26456.25</v>
      </c>
      <c r="AI240" s="613">
        <v>0</v>
      </c>
      <c r="AJ240" s="613">
        <v>273543.75</v>
      </c>
      <c r="AK240" s="613">
        <v>0</v>
      </c>
      <c r="AL240" s="613">
        <v>0</v>
      </c>
      <c r="AM240" s="613">
        <v>0</v>
      </c>
      <c r="AN240" s="613">
        <v>0</v>
      </c>
      <c r="AO240" s="613">
        <v>0</v>
      </c>
      <c r="AP240" s="614">
        <v>0</v>
      </c>
      <c r="AQ240" s="615">
        <v>0</v>
      </c>
      <c r="AR240" s="616">
        <f t="shared" si="21"/>
        <v>0</v>
      </c>
      <c r="AS240" s="616">
        <f t="shared" si="22"/>
        <v>0</v>
      </c>
      <c r="AT240" s="616">
        <f t="shared" si="23"/>
        <v>0</v>
      </c>
      <c r="AU240" s="616">
        <f t="shared" si="27"/>
        <v>0</v>
      </c>
      <c r="AV240" s="616">
        <f t="shared" si="24"/>
        <v>0</v>
      </c>
      <c r="AW240" s="616">
        <f t="shared" si="25"/>
        <v>300000</v>
      </c>
      <c r="AX240" s="616">
        <f t="shared" si="26"/>
        <v>0</v>
      </c>
      <c r="AY240" s="484"/>
      <c r="AZ240" s="484"/>
    </row>
    <row r="241" spans="1:52">
      <c r="A241" s="484"/>
      <c r="B241" s="617">
        <v>2031</v>
      </c>
      <c r="C241" s="618" t="s">
        <v>239</v>
      </c>
      <c r="D241" s="618" t="s">
        <v>456</v>
      </c>
      <c r="E241" s="618" t="s">
        <v>457</v>
      </c>
      <c r="F241" s="618" t="s">
        <v>41</v>
      </c>
      <c r="G241" s="618" t="s">
        <v>41</v>
      </c>
      <c r="H241" s="618" t="s">
        <v>15</v>
      </c>
      <c r="I241" s="618" t="s">
        <v>458</v>
      </c>
      <c r="J241" s="618" t="s">
        <v>26</v>
      </c>
      <c r="K241" s="618"/>
      <c r="L241" s="618" t="s">
        <v>458</v>
      </c>
      <c r="M241" s="618" t="s">
        <v>353</v>
      </c>
      <c r="N241" s="618">
        <v>0</v>
      </c>
      <c r="O241" s="618">
        <v>0</v>
      </c>
      <c r="P241" s="618">
        <v>323793.35330000002</v>
      </c>
      <c r="Q241" s="618">
        <v>0</v>
      </c>
      <c r="R241" s="618">
        <v>0</v>
      </c>
      <c r="S241" s="618">
        <v>456907.85080000001</v>
      </c>
      <c r="T241" s="618">
        <v>0</v>
      </c>
      <c r="U241" s="618">
        <v>5464203.5939999996</v>
      </c>
      <c r="V241" s="618">
        <v>0</v>
      </c>
      <c r="W241" s="618">
        <v>29014.92108</v>
      </c>
      <c r="X241" s="618">
        <v>17807170.68</v>
      </c>
      <c r="Y241" s="618">
        <v>96235355.790000007</v>
      </c>
      <c r="Z241" s="618">
        <v>402243.76819999999</v>
      </c>
      <c r="AA241" s="618">
        <v>2562030.6779999998</v>
      </c>
      <c r="AB241" s="618">
        <v>402243.76819999999</v>
      </c>
      <c r="AC241" s="618">
        <v>15407733.34</v>
      </c>
      <c r="AD241" s="618">
        <v>2399437.3360000001</v>
      </c>
      <c r="AE241" s="618">
        <v>0</v>
      </c>
      <c r="AF241" s="618">
        <v>0</v>
      </c>
      <c r="AG241" s="618">
        <v>2426.1806879999999</v>
      </c>
      <c r="AH241" s="618">
        <v>0</v>
      </c>
      <c r="AI241" s="618">
        <v>0</v>
      </c>
      <c r="AJ241" s="618">
        <v>402243.76819999999</v>
      </c>
      <c r="AK241" s="618">
        <v>0</v>
      </c>
      <c r="AL241" s="618">
        <v>45106127.789999999</v>
      </c>
      <c r="AM241" s="618">
        <v>2369321.5329999998</v>
      </c>
      <c r="AN241" s="618">
        <v>0</v>
      </c>
      <c r="AO241" s="618">
        <v>0</v>
      </c>
      <c r="AP241" s="619">
        <v>0</v>
      </c>
      <c r="AQ241" s="615">
        <v>0</v>
      </c>
      <c r="AR241" s="616">
        <f t="shared" si="21"/>
        <v>3771701.3196706767</v>
      </c>
      <c r="AS241" s="616">
        <f t="shared" si="22"/>
        <v>198118.82754257257</v>
      </c>
      <c r="AT241" s="616">
        <f t="shared" si="23"/>
        <v>15407733.34</v>
      </c>
      <c r="AU241" s="616">
        <f t="shared" si="27"/>
        <v>2399437.3360000001</v>
      </c>
      <c r="AV241" s="616">
        <f t="shared" si="24"/>
        <v>45106127.789999999</v>
      </c>
      <c r="AW241" s="616">
        <f t="shared" si="25"/>
        <v>2771565.3011999996</v>
      </c>
      <c r="AX241" s="616">
        <f t="shared" si="26"/>
        <v>11.959093249180825</v>
      </c>
      <c r="AY241" s="484"/>
      <c r="AZ241" s="484"/>
    </row>
    <row r="242" spans="1:52">
      <c r="A242" s="154"/>
      <c r="B242" s="612">
        <v>2031</v>
      </c>
      <c r="C242" s="613" t="s">
        <v>239</v>
      </c>
      <c r="D242" s="613" t="s">
        <v>459</v>
      </c>
      <c r="E242" s="613" t="s">
        <v>460</v>
      </c>
      <c r="F242" s="613" t="s">
        <v>41</v>
      </c>
      <c r="G242" s="613" t="s">
        <v>41</v>
      </c>
      <c r="H242" s="613" t="s">
        <v>15</v>
      </c>
      <c r="I242" s="613" t="s">
        <v>458</v>
      </c>
      <c r="J242" s="613" t="s">
        <v>26</v>
      </c>
      <c r="K242" s="613"/>
      <c r="L242" s="613" t="s">
        <v>458</v>
      </c>
      <c r="M242" s="613" t="s">
        <v>353</v>
      </c>
      <c r="N242" s="613">
        <v>0</v>
      </c>
      <c r="O242" s="613">
        <v>0</v>
      </c>
      <c r="P242" s="613">
        <v>35215015.119999997</v>
      </c>
      <c r="Q242" s="613">
        <v>0</v>
      </c>
      <c r="R242" s="613">
        <v>0</v>
      </c>
      <c r="S242" s="613">
        <v>15829828.65</v>
      </c>
      <c r="T242" s="613">
        <v>0</v>
      </c>
      <c r="U242" s="613">
        <v>246980808.59999999</v>
      </c>
      <c r="V242" s="613">
        <v>0</v>
      </c>
      <c r="W242" s="613">
        <v>1311468.094</v>
      </c>
      <c r="X242" s="613">
        <v>169478633.19999999</v>
      </c>
      <c r="Y242" s="613">
        <v>431004402.39999998</v>
      </c>
      <c r="Z242" s="613">
        <v>844998.15040000004</v>
      </c>
      <c r="AA242" s="613">
        <v>91595234.569999993</v>
      </c>
      <c r="AB242" s="613">
        <v>844998.15040000004</v>
      </c>
      <c r="AC242" s="613">
        <v>67861298.079999998</v>
      </c>
      <c r="AD242" s="613">
        <v>101617335.2</v>
      </c>
      <c r="AE242" s="613">
        <v>0</v>
      </c>
      <c r="AF242" s="613">
        <v>0</v>
      </c>
      <c r="AG242" s="613">
        <v>84056.390140000003</v>
      </c>
      <c r="AH242" s="613">
        <v>0</v>
      </c>
      <c r="AI242" s="613">
        <v>0</v>
      </c>
      <c r="AJ242" s="613">
        <v>844998.15040000004</v>
      </c>
      <c r="AK242" s="613">
        <v>0</v>
      </c>
      <c r="AL242" s="613">
        <v>209644184.30000001</v>
      </c>
      <c r="AM242" s="613">
        <v>71502916.840000004</v>
      </c>
      <c r="AN242" s="613">
        <v>0</v>
      </c>
      <c r="AO242" s="613">
        <v>0</v>
      </c>
      <c r="AP242" s="614">
        <v>0</v>
      </c>
      <c r="AQ242" s="615">
        <v>0</v>
      </c>
      <c r="AR242" s="616">
        <f t="shared" si="21"/>
        <v>13436799.13329922</v>
      </c>
      <c r="AS242" s="616">
        <f t="shared" si="22"/>
        <v>4582861.8343603546</v>
      </c>
      <c r="AT242" s="616">
        <f t="shared" si="23"/>
        <v>67861298.079999998</v>
      </c>
      <c r="AU242" s="616">
        <f t="shared" si="27"/>
        <v>101617335.2</v>
      </c>
      <c r="AV242" s="616">
        <f t="shared" si="24"/>
        <v>209644184.30000001</v>
      </c>
      <c r="AW242" s="616">
        <f t="shared" si="25"/>
        <v>72347914.990400001</v>
      </c>
      <c r="AX242" s="616">
        <f t="shared" si="26"/>
        <v>15.602241443087255</v>
      </c>
      <c r="AY242" s="484"/>
      <c r="AZ242" s="484"/>
    </row>
    <row r="243" spans="1:52">
      <c r="A243" s="484"/>
      <c r="B243" s="617">
        <v>2031</v>
      </c>
      <c r="C243" s="618" t="s">
        <v>239</v>
      </c>
      <c r="D243" s="618" t="s">
        <v>461</v>
      </c>
      <c r="E243" s="618" t="s">
        <v>462</v>
      </c>
      <c r="F243" s="618" t="s">
        <v>41</v>
      </c>
      <c r="G243" s="618" t="s">
        <v>41</v>
      </c>
      <c r="H243" s="618" t="s">
        <v>15</v>
      </c>
      <c r="I243" s="618" t="s">
        <v>458</v>
      </c>
      <c r="J243" s="618" t="s">
        <v>26</v>
      </c>
      <c r="K243" s="618"/>
      <c r="L243" s="618" t="s">
        <v>458</v>
      </c>
      <c r="M243" s="618" t="s">
        <v>353</v>
      </c>
      <c r="N243" s="618">
        <v>0</v>
      </c>
      <c r="O243" s="618">
        <v>0</v>
      </c>
      <c r="P243" s="618">
        <v>2435512.3459999999</v>
      </c>
      <c r="Q243" s="618">
        <v>0</v>
      </c>
      <c r="R243" s="618">
        <v>0</v>
      </c>
      <c r="S243" s="618">
        <v>329449.6777</v>
      </c>
      <c r="T243" s="618">
        <v>0</v>
      </c>
      <c r="U243" s="618">
        <v>9405720.9110000003</v>
      </c>
      <c r="V243" s="618">
        <v>0</v>
      </c>
      <c r="W243" s="618">
        <v>49944.378040000003</v>
      </c>
      <c r="X243" s="618">
        <v>29757052.82</v>
      </c>
      <c r="Y243" s="618">
        <v>291638122.80000001</v>
      </c>
      <c r="Z243" s="618">
        <v>511935.99619999999</v>
      </c>
      <c r="AA243" s="618">
        <v>17099493.719999999</v>
      </c>
      <c r="AB243" s="618">
        <v>511935.99619999999</v>
      </c>
      <c r="AC243" s="618">
        <v>25988993.530000001</v>
      </c>
      <c r="AD243" s="618">
        <v>3768059.2960000001</v>
      </c>
      <c r="AE243" s="618">
        <v>0</v>
      </c>
      <c r="AF243" s="618">
        <v>0</v>
      </c>
      <c r="AG243" s="618">
        <v>1749.3777889999999</v>
      </c>
      <c r="AH243" s="618">
        <v>0</v>
      </c>
      <c r="AI243" s="618">
        <v>0</v>
      </c>
      <c r="AJ243" s="618">
        <v>511935.99619999999</v>
      </c>
      <c r="AK243" s="618">
        <v>0</v>
      </c>
      <c r="AL243" s="618">
        <v>66881180.939999998</v>
      </c>
      <c r="AM243" s="618">
        <v>2278513.7409999999</v>
      </c>
      <c r="AN243" s="618">
        <v>0</v>
      </c>
      <c r="AO243" s="618">
        <v>0</v>
      </c>
      <c r="AP243" s="619">
        <v>0</v>
      </c>
      <c r="AQ243" s="615">
        <v>0</v>
      </c>
      <c r="AR243" s="616">
        <f t="shared" si="21"/>
        <v>2342615.0651684357</v>
      </c>
      <c r="AS243" s="616">
        <f t="shared" si="22"/>
        <v>79808.408596259615</v>
      </c>
      <c r="AT243" s="616">
        <f t="shared" si="23"/>
        <v>25988993.530000001</v>
      </c>
      <c r="AU243" s="616">
        <f t="shared" si="27"/>
        <v>3768059.2960000001</v>
      </c>
      <c r="AV243" s="616">
        <f t="shared" si="24"/>
        <v>66881180.939999998</v>
      </c>
      <c r="AW243" s="616">
        <f t="shared" si="25"/>
        <v>2790449.7371999999</v>
      </c>
      <c r="AX243" s="616">
        <f t="shared" si="26"/>
        <v>28.549795454846183</v>
      </c>
      <c r="AY243" s="484"/>
      <c r="AZ243" s="484"/>
    </row>
    <row r="244" spans="1:52">
      <c r="A244" s="154"/>
      <c r="B244" s="612">
        <v>2031</v>
      </c>
      <c r="C244" s="613" t="s">
        <v>239</v>
      </c>
      <c r="D244" s="613" t="s">
        <v>463</v>
      </c>
      <c r="E244" s="613" t="s">
        <v>464</v>
      </c>
      <c r="F244" s="613"/>
      <c r="G244" s="613" t="s">
        <v>19</v>
      </c>
      <c r="H244" s="613" t="s">
        <v>15</v>
      </c>
      <c r="I244" s="613" t="s">
        <v>465</v>
      </c>
      <c r="J244" s="613" t="s">
        <v>26</v>
      </c>
      <c r="K244" s="613"/>
      <c r="L244" s="613" t="s">
        <v>29</v>
      </c>
      <c r="M244" s="613" t="s">
        <v>353</v>
      </c>
      <c r="N244" s="613">
        <v>0</v>
      </c>
      <c r="O244" s="613">
        <v>0</v>
      </c>
      <c r="P244" s="613">
        <v>0</v>
      </c>
      <c r="Q244" s="613">
        <v>0</v>
      </c>
      <c r="R244" s="613">
        <v>0</v>
      </c>
      <c r="S244" s="613">
        <v>0</v>
      </c>
      <c r="T244" s="613">
        <v>0</v>
      </c>
      <c r="U244" s="613">
        <v>0</v>
      </c>
      <c r="V244" s="613">
        <v>0</v>
      </c>
      <c r="W244" s="613">
        <v>0</v>
      </c>
      <c r="X244" s="613">
        <v>0</v>
      </c>
      <c r="Y244" s="613">
        <v>0</v>
      </c>
      <c r="Z244" s="613">
        <v>1657875</v>
      </c>
      <c r="AA244" s="613">
        <v>1657875</v>
      </c>
      <c r="AB244" s="613">
        <v>1657875</v>
      </c>
      <c r="AC244" s="613">
        <v>0</v>
      </c>
      <c r="AD244" s="613">
        <v>0</v>
      </c>
      <c r="AE244" s="613">
        <v>0</v>
      </c>
      <c r="AF244" s="613">
        <v>0</v>
      </c>
      <c r="AG244" s="613">
        <v>0</v>
      </c>
      <c r="AH244" s="613">
        <v>22105</v>
      </c>
      <c r="AI244" s="613">
        <v>6410.45</v>
      </c>
      <c r="AJ244" s="613">
        <v>1629359.55</v>
      </c>
      <c r="AK244" s="613">
        <v>0</v>
      </c>
      <c r="AL244" s="613">
        <v>0</v>
      </c>
      <c r="AM244" s="613">
        <v>0</v>
      </c>
      <c r="AN244" s="613">
        <v>0</v>
      </c>
      <c r="AO244" s="613">
        <v>0</v>
      </c>
      <c r="AP244" s="614">
        <v>0</v>
      </c>
      <c r="AQ244" s="615">
        <v>0</v>
      </c>
      <c r="AR244" s="616">
        <f t="shared" si="21"/>
        <v>0</v>
      </c>
      <c r="AS244" s="616">
        <f t="shared" si="22"/>
        <v>0</v>
      </c>
      <c r="AT244" s="616">
        <f t="shared" si="23"/>
        <v>0</v>
      </c>
      <c r="AU244" s="616">
        <f t="shared" si="27"/>
        <v>0</v>
      </c>
      <c r="AV244" s="616">
        <f t="shared" si="24"/>
        <v>0</v>
      </c>
      <c r="AW244" s="616">
        <f t="shared" si="25"/>
        <v>1657875</v>
      </c>
      <c r="AX244" s="616">
        <f t="shared" si="26"/>
        <v>0</v>
      </c>
      <c r="AY244" s="484"/>
      <c r="AZ244" s="484"/>
    </row>
    <row r="245" spans="1:52">
      <c r="A245" s="484"/>
      <c r="B245" s="617">
        <v>2031</v>
      </c>
      <c r="C245" s="618" t="s">
        <v>239</v>
      </c>
      <c r="D245" s="618" t="s">
        <v>466</v>
      </c>
      <c r="E245" s="618" t="s">
        <v>467</v>
      </c>
      <c r="F245" s="618"/>
      <c r="G245" s="618" t="s">
        <v>27</v>
      </c>
      <c r="H245" s="618" t="s">
        <v>15</v>
      </c>
      <c r="I245" s="618" t="s">
        <v>46</v>
      </c>
      <c r="J245" s="618" t="s">
        <v>26</v>
      </c>
      <c r="K245" s="618"/>
      <c r="L245" s="618" t="s">
        <v>20</v>
      </c>
      <c r="M245" s="618" t="s">
        <v>353</v>
      </c>
      <c r="N245" s="618">
        <v>0</v>
      </c>
      <c r="O245" s="618">
        <v>0</v>
      </c>
      <c r="P245" s="618">
        <v>848676.24369999999</v>
      </c>
      <c r="Q245" s="618">
        <v>0</v>
      </c>
      <c r="R245" s="618">
        <v>0</v>
      </c>
      <c r="S245" s="618">
        <v>510889.97039999999</v>
      </c>
      <c r="T245" s="618">
        <v>0</v>
      </c>
      <c r="U245" s="618">
        <v>6020506.6100000003</v>
      </c>
      <c r="V245" s="618">
        <v>0</v>
      </c>
      <c r="W245" s="618">
        <v>31968.890100000001</v>
      </c>
      <c r="X245" s="618">
        <v>10748318.869999999</v>
      </c>
      <c r="Y245" s="618">
        <v>17887191.68</v>
      </c>
      <c r="Z245" s="618">
        <v>5040700</v>
      </c>
      <c r="AA245" s="618">
        <v>7285878.5039999997</v>
      </c>
      <c r="AB245" s="618">
        <v>4952729.0480000004</v>
      </c>
      <c r="AC245" s="618">
        <v>3174111.702</v>
      </c>
      <c r="AD245" s="618">
        <v>7552413.8930000002</v>
      </c>
      <c r="AE245" s="618">
        <v>0</v>
      </c>
      <c r="AF245" s="618">
        <v>0</v>
      </c>
      <c r="AG245" s="618">
        <v>2712.8257429999999</v>
      </c>
      <c r="AH245" s="618">
        <v>471841.72690000001</v>
      </c>
      <c r="AI245" s="618">
        <v>364169.61900000001</v>
      </c>
      <c r="AJ245" s="618">
        <v>2136635.3590000002</v>
      </c>
      <c r="AK245" s="618">
        <v>2068053.2949999999</v>
      </c>
      <c r="AL245" s="618">
        <v>11130077.890000001</v>
      </c>
      <c r="AM245" s="618">
        <v>4771572.0539999995</v>
      </c>
      <c r="AN245" s="618">
        <v>86266.397219999999</v>
      </c>
      <c r="AO245" s="618">
        <v>0</v>
      </c>
      <c r="AP245" s="619">
        <v>46735.549659999997</v>
      </c>
      <c r="AQ245" s="615">
        <v>0</v>
      </c>
      <c r="AR245" s="616">
        <f t="shared" si="21"/>
        <v>937159.09509640979</v>
      </c>
      <c r="AS245" s="616">
        <f t="shared" si="22"/>
        <v>404907.5041924963</v>
      </c>
      <c r="AT245" s="616">
        <f t="shared" si="23"/>
        <v>3307113.6488800002</v>
      </c>
      <c r="AU245" s="616">
        <f t="shared" si="27"/>
        <v>7552413.8930000002</v>
      </c>
      <c r="AV245" s="616">
        <f t="shared" si="24"/>
        <v>11130077.890000001</v>
      </c>
      <c r="AW245" s="616">
        <f t="shared" si="25"/>
        <v>9724301.102</v>
      </c>
      <c r="AX245" s="616">
        <f t="shared" si="26"/>
        <v>11.784350758121676</v>
      </c>
      <c r="AY245" s="484"/>
      <c r="AZ245" s="484"/>
    </row>
    <row r="246" spans="1:52">
      <c r="A246" s="154"/>
      <c r="B246" s="612">
        <v>2031</v>
      </c>
      <c r="C246" s="613" t="s">
        <v>239</v>
      </c>
      <c r="D246" s="613" t="s">
        <v>468</v>
      </c>
      <c r="E246" s="613" t="s">
        <v>469</v>
      </c>
      <c r="F246" s="613"/>
      <c r="G246" s="613" t="s">
        <v>18</v>
      </c>
      <c r="H246" s="613" t="s">
        <v>15</v>
      </c>
      <c r="I246" s="613" t="s">
        <v>46</v>
      </c>
      <c r="J246" s="613" t="s">
        <v>26</v>
      </c>
      <c r="K246" s="613"/>
      <c r="L246" s="613" t="s">
        <v>29</v>
      </c>
      <c r="M246" s="613" t="s">
        <v>401</v>
      </c>
      <c r="N246" s="613">
        <v>0</v>
      </c>
      <c r="O246" s="613">
        <v>0</v>
      </c>
      <c r="P246" s="613">
        <v>0</v>
      </c>
      <c r="Q246" s="613">
        <v>0</v>
      </c>
      <c r="R246" s="613">
        <v>0</v>
      </c>
      <c r="S246" s="613">
        <v>0</v>
      </c>
      <c r="T246" s="613">
        <v>0</v>
      </c>
      <c r="U246" s="613">
        <v>0</v>
      </c>
      <c r="V246" s="613">
        <v>0</v>
      </c>
      <c r="W246" s="613">
        <v>0</v>
      </c>
      <c r="X246" s="613">
        <v>0</v>
      </c>
      <c r="Y246" s="613">
        <v>0</v>
      </c>
      <c r="Z246" s="613">
        <v>577787.79240000003</v>
      </c>
      <c r="AA246" s="613">
        <v>577787.79240000003</v>
      </c>
      <c r="AB246" s="613">
        <v>577787.79240000003</v>
      </c>
      <c r="AC246" s="613">
        <v>0</v>
      </c>
      <c r="AD246" s="613">
        <v>0</v>
      </c>
      <c r="AE246" s="613">
        <v>0</v>
      </c>
      <c r="AF246" s="613">
        <v>0</v>
      </c>
      <c r="AG246" s="613">
        <v>0</v>
      </c>
      <c r="AH246" s="613">
        <v>14930.229600000001</v>
      </c>
      <c r="AI246" s="613">
        <v>30940</v>
      </c>
      <c r="AJ246" s="613">
        <v>123067.5628</v>
      </c>
      <c r="AK246" s="613">
        <v>408850</v>
      </c>
      <c r="AL246" s="613">
        <v>0</v>
      </c>
      <c r="AM246" s="613">
        <v>0</v>
      </c>
      <c r="AN246" s="613">
        <v>0</v>
      </c>
      <c r="AO246" s="613">
        <v>0</v>
      </c>
      <c r="AP246" s="614">
        <v>0</v>
      </c>
      <c r="AQ246" s="615">
        <v>0</v>
      </c>
      <c r="AR246" s="616">
        <f t="shared" si="21"/>
        <v>0</v>
      </c>
      <c r="AS246" s="616">
        <f t="shared" si="22"/>
        <v>0</v>
      </c>
      <c r="AT246" s="616">
        <f t="shared" si="23"/>
        <v>0</v>
      </c>
      <c r="AU246" s="616">
        <f t="shared" si="27"/>
        <v>0</v>
      </c>
      <c r="AV246" s="616">
        <f t="shared" si="24"/>
        <v>0</v>
      </c>
      <c r="AW246" s="616">
        <f t="shared" si="25"/>
        <v>577787.79240000003</v>
      </c>
      <c r="AX246" s="616">
        <f t="shared" si="26"/>
        <v>0</v>
      </c>
      <c r="AY246" s="484"/>
      <c r="AZ246" s="484"/>
    </row>
    <row r="247" spans="1:52">
      <c r="A247" s="484"/>
      <c r="B247" s="617">
        <v>2031</v>
      </c>
      <c r="C247" s="618" t="s">
        <v>239</v>
      </c>
      <c r="D247" s="618" t="s">
        <v>470</v>
      </c>
      <c r="E247" s="618" t="s">
        <v>471</v>
      </c>
      <c r="F247" s="618"/>
      <c r="G247" s="618" t="s">
        <v>18</v>
      </c>
      <c r="H247" s="618" t="s">
        <v>15</v>
      </c>
      <c r="I247" s="618" t="s">
        <v>46</v>
      </c>
      <c r="J247" s="618" t="s">
        <v>26</v>
      </c>
      <c r="K247" s="618"/>
      <c r="L247" s="618" t="s">
        <v>29</v>
      </c>
      <c r="M247" s="618" t="s">
        <v>353</v>
      </c>
      <c r="N247" s="618">
        <v>0</v>
      </c>
      <c r="O247" s="618">
        <v>0</v>
      </c>
      <c r="P247" s="618">
        <v>0</v>
      </c>
      <c r="Q247" s="618">
        <v>0</v>
      </c>
      <c r="R247" s="618">
        <v>0</v>
      </c>
      <c r="S247" s="618">
        <v>0</v>
      </c>
      <c r="T247" s="618">
        <v>0</v>
      </c>
      <c r="U247" s="618">
        <v>0</v>
      </c>
      <c r="V247" s="618">
        <v>0</v>
      </c>
      <c r="W247" s="618">
        <v>0</v>
      </c>
      <c r="X247" s="618">
        <v>0</v>
      </c>
      <c r="Y247" s="618">
        <v>0</v>
      </c>
      <c r="Z247" s="618">
        <v>609960</v>
      </c>
      <c r="AA247" s="618">
        <v>609960</v>
      </c>
      <c r="AB247" s="618">
        <v>609960</v>
      </c>
      <c r="AC247" s="618">
        <v>0</v>
      </c>
      <c r="AD247" s="618">
        <v>0</v>
      </c>
      <c r="AE247" s="618">
        <v>0</v>
      </c>
      <c r="AF247" s="618">
        <v>0</v>
      </c>
      <c r="AG247" s="618">
        <v>0</v>
      </c>
      <c r="AH247" s="618">
        <v>30498</v>
      </c>
      <c r="AI247" s="618">
        <v>30498</v>
      </c>
      <c r="AJ247" s="618">
        <v>155915.5</v>
      </c>
      <c r="AK247" s="618">
        <v>393048.5</v>
      </c>
      <c r="AL247" s="618">
        <v>0</v>
      </c>
      <c r="AM247" s="618">
        <v>0</v>
      </c>
      <c r="AN247" s="618">
        <v>0</v>
      </c>
      <c r="AO247" s="618">
        <v>0</v>
      </c>
      <c r="AP247" s="619">
        <v>0</v>
      </c>
      <c r="AQ247" s="615">
        <v>0</v>
      </c>
      <c r="AR247" s="616">
        <f t="shared" si="21"/>
        <v>0</v>
      </c>
      <c r="AS247" s="616">
        <f t="shared" si="22"/>
        <v>0</v>
      </c>
      <c r="AT247" s="616">
        <f t="shared" si="23"/>
        <v>0</v>
      </c>
      <c r="AU247" s="616">
        <f t="shared" si="27"/>
        <v>0</v>
      </c>
      <c r="AV247" s="616">
        <f t="shared" si="24"/>
        <v>0</v>
      </c>
      <c r="AW247" s="616">
        <f t="shared" si="25"/>
        <v>609960</v>
      </c>
      <c r="AX247" s="616">
        <f t="shared" si="26"/>
        <v>0</v>
      </c>
      <c r="AY247" s="484"/>
      <c r="AZ247" s="484"/>
    </row>
    <row r="248" spans="1:52">
      <c r="A248" s="154"/>
      <c r="B248" s="612">
        <v>2031</v>
      </c>
      <c r="C248" s="613" t="s">
        <v>239</v>
      </c>
      <c r="D248" s="613" t="s">
        <v>472</v>
      </c>
      <c r="E248" s="613" t="s">
        <v>473</v>
      </c>
      <c r="F248" s="613"/>
      <c r="G248" s="613" t="s">
        <v>45</v>
      </c>
      <c r="H248" s="613" t="s">
        <v>15</v>
      </c>
      <c r="I248" s="613" t="s">
        <v>46</v>
      </c>
      <c r="J248" s="613" t="s">
        <v>26</v>
      </c>
      <c r="K248" s="613"/>
      <c r="L248" s="613" t="s">
        <v>20</v>
      </c>
      <c r="M248" s="613" t="s">
        <v>353</v>
      </c>
      <c r="N248" s="613">
        <v>0</v>
      </c>
      <c r="O248" s="613">
        <v>0</v>
      </c>
      <c r="P248" s="613">
        <v>0</v>
      </c>
      <c r="Q248" s="613">
        <v>0</v>
      </c>
      <c r="R248" s="613">
        <v>0</v>
      </c>
      <c r="S248" s="613">
        <v>0</v>
      </c>
      <c r="T248" s="613">
        <v>0</v>
      </c>
      <c r="U248" s="613">
        <v>0</v>
      </c>
      <c r="V248" s="613">
        <v>0</v>
      </c>
      <c r="W248" s="613">
        <v>0</v>
      </c>
      <c r="X248" s="613">
        <v>801473.02110000001</v>
      </c>
      <c r="Y248" s="613">
        <v>1335788.368</v>
      </c>
      <c r="Z248" s="613">
        <v>466602.13339999999</v>
      </c>
      <c r="AA248" s="613">
        <v>738974.60649999999</v>
      </c>
      <c r="AB248" s="613">
        <v>456936.87319999997</v>
      </c>
      <c r="AC248" s="613">
        <v>801473.02110000001</v>
      </c>
      <c r="AD248" s="613">
        <v>0</v>
      </c>
      <c r="AE248" s="613">
        <v>0</v>
      </c>
      <c r="AF248" s="613">
        <v>0</v>
      </c>
      <c r="AG248" s="613">
        <v>0</v>
      </c>
      <c r="AH248" s="613">
        <v>0</v>
      </c>
      <c r="AI248" s="613">
        <v>0</v>
      </c>
      <c r="AJ248" s="613">
        <v>291659.42009999999</v>
      </c>
      <c r="AK248" s="613">
        <v>174942.7133</v>
      </c>
      <c r="AL248" s="613">
        <v>1883436.7339999999</v>
      </c>
      <c r="AM248" s="613">
        <v>0</v>
      </c>
      <c r="AN248" s="613">
        <v>0</v>
      </c>
      <c r="AO248" s="613">
        <v>0</v>
      </c>
      <c r="AP248" s="614">
        <v>0</v>
      </c>
      <c r="AQ248" s="615">
        <v>0</v>
      </c>
      <c r="AR248" s="616">
        <f t="shared" si="21"/>
        <v>0</v>
      </c>
      <c r="AS248" s="616">
        <f t="shared" si="22"/>
        <v>0</v>
      </c>
      <c r="AT248" s="616">
        <f t="shared" si="23"/>
        <v>801473.02110000001</v>
      </c>
      <c r="AU248" s="616">
        <f t="shared" si="27"/>
        <v>0</v>
      </c>
      <c r="AV248" s="616">
        <f t="shared" si="24"/>
        <v>1883436.7339999999</v>
      </c>
      <c r="AW248" s="616">
        <f t="shared" si="25"/>
        <v>456936.87319999997</v>
      </c>
      <c r="AX248" s="616">
        <f t="shared" si="26"/>
        <v>0</v>
      </c>
      <c r="AY248" s="484"/>
      <c r="AZ248" s="484"/>
    </row>
    <row r="249" spans="1:52">
      <c r="A249" s="484"/>
      <c r="B249" s="617">
        <v>2031</v>
      </c>
      <c r="C249" s="618" t="s">
        <v>239</v>
      </c>
      <c r="D249" s="618" t="s">
        <v>474</v>
      </c>
      <c r="E249" s="618" t="s">
        <v>475</v>
      </c>
      <c r="F249" s="618"/>
      <c r="G249" s="618" t="s">
        <v>45</v>
      </c>
      <c r="H249" s="618" t="s">
        <v>15</v>
      </c>
      <c r="I249" s="618" t="s">
        <v>412</v>
      </c>
      <c r="J249" s="618" t="s">
        <v>26</v>
      </c>
      <c r="K249" s="618"/>
      <c r="L249" s="618" t="s">
        <v>20</v>
      </c>
      <c r="M249" s="618" t="s">
        <v>353</v>
      </c>
      <c r="N249" s="618">
        <v>0</v>
      </c>
      <c r="O249" s="618">
        <v>0</v>
      </c>
      <c r="P249" s="618">
        <v>19519.776040000001</v>
      </c>
      <c r="Q249" s="618">
        <v>0</v>
      </c>
      <c r="R249" s="618">
        <v>0</v>
      </c>
      <c r="S249" s="618">
        <v>18448.125639999998</v>
      </c>
      <c r="T249" s="618">
        <v>0</v>
      </c>
      <c r="U249" s="618">
        <v>242383.09340000001</v>
      </c>
      <c r="V249" s="618">
        <v>0</v>
      </c>
      <c r="W249" s="618">
        <v>1287.054226</v>
      </c>
      <c r="X249" s="618">
        <v>132128.86859999999</v>
      </c>
      <c r="Y249" s="618">
        <v>181715.05309999999</v>
      </c>
      <c r="Z249" s="618">
        <v>205799.6202</v>
      </c>
      <c r="AA249" s="618">
        <v>292122.73810000002</v>
      </c>
      <c r="AB249" s="618">
        <v>225763.74900000001</v>
      </c>
      <c r="AC249" s="618">
        <v>56528.05644</v>
      </c>
      <c r="AD249" s="618">
        <v>98689.451759999996</v>
      </c>
      <c r="AE249" s="618">
        <v>0</v>
      </c>
      <c r="AF249" s="618">
        <v>0</v>
      </c>
      <c r="AG249" s="618">
        <v>97.959547150000006</v>
      </c>
      <c r="AH249" s="618">
        <v>8486.4</v>
      </c>
      <c r="AI249" s="618">
        <v>442</v>
      </c>
      <c r="AJ249" s="618">
        <v>126839.21950000001</v>
      </c>
      <c r="AK249" s="618">
        <v>70032.000639999998</v>
      </c>
      <c r="AL249" s="618">
        <v>206464.69010000001</v>
      </c>
      <c r="AM249" s="618">
        <v>62479.94541</v>
      </c>
      <c r="AN249" s="618">
        <v>89031.155220000001</v>
      </c>
      <c r="AO249" s="618">
        <v>0</v>
      </c>
      <c r="AP249" s="619">
        <v>0</v>
      </c>
      <c r="AQ249" s="615">
        <v>0</v>
      </c>
      <c r="AR249" s="616">
        <f t="shared" si="21"/>
        <v>8938.0351386156635</v>
      </c>
      <c r="AS249" s="616">
        <f t="shared" si="22"/>
        <v>4755.4384537944889</v>
      </c>
      <c r="AT249" s="616">
        <f t="shared" si="23"/>
        <v>145559.21166</v>
      </c>
      <c r="AU249" s="616">
        <f t="shared" si="27"/>
        <v>98689.451759999996</v>
      </c>
      <c r="AV249" s="616">
        <f t="shared" si="24"/>
        <v>206464.69010000001</v>
      </c>
      <c r="AW249" s="616">
        <f t="shared" si="25"/>
        <v>288243.69441</v>
      </c>
      <c r="AX249" s="616">
        <f t="shared" si="26"/>
        <v>13.138629806079313</v>
      </c>
      <c r="AY249" s="484"/>
      <c r="AZ249" s="484"/>
    </row>
    <row r="250" spans="1:52">
      <c r="A250" s="154"/>
      <c r="B250" s="612">
        <v>2031</v>
      </c>
      <c r="C250" s="613" t="s">
        <v>239</v>
      </c>
      <c r="D250" s="613" t="s">
        <v>476</v>
      </c>
      <c r="E250" s="613" t="s">
        <v>477</v>
      </c>
      <c r="F250" s="613"/>
      <c r="G250" s="613" t="s">
        <v>27</v>
      </c>
      <c r="H250" s="613" t="s">
        <v>15</v>
      </c>
      <c r="I250" s="613" t="s">
        <v>46</v>
      </c>
      <c r="J250" s="613" t="s">
        <v>26</v>
      </c>
      <c r="K250" s="613"/>
      <c r="L250" s="613" t="s">
        <v>20</v>
      </c>
      <c r="M250" s="613" t="s">
        <v>353</v>
      </c>
      <c r="N250" s="613">
        <v>0</v>
      </c>
      <c r="O250" s="613">
        <v>0</v>
      </c>
      <c r="P250" s="613">
        <v>3150246.6230000001</v>
      </c>
      <c r="Q250" s="613">
        <v>0</v>
      </c>
      <c r="R250" s="613">
        <v>0</v>
      </c>
      <c r="S250" s="613">
        <v>1921200.5560000001</v>
      </c>
      <c r="T250" s="613">
        <v>0</v>
      </c>
      <c r="U250" s="613">
        <v>35085694.100000001</v>
      </c>
      <c r="V250" s="613">
        <v>0</v>
      </c>
      <c r="W250" s="613">
        <v>186305.03570000001</v>
      </c>
      <c r="X250" s="613">
        <v>39081621.600000001</v>
      </c>
      <c r="Y250" s="613">
        <v>65838076.850000001</v>
      </c>
      <c r="Z250" s="613">
        <v>5571300</v>
      </c>
      <c r="AA250" s="613">
        <v>8844280.8880000003</v>
      </c>
      <c r="AB250" s="613">
        <v>7430088.4979999997</v>
      </c>
      <c r="AC250" s="613">
        <v>-53715.09794</v>
      </c>
      <c r="AD250" s="613">
        <v>41145426.390000001</v>
      </c>
      <c r="AE250" s="613">
        <v>0</v>
      </c>
      <c r="AF250" s="613">
        <v>0</v>
      </c>
      <c r="AG250" s="613">
        <v>10201.57495</v>
      </c>
      <c r="AH250" s="613">
        <v>653520.11399999994</v>
      </c>
      <c r="AI250" s="613">
        <v>475573.03399999999</v>
      </c>
      <c r="AJ250" s="613">
        <v>1612663.61</v>
      </c>
      <c r="AK250" s="613">
        <v>2829543.2420000001</v>
      </c>
      <c r="AL250" s="613">
        <v>-139408.3561</v>
      </c>
      <c r="AM250" s="613">
        <v>26539366.600000001</v>
      </c>
      <c r="AN250" s="613">
        <v>5090900.0489999996</v>
      </c>
      <c r="AO250" s="613">
        <v>0</v>
      </c>
      <c r="AP250" s="614">
        <v>0</v>
      </c>
      <c r="AQ250" s="615">
        <v>0</v>
      </c>
      <c r="AR250" s="616">
        <f t="shared" si="21"/>
        <v>-286397.96571473818</v>
      </c>
      <c r="AS250" s="616">
        <f t="shared" si="22"/>
        <v>1453226.0847536668</v>
      </c>
      <c r="AT250" s="616">
        <f t="shared" si="23"/>
        <v>5037184.9510599999</v>
      </c>
      <c r="AU250" s="616">
        <f t="shared" si="27"/>
        <v>41145426.390000001</v>
      </c>
      <c r="AV250" s="616">
        <f t="shared" si="24"/>
        <v>-139408.3561</v>
      </c>
      <c r="AW250" s="616">
        <f t="shared" si="25"/>
        <v>33969455.098000005</v>
      </c>
      <c r="AX250" s="616">
        <f t="shared" si="26"/>
        <v>18.262379734601744</v>
      </c>
      <c r="AY250" s="484"/>
      <c r="AZ250" s="484"/>
    </row>
    <row r="251" spans="1:52">
      <c r="A251" s="484"/>
      <c r="B251" s="617">
        <v>2031</v>
      </c>
      <c r="C251" s="618" t="s">
        <v>239</v>
      </c>
      <c r="D251" s="618" t="s">
        <v>478</v>
      </c>
      <c r="E251" s="618" t="s">
        <v>479</v>
      </c>
      <c r="F251" s="618"/>
      <c r="G251" s="618" t="s">
        <v>39</v>
      </c>
      <c r="H251" s="618" t="s">
        <v>15</v>
      </c>
      <c r="I251" s="618" t="s">
        <v>51</v>
      </c>
      <c r="J251" s="618" t="s">
        <v>26</v>
      </c>
      <c r="K251" s="618"/>
      <c r="L251" s="618" t="s">
        <v>29</v>
      </c>
      <c r="M251" s="618" t="s">
        <v>353</v>
      </c>
      <c r="N251" s="618">
        <v>0</v>
      </c>
      <c r="O251" s="618">
        <v>0</v>
      </c>
      <c r="P251" s="618">
        <v>0</v>
      </c>
      <c r="Q251" s="618">
        <v>0</v>
      </c>
      <c r="R251" s="618">
        <v>0</v>
      </c>
      <c r="S251" s="618">
        <v>0</v>
      </c>
      <c r="T251" s="618">
        <v>0</v>
      </c>
      <c r="U251" s="618">
        <v>0</v>
      </c>
      <c r="V251" s="618">
        <v>0</v>
      </c>
      <c r="W251" s="618">
        <v>0</v>
      </c>
      <c r="X251" s="618">
        <v>16332.042090000001</v>
      </c>
      <c r="Y251" s="618">
        <v>29324.730820000001</v>
      </c>
      <c r="Z251" s="618">
        <v>49225.849399999999</v>
      </c>
      <c r="AA251" s="618">
        <v>35006.613810000003</v>
      </c>
      <c r="AB251" s="618">
        <v>47442.806329999999</v>
      </c>
      <c r="AC251" s="618">
        <v>16532.4951</v>
      </c>
      <c r="AD251" s="618">
        <v>0</v>
      </c>
      <c r="AE251" s="618">
        <v>0</v>
      </c>
      <c r="AF251" s="618">
        <v>0</v>
      </c>
      <c r="AG251" s="618">
        <v>0</v>
      </c>
      <c r="AH251" s="618">
        <v>2399.0442840000001</v>
      </c>
      <c r="AI251" s="618">
        <v>1799.2832129999999</v>
      </c>
      <c r="AJ251" s="618">
        <v>7796.8939229999996</v>
      </c>
      <c r="AK251" s="618">
        <v>37230.627979999997</v>
      </c>
      <c r="AL251" s="618">
        <v>44366.838620000002</v>
      </c>
      <c r="AM251" s="618">
        <v>0</v>
      </c>
      <c r="AN251" s="618">
        <v>0</v>
      </c>
      <c r="AO251" s="618">
        <v>0</v>
      </c>
      <c r="AP251" s="619">
        <v>0</v>
      </c>
      <c r="AQ251" s="615">
        <v>0</v>
      </c>
      <c r="AR251" s="616">
        <f t="shared" si="21"/>
        <v>0</v>
      </c>
      <c r="AS251" s="616">
        <f t="shared" si="22"/>
        <v>0</v>
      </c>
      <c r="AT251" s="616">
        <f t="shared" si="23"/>
        <v>16532.4951</v>
      </c>
      <c r="AU251" s="616">
        <f t="shared" si="27"/>
        <v>0</v>
      </c>
      <c r="AV251" s="616">
        <f t="shared" si="24"/>
        <v>44366.838620000002</v>
      </c>
      <c r="AW251" s="616">
        <f t="shared" si="25"/>
        <v>47442.806329999999</v>
      </c>
      <c r="AX251" s="616">
        <f t="shared" si="26"/>
        <v>0</v>
      </c>
      <c r="AY251" s="484"/>
      <c r="AZ251" s="484"/>
    </row>
    <row r="252" spans="1:52">
      <c r="A252" s="154"/>
      <c r="B252" s="612">
        <v>2031</v>
      </c>
      <c r="C252" s="613" t="s">
        <v>239</v>
      </c>
      <c r="D252" s="613" t="s">
        <v>480</v>
      </c>
      <c r="E252" s="613" t="s">
        <v>481</v>
      </c>
      <c r="F252" s="613"/>
      <c r="G252" s="613" t="s">
        <v>27</v>
      </c>
      <c r="H252" s="613" t="s">
        <v>15</v>
      </c>
      <c r="I252" s="613" t="s">
        <v>51</v>
      </c>
      <c r="J252" s="613" t="s">
        <v>26</v>
      </c>
      <c r="K252" s="613"/>
      <c r="L252" s="613" t="s">
        <v>29</v>
      </c>
      <c r="M252" s="613" t="s">
        <v>353</v>
      </c>
      <c r="N252" s="613">
        <v>0</v>
      </c>
      <c r="O252" s="613">
        <v>0</v>
      </c>
      <c r="P252" s="613">
        <v>2714.1099039999999</v>
      </c>
      <c r="Q252" s="613">
        <v>0</v>
      </c>
      <c r="R252" s="613">
        <v>0</v>
      </c>
      <c r="S252" s="613">
        <v>1515.0273</v>
      </c>
      <c r="T252" s="613">
        <v>0</v>
      </c>
      <c r="U252" s="613">
        <v>20617.30071</v>
      </c>
      <c r="V252" s="613">
        <v>0</v>
      </c>
      <c r="W252" s="613">
        <v>109.47786670000001</v>
      </c>
      <c r="X252" s="613">
        <v>51773.642059999998</v>
      </c>
      <c r="Y252" s="613">
        <v>91444.548049999998</v>
      </c>
      <c r="Z252" s="613">
        <v>253161.51130000001</v>
      </c>
      <c r="AA252" s="613">
        <v>190145.14499999999</v>
      </c>
      <c r="AB252" s="613">
        <v>243097.038</v>
      </c>
      <c r="AC252" s="613">
        <v>36857.460319999998</v>
      </c>
      <c r="AD252" s="613">
        <v>8522.3962690000008</v>
      </c>
      <c r="AE252" s="613">
        <v>6303.3078759999999</v>
      </c>
      <c r="AF252" s="613">
        <v>0</v>
      </c>
      <c r="AG252" s="613">
        <v>8.0447949619999992</v>
      </c>
      <c r="AH252" s="613">
        <v>12337.94203</v>
      </c>
      <c r="AI252" s="613">
        <v>9253.4565239999993</v>
      </c>
      <c r="AJ252" s="613">
        <v>40098.311600000001</v>
      </c>
      <c r="AK252" s="613">
        <v>191471.80119999999</v>
      </c>
      <c r="AL252" s="613">
        <v>148823.5318</v>
      </c>
      <c r="AM252" s="613">
        <v>5272.0193200000003</v>
      </c>
      <c r="AN252" s="613">
        <v>0</v>
      </c>
      <c r="AO252" s="613">
        <v>0</v>
      </c>
      <c r="AP252" s="614">
        <v>274.22619099999997</v>
      </c>
      <c r="AQ252" s="615">
        <v>0</v>
      </c>
      <c r="AR252" s="616">
        <f t="shared" si="21"/>
        <v>10936.044282948142</v>
      </c>
      <c r="AS252" s="616">
        <f t="shared" si="22"/>
        <v>387.40537902002774</v>
      </c>
      <c r="AT252" s="616">
        <f t="shared" si="23"/>
        <v>37131.686511</v>
      </c>
      <c r="AU252" s="616">
        <f t="shared" si="27"/>
        <v>14825.704145</v>
      </c>
      <c r="AV252" s="616">
        <f t="shared" si="24"/>
        <v>148823.5318</v>
      </c>
      <c r="AW252" s="616">
        <f t="shared" si="25"/>
        <v>248369.05731999999</v>
      </c>
      <c r="AX252" s="616">
        <f t="shared" si="26"/>
        <v>13.608534123444507</v>
      </c>
      <c r="AY252" s="484"/>
      <c r="AZ252" s="484"/>
    </row>
    <row r="253" spans="1:52">
      <c r="A253" s="484"/>
      <c r="B253" s="617">
        <v>2031</v>
      </c>
      <c r="C253" s="618" t="s">
        <v>239</v>
      </c>
      <c r="D253" s="618" t="s">
        <v>482</v>
      </c>
      <c r="E253" s="618" t="s">
        <v>483</v>
      </c>
      <c r="F253" s="618"/>
      <c r="G253" s="618" t="s">
        <v>33</v>
      </c>
      <c r="H253" s="618" t="s">
        <v>15</v>
      </c>
      <c r="I253" s="618" t="s">
        <v>51</v>
      </c>
      <c r="J253" s="618" t="s">
        <v>26</v>
      </c>
      <c r="K253" s="618"/>
      <c r="L253" s="618" t="s">
        <v>29</v>
      </c>
      <c r="M253" s="618" t="s">
        <v>353</v>
      </c>
      <c r="N253" s="618">
        <v>0</v>
      </c>
      <c r="O253" s="618">
        <v>0</v>
      </c>
      <c r="P253" s="618">
        <v>5078.7342749999998</v>
      </c>
      <c r="Q253" s="618">
        <v>0</v>
      </c>
      <c r="R253" s="618">
        <v>0</v>
      </c>
      <c r="S253" s="618">
        <v>3047.2405650000001</v>
      </c>
      <c r="T253" s="618">
        <v>0</v>
      </c>
      <c r="U253" s="618">
        <v>45708.608480000003</v>
      </c>
      <c r="V253" s="618">
        <v>0</v>
      </c>
      <c r="W253" s="618">
        <v>242.71271100000001</v>
      </c>
      <c r="X253" s="618">
        <v>19405.084180000002</v>
      </c>
      <c r="Y253" s="618">
        <v>32463.94211</v>
      </c>
      <c r="Z253" s="618">
        <v>49225.849399999999</v>
      </c>
      <c r="AA253" s="618">
        <v>31453.623490000002</v>
      </c>
      <c r="AB253" s="618">
        <v>47206.715539999997</v>
      </c>
      <c r="AC253" s="618">
        <v>584.17795030000002</v>
      </c>
      <c r="AD253" s="618">
        <v>18780.10698</v>
      </c>
      <c r="AE253" s="618">
        <v>40.799252000000003</v>
      </c>
      <c r="AF253" s="618">
        <v>0</v>
      </c>
      <c r="AG253" s="618">
        <v>16.180847400000001</v>
      </c>
      <c r="AH253" s="618">
        <v>2399.0442840000001</v>
      </c>
      <c r="AI253" s="618">
        <v>1799.2832129999999</v>
      </c>
      <c r="AJ253" s="618">
        <v>7796.8939229999996</v>
      </c>
      <c r="AK253" s="618">
        <v>37230.627979999997</v>
      </c>
      <c r="AL253" s="618">
        <v>1330.466087</v>
      </c>
      <c r="AM253" s="618">
        <v>11086.49134</v>
      </c>
      <c r="AN253" s="618">
        <v>0</v>
      </c>
      <c r="AO253" s="618">
        <v>0</v>
      </c>
      <c r="AP253" s="619">
        <v>0</v>
      </c>
      <c r="AQ253" s="615">
        <v>0</v>
      </c>
      <c r="AR253" s="616">
        <f t="shared" si="21"/>
        <v>88.697739123630797</v>
      </c>
      <c r="AS253" s="616">
        <f t="shared" si="22"/>
        <v>739.09942258581748</v>
      </c>
      <c r="AT253" s="616">
        <f t="shared" si="23"/>
        <v>584.17795030000002</v>
      </c>
      <c r="AU253" s="616">
        <f t="shared" si="27"/>
        <v>18820.906232000001</v>
      </c>
      <c r="AV253" s="616">
        <f t="shared" si="24"/>
        <v>1330.466087</v>
      </c>
      <c r="AW253" s="616">
        <f t="shared" si="25"/>
        <v>58293.206879999998</v>
      </c>
      <c r="AX253" s="616">
        <f t="shared" si="26"/>
        <v>15.000000001640831</v>
      </c>
      <c r="AY253" s="484"/>
      <c r="AZ253" s="484"/>
    </row>
    <row r="254" spans="1:52">
      <c r="A254" s="154"/>
      <c r="B254" s="612">
        <v>2031</v>
      </c>
      <c r="C254" s="613" t="s">
        <v>239</v>
      </c>
      <c r="D254" s="613" t="s">
        <v>484</v>
      </c>
      <c r="E254" s="613" t="s">
        <v>485</v>
      </c>
      <c r="F254" s="613"/>
      <c r="G254" s="613" t="s">
        <v>45</v>
      </c>
      <c r="H254" s="613" t="s">
        <v>15</v>
      </c>
      <c r="I254" s="613" t="s">
        <v>51</v>
      </c>
      <c r="J254" s="613" t="s">
        <v>26</v>
      </c>
      <c r="K254" s="613"/>
      <c r="L254" s="613" t="s">
        <v>29</v>
      </c>
      <c r="M254" s="613" t="s">
        <v>353</v>
      </c>
      <c r="N254" s="613">
        <v>0</v>
      </c>
      <c r="O254" s="613">
        <v>0</v>
      </c>
      <c r="P254" s="613">
        <v>225.07311000000001</v>
      </c>
      <c r="Q254" s="613">
        <v>0</v>
      </c>
      <c r="R254" s="613">
        <v>0</v>
      </c>
      <c r="S254" s="613">
        <v>135.04386600000001</v>
      </c>
      <c r="T254" s="613">
        <v>0</v>
      </c>
      <c r="U254" s="613">
        <v>1913.3734320000001</v>
      </c>
      <c r="V254" s="613">
        <v>0</v>
      </c>
      <c r="W254" s="613">
        <v>10.16001292</v>
      </c>
      <c r="X254" s="613">
        <v>13870.18282</v>
      </c>
      <c r="Y254" s="613">
        <v>26640.978449999999</v>
      </c>
      <c r="Z254" s="613">
        <v>154709.8124</v>
      </c>
      <c r="AA254" s="613">
        <v>102901.7139</v>
      </c>
      <c r="AB254" s="613">
        <v>148253.76879999999</v>
      </c>
      <c r="AC254" s="613">
        <v>5766.598532</v>
      </c>
      <c r="AD254" s="613">
        <v>781.15761020000002</v>
      </c>
      <c r="AE254" s="613">
        <v>7322.5388130000001</v>
      </c>
      <c r="AF254" s="613">
        <v>0</v>
      </c>
      <c r="AG254" s="613">
        <v>0.71708292799999995</v>
      </c>
      <c r="AH254" s="613">
        <v>7539.8534639999998</v>
      </c>
      <c r="AI254" s="613">
        <v>5654.8900979999999</v>
      </c>
      <c r="AJ254" s="613">
        <v>24504.52376</v>
      </c>
      <c r="AK254" s="613">
        <v>117010.5451</v>
      </c>
      <c r="AL254" s="613">
        <v>26429.92066</v>
      </c>
      <c r="AM254" s="613">
        <v>470.79694999999998</v>
      </c>
      <c r="AN254" s="613">
        <v>0</v>
      </c>
      <c r="AO254" s="613">
        <v>0</v>
      </c>
      <c r="AP254" s="614">
        <v>16.592279040000001</v>
      </c>
      <c r="AQ254" s="615">
        <v>0</v>
      </c>
      <c r="AR254" s="616">
        <f t="shared" si="21"/>
        <v>1865.3957477965398</v>
      </c>
      <c r="AS254" s="616">
        <f t="shared" si="22"/>
        <v>33.228349033022795</v>
      </c>
      <c r="AT254" s="616">
        <f t="shared" si="23"/>
        <v>5783.19081104</v>
      </c>
      <c r="AU254" s="616">
        <f t="shared" si="27"/>
        <v>8103.6964232</v>
      </c>
      <c r="AV254" s="616">
        <f t="shared" si="24"/>
        <v>26429.92066</v>
      </c>
      <c r="AW254" s="616">
        <f t="shared" si="25"/>
        <v>148724.56574999998</v>
      </c>
      <c r="AX254" s="616">
        <f t="shared" si="26"/>
        <v>14.168532704773128</v>
      </c>
      <c r="AY254" s="484"/>
      <c r="AZ254" s="484"/>
    </row>
    <row r="255" spans="1:52">
      <c r="A255" s="484"/>
      <c r="B255" s="617">
        <v>2031</v>
      </c>
      <c r="C255" s="618" t="s">
        <v>239</v>
      </c>
      <c r="D255" s="618" t="s">
        <v>486</v>
      </c>
      <c r="E255" s="618" t="s">
        <v>487</v>
      </c>
      <c r="F255" s="618"/>
      <c r="G255" s="618" t="s">
        <v>18</v>
      </c>
      <c r="H255" s="618" t="s">
        <v>15</v>
      </c>
      <c r="I255" s="618" t="s">
        <v>51</v>
      </c>
      <c r="J255" s="618" t="s">
        <v>26</v>
      </c>
      <c r="K255" s="618"/>
      <c r="L255" s="618" t="s">
        <v>29</v>
      </c>
      <c r="M255" s="618" t="s">
        <v>353</v>
      </c>
      <c r="N255" s="618">
        <v>0</v>
      </c>
      <c r="O255" s="618">
        <v>0</v>
      </c>
      <c r="P255" s="618">
        <v>0</v>
      </c>
      <c r="Q255" s="618">
        <v>0</v>
      </c>
      <c r="R255" s="618">
        <v>0</v>
      </c>
      <c r="S255" s="618">
        <v>0</v>
      </c>
      <c r="T255" s="618">
        <v>0</v>
      </c>
      <c r="U255" s="618">
        <v>0</v>
      </c>
      <c r="V255" s="618">
        <v>0</v>
      </c>
      <c r="W255" s="618">
        <v>0</v>
      </c>
      <c r="X255" s="618">
        <v>0</v>
      </c>
      <c r="Y255" s="618">
        <v>0</v>
      </c>
      <c r="Z255" s="618">
        <v>0</v>
      </c>
      <c r="AA255" s="618">
        <v>0</v>
      </c>
      <c r="AB255" s="618">
        <v>0</v>
      </c>
      <c r="AC255" s="618">
        <v>0</v>
      </c>
      <c r="AD255" s="618">
        <v>0</v>
      </c>
      <c r="AE255" s="618">
        <v>0</v>
      </c>
      <c r="AF255" s="618">
        <v>0</v>
      </c>
      <c r="AG255" s="618">
        <v>0</v>
      </c>
      <c r="AH255" s="618">
        <v>0</v>
      </c>
      <c r="AI255" s="618">
        <v>0</v>
      </c>
      <c r="AJ255" s="618">
        <v>0</v>
      </c>
      <c r="AK255" s="618">
        <v>0</v>
      </c>
      <c r="AL255" s="618">
        <v>0</v>
      </c>
      <c r="AM255" s="618">
        <v>0</v>
      </c>
      <c r="AN255" s="618">
        <v>0</v>
      </c>
      <c r="AO255" s="618">
        <v>0</v>
      </c>
      <c r="AP255" s="619">
        <v>0</v>
      </c>
      <c r="AQ255" s="615">
        <v>0</v>
      </c>
      <c r="AR255" s="616">
        <f t="shared" si="21"/>
        <v>0</v>
      </c>
      <c r="AS255" s="616">
        <f t="shared" si="22"/>
        <v>0</v>
      </c>
      <c r="AT255" s="616">
        <f t="shared" si="23"/>
        <v>0</v>
      </c>
      <c r="AU255" s="616">
        <f t="shared" si="27"/>
        <v>0</v>
      </c>
      <c r="AV255" s="616">
        <f t="shared" si="24"/>
        <v>0</v>
      </c>
      <c r="AW255" s="616">
        <f t="shared" si="25"/>
        <v>0</v>
      </c>
      <c r="AX255" s="616">
        <f t="shared" si="26"/>
        <v>0</v>
      </c>
      <c r="AY255" s="484"/>
      <c r="AZ255" s="484"/>
    </row>
    <row r="256" spans="1:52">
      <c r="A256" s="154"/>
      <c r="B256" s="612">
        <v>2031</v>
      </c>
      <c r="C256" s="613" t="s">
        <v>239</v>
      </c>
      <c r="D256" s="613" t="s">
        <v>488</v>
      </c>
      <c r="E256" s="613" t="s">
        <v>489</v>
      </c>
      <c r="F256" s="613"/>
      <c r="G256" s="613" t="s">
        <v>50</v>
      </c>
      <c r="H256" s="613" t="s">
        <v>15</v>
      </c>
      <c r="I256" s="613" t="s">
        <v>446</v>
      </c>
      <c r="J256" s="613" t="s">
        <v>26</v>
      </c>
      <c r="K256" s="613"/>
      <c r="L256" s="613" t="s">
        <v>29</v>
      </c>
      <c r="M256" s="613" t="s">
        <v>353</v>
      </c>
      <c r="N256" s="613">
        <v>0</v>
      </c>
      <c r="O256" s="613">
        <v>0</v>
      </c>
      <c r="P256" s="613">
        <v>0</v>
      </c>
      <c r="Q256" s="613">
        <v>0</v>
      </c>
      <c r="R256" s="613">
        <v>0</v>
      </c>
      <c r="S256" s="613">
        <v>0</v>
      </c>
      <c r="T256" s="613">
        <v>0</v>
      </c>
      <c r="U256" s="613">
        <v>0</v>
      </c>
      <c r="V256" s="613">
        <v>0</v>
      </c>
      <c r="W256" s="613">
        <v>0</v>
      </c>
      <c r="X256" s="613">
        <v>0</v>
      </c>
      <c r="Y256" s="613">
        <v>0</v>
      </c>
      <c r="Z256" s="613">
        <v>97240</v>
      </c>
      <c r="AA256" s="613">
        <v>97240</v>
      </c>
      <c r="AB256" s="613">
        <v>97240</v>
      </c>
      <c r="AC256" s="613">
        <v>0</v>
      </c>
      <c r="AD256" s="613">
        <v>0</v>
      </c>
      <c r="AE256" s="613">
        <v>0</v>
      </c>
      <c r="AF256" s="613">
        <v>0</v>
      </c>
      <c r="AG256" s="613">
        <v>0</v>
      </c>
      <c r="AH256" s="613">
        <v>972.4</v>
      </c>
      <c r="AI256" s="613">
        <v>6806.8</v>
      </c>
      <c r="AJ256" s="613">
        <v>89460.800000000003</v>
      </c>
      <c r="AK256" s="613">
        <v>0</v>
      </c>
      <c r="AL256" s="613">
        <v>0</v>
      </c>
      <c r="AM256" s="613">
        <v>0</v>
      </c>
      <c r="AN256" s="613">
        <v>0</v>
      </c>
      <c r="AO256" s="613">
        <v>0</v>
      </c>
      <c r="AP256" s="614">
        <v>0</v>
      </c>
      <c r="AQ256" s="615">
        <v>0</v>
      </c>
      <c r="AR256" s="616">
        <f t="shared" si="21"/>
        <v>0</v>
      </c>
      <c r="AS256" s="616">
        <f t="shared" si="22"/>
        <v>0</v>
      </c>
      <c r="AT256" s="616">
        <f t="shared" si="23"/>
        <v>0</v>
      </c>
      <c r="AU256" s="616">
        <f t="shared" si="27"/>
        <v>0</v>
      </c>
      <c r="AV256" s="616">
        <f t="shared" si="24"/>
        <v>0</v>
      </c>
      <c r="AW256" s="616">
        <f t="shared" si="25"/>
        <v>97240</v>
      </c>
      <c r="AX256" s="616">
        <f t="shared" si="26"/>
        <v>0</v>
      </c>
      <c r="AY256" s="484"/>
      <c r="AZ256" s="484"/>
    </row>
    <row r="257" spans="1:52">
      <c r="A257" s="484"/>
      <c r="B257" s="617">
        <v>2031</v>
      </c>
      <c r="C257" s="618" t="s">
        <v>239</v>
      </c>
      <c r="D257" s="618" t="s">
        <v>490</v>
      </c>
      <c r="E257" s="618" t="s">
        <v>491</v>
      </c>
      <c r="F257" s="618"/>
      <c r="G257" s="618" t="s">
        <v>50</v>
      </c>
      <c r="H257" s="618" t="s">
        <v>15</v>
      </c>
      <c r="I257" s="618" t="s">
        <v>446</v>
      </c>
      <c r="J257" s="618" t="s">
        <v>26</v>
      </c>
      <c r="K257" s="618"/>
      <c r="L257" s="618" t="s">
        <v>35</v>
      </c>
      <c r="M257" s="618" t="s">
        <v>353</v>
      </c>
      <c r="N257" s="618">
        <v>0</v>
      </c>
      <c r="O257" s="618">
        <v>0</v>
      </c>
      <c r="P257" s="618">
        <v>0</v>
      </c>
      <c r="Q257" s="618">
        <v>0</v>
      </c>
      <c r="R257" s="618">
        <v>0</v>
      </c>
      <c r="S257" s="618">
        <v>0</v>
      </c>
      <c r="T257" s="618">
        <v>0</v>
      </c>
      <c r="U257" s="618">
        <v>0</v>
      </c>
      <c r="V257" s="618">
        <v>0</v>
      </c>
      <c r="W257" s="618">
        <v>0</v>
      </c>
      <c r="X257" s="618">
        <v>0</v>
      </c>
      <c r="Y257" s="618">
        <v>0</v>
      </c>
      <c r="Z257" s="618">
        <v>194480</v>
      </c>
      <c r="AA257" s="618">
        <v>194480</v>
      </c>
      <c r="AB257" s="618">
        <v>194480</v>
      </c>
      <c r="AC257" s="618">
        <v>0</v>
      </c>
      <c r="AD257" s="618">
        <v>0</v>
      </c>
      <c r="AE257" s="618">
        <v>0</v>
      </c>
      <c r="AF257" s="618">
        <v>0</v>
      </c>
      <c r="AG257" s="618">
        <v>0</v>
      </c>
      <c r="AH257" s="618">
        <v>19448</v>
      </c>
      <c r="AI257" s="618">
        <v>11668.8</v>
      </c>
      <c r="AJ257" s="618">
        <v>163363.20000000001</v>
      </c>
      <c r="AK257" s="618">
        <v>0</v>
      </c>
      <c r="AL257" s="618">
        <v>0</v>
      </c>
      <c r="AM257" s="618">
        <v>0</v>
      </c>
      <c r="AN257" s="618">
        <v>0</v>
      </c>
      <c r="AO257" s="618">
        <v>0</v>
      </c>
      <c r="AP257" s="619">
        <v>0</v>
      </c>
      <c r="AQ257" s="615">
        <v>0</v>
      </c>
      <c r="AR257" s="616">
        <f t="shared" si="21"/>
        <v>0</v>
      </c>
      <c r="AS257" s="616">
        <f t="shared" si="22"/>
        <v>0</v>
      </c>
      <c r="AT257" s="616">
        <f t="shared" si="23"/>
        <v>0</v>
      </c>
      <c r="AU257" s="616">
        <f t="shared" si="27"/>
        <v>0</v>
      </c>
      <c r="AV257" s="616">
        <f t="shared" si="24"/>
        <v>0</v>
      </c>
      <c r="AW257" s="616">
        <f t="shared" si="25"/>
        <v>194480</v>
      </c>
      <c r="AX257" s="616">
        <f t="shared" si="26"/>
        <v>0</v>
      </c>
      <c r="AY257" s="484"/>
      <c r="AZ257" s="484"/>
    </row>
    <row r="258" spans="1:52">
      <c r="A258" s="154"/>
      <c r="B258" s="612">
        <v>2031</v>
      </c>
      <c r="C258" s="613" t="s">
        <v>239</v>
      </c>
      <c r="D258" s="613" t="s">
        <v>492</v>
      </c>
      <c r="E258" s="613" t="s">
        <v>493</v>
      </c>
      <c r="F258" s="613" t="s">
        <v>41</v>
      </c>
      <c r="G258" s="613" t="s">
        <v>41</v>
      </c>
      <c r="H258" s="613" t="s">
        <v>24</v>
      </c>
      <c r="I258" s="613" t="s">
        <v>458</v>
      </c>
      <c r="J258" s="613" t="s">
        <v>413</v>
      </c>
      <c r="K258" s="613"/>
      <c r="L258" s="613" t="s">
        <v>458</v>
      </c>
      <c r="M258" s="613" t="s">
        <v>353</v>
      </c>
      <c r="N258" s="613">
        <v>0</v>
      </c>
      <c r="O258" s="613">
        <v>0</v>
      </c>
      <c r="P258" s="613">
        <v>0</v>
      </c>
      <c r="Q258" s="613">
        <v>0</v>
      </c>
      <c r="R258" s="613">
        <v>0</v>
      </c>
      <c r="S258" s="613">
        <v>0</v>
      </c>
      <c r="T258" s="613">
        <v>0</v>
      </c>
      <c r="U258" s="613">
        <v>0</v>
      </c>
      <c r="V258" s="613">
        <v>0</v>
      </c>
      <c r="W258" s="613">
        <v>0</v>
      </c>
      <c r="X258" s="613">
        <v>0</v>
      </c>
      <c r="Y258" s="613">
        <v>0</v>
      </c>
      <c r="Z258" s="613">
        <v>11364</v>
      </c>
      <c r="AA258" s="613">
        <v>11364</v>
      </c>
      <c r="AB258" s="613">
        <v>11364</v>
      </c>
      <c r="AC258" s="613">
        <v>0</v>
      </c>
      <c r="AD258" s="613">
        <v>0</v>
      </c>
      <c r="AE258" s="613">
        <v>0</v>
      </c>
      <c r="AF258" s="613">
        <v>0</v>
      </c>
      <c r="AG258" s="613">
        <v>0</v>
      </c>
      <c r="AH258" s="613">
        <v>11364</v>
      </c>
      <c r="AI258" s="613">
        <v>0</v>
      </c>
      <c r="AJ258" s="613">
        <v>0</v>
      </c>
      <c r="AK258" s="613">
        <v>0</v>
      </c>
      <c r="AL258" s="613">
        <v>0</v>
      </c>
      <c r="AM258" s="613">
        <v>0</v>
      </c>
      <c r="AN258" s="613">
        <v>0</v>
      </c>
      <c r="AO258" s="613">
        <v>0</v>
      </c>
      <c r="AP258" s="614">
        <v>0</v>
      </c>
      <c r="AQ258" s="615">
        <v>0</v>
      </c>
      <c r="AR258" s="616">
        <f t="shared" si="21"/>
        <v>0</v>
      </c>
      <c r="AS258" s="616">
        <f t="shared" si="22"/>
        <v>0</v>
      </c>
      <c r="AT258" s="616">
        <f t="shared" si="23"/>
        <v>0</v>
      </c>
      <c r="AU258" s="616">
        <f t="shared" si="27"/>
        <v>0</v>
      </c>
      <c r="AV258" s="616">
        <f t="shared" si="24"/>
        <v>0</v>
      </c>
      <c r="AW258" s="616">
        <f t="shared" si="25"/>
        <v>11364</v>
      </c>
      <c r="AX258" s="616">
        <f t="shared" si="26"/>
        <v>0</v>
      </c>
      <c r="AY258" s="484"/>
      <c r="AZ258" s="484"/>
    </row>
    <row r="259" spans="1:52">
      <c r="A259" s="484"/>
      <c r="B259" s="617">
        <v>2031</v>
      </c>
      <c r="C259" s="618" t="s">
        <v>239</v>
      </c>
      <c r="D259" s="618" t="s">
        <v>494</v>
      </c>
      <c r="E259" s="618" t="s">
        <v>495</v>
      </c>
      <c r="F259" s="618" t="s">
        <v>41</v>
      </c>
      <c r="G259" s="618" t="s">
        <v>41</v>
      </c>
      <c r="H259" s="618" t="s">
        <v>24</v>
      </c>
      <c r="I259" s="618" t="s">
        <v>458</v>
      </c>
      <c r="J259" s="618" t="s">
        <v>413</v>
      </c>
      <c r="K259" s="618"/>
      <c r="L259" s="618" t="s">
        <v>458</v>
      </c>
      <c r="M259" s="618" t="s">
        <v>353</v>
      </c>
      <c r="N259" s="618">
        <v>0</v>
      </c>
      <c r="O259" s="618">
        <v>0</v>
      </c>
      <c r="P259" s="618">
        <v>0</v>
      </c>
      <c r="Q259" s="618">
        <v>0</v>
      </c>
      <c r="R259" s="618">
        <v>0</v>
      </c>
      <c r="S259" s="618">
        <v>0</v>
      </c>
      <c r="T259" s="618">
        <v>0</v>
      </c>
      <c r="U259" s="618">
        <v>0</v>
      </c>
      <c r="V259" s="618">
        <v>0</v>
      </c>
      <c r="W259" s="618">
        <v>0</v>
      </c>
      <c r="X259" s="618">
        <v>0</v>
      </c>
      <c r="Y259" s="618">
        <v>0</v>
      </c>
      <c r="Z259" s="618">
        <v>24148</v>
      </c>
      <c r="AA259" s="618">
        <v>24148</v>
      </c>
      <c r="AB259" s="618">
        <v>24148</v>
      </c>
      <c r="AC259" s="618">
        <v>0</v>
      </c>
      <c r="AD259" s="618">
        <v>0</v>
      </c>
      <c r="AE259" s="618">
        <v>0</v>
      </c>
      <c r="AF259" s="618">
        <v>0</v>
      </c>
      <c r="AG259" s="618">
        <v>0</v>
      </c>
      <c r="AH259" s="618">
        <v>24148</v>
      </c>
      <c r="AI259" s="618">
        <v>0</v>
      </c>
      <c r="AJ259" s="618">
        <v>0</v>
      </c>
      <c r="AK259" s="618">
        <v>0</v>
      </c>
      <c r="AL259" s="618">
        <v>0</v>
      </c>
      <c r="AM259" s="618">
        <v>0</v>
      </c>
      <c r="AN259" s="618">
        <v>0</v>
      </c>
      <c r="AO259" s="618">
        <v>0</v>
      </c>
      <c r="AP259" s="619">
        <v>0</v>
      </c>
      <c r="AQ259" s="615">
        <v>0</v>
      </c>
      <c r="AR259" s="616">
        <f t="shared" si="21"/>
        <v>0</v>
      </c>
      <c r="AS259" s="616">
        <f t="shared" si="22"/>
        <v>0</v>
      </c>
      <c r="AT259" s="616">
        <f t="shared" si="23"/>
        <v>0</v>
      </c>
      <c r="AU259" s="616">
        <f t="shared" si="27"/>
        <v>0</v>
      </c>
      <c r="AV259" s="616">
        <f t="shared" si="24"/>
        <v>0</v>
      </c>
      <c r="AW259" s="616">
        <f t="shared" si="25"/>
        <v>24148</v>
      </c>
      <c r="AX259" s="616">
        <f t="shared" si="26"/>
        <v>0</v>
      </c>
      <c r="AY259" s="484"/>
      <c r="AZ259" s="484"/>
    </row>
    <row r="260" spans="1:52">
      <c r="A260" s="154"/>
      <c r="B260" s="612">
        <v>2031</v>
      </c>
      <c r="C260" s="613" t="s">
        <v>239</v>
      </c>
      <c r="D260" s="613" t="s">
        <v>496</v>
      </c>
      <c r="E260" s="613" t="s">
        <v>497</v>
      </c>
      <c r="F260" s="613" t="s">
        <v>41</v>
      </c>
      <c r="G260" s="613" t="s">
        <v>41</v>
      </c>
      <c r="H260" s="613" t="s">
        <v>24</v>
      </c>
      <c r="I260" s="613" t="s">
        <v>458</v>
      </c>
      <c r="J260" s="613" t="s">
        <v>413</v>
      </c>
      <c r="K260" s="613"/>
      <c r="L260" s="613" t="s">
        <v>458</v>
      </c>
      <c r="M260" s="613" t="s">
        <v>353</v>
      </c>
      <c r="N260" s="613">
        <v>0</v>
      </c>
      <c r="O260" s="613">
        <v>0</v>
      </c>
      <c r="P260" s="613">
        <v>0</v>
      </c>
      <c r="Q260" s="613">
        <v>0</v>
      </c>
      <c r="R260" s="613">
        <v>0</v>
      </c>
      <c r="S260" s="613">
        <v>0</v>
      </c>
      <c r="T260" s="613">
        <v>0</v>
      </c>
      <c r="U260" s="613">
        <v>0</v>
      </c>
      <c r="V260" s="613">
        <v>0</v>
      </c>
      <c r="W260" s="613">
        <v>0</v>
      </c>
      <c r="X260" s="613">
        <v>0</v>
      </c>
      <c r="Y260" s="613">
        <v>0</v>
      </c>
      <c r="Z260" s="613">
        <v>14488</v>
      </c>
      <c r="AA260" s="613">
        <v>14488</v>
      </c>
      <c r="AB260" s="613">
        <v>14488</v>
      </c>
      <c r="AC260" s="613">
        <v>0</v>
      </c>
      <c r="AD260" s="613">
        <v>0</v>
      </c>
      <c r="AE260" s="613">
        <v>0</v>
      </c>
      <c r="AF260" s="613">
        <v>0</v>
      </c>
      <c r="AG260" s="613">
        <v>0</v>
      </c>
      <c r="AH260" s="613">
        <v>14488</v>
      </c>
      <c r="AI260" s="613">
        <v>0</v>
      </c>
      <c r="AJ260" s="613">
        <v>0</v>
      </c>
      <c r="AK260" s="613">
        <v>0</v>
      </c>
      <c r="AL260" s="613">
        <v>0</v>
      </c>
      <c r="AM260" s="613">
        <v>0</v>
      </c>
      <c r="AN260" s="613">
        <v>0</v>
      </c>
      <c r="AO260" s="613">
        <v>0</v>
      </c>
      <c r="AP260" s="614">
        <v>0</v>
      </c>
      <c r="AQ260" s="615">
        <v>0</v>
      </c>
      <c r="AR260" s="616">
        <f t="shared" si="21"/>
        <v>0</v>
      </c>
      <c r="AS260" s="616">
        <f t="shared" si="22"/>
        <v>0</v>
      </c>
      <c r="AT260" s="616">
        <f t="shared" si="23"/>
        <v>0</v>
      </c>
      <c r="AU260" s="616">
        <f t="shared" si="27"/>
        <v>0</v>
      </c>
      <c r="AV260" s="616">
        <f t="shared" si="24"/>
        <v>0</v>
      </c>
      <c r="AW260" s="616">
        <f t="shared" si="25"/>
        <v>14488</v>
      </c>
      <c r="AX260" s="616">
        <f t="shared" si="26"/>
        <v>0</v>
      </c>
      <c r="AY260" s="484"/>
      <c r="AZ260" s="484"/>
    </row>
    <row r="261" spans="1:52">
      <c r="A261" s="484"/>
      <c r="B261" s="617">
        <v>2031</v>
      </c>
      <c r="C261" s="618" t="s">
        <v>239</v>
      </c>
      <c r="D261" s="618" t="s">
        <v>498</v>
      </c>
      <c r="E261" s="618" t="s">
        <v>464</v>
      </c>
      <c r="F261" s="618"/>
      <c r="G261" s="618" t="s">
        <v>19</v>
      </c>
      <c r="H261" s="618" t="s">
        <v>24</v>
      </c>
      <c r="I261" s="618" t="s">
        <v>465</v>
      </c>
      <c r="J261" s="618" t="s">
        <v>413</v>
      </c>
      <c r="K261" s="618"/>
      <c r="L261" s="618" t="s">
        <v>29</v>
      </c>
      <c r="M261" s="618" t="s">
        <v>353</v>
      </c>
      <c r="N261" s="618">
        <v>0</v>
      </c>
      <c r="O261" s="618">
        <v>0</v>
      </c>
      <c r="P261" s="618">
        <v>0</v>
      </c>
      <c r="Q261" s="618">
        <v>0</v>
      </c>
      <c r="R261" s="618">
        <v>0</v>
      </c>
      <c r="S261" s="618">
        <v>0</v>
      </c>
      <c r="T261" s="618">
        <v>0</v>
      </c>
      <c r="U261" s="618">
        <v>0</v>
      </c>
      <c r="V261" s="618">
        <v>0</v>
      </c>
      <c r="W261" s="618">
        <v>0</v>
      </c>
      <c r="X261" s="618">
        <v>0</v>
      </c>
      <c r="Y261" s="618">
        <v>0</v>
      </c>
      <c r="Z261" s="618">
        <v>380000</v>
      </c>
      <c r="AA261" s="618">
        <v>380000</v>
      </c>
      <c r="AB261" s="618">
        <v>380000</v>
      </c>
      <c r="AC261" s="618">
        <v>0</v>
      </c>
      <c r="AD261" s="618">
        <v>0</v>
      </c>
      <c r="AE261" s="618">
        <v>0</v>
      </c>
      <c r="AF261" s="618">
        <v>0</v>
      </c>
      <c r="AG261" s="618">
        <v>0</v>
      </c>
      <c r="AH261" s="618">
        <v>202906.85</v>
      </c>
      <c r="AI261" s="618">
        <v>528.5</v>
      </c>
      <c r="AJ261" s="618">
        <v>176564.65</v>
      </c>
      <c r="AK261" s="618">
        <v>0</v>
      </c>
      <c r="AL261" s="618">
        <v>0</v>
      </c>
      <c r="AM261" s="618">
        <v>0</v>
      </c>
      <c r="AN261" s="618">
        <v>0</v>
      </c>
      <c r="AO261" s="618">
        <v>0</v>
      </c>
      <c r="AP261" s="619">
        <v>0</v>
      </c>
      <c r="AQ261" s="615">
        <v>0</v>
      </c>
      <c r="AR261" s="616">
        <f t="shared" si="21"/>
        <v>0</v>
      </c>
      <c r="AS261" s="616">
        <f t="shared" si="22"/>
        <v>0</v>
      </c>
      <c r="AT261" s="616">
        <f t="shared" si="23"/>
        <v>0</v>
      </c>
      <c r="AU261" s="616">
        <f t="shared" si="27"/>
        <v>0</v>
      </c>
      <c r="AV261" s="616">
        <f t="shared" si="24"/>
        <v>0</v>
      </c>
      <c r="AW261" s="616">
        <f t="shared" si="25"/>
        <v>380000</v>
      </c>
      <c r="AX261" s="616">
        <f t="shared" si="26"/>
        <v>0</v>
      </c>
      <c r="AY261" s="484"/>
      <c r="AZ261" s="484"/>
    </row>
    <row r="262" spans="1:52">
      <c r="A262" s="154"/>
      <c r="B262" s="612">
        <v>2031</v>
      </c>
      <c r="C262" s="613" t="s">
        <v>239</v>
      </c>
      <c r="D262" s="613" t="s">
        <v>499</v>
      </c>
      <c r="E262" s="613" t="s">
        <v>500</v>
      </c>
      <c r="F262" s="613"/>
      <c r="G262" s="613" t="s">
        <v>27</v>
      </c>
      <c r="H262" s="613" t="s">
        <v>24</v>
      </c>
      <c r="I262" s="613" t="s">
        <v>46</v>
      </c>
      <c r="J262" s="613" t="s">
        <v>413</v>
      </c>
      <c r="K262" s="613"/>
      <c r="L262" s="613" t="s">
        <v>20</v>
      </c>
      <c r="M262" s="613" t="s">
        <v>353</v>
      </c>
      <c r="N262" s="613">
        <v>0</v>
      </c>
      <c r="O262" s="613">
        <v>0</v>
      </c>
      <c r="P262" s="613">
        <v>0</v>
      </c>
      <c r="Q262" s="613">
        <v>0</v>
      </c>
      <c r="R262" s="613">
        <v>0</v>
      </c>
      <c r="S262" s="613">
        <v>0</v>
      </c>
      <c r="T262" s="613">
        <v>0</v>
      </c>
      <c r="U262" s="613">
        <v>0</v>
      </c>
      <c r="V262" s="613">
        <v>0</v>
      </c>
      <c r="W262" s="613">
        <v>0</v>
      </c>
      <c r="X262" s="613">
        <v>0</v>
      </c>
      <c r="Y262" s="613">
        <v>0</v>
      </c>
      <c r="Z262" s="613">
        <v>500000</v>
      </c>
      <c r="AA262" s="613">
        <v>500000</v>
      </c>
      <c r="AB262" s="613">
        <v>500000</v>
      </c>
      <c r="AC262" s="613">
        <v>0</v>
      </c>
      <c r="AD262" s="613">
        <v>0</v>
      </c>
      <c r="AE262" s="613">
        <v>0</v>
      </c>
      <c r="AF262" s="613">
        <v>0</v>
      </c>
      <c r="AG262" s="613">
        <v>0</v>
      </c>
      <c r="AH262" s="613">
        <v>52062.25</v>
      </c>
      <c r="AI262" s="613">
        <v>28062.75</v>
      </c>
      <c r="AJ262" s="613">
        <v>419875</v>
      </c>
      <c r="AK262" s="613">
        <v>0</v>
      </c>
      <c r="AL262" s="613">
        <v>0</v>
      </c>
      <c r="AM262" s="613">
        <v>0</v>
      </c>
      <c r="AN262" s="613">
        <v>0</v>
      </c>
      <c r="AO262" s="613">
        <v>0</v>
      </c>
      <c r="AP262" s="614">
        <v>0</v>
      </c>
      <c r="AQ262" s="615">
        <v>0</v>
      </c>
      <c r="AR262" s="616">
        <f t="shared" si="21"/>
        <v>0</v>
      </c>
      <c r="AS262" s="616">
        <f t="shared" si="22"/>
        <v>0</v>
      </c>
      <c r="AT262" s="616">
        <f t="shared" si="23"/>
        <v>0</v>
      </c>
      <c r="AU262" s="616">
        <f t="shared" si="27"/>
        <v>0</v>
      </c>
      <c r="AV262" s="616">
        <f t="shared" si="24"/>
        <v>0</v>
      </c>
      <c r="AW262" s="616">
        <f t="shared" si="25"/>
        <v>500000</v>
      </c>
      <c r="AX262" s="616">
        <f t="shared" si="26"/>
        <v>0</v>
      </c>
      <c r="AY262" s="484"/>
      <c r="AZ262" s="484"/>
    </row>
    <row r="263" spans="1:52">
      <c r="A263" s="484"/>
      <c r="B263" s="617">
        <v>2031</v>
      </c>
      <c r="C263" s="618" t="s">
        <v>239</v>
      </c>
      <c r="D263" s="618" t="s">
        <v>501</v>
      </c>
      <c r="E263" s="618" t="s">
        <v>469</v>
      </c>
      <c r="F263" s="618"/>
      <c r="G263" s="618" t="s">
        <v>18</v>
      </c>
      <c r="H263" s="618" t="s">
        <v>24</v>
      </c>
      <c r="I263" s="618" t="s">
        <v>46</v>
      </c>
      <c r="J263" s="618" t="s">
        <v>413</v>
      </c>
      <c r="K263" s="618"/>
      <c r="L263" s="618" t="s">
        <v>29</v>
      </c>
      <c r="M263" s="618" t="s">
        <v>401</v>
      </c>
      <c r="N263" s="618">
        <v>0</v>
      </c>
      <c r="O263" s="618">
        <v>0</v>
      </c>
      <c r="P263" s="618">
        <v>0</v>
      </c>
      <c r="Q263" s="618">
        <v>0</v>
      </c>
      <c r="R263" s="618">
        <v>0</v>
      </c>
      <c r="S263" s="618">
        <v>0</v>
      </c>
      <c r="T263" s="618">
        <v>0</v>
      </c>
      <c r="U263" s="618">
        <v>0</v>
      </c>
      <c r="V263" s="618">
        <v>0</v>
      </c>
      <c r="W263" s="618">
        <v>0</v>
      </c>
      <c r="X263" s="618">
        <v>0</v>
      </c>
      <c r="Y263" s="618">
        <v>0</v>
      </c>
      <c r="Z263" s="618">
        <v>82000</v>
      </c>
      <c r="AA263" s="618">
        <v>82000</v>
      </c>
      <c r="AB263" s="618">
        <v>82000</v>
      </c>
      <c r="AC263" s="618">
        <v>0</v>
      </c>
      <c r="AD263" s="618">
        <v>0</v>
      </c>
      <c r="AE263" s="618">
        <v>0</v>
      </c>
      <c r="AF263" s="618">
        <v>0</v>
      </c>
      <c r="AG263" s="618">
        <v>0</v>
      </c>
      <c r="AH263" s="618">
        <v>41000</v>
      </c>
      <c r="AI263" s="618">
        <v>0</v>
      </c>
      <c r="AJ263" s="618">
        <v>41000</v>
      </c>
      <c r="AK263" s="618">
        <v>0</v>
      </c>
      <c r="AL263" s="618">
        <v>0</v>
      </c>
      <c r="AM263" s="618">
        <v>0</v>
      </c>
      <c r="AN263" s="618">
        <v>0</v>
      </c>
      <c r="AO263" s="618">
        <v>0</v>
      </c>
      <c r="AP263" s="619">
        <v>0</v>
      </c>
      <c r="AQ263" s="615">
        <v>0</v>
      </c>
      <c r="AR263" s="616">
        <f t="shared" si="21"/>
        <v>0</v>
      </c>
      <c r="AS263" s="616">
        <f t="shared" si="22"/>
        <v>0</v>
      </c>
      <c r="AT263" s="616">
        <f t="shared" si="23"/>
        <v>0</v>
      </c>
      <c r="AU263" s="616">
        <f t="shared" si="27"/>
        <v>0</v>
      </c>
      <c r="AV263" s="616">
        <f t="shared" si="24"/>
        <v>0</v>
      </c>
      <c r="AW263" s="616">
        <f t="shared" si="25"/>
        <v>82000</v>
      </c>
      <c r="AX263" s="616">
        <f t="shared" si="26"/>
        <v>0</v>
      </c>
      <c r="AY263" s="484"/>
      <c r="AZ263" s="484"/>
    </row>
    <row r="264" spans="1:52">
      <c r="A264" s="154"/>
      <c r="B264" s="612">
        <v>2031</v>
      </c>
      <c r="C264" s="613" t="s">
        <v>239</v>
      </c>
      <c r="D264" s="613" t="s">
        <v>502</v>
      </c>
      <c r="E264" s="613" t="s">
        <v>503</v>
      </c>
      <c r="F264" s="613"/>
      <c r="G264" s="613" t="s">
        <v>18</v>
      </c>
      <c r="H264" s="613" t="s">
        <v>24</v>
      </c>
      <c r="I264" s="613" t="s">
        <v>46</v>
      </c>
      <c r="J264" s="613" t="s">
        <v>413</v>
      </c>
      <c r="K264" s="613"/>
      <c r="L264" s="613" t="s">
        <v>29</v>
      </c>
      <c r="M264" s="613" t="s">
        <v>353</v>
      </c>
      <c r="N264" s="613">
        <v>0</v>
      </c>
      <c r="O264" s="613">
        <v>0</v>
      </c>
      <c r="P264" s="613">
        <v>0</v>
      </c>
      <c r="Q264" s="613">
        <v>0</v>
      </c>
      <c r="R264" s="613">
        <v>0</v>
      </c>
      <c r="S264" s="613">
        <v>0</v>
      </c>
      <c r="T264" s="613">
        <v>0</v>
      </c>
      <c r="U264" s="613">
        <v>0</v>
      </c>
      <c r="V264" s="613">
        <v>0</v>
      </c>
      <c r="W264" s="613">
        <v>0</v>
      </c>
      <c r="X264" s="613">
        <v>0</v>
      </c>
      <c r="Y264" s="613">
        <v>0</v>
      </c>
      <c r="Z264" s="613">
        <v>124000</v>
      </c>
      <c r="AA264" s="613">
        <v>124000</v>
      </c>
      <c r="AB264" s="613">
        <v>124000</v>
      </c>
      <c r="AC264" s="613">
        <v>0</v>
      </c>
      <c r="AD264" s="613">
        <v>0</v>
      </c>
      <c r="AE264" s="613">
        <v>0</v>
      </c>
      <c r="AF264" s="613">
        <v>0</v>
      </c>
      <c r="AG264" s="613">
        <v>0</v>
      </c>
      <c r="AH264" s="613">
        <v>31073.25</v>
      </c>
      <c r="AI264" s="613">
        <v>0</v>
      </c>
      <c r="AJ264" s="613">
        <v>92926.75</v>
      </c>
      <c r="AK264" s="613">
        <v>0</v>
      </c>
      <c r="AL264" s="613">
        <v>0</v>
      </c>
      <c r="AM264" s="613">
        <v>0</v>
      </c>
      <c r="AN264" s="613">
        <v>0</v>
      </c>
      <c r="AO264" s="613">
        <v>0</v>
      </c>
      <c r="AP264" s="614">
        <v>0</v>
      </c>
      <c r="AQ264" s="615">
        <v>0</v>
      </c>
      <c r="AR264" s="616">
        <f t="shared" si="21"/>
        <v>0</v>
      </c>
      <c r="AS264" s="616">
        <f t="shared" si="22"/>
        <v>0</v>
      </c>
      <c r="AT264" s="616">
        <f t="shared" si="23"/>
        <v>0</v>
      </c>
      <c r="AU264" s="616">
        <f t="shared" si="27"/>
        <v>0</v>
      </c>
      <c r="AV264" s="616">
        <f t="shared" si="24"/>
        <v>0</v>
      </c>
      <c r="AW264" s="616">
        <f t="shared" si="25"/>
        <v>124000</v>
      </c>
      <c r="AX264" s="616">
        <f t="shared" si="26"/>
        <v>0</v>
      </c>
      <c r="AY264" s="484"/>
      <c r="AZ264" s="484"/>
    </row>
    <row r="265" spans="1:52">
      <c r="A265" s="484"/>
      <c r="B265" s="617">
        <v>2031</v>
      </c>
      <c r="C265" s="618" t="s">
        <v>239</v>
      </c>
      <c r="D265" s="618" t="s">
        <v>504</v>
      </c>
      <c r="E265" s="618" t="s">
        <v>505</v>
      </c>
      <c r="F265" s="618"/>
      <c r="G265" s="618" t="s">
        <v>45</v>
      </c>
      <c r="H265" s="618" t="s">
        <v>24</v>
      </c>
      <c r="I265" s="618" t="s">
        <v>46</v>
      </c>
      <c r="J265" s="618" t="s">
        <v>413</v>
      </c>
      <c r="K265" s="618"/>
      <c r="L265" s="618" t="s">
        <v>20</v>
      </c>
      <c r="M265" s="618" t="s">
        <v>353</v>
      </c>
      <c r="N265" s="618">
        <v>0</v>
      </c>
      <c r="O265" s="618">
        <v>0</v>
      </c>
      <c r="P265" s="618">
        <v>0</v>
      </c>
      <c r="Q265" s="618">
        <v>0</v>
      </c>
      <c r="R265" s="618">
        <v>0</v>
      </c>
      <c r="S265" s="618">
        <v>0</v>
      </c>
      <c r="T265" s="618">
        <v>0</v>
      </c>
      <c r="U265" s="618">
        <v>0</v>
      </c>
      <c r="V265" s="618">
        <v>0</v>
      </c>
      <c r="W265" s="618">
        <v>0</v>
      </c>
      <c r="X265" s="618">
        <v>0</v>
      </c>
      <c r="Y265" s="618">
        <v>0</v>
      </c>
      <c r="Z265" s="618">
        <v>88000</v>
      </c>
      <c r="AA265" s="618">
        <v>88000</v>
      </c>
      <c r="AB265" s="618">
        <v>88000</v>
      </c>
      <c r="AC265" s="618">
        <v>0</v>
      </c>
      <c r="AD265" s="618">
        <v>0</v>
      </c>
      <c r="AE265" s="618">
        <v>0</v>
      </c>
      <c r="AF265" s="618">
        <v>0</v>
      </c>
      <c r="AG265" s="618">
        <v>0</v>
      </c>
      <c r="AH265" s="618">
        <v>44000</v>
      </c>
      <c r="AI265" s="618">
        <v>0</v>
      </c>
      <c r="AJ265" s="618">
        <v>44000</v>
      </c>
      <c r="AK265" s="618">
        <v>0</v>
      </c>
      <c r="AL265" s="618">
        <v>0</v>
      </c>
      <c r="AM265" s="618">
        <v>0</v>
      </c>
      <c r="AN265" s="618">
        <v>0</v>
      </c>
      <c r="AO265" s="618">
        <v>0</v>
      </c>
      <c r="AP265" s="619">
        <v>0</v>
      </c>
      <c r="AQ265" s="615">
        <v>0</v>
      </c>
      <c r="AR265" s="616">
        <f t="shared" si="21"/>
        <v>0</v>
      </c>
      <c r="AS265" s="616">
        <f t="shared" si="22"/>
        <v>0</v>
      </c>
      <c r="AT265" s="616">
        <f t="shared" si="23"/>
        <v>0</v>
      </c>
      <c r="AU265" s="616">
        <f t="shared" si="27"/>
        <v>0</v>
      </c>
      <c r="AV265" s="616">
        <f t="shared" si="24"/>
        <v>0</v>
      </c>
      <c r="AW265" s="616">
        <f t="shared" si="25"/>
        <v>88000</v>
      </c>
      <c r="AX265" s="616">
        <f t="shared" si="26"/>
        <v>0</v>
      </c>
      <c r="AY265" s="484"/>
      <c r="AZ265" s="484"/>
    </row>
    <row r="266" spans="1:52">
      <c r="A266" s="154"/>
      <c r="B266" s="612">
        <v>2031</v>
      </c>
      <c r="C266" s="613" t="s">
        <v>239</v>
      </c>
      <c r="D266" s="613" t="s">
        <v>506</v>
      </c>
      <c r="E266" s="613" t="s">
        <v>507</v>
      </c>
      <c r="F266" s="613"/>
      <c r="G266" s="613" t="s">
        <v>45</v>
      </c>
      <c r="H266" s="613" t="s">
        <v>24</v>
      </c>
      <c r="I266" s="613" t="s">
        <v>412</v>
      </c>
      <c r="J266" s="613" t="s">
        <v>413</v>
      </c>
      <c r="K266" s="613"/>
      <c r="L266" s="613" t="s">
        <v>20</v>
      </c>
      <c r="M266" s="613" t="s">
        <v>353</v>
      </c>
      <c r="N266" s="613">
        <v>0</v>
      </c>
      <c r="O266" s="613">
        <v>0</v>
      </c>
      <c r="P266" s="613">
        <v>0</v>
      </c>
      <c r="Q266" s="613">
        <v>0</v>
      </c>
      <c r="R266" s="613">
        <v>0</v>
      </c>
      <c r="S266" s="613">
        <v>0</v>
      </c>
      <c r="T266" s="613">
        <v>0</v>
      </c>
      <c r="U266" s="613">
        <v>0</v>
      </c>
      <c r="V266" s="613">
        <v>0</v>
      </c>
      <c r="W266" s="613">
        <v>0</v>
      </c>
      <c r="X266" s="613">
        <v>0</v>
      </c>
      <c r="Y266" s="613">
        <v>0</v>
      </c>
      <c r="Z266" s="613">
        <v>41000</v>
      </c>
      <c r="AA266" s="613">
        <v>41000</v>
      </c>
      <c r="AB266" s="613">
        <v>41000</v>
      </c>
      <c r="AC266" s="613">
        <v>0</v>
      </c>
      <c r="AD266" s="613">
        <v>0</v>
      </c>
      <c r="AE266" s="613">
        <v>0</v>
      </c>
      <c r="AF266" s="613">
        <v>0</v>
      </c>
      <c r="AG266" s="613">
        <v>0</v>
      </c>
      <c r="AH266" s="613">
        <v>20500</v>
      </c>
      <c r="AI266" s="613">
        <v>0</v>
      </c>
      <c r="AJ266" s="613">
        <v>20500</v>
      </c>
      <c r="AK266" s="613">
        <v>0</v>
      </c>
      <c r="AL266" s="613">
        <v>0</v>
      </c>
      <c r="AM266" s="613">
        <v>0</v>
      </c>
      <c r="AN266" s="613">
        <v>0</v>
      </c>
      <c r="AO266" s="613">
        <v>0</v>
      </c>
      <c r="AP266" s="614">
        <v>0</v>
      </c>
      <c r="AQ266" s="615">
        <v>0</v>
      </c>
      <c r="AR266" s="616">
        <f t="shared" si="21"/>
        <v>0</v>
      </c>
      <c r="AS266" s="616">
        <f t="shared" si="22"/>
        <v>0</v>
      </c>
      <c r="AT266" s="616">
        <f t="shared" si="23"/>
        <v>0</v>
      </c>
      <c r="AU266" s="616">
        <f t="shared" si="27"/>
        <v>0</v>
      </c>
      <c r="AV266" s="616">
        <f t="shared" si="24"/>
        <v>0</v>
      </c>
      <c r="AW266" s="616">
        <f t="shared" si="25"/>
        <v>41000</v>
      </c>
      <c r="AX266" s="616">
        <f t="shared" si="26"/>
        <v>0</v>
      </c>
      <c r="AY266" s="484"/>
      <c r="AZ266" s="484"/>
    </row>
    <row r="267" spans="1:52">
      <c r="A267" s="484"/>
      <c r="B267" s="617">
        <v>2031</v>
      </c>
      <c r="C267" s="618" t="s">
        <v>239</v>
      </c>
      <c r="D267" s="618" t="s">
        <v>508</v>
      </c>
      <c r="E267" s="618" t="s">
        <v>509</v>
      </c>
      <c r="F267" s="618"/>
      <c r="G267" s="618" t="s">
        <v>27</v>
      </c>
      <c r="H267" s="618" t="s">
        <v>24</v>
      </c>
      <c r="I267" s="618" t="s">
        <v>46</v>
      </c>
      <c r="J267" s="618" t="s">
        <v>413</v>
      </c>
      <c r="K267" s="618"/>
      <c r="L267" s="618" t="s">
        <v>20</v>
      </c>
      <c r="M267" s="618" t="s">
        <v>353</v>
      </c>
      <c r="N267" s="618">
        <v>0</v>
      </c>
      <c r="O267" s="618">
        <v>0</v>
      </c>
      <c r="P267" s="618">
        <v>0</v>
      </c>
      <c r="Q267" s="618">
        <v>0</v>
      </c>
      <c r="R267" s="618">
        <v>0</v>
      </c>
      <c r="S267" s="618">
        <v>0</v>
      </c>
      <c r="T267" s="618">
        <v>0</v>
      </c>
      <c r="U267" s="618">
        <v>0</v>
      </c>
      <c r="V267" s="618">
        <v>0</v>
      </c>
      <c r="W267" s="618">
        <v>0</v>
      </c>
      <c r="X267" s="618">
        <v>0</v>
      </c>
      <c r="Y267" s="618">
        <v>0</v>
      </c>
      <c r="Z267" s="618">
        <v>500000.15</v>
      </c>
      <c r="AA267" s="618">
        <v>500000.15</v>
      </c>
      <c r="AB267" s="618">
        <v>500000.15</v>
      </c>
      <c r="AC267" s="618">
        <v>0</v>
      </c>
      <c r="AD267" s="618">
        <v>0</v>
      </c>
      <c r="AE267" s="618">
        <v>0</v>
      </c>
      <c r="AF267" s="618">
        <v>0</v>
      </c>
      <c r="AG267" s="618">
        <v>0</v>
      </c>
      <c r="AH267" s="618">
        <v>103277.54</v>
      </c>
      <c r="AI267" s="618">
        <v>81464.039999999994</v>
      </c>
      <c r="AJ267" s="618">
        <v>315258.57</v>
      </c>
      <c r="AK267" s="618">
        <v>0</v>
      </c>
      <c r="AL267" s="618">
        <v>0</v>
      </c>
      <c r="AM267" s="618">
        <v>0</v>
      </c>
      <c r="AN267" s="618">
        <v>0</v>
      </c>
      <c r="AO267" s="618">
        <v>0</v>
      </c>
      <c r="AP267" s="619">
        <v>0</v>
      </c>
      <c r="AQ267" s="615">
        <v>0</v>
      </c>
      <c r="AR267" s="616">
        <f t="shared" ref="AR267:AR281" si="28">IFERROR(($AL267-$AN267)/$AX267,0)</f>
        <v>0</v>
      </c>
      <c r="AS267" s="616">
        <f t="shared" ref="AS267:AS281" si="29">IFERROR(($AM267-$AO267)/$AX267,0)</f>
        <v>0</v>
      </c>
      <c r="AT267" s="616">
        <f t="shared" ref="AT267:AT281" si="30">$AC267+$AP267+$AN267+$AQ267*$AE267</f>
        <v>0</v>
      </c>
      <c r="AU267" s="616">
        <f t="shared" si="27"/>
        <v>0</v>
      </c>
      <c r="AV267" s="616">
        <f t="shared" ref="AV267:AV281" si="31">$AB267*$AQ267+$AL267</f>
        <v>0</v>
      </c>
      <c r="AW267" s="616">
        <f t="shared" ref="AW267:AW281" si="32">$AB267*(1-$AQ267)+$AM267</f>
        <v>500000.15</v>
      </c>
      <c r="AX267" s="616">
        <f t="shared" ref="AX267:AX281" si="33">IFERROR(($U267*99976.1+$T267*3412.14)/($S267*99976.1+$Q267*3412.14),0)</f>
        <v>0</v>
      </c>
      <c r="AY267" s="484"/>
      <c r="AZ267" s="484"/>
    </row>
    <row r="268" spans="1:52">
      <c r="A268" s="154"/>
      <c r="B268" s="612">
        <v>2031</v>
      </c>
      <c r="C268" s="613" t="s">
        <v>239</v>
      </c>
      <c r="D268" s="613" t="s">
        <v>510</v>
      </c>
      <c r="E268" s="613" t="s">
        <v>511</v>
      </c>
      <c r="F268" s="613"/>
      <c r="G268" s="613" t="s">
        <v>39</v>
      </c>
      <c r="H268" s="613" t="s">
        <v>24</v>
      </c>
      <c r="I268" s="613" t="s">
        <v>51</v>
      </c>
      <c r="J268" s="613" t="s">
        <v>413</v>
      </c>
      <c r="K268" s="613"/>
      <c r="L268" s="613" t="s">
        <v>29</v>
      </c>
      <c r="M268" s="613" t="s">
        <v>353</v>
      </c>
      <c r="N268" s="613">
        <v>0</v>
      </c>
      <c r="O268" s="613">
        <v>0</v>
      </c>
      <c r="P268" s="613">
        <v>0</v>
      </c>
      <c r="Q268" s="613">
        <v>0</v>
      </c>
      <c r="R268" s="613">
        <v>0</v>
      </c>
      <c r="S268" s="613">
        <v>0</v>
      </c>
      <c r="T268" s="613">
        <v>0</v>
      </c>
      <c r="U268" s="613">
        <v>0</v>
      </c>
      <c r="V268" s="613">
        <v>0</v>
      </c>
      <c r="W268" s="613">
        <v>0</v>
      </c>
      <c r="X268" s="613">
        <v>0</v>
      </c>
      <c r="Y268" s="613">
        <v>0</v>
      </c>
      <c r="Z268" s="613">
        <v>9000</v>
      </c>
      <c r="AA268" s="613">
        <v>9000</v>
      </c>
      <c r="AB268" s="613">
        <v>9000</v>
      </c>
      <c r="AC268" s="613">
        <v>0</v>
      </c>
      <c r="AD268" s="613">
        <v>0</v>
      </c>
      <c r="AE268" s="613">
        <v>0</v>
      </c>
      <c r="AF268" s="613">
        <v>0</v>
      </c>
      <c r="AG268" s="613">
        <v>0</v>
      </c>
      <c r="AH268" s="613">
        <v>4500</v>
      </c>
      <c r="AI268" s="613">
        <v>0</v>
      </c>
      <c r="AJ268" s="613">
        <v>4500</v>
      </c>
      <c r="AK268" s="613">
        <v>0</v>
      </c>
      <c r="AL268" s="613">
        <v>0</v>
      </c>
      <c r="AM268" s="613">
        <v>0</v>
      </c>
      <c r="AN268" s="613">
        <v>0</v>
      </c>
      <c r="AO268" s="613">
        <v>0</v>
      </c>
      <c r="AP268" s="614">
        <v>0</v>
      </c>
      <c r="AQ268" s="615">
        <v>0</v>
      </c>
      <c r="AR268" s="616">
        <f t="shared" si="28"/>
        <v>0</v>
      </c>
      <c r="AS268" s="616">
        <f t="shared" si="29"/>
        <v>0</v>
      </c>
      <c r="AT268" s="616">
        <f t="shared" si="30"/>
        <v>0</v>
      </c>
      <c r="AU268" s="616">
        <f t="shared" ref="AU268:AU281" si="34">$AD268+$AO268+(1-$AQ268)*$AE268</f>
        <v>0</v>
      </c>
      <c r="AV268" s="616">
        <f t="shared" si="31"/>
        <v>0</v>
      </c>
      <c r="AW268" s="616">
        <f t="shared" si="32"/>
        <v>9000</v>
      </c>
      <c r="AX268" s="616">
        <f t="shared" si="33"/>
        <v>0</v>
      </c>
      <c r="AY268" s="484"/>
      <c r="AZ268" s="484"/>
    </row>
    <row r="269" spans="1:52">
      <c r="A269" s="484"/>
      <c r="B269" s="617">
        <v>2031</v>
      </c>
      <c r="C269" s="618" t="s">
        <v>239</v>
      </c>
      <c r="D269" s="618" t="s">
        <v>512</v>
      </c>
      <c r="E269" s="618" t="s">
        <v>513</v>
      </c>
      <c r="F269" s="618"/>
      <c r="G269" s="618" t="s">
        <v>27</v>
      </c>
      <c r="H269" s="618" t="s">
        <v>24</v>
      </c>
      <c r="I269" s="618" t="s">
        <v>51</v>
      </c>
      <c r="J269" s="618" t="s">
        <v>413</v>
      </c>
      <c r="K269" s="618"/>
      <c r="L269" s="618" t="s">
        <v>29</v>
      </c>
      <c r="M269" s="618" t="s">
        <v>353</v>
      </c>
      <c r="N269" s="618">
        <v>0</v>
      </c>
      <c r="O269" s="618">
        <v>0</v>
      </c>
      <c r="P269" s="618">
        <v>0</v>
      </c>
      <c r="Q269" s="618">
        <v>0</v>
      </c>
      <c r="R269" s="618">
        <v>0</v>
      </c>
      <c r="S269" s="618">
        <v>0</v>
      </c>
      <c r="T269" s="618">
        <v>0</v>
      </c>
      <c r="U269" s="618">
        <v>0</v>
      </c>
      <c r="V269" s="618">
        <v>0</v>
      </c>
      <c r="W269" s="618">
        <v>0</v>
      </c>
      <c r="X269" s="618">
        <v>0</v>
      </c>
      <c r="Y269" s="618">
        <v>0</v>
      </c>
      <c r="Z269" s="618">
        <v>50000</v>
      </c>
      <c r="AA269" s="618">
        <v>50000</v>
      </c>
      <c r="AB269" s="618">
        <v>50000</v>
      </c>
      <c r="AC269" s="618">
        <v>0</v>
      </c>
      <c r="AD269" s="618">
        <v>0</v>
      </c>
      <c r="AE269" s="618">
        <v>0</v>
      </c>
      <c r="AF269" s="618">
        <v>0</v>
      </c>
      <c r="AG269" s="618">
        <v>0</v>
      </c>
      <c r="AH269" s="618">
        <v>25000</v>
      </c>
      <c r="AI269" s="618">
        <v>0</v>
      </c>
      <c r="AJ269" s="618">
        <v>25000</v>
      </c>
      <c r="AK269" s="618">
        <v>0</v>
      </c>
      <c r="AL269" s="618">
        <v>0</v>
      </c>
      <c r="AM269" s="618">
        <v>0</v>
      </c>
      <c r="AN269" s="618">
        <v>0</v>
      </c>
      <c r="AO269" s="618">
        <v>0</v>
      </c>
      <c r="AP269" s="619">
        <v>0</v>
      </c>
      <c r="AQ269" s="615">
        <v>0</v>
      </c>
      <c r="AR269" s="616">
        <f t="shared" si="28"/>
        <v>0</v>
      </c>
      <c r="AS269" s="616">
        <f t="shared" si="29"/>
        <v>0</v>
      </c>
      <c r="AT269" s="616">
        <f t="shared" si="30"/>
        <v>0</v>
      </c>
      <c r="AU269" s="616">
        <f t="shared" si="34"/>
        <v>0</v>
      </c>
      <c r="AV269" s="616">
        <f t="shared" si="31"/>
        <v>0</v>
      </c>
      <c r="AW269" s="616">
        <f t="shared" si="32"/>
        <v>50000</v>
      </c>
      <c r="AX269" s="616">
        <f t="shared" si="33"/>
        <v>0</v>
      </c>
      <c r="AY269" s="484"/>
      <c r="AZ269" s="484"/>
    </row>
    <row r="270" spans="1:52">
      <c r="A270" s="154"/>
      <c r="B270" s="612">
        <v>2031</v>
      </c>
      <c r="C270" s="613" t="s">
        <v>239</v>
      </c>
      <c r="D270" s="613" t="s">
        <v>514</v>
      </c>
      <c r="E270" s="613" t="s">
        <v>515</v>
      </c>
      <c r="F270" s="613"/>
      <c r="G270" s="613" t="s">
        <v>33</v>
      </c>
      <c r="H270" s="613" t="s">
        <v>24</v>
      </c>
      <c r="I270" s="613" t="s">
        <v>51</v>
      </c>
      <c r="J270" s="613" t="s">
        <v>413</v>
      </c>
      <c r="K270" s="613"/>
      <c r="L270" s="613" t="s">
        <v>29</v>
      </c>
      <c r="M270" s="613" t="s">
        <v>353</v>
      </c>
      <c r="N270" s="613">
        <v>0</v>
      </c>
      <c r="O270" s="613">
        <v>0</v>
      </c>
      <c r="P270" s="613">
        <v>0</v>
      </c>
      <c r="Q270" s="613">
        <v>0</v>
      </c>
      <c r="R270" s="613">
        <v>0</v>
      </c>
      <c r="S270" s="613">
        <v>0</v>
      </c>
      <c r="T270" s="613">
        <v>0</v>
      </c>
      <c r="U270" s="613">
        <v>0</v>
      </c>
      <c r="V270" s="613">
        <v>0</v>
      </c>
      <c r="W270" s="613">
        <v>0</v>
      </c>
      <c r="X270" s="613">
        <v>0</v>
      </c>
      <c r="Y270" s="613">
        <v>0</v>
      </c>
      <c r="Z270" s="613">
        <v>9000</v>
      </c>
      <c r="AA270" s="613">
        <v>9000</v>
      </c>
      <c r="AB270" s="613">
        <v>9000</v>
      </c>
      <c r="AC270" s="613">
        <v>0</v>
      </c>
      <c r="AD270" s="613">
        <v>0</v>
      </c>
      <c r="AE270" s="613">
        <v>0</v>
      </c>
      <c r="AF270" s="613">
        <v>0</v>
      </c>
      <c r="AG270" s="613">
        <v>0</v>
      </c>
      <c r="AH270" s="613">
        <v>4500</v>
      </c>
      <c r="AI270" s="613">
        <v>0</v>
      </c>
      <c r="AJ270" s="613">
        <v>4500</v>
      </c>
      <c r="AK270" s="613">
        <v>0</v>
      </c>
      <c r="AL270" s="613">
        <v>0</v>
      </c>
      <c r="AM270" s="613">
        <v>0</v>
      </c>
      <c r="AN270" s="613">
        <v>0</v>
      </c>
      <c r="AO270" s="613">
        <v>0</v>
      </c>
      <c r="AP270" s="614">
        <v>0</v>
      </c>
      <c r="AQ270" s="615">
        <v>0</v>
      </c>
      <c r="AR270" s="616">
        <f t="shared" si="28"/>
        <v>0</v>
      </c>
      <c r="AS270" s="616">
        <f t="shared" si="29"/>
        <v>0</v>
      </c>
      <c r="AT270" s="616">
        <f t="shared" si="30"/>
        <v>0</v>
      </c>
      <c r="AU270" s="616">
        <f t="shared" si="34"/>
        <v>0</v>
      </c>
      <c r="AV270" s="616">
        <f t="shared" si="31"/>
        <v>0</v>
      </c>
      <c r="AW270" s="616">
        <f t="shared" si="32"/>
        <v>9000</v>
      </c>
      <c r="AX270" s="616">
        <f t="shared" si="33"/>
        <v>0</v>
      </c>
      <c r="AY270" s="484"/>
      <c r="AZ270" s="484"/>
    </row>
    <row r="271" spans="1:52">
      <c r="A271" s="484"/>
      <c r="B271" s="617">
        <v>2031</v>
      </c>
      <c r="C271" s="618" t="s">
        <v>239</v>
      </c>
      <c r="D271" s="618" t="s">
        <v>516</v>
      </c>
      <c r="E271" s="618" t="s">
        <v>517</v>
      </c>
      <c r="F271" s="618"/>
      <c r="G271" s="618" t="s">
        <v>45</v>
      </c>
      <c r="H271" s="618" t="s">
        <v>24</v>
      </c>
      <c r="I271" s="618" t="s">
        <v>51</v>
      </c>
      <c r="J271" s="618" t="s">
        <v>413</v>
      </c>
      <c r="K271" s="618"/>
      <c r="L271" s="618" t="s">
        <v>29</v>
      </c>
      <c r="M271" s="618" t="s">
        <v>353</v>
      </c>
      <c r="N271" s="618">
        <v>0</v>
      </c>
      <c r="O271" s="618">
        <v>0</v>
      </c>
      <c r="P271" s="618">
        <v>0</v>
      </c>
      <c r="Q271" s="618">
        <v>0</v>
      </c>
      <c r="R271" s="618">
        <v>0</v>
      </c>
      <c r="S271" s="618">
        <v>0</v>
      </c>
      <c r="T271" s="618">
        <v>0</v>
      </c>
      <c r="U271" s="618">
        <v>0</v>
      </c>
      <c r="V271" s="618">
        <v>0</v>
      </c>
      <c r="W271" s="618">
        <v>0</v>
      </c>
      <c r="X271" s="618">
        <v>0</v>
      </c>
      <c r="Y271" s="618">
        <v>0</v>
      </c>
      <c r="Z271" s="618">
        <v>32000</v>
      </c>
      <c r="AA271" s="618">
        <v>32000</v>
      </c>
      <c r="AB271" s="618">
        <v>32000</v>
      </c>
      <c r="AC271" s="618">
        <v>0</v>
      </c>
      <c r="AD271" s="618">
        <v>0</v>
      </c>
      <c r="AE271" s="618">
        <v>0</v>
      </c>
      <c r="AF271" s="618">
        <v>0</v>
      </c>
      <c r="AG271" s="618">
        <v>0</v>
      </c>
      <c r="AH271" s="618">
        <v>16000</v>
      </c>
      <c r="AI271" s="618">
        <v>0</v>
      </c>
      <c r="AJ271" s="618">
        <v>16000</v>
      </c>
      <c r="AK271" s="618">
        <v>0</v>
      </c>
      <c r="AL271" s="618">
        <v>0</v>
      </c>
      <c r="AM271" s="618">
        <v>0</v>
      </c>
      <c r="AN271" s="618">
        <v>0</v>
      </c>
      <c r="AO271" s="618">
        <v>0</v>
      </c>
      <c r="AP271" s="619">
        <v>0</v>
      </c>
      <c r="AQ271" s="615">
        <v>0</v>
      </c>
      <c r="AR271" s="616">
        <f t="shared" si="28"/>
        <v>0</v>
      </c>
      <c r="AS271" s="616">
        <f t="shared" si="29"/>
        <v>0</v>
      </c>
      <c r="AT271" s="616">
        <f t="shared" si="30"/>
        <v>0</v>
      </c>
      <c r="AU271" s="616">
        <f t="shared" si="34"/>
        <v>0</v>
      </c>
      <c r="AV271" s="616">
        <f t="shared" si="31"/>
        <v>0</v>
      </c>
      <c r="AW271" s="616">
        <f t="shared" si="32"/>
        <v>32000</v>
      </c>
      <c r="AX271" s="616">
        <f t="shared" si="33"/>
        <v>0</v>
      </c>
      <c r="AY271" s="484"/>
      <c r="AZ271" s="484"/>
    </row>
    <row r="272" spans="1:52">
      <c r="A272" s="154"/>
      <c r="B272" s="612">
        <v>2031</v>
      </c>
      <c r="C272" s="613" t="s">
        <v>239</v>
      </c>
      <c r="D272" s="613" t="s">
        <v>518</v>
      </c>
      <c r="E272" s="613" t="s">
        <v>519</v>
      </c>
      <c r="F272" s="613"/>
      <c r="G272" s="613" t="s">
        <v>18</v>
      </c>
      <c r="H272" s="613" t="s">
        <v>24</v>
      </c>
      <c r="I272" s="613" t="s">
        <v>51</v>
      </c>
      <c r="J272" s="613" t="s">
        <v>413</v>
      </c>
      <c r="K272" s="613"/>
      <c r="L272" s="613" t="s">
        <v>29</v>
      </c>
      <c r="M272" s="613" t="s">
        <v>353</v>
      </c>
      <c r="N272" s="613">
        <v>0</v>
      </c>
      <c r="O272" s="613">
        <v>0</v>
      </c>
      <c r="P272" s="613">
        <v>0</v>
      </c>
      <c r="Q272" s="613">
        <v>0</v>
      </c>
      <c r="R272" s="613">
        <v>0</v>
      </c>
      <c r="S272" s="613">
        <v>0</v>
      </c>
      <c r="T272" s="613">
        <v>0</v>
      </c>
      <c r="U272" s="613">
        <v>0</v>
      </c>
      <c r="V272" s="613">
        <v>0</v>
      </c>
      <c r="W272" s="613">
        <v>0</v>
      </c>
      <c r="X272" s="613">
        <v>0</v>
      </c>
      <c r="Y272" s="613">
        <v>0</v>
      </c>
      <c r="Z272" s="613">
        <v>32000</v>
      </c>
      <c r="AA272" s="613">
        <v>32000</v>
      </c>
      <c r="AB272" s="613">
        <v>32000</v>
      </c>
      <c r="AC272" s="613">
        <v>0</v>
      </c>
      <c r="AD272" s="613">
        <v>0</v>
      </c>
      <c r="AE272" s="613">
        <v>0</v>
      </c>
      <c r="AF272" s="613">
        <v>0</v>
      </c>
      <c r="AG272" s="613">
        <v>0</v>
      </c>
      <c r="AH272" s="613">
        <v>16500</v>
      </c>
      <c r="AI272" s="613">
        <v>0</v>
      </c>
      <c r="AJ272" s="613">
        <v>15500</v>
      </c>
      <c r="AK272" s="613">
        <v>0</v>
      </c>
      <c r="AL272" s="613">
        <v>0</v>
      </c>
      <c r="AM272" s="613">
        <v>0</v>
      </c>
      <c r="AN272" s="613">
        <v>0</v>
      </c>
      <c r="AO272" s="613">
        <v>0</v>
      </c>
      <c r="AP272" s="614">
        <v>0</v>
      </c>
      <c r="AQ272" s="615">
        <v>0</v>
      </c>
      <c r="AR272" s="616">
        <f t="shared" si="28"/>
        <v>0</v>
      </c>
      <c r="AS272" s="616">
        <f t="shared" si="29"/>
        <v>0</v>
      </c>
      <c r="AT272" s="616">
        <f t="shared" si="30"/>
        <v>0</v>
      </c>
      <c r="AU272" s="616">
        <f t="shared" si="34"/>
        <v>0</v>
      </c>
      <c r="AV272" s="616">
        <f t="shared" si="31"/>
        <v>0</v>
      </c>
      <c r="AW272" s="616">
        <f t="shared" si="32"/>
        <v>32000</v>
      </c>
      <c r="AX272" s="616">
        <f t="shared" si="33"/>
        <v>0</v>
      </c>
      <c r="AY272" s="484"/>
      <c r="AZ272" s="484"/>
    </row>
    <row r="273" spans="1:52">
      <c r="A273" s="484"/>
      <c r="B273" s="617">
        <v>2031</v>
      </c>
      <c r="C273" s="618" t="s">
        <v>239</v>
      </c>
      <c r="D273" s="618" t="s">
        <v>520</v>
      </c>
      <c r="E273" s="618" t="s">
        <v>521</v>
      </c>
      <c r="F273" s="618"/>
      <c r="G273" s="618" t="s">
        <v>50</v>
      </c>
      <c r="H273" s="618" t="s">
        <v>24</v>
      </c>
      <c r="I273" s="618" t="s">
        <v>446</v>
      </c>
      <c r="J273" s="618" t="s">
        <v>413</v>
      </c>
      <c r="K273" s="618"/>
      <c r="L273" s="618" t="s">
        <v>29</v>
      </c>
      <c r="M273" s="618" t="s">
        <v>353</v>
      </c>
      <c r="N273" s="618">
        <v>0</v>
      </c>
      <c r="O273" s="618">
        <v>0</v>
      </c>
      <c r="P273" s="618">
        <v>0</v>
      </c>
      <c r="Q273" s="618">
        <v>0</v>
      </c>
      <c r="R273" s="618">
        <v>0</v>
      </c>
      <c r="S273" s="618">
        <v>0</v>
      </c>
      <c r="T273" s="618">
        <v>0</v>
      </c>
      <c r="U273" s="618">
        <v>0</v>
      </c>
      <c r="V273" s="618">
        <v>0</v>
      </c>
      <c r="W273" s="618">
        <v>0</v>
      </c>
      <c r="X273" s="618">
        <v>0</v>
      </c>
      <c r="Y273" s="618">
        <v>0</v>
      </c>
      <c r="Z273" s="618">
        <v>20000</v>
      </c>
      <c r="AA273" s="618">
        <v>20000</v>
      </c>
      <c r="AB273" s="618">
        <v>20000</v>
      </c>
      <c r="AC273" s="618">
        <v>0</v>
      </c>
      <c r="AD273" s="618">
        <v>0</v>
      </c>
      <c r="AE273" s="618">
        <v>0</v>
      </c>
      <c r="AF273" s="618">
        <v>0</v>
      </c>
      <c r="AG273" s="618">
        <v>0</v>
      </c>
      <c r="AH273" s="618">
        <v>10000</v>
      </c>
      <c r="AI273" s="618">
        <v>0</v>
      </c>
      <c r="AJ273" s="618">
        <v>10000</v>
      </c>
      <c r="AK273" s="618">
        <v>0</v>
      </c>
      <c r="AL273" s="618">
        <v>0</v>
      </c>
      <c r="AM273" s="618">
        <v>0</v>
      </c>
      <c r="AN273" s="618">
        <v>0</v>
      </c>
      <c r="AO273" s="618">
        <v>0</v>
      </c>
      <c r="AP273" s="619">
        <v>0</v>
      </c>
      <c r="AQ273" s="615">
        <v>0</v>
      </c>
      <c r="AR273" s="616">
        <f t="shared" si="28"/>
        <v>0</v>
      </c>
      <c r="AS273" s="616">
        <f t="shared" si="29"/>
        <v>0</v>
      </c>
      <c r="AT273" s="616">
        <f t="shared" si="30"/>
        <v>0</v>
      </c>
      <c r="AU273" s="616">
        <f t="shared" si="34"/>
        <v>0</v>
      </c>
      <c r="AV273" s="616">
        <f t="shared" si="31"/>
        <v>0</v>
      </c>
      <c r="AW273" s="616">
        <f t="shared" si="32"/>
        <v>20000</v>
      </c>
      <c r="AX273" s="616">
        <f t="shared" si="33"/>
        <v>0</v>
      </c>
      <c r="AY273" s="484"/>
      <c r="AZ273" s="484"/>
    </row>
    <row r="274" spans="1:52">
      <c r="A274" s="154"/>
      <c r="B274" s="612">
        <v>2031</v>
      </c>
      <c r="C274" s="613" t="s">
        <v>239</v>
      </c>
      <c r="D274" s="613" t="s">
        <v>522</v>
      </c>
      <c r="E274" s="613" t="s">
        <v>523</v>
      </c>
      <c r="F274" s="613"/>
      <c r="G274" s="613" t="s">
        <v>50</v>
      </c>
      <c r="H274" s="613" t="s">
        <v>24</v>
      </c>
      <c r="I274" s="613" t="s">
        <v>446</v>
      </c>
      <c r="J274" s="613" t="s">
        <v>413</v>
      </c>
      <c r="K274" s="613"/>
      <c r="L274" s="613" t="s">
        <v>35</v>
      </c>
      <c r="M274" s="613" t="s">
        <v>353</v>
      </c>
      <c r="N274" s="613">
        <v>0</v>
      </c>
      <c r="O274" s="613">
        <v>0</v>
      </c>
      <c r="P274" s="613">
        <v>0</v>
      </c>
      <c r="Q274" s="613">
        <v>0</v>
      </c>
      <c r="R274" s="613">
        <v>0</v>
      </c>
      <c r="S274" s="613">
        <v>0</v>
      </c>
      <c r="T274" s="613">
        <v>0</v>
      </c>
      <c r="U274" s="613">
        <v>0</v>
      </c>
      <c r="V274" s="613">
        <v>0</v>
      </c>
      <c r="W274" s="613">
        <v>0</v>
      </c>
      <c r="X274" s="613">
        <v>0</v>
      </c>
      <c r="Y274" s="613">
        <v>0</v>
      </c>
      <c r="Z274" s="613">
        <v>40000</v>
      </c>
      <c r="AA274" s="613">
        <v>40000</v>
      </c>
      <c r="AB274" s="613">
        <v>40000</v>
      </c>
      <c r="AC274" s="613">
        <v>0</v>
      </c>
      <c r="AD274" s="613">
        <v>0</v>
      </c>
      <c r="AE274" s="613">
        <v>0</v>
      </c>
      <c r="AF274" s="613">
        <v>0</v>
      </c>
      <c r="AG274" s="613">
        <v>0</v>
      </c>
      <c r="AH274" s="613">
        <v>20000</v>
      </c>
      <c r="AI274" s="613">
        <v>0</v>
      </c>
      <c r="AJ274" s="613">
        <v>20000</v>
      </c>
      <c r="AK274" s="613">
        <v>0</v>
      </c>
      <c r="AL274" s="613">
        <v>0</v>
      </c>
      <c r="AM274" s="613">
        <v>0</v>
      </c>
      <c r="AN274" s="613">
        <v>0</v>
      </c>
      <c r="AO274" s="613">
        <v>0</v>
      </c>
      <c r="AP274" s="614">
        <v>0</v>
      </c>
      <c r="AQ274" s="615">
        <v>0</v>
      </c>
      <c r="AR274" s="616">
        <f t="shared" si="28"/>
        <v>0</v>
      </c>
      <c r="AS274" s="616">
        <f t="shared" si="29"/>
        <v>0</v>
      </c>
      <c r="AT274" s="616">
        <f t="shared" si="30"/>
        <v>0</v>
      </c>
      <c r="AU274" s="616">
        <f t="shared" si="34"/>
        <v>0</v>
      </c>
      <c r="AV274" s="616">
        <f t="shared" si="31"/>
        <v>0</v>
      </c>
      <c r="AW274" s="616">
        <f t="shared" si="32"/>
        <v>40000</v>
      </c>
      <c r="AX274" s="616">
        <f t="shared" si="33"/>
        <v>0</v>
      </c>
      <c r="AY274" s="484"/>
      <c r="AZ274" s="484"/>
    </row>
    <row r="275" spans="1:52">
      <c r="A275" s="484"/>
      <c r="B275" s="617">
        <v>2031</v>
      </c>
      <c r="C275" s="618" t="s">
        <v>239</v>
      </c>
      <c r="D275" s="618" t="s">
        <v>524</v>
      </c>
      <c r="E275" s="618" t="s">
        <v>524</v>
      </c>
      <c r="F275" s="618"/>
      <c r="G275" s="618" t="s">
        <v>54</v>
      </c>
      <c r="H275" s="618" t="s">
        <v>24</v>
      </c>
      <c r="I275" s="618" t="s">
        <v>46</v>
      </c>
      <c r="J275" s="618" t="s">
        <v>413</v>
      </c>
      <c r="K275" s="618"/>
      <c r="L275" s="618" t="s">
        <v>458</v>
      </c>
      <c r="M275" s="618" t="s">
        <v>353</v>
      </c>
      <c r="N275" s="618">
        <v>0</v>
      </c>
      <c r="O275" s="618">
        <v>0</v>
      </c>
      <c r="P275" s="618">
        <v>0</v>
      </c>
      <c r="Q275" s="618">
        <v>0</v>
      </c>
      <c r="R275" s="618">
        <v>0</v>
      </c>
      <c r="S275" s="618">
        <v>0</v>
      </c>
      <c r="T275" s="618">
        <v>0</v>
      </c>
      <c r="U275" s="618">
        <v>0</v>
      </c>
      <c r="V275" s="618">
        <v>0</v>
      </c>
      <c r="W275" s="618">
        <v>0</v>
      </c>
      <c r="X275" s="618">
        <v>0</v>
      </c>
      <c r="Y275" s="618">
        <v>0</v>
      </c>
      <c r="Z275" s="618">
        <v>0</v>
      </c>
      <c r="AA275" s="618">
        <v>0</v>
      </c>
      <c r="AB275" s="618">
        <v>0</v>
      </c>
      <c r="AC275" s="618">
        <v>0</v>
      </c>
      <c r="AD275" s="618">
        <v>0</v>
      </c>
      <c r="AE275" s="618">
        <v>0</v>
      </c>
      <c r="AF275" s="618">
        <v>0</v>
      </c>
      <c r="AG275" s="618">
        <v>0</v>
      </c>
      <c r="AH275" s="618">
        <v>0</v>
      </c>
      <c r="AI275" s="618">
        <v>0</v>
      </c>
      <c r="AJ275" s="618">
        <v>0</v>
      </c>
      <c r="AK275" s="618">
        <v>0</v>
      </c>
      <c r="AL275" s="618">
        <v>0</v>
      </c>
      <c r="AM275" s="618">
        <v>0</v>
      </c>
      <c r="AN275" s="618">
        <v>0</v>
      </c>
      <c r="AO275" s="618">
        <v>0</v>
      </c>
      <c r="AP275" s="619">
        <v>0</v>
      </c>
      <c r="AQ275" s="615">
        <v>0</v>
      </c>
      <c r="AR275" s="616">
        <f t="shared" si="28"/>
        <v>0</v>
      </c>
      <c r="AS275" s="616">
        <f t="shared" si="29"/>
        <v>0</v>
      </c>
      <c r="AT275" s="616">
        <f t="shared" si="30"/>
        <v>0</v>
      </c>
      <c r="AU275" s="616">
        <f t="shared" si="34"/>
        <v>0</v>
      </c>
      <c r="AV275" s="616">
        <f t="shared" si="31"/>
        <v>0</v>
      </c>
      <c r="AW275" s="616">
        <f t="shared" si="32"/>
        <v>0</v>
      </c>
      <c r="AX275" s="616">
        <f t="shared" si="33"/>
        <v>0</v>
      </c>
      <c r="AY275" s="484"/>
      <c r="AZ275" s="484"/>
    </row>
    <row r="276" spans="1:52">
      <c r="A276" s="154"/>
      <c r="B276" s="612">
        <v>2031</v>
      </c>
      <c r="C276" s="613" t="s">
        <v>239</v>
      </c>
      <c r="D276" s="613" t="s">
        <v>525</v>
      </c>
      <c r="E276" s="613" t="s">
        <v>525</v>
      </c>
      <c r="F276" s="613"/>
      <c r="G276" s="613" t="s">
        <v>54</v>
      </c>
      <c r="H276" s="613" t="s">
        <v>24</v>
      </c>
      <c r="I276" s="613" t="s">
        <v>46</v>
      </c>
      <c r="J276" s="613" t="s">
        <v>413</v>
      </c>
      <c r="K276" s="613"/>
      <c r="L276" s="613" t="s">
        <v>35</v>
      </c>
      <c r="M276" s="613" t="s">
        <v>353</v>
      </c>
      <c r="N276" s="613">
        <v>0</v>
      </c>
      <c r="O276" s="613">
        <v>0</v>
      </c>
      <c r="P276" s="613">
        <v>0</v>
      </c>
      <c r="Q276" s="613">
        <v>0</v>
      </c>
      <c r="R276" s="613">
        <v>0</v>
      </c>
      <c r="S276" s="613">
        <v>0</v>
      </c>
      <c r="T276" s="613">
        <v>0</v>
      </c>
      <c r="U276" s="613">
        <v>0</v>
      </c>
      <c r="V276" s="613">
        <v>0</v>
      </c>
      <c r="W276" s="613">
        <v>0</v>
      </c>
      <c r="X276" s="613">
        <v>0</v>
      </c>
      <c r="Y276" s="613">
        <v>0</v>
      </c>
      <c r="Z276" s="613">
        <v>686272</v>
      </c>
      <c r="AA276" s="613">
        <v>686272</v>
      </c>
      <c r="AB276" s="613">
        <v>686272</v>
      </c>
      <c r="AC276" s="613">
        <v>0</v>
      </c>
      <c r="AD276" s="613">
        <v>0</v>
      </c>
      <c r="AE276" s="613">
        <v>0</v>
      </c>
      <c r="AF276" s="613">
        <v>0</v>
      </c>
      <c r="AG276" s="613">
        <v>0</v>
      </c>
      <c r="AH276" s="613">
        <v>686272</v>
      </c>
      <c r="AI276" s="613">
        <v>0</v>
      </c>
      <c r="AJ276" s="613">
        <v>0</v>
      </c>
      <c r="AK276" s="613">
        <v>0</v>
      </c>
      <c r="AL276" s="613">
        <v>0</v>
      </c>
      <c r="AM276" s="613">
        <v>0</v>
      </c>
      <c r="AN276" s="613">
        <v>0</v>
      </c>
      <c r="AO276" s="613">
        <v>0</v>
      </c>
      <c r="AP276" s="614">
        <v>0</v>
      </c>
      <c r="AQ276" s="615">
        <v>0</v>
      </c>
      <c r="AR276" s="616">
        <f>IFERROR(($AL276-$AN276)/$AX276,0)</f>
        <v>0</v>
      </c>
      <c r="AS276" s="616">
        <f t="shared" si="29"/>
        <v>0</v>
      </c>
      <c r="AT276" s="616">
        <f t="shared" si="30"/>
        <v>0</v>
      </c>
      <c r="AU276" s="616">
        <f t="shared" si="34"/>
        <v>0</v>
      </c>
      <c r="AV276" s="616">
        <f t="shared" si="31"/>
        <v>0</v>
      </c>
      <c r="AW276" s="616">
        <f t="shared" si="32"/>
        <v>686272</v>
      </c>
      <c r="AX276" s="616">
        <f t="shared" si="33"/>
        <v>0</v>
      </c>
      <c r="AY276" s="484"/>
      <c r="AZ276" s="484"/>
    </row>
    <row r="277" spans="1:52">
      <c r="A277" s="484"/>
      <c r="B277" s="617">
        <v>2031</v>
      </c>
      <c r="C277" s="618" t="s">
        <v>239</v>
      </c>
      <c r="D277" s="618" t="s">
        <v>526</v>
      </c>
      <c r="E277" s="618" t="s">
        <v>526</v>
      </c>
      <c r="F277" s="618"/>
      <c r="G277" s="618" t="s">
        <v>54</v>
      </c>
      <c r="H277" s="618" t="s">
        <v>24</v>
      </c>
      <c r="I277" s="618" t="s">
        <v>46</v>
      </c>
      <c r="J277" s="618" t="s">
        <v>413</v>
      </c>
      <c r="K277" s="618"/>
      <c r="L277" s="618" t="s">
        <v>29</v>
      </c>
      <c r="M277" s="618" t="s">
        <v>353</v>
      </c>
      <c r="N277" s="618">
        <v>0</v>
      </c>
      <c r="O277" s="618">
        <v>0</v>
      </c>
      <c r="P277" s="618">
        <v>0</v>
      </c>
      <c r="Q277" s="618">
        <v>0</v>
      </c>
      <c r="R277" s="618">
        <v>0</v>
      </c>
      <c r="S277" s="618">
        <v>0</v>
      </c>
      <c r="T277" s="618">
        <v>0</v>
      </c>
      <c r="U277" s="618">
        <v>0</v>
      </c>
      <c r="V277" s="618">
        <v>0</v>
      </c>
      <c r="W277" s="618">
        <v>0</v>
      </c>
      <c r="X277" s="618">
        <v>0</v>
      </c>
      <c r="Y277" s="618">
        <v>0</v>
      </c>
      <c r="Z277" s="618">
        <v>1379620</v>
      </c>
      <c r="AA277" s="618">
        <v>1379620</v>
      </c>
      <c r="AB277" s="618">
        <v>1379620</v>
      </c>
      <c r="AC277" s="618">
        <v>0</v>
      </c>
      <c r="AD277" s="618">
        <v>0</v>
      </c>
      <c r="AE277" s="618">
        <v>0</v>
      </c>
      <c r="AF277" s="618">
        <v>0</v>
      </c>
      <c r="AG277" s="618">
        <v>0</v>
      </c>
      <c r="AH277" s="618">
        <v>1379620</v>
      </c>
      <c r="AI277" s="618">
        <v>0</v>
      </c>
      <c r="AJ277" s="618">
        <v>0</v>
      </c>
      <c r="AK277" s="618">
        <v>0</v>
      </c>
      <c r="AL277" s="618">
        <v>0</v>
      </c>
      <c r="AM277" s="618">
        <v>0</v>
      </c>
      <c r="AN277" s="618">
        <v>0</v>
      </c>
      <c r="AO277" s="618">
        <v>0</v>
      </c>
      <c r="AP277" s="619">
        <v>0</v>
      </c>
      <c r="AQ277" s="615">
        <v>0</v>
      </c>
      <c r="AR277" s="616">
        <f t="shared" si="28"/>
        <v>0</v>
      </c>
      <c r="AS277" s="616">
        <f t="shared" si="29"/>
        <v>0</v>
      </c>
      <c r="AT277" s="616">
        <f t="shared" si="30"/>
        <v>0</v>
      </c>
      <c r="AU277" s="616">
        <f t="shared" si="34"/>
        <v>0</v>
      </c>
      <c r="AV277" s="616">
        <f t="shared" si="31"/>
        <v>0</v>
      </c>
      <c r="AW277" s="616">
        <f t="shared" si="32"/>
        <v>1379620</v>
      </c>
      <c r="AX277" s="616">
        <f t="shared" si="33"/>
        <v>0</v>
      </c>
      <c r="AY277" s="484"/>
      <c r="AZ277" s="484"/>
    </row>
    <row r="278" spans="1:52">
      <c r="A278" s="154"/>
      <c r="B278" s="612">
        <v>2031</v>
      </c>
      <c r="C278" s="613" t="s">
        <v>239</v>
      </c>
      <c r="D278" s="613" t="s">
        <v>527</v>
      </c>
      <c r="E278" s="613" t="s">
        <v>527</v>
      </c>
      <c r="F278" s="613"/>
      <c r="G278" s="613" t="s">
        <v>54</v>
      </c>
      <c r="H278" s="613" t="s">
        <v>24</v>
      </c>
      <c r="I278" s="613" t="s">
        <v>46</v>
      </c>
      <c r="J278" s="613" t="s">
        <v>413</v>
      </c>
      <c r="K278" s="613"/>
      <c r="L278" s="613" t="s">
        <v>20</v>
      </c>
      <c r="M278" s="613" t="s">
        <v>353</v>
      </c>
      <c r="N278" s="613">
        <v>0</v>
      </c>
      <c r="O278" s="613">
        <v>0</v>
      </c>
      <c r="P278" s="613">
        <v>0</v>
      </c>
      <c r="Q278" s="613">
        <v>0</v>
      </c>
      <c r="R278" s="613">
        <v>0</v>
      </c>
      <c r="S278" s="613">
        <v>0</v>
      </c>
      <c r="T278" s="613">
        <v>0</v>
      </c>
      <c r="U278" s="613">
        <v>0</v>
      </c>
      <c r="V278" s="613">
        <v>0</v>
      </c>
      <c r="W278" s="613">
        <v>0</v>
      </c>
      <c r="X278" s="613">
        <v>0</v>
      </c>
      <c r="Y278" s="613">
        <v>0</v>
      </c>
      <c r="Z278" s="613">
        <v>4634108</v>
      </c>
      <c r="AA278" s="613">
        <v>4634108</v>
      </c>
      <c r="AB278" s="613">
        <v>4634108</v>
      </c>
      <c r="AC278" s="613">
        <v>0</v>
      </c>
      <c r="AD278" s="613">
        <v>0</v>
      </c>
      <c r="AE278" s="613">
        <v>0</v>
      </c>
      <c r="AF278" s="613">
        <v>0</v>
      </c>
      <c r="AG278" s="613">
        <v>0</v>
      </c>
      <c r="AH278" s="613">
        <v>4634108</v>
      </c>
      <c r="AI278" s="613">
        <v>0</v>
      </c>
      <c r="AJ278" s="613">
        <v>0</v>
      </c>
      <c r="AK278" s="613">
        <v>0</v>
      </c>
      <c r="AL278" s="613">
        <v>0</v>
      </c>
      <c r="AM278" s="613">
        <v>0</v>
      </c>
      <c r="AN278" s="613">
        <v>0</v>
      </c>
      <c r="AO278" s="613">
        <v>0</v>
      </c>
      <c r="AP278" s="614">
        <v>0</v>
      </c>
      <c r="AQ278" s="615">
        <v>0</v>
      </c>
      <c r="AR278" s="616">
        <f t="shared" si="28"/>
        <v>0</v>
      </c>
      <c r="AS278" s="616">
        <f t="shared" si="29"/>
        <v>0</v>
      </c>
      <c r="AT278" s="616">
        <f t="shared" si="30"/>
        <v>0</v>
      </c>
      <c r="AU278" s="616">
        <f t="shared" si="34"/>
        <v>0</v>
      </c>
      <c r="AV278" s="616">
        <f t="shared" si="31"/>
        <v>0</v>
      </c>
      <c r="AW278" s="616">
        <f t="shared" si="32"/>
        <v>4634108</v>
      </c>
      <c r="AX278" s="616">
        <f t="shared" si="33"/>
        <v>0</v>
      </c>
      <c r="AY278" s="484"/>
      <c r="AZ278" s="484"/>
    </row>
    <row r="279" spans="1:52">
      <c r="A279" s="484"/>
      <c r="B279" s="617">
        <v>2031</v>
      </c>
      <c r="C279" s="618" t="s">
        <v>239</v>
      </c>
      <c r="D279" s="618" t="s">
        <v>528</v>
      </c>
      <c r="E279" s="618" t="s">
        <v>528</v>
      </c>
      <c r="F279" s="618"/>
      <c r="G279" s="618" t="s">
        <v>293</v>
      </c>
      <c r="H279" s="618" t="s">
        <v>24</v>
      </c>
      <c r="I279" s="618" t="s">
        <v>529</v>
      </c>
      <c r="J279" s="618" t="s">
        <v>413</v>
      </c>
      <c r="K279" s="618"/>
      <c r="L279" s="618" t="s">
        <v>529</v>
      </c>
      <c r="M279" s="618" t="s">
        <v>353</v>
      </c>
      <c r="N279" s="618">
        <v>0</v>
      </c>
      <c r="O279" s="618">
        <v>0</v>
      </c>
      <c r="P279" s="618">
        <v>0</v>
      </c>
      <c r="Q279" s="618">
        <v>0</v>
      </c>
      <c r="R279" s="618">
        <v>0</v>
      </c>
      <c r="S279" s="618">
        <v>0</v>
      </c>
      <c r="T279" s="618">
        <v>0</v>
      </c>
      <c r="U279" s="618">
        <v>0</v>
      </c>
      <c r="V279" s="618">
        <v>0</v>
      </c>
      <c r="W279" s="618">
        <v>0</v>
      </c>
      <c r="X279" s="618">
        <v>0</v>
      </c>
      <c r="Y279" s="618">
        <v>0</v>
      </c>
      <c r="Z279" s="618">
        <v>170916</v>
      </c>
      <c r="AA279" s="618">
        <v>170916</v>
      </c>
      <c r="AB279" s="618">
        <v>170916</v>
      </c>
      <c r="AC279" s="618">
        <v>0</v>
      </c>
      <c r="AD279" s="618">
        <v>0</v>
      </c>
      <c r="AE279" s="618">
        <v>0</v>
      </c>
      <c r="AF279" s="618">
        <v>0</v>
      </c>
      <c r="AG279" s="618">
        <v>0</v>
      </c>
      <c r="AH279" s="618">
        <v>0</v>
      </c>
      <c r="AI279" s="618">
        <v>0</v>
      </c>
      <c r="AJ279" s="618">
        <v>0</v>
      </c>
      <c r="AK279" s="618">
        <v>0</v>
      </c>
      <c r="AL279" s="618">
        <v>0</v>
      </c>
      <c r="AM279" s="618">
        <v>0</v>
      </c>
      <c r="AN279" s="618">
        <v>0</v>
      </c>
      <c r="AO279" s="618">
        <v>0</v>
      </c>
      <c r="AP279" s="619">
        <v>0</v>
      </c>
      <c r="AQ279" s="615">
        <v>0</v>
      </c>
      <c r="AR279" s="616">
        <f t="shared" si="28"/>
        <v>0</v>
      </c>
      <c r="AS279" s="616">
        <f t="shared" si="29"/>
        <v>0</v>
      </c>
      <c r="AT279" s="616">
        <f t="shared" si="30"/>
        <v>0</v>
      </c>
      <c r="AU279" s="616">
        <f t="shared" si="34"/>
        <v>0</v>
      </c>
      <c r="AV279" s="616">
        <f t="shared" si="31"/>
        <v>0</v>
      </c>
      <c r="AW279" s="616">
        <f t="shared" si="32"/>
        <v>170916</v>
      </c>
      <c r="AX279" s="616">
        <f t="shared" si="33"/>
        <v>0</v>
      </c>
      <c r="AY279" s="484"/>
      <c r="AZ279" s="484"/>
    </row>
    <row r="280" spans="1:52">
      <c r="A280" s="154"/>
      <c r="B280" s="612">
        <v>2031</v>
      </c>
      <c r="C280" s="613" t="s">
        <v>239</v>
      </c>
      <c r="D280" s="613" t="s">
        <v>530</v>
      </c>
      <c r="E280" s="613" t="s">
        <v>531</v>
      </c>
      <c r="F280" s="613"/>
      <c r="G280" s="613" t="s">
        <v>47</v>
      </c>
      <c r="H280" s="613" t="s">
        <v>24</v>
      </c>
      <c r="I280" s="613" t="s">
        <v>529</v>
      </c>
      <c r="J280" s="613" t="s">
        <v>413</v>
      </c>
      <c r="K280" s="613"/>
      <c r="L280" s="613" t="s">
        <v>529</v>
      </c>
      <c r="M280" s="613" t="s">
        <v>353</v>
      </c>
      <c r="N280" s="613">
        <v>0</v>
      </c>
      <c r="O280" s="613">
        <v>0</v>
      </c>
      <c r="P280" s="613">
        <v>0</v>
      </c>
      <c r="Q280" s="613">
        <v>0</v>
      </c>
      <c r="R280" s="613">
        <v>0</v>
      </c>
      <c r="S280" s="613">
        <v>0</v>
      </c>
      <c r="T280" s="613">
        <v>0</v>
      </c>
      <c r="U280" s="613">
        <v>0</v>
      </c>
      <c r="V280" s="613">
        <v>0</v>
      </c>
      <c r="W280" s="613">
        <v>0</v>
      </c>
      <c r="X280" s="613">
        <v>0</v>
      </c>
      <c r="Y280" s="613">
        <v>0</v>
      </c>
      <c r="Z280" s="613">
        <v>6000000</v>
      </c>
      <c r="AA280" s="613">
        <v>6000000</v>
      </c>
      <c r="AB280" s="613">
        <v>6000000</v>
      </c>
      <c r="AC280" s="613">
        <v>0</v>
      </c>
      <c r="AD280" s="613">
        <v>0</v>
      </c>
      <c r="AE280" s="613">
        <v>0</v>
      </c>
      <c r="AF280" s="613">
        <v>0</v>
      </c>
      <c r="AG280" s="613">
        <v>0</v>
      </c>
      <c r="AH280" s="613">
        <v>0</v>
      </c>
      <c r="AI280" s="613">
        <v>0</v>
      </c>
      <c r="AJ280" s="613">
        <v>0</v>
      </c>
      <c r="AK280" s="613">
        <v>0</v>
      </c>
      <c r="AL280" s="613">
        <v>0</v>
      </c>
      <c r="AM280" s="613">
        <v>0</v>
      </c>
      <c r="AN280" s="613">
        <v>0</v>
      </c>
      <c r="AO280" s="613">
        <v>0</v>
      </c>
      <c r="AP280" s="614">
        <v>0</v>
      </c>
      <c r="AQ280" s="615">
        <v>0</v>
      </c>
      <c r="AR280" s="616">
        <f t="shared" si="28"/>
        <v>0</v>
      </c>
      <c r="AS280" s="616">
        <f t="shared" si="29"/>
        <v>0</v>
      </c>
      <c r="AT280" s="616">
        <f t="shared" si="30"/>
        <v>0</v>
      </c>
      <c r="AU280" s="616">
        <f t="shared" si="34"/>
        <v>0</v>
      </c>
      <c r="AV280" s="616">
        <f t="shared" si="31"/>
        <v>0</v>
      </c>
      <c r="AW280" s="616">
        <f t="shared" si="32"/>
        <v>6000000</v>
      </c>
      <c r="AX280" s="616">
        <f t="shared" si="33"/>
        <v>0</v>
      </c>
      <c r="AY280" s="484"/>
      <c r="AZ280" s="484"/>
    </row>
    <row r="281" spans="1:52">
      <c r="A281" s="484"/>
      <c r="B281" s="617">
        <v>2031</v>
      </c>
      <c r="C281" s="618" t="s">
        <v>239</v>
      </c>
      <c r="D281" s="618" t="s">
        <v>532</v>
      </c>
      <c r="E281" s="618" t="s">
        <v>533</v>
      </c>
      <c r="F281" s="618"/>
      <c r="G281" s="618" t="s">
        <v>50</v>
      </c>
      <c r="H281" s="618" t="s">
        <v>24</v>
      </c>
      <c r="I281" s="618" t="s">
        <v>534</v>
      </c>
      <c r="J281" s="618" t="s">
        <v>413</v>
      </c>
      <c r="K281" s="618"/>
      <c r="L281" s="618"/>
      <c r="M281" s="618" t="s">
        <v>353</v>
      </c>
      <c r="N281" s="618">
        <v>0</v>
      </c>
      <c r="O281" s="618">
        <v>0</v>
      </c>
      <c r="P281" s="618">
        <v>0</v>
      </c>
      <c r="Q281" s="618">
        <v>0</v>
      </c>
      <c r="R281" s="618">
        <v>0</v>
      </c>
      <c r="S281" s="618">
        <v>0</v>
      </c>
      <c r="T281" s="618">
        <v>0</v>
      </c>
      <c r="U281" s="618">
        <v>0</v>
      </c>
      <c r="V281" s="618">
        <v>0</v>
      </c>
      <c r="W281" s="618">
        <v>0</v>
      </c>
      <c r="X281" s="618">
        <v>0</v>
      </c>
      <c r="Y281" s="618">
        <v>0</v>
      </c>
      <c r="Z281" s="618">
        <v>0</v>
      </c>
      <c r="AA281" s="618">
        <v>11161456</v>
      </c>
      <c r="AB281" s="618">
        <v>11161456</v>
      </c>
      <c r="AC281" s="618">
        <v>0</v>
      </c>
      <c r="AD281" s="618">
        <v>0</v>
      </c>
      <c r="AE281" s="618">
        <v>0</v>
      </c>
      <c r="AF281" s="618">
        <v>0</v>
      </c>
      <c r="AG281" s="618">
        <v>0</v>
      </c>
      <c r="AH281" s="618">
        <v>0</v>
      </c>
      <c r="AI281" s="618">
        <v>0</v>
      </c>
      <c r="AJ281" s="618">
        <v>0</v>
      </c>
      <c r="AK281" s="618">
        <v>0</v>
      </c>
      <c r="AL281" s="618">
        <v>0</v>
      </c>
      <c r="AM281" s="618">
        <v>0</v>
      </c>
      <c r="AN281" s="618">
        <v>0</v>
      </c>
      <c r="AO281" s="618">
        <v>0</v>
      </c>
      <c r="AP281" s="619">
        <v>0</v>
      </c>
      <c r="AQ281" s="615">
        <v>0</v>
      </c>
      <c r="AR281" s="616">
        <f t="shared" si="28"/>
        <v>0</v>
      </c>
      <c r="AS281" s="616">
        <f t="shared" si="29"/>
        <v>0</v>
      </c>
      <c r="AT281" s="616">
        <f t="shared" si="30"/>
        <v>0</v>
      </c>
      <c r="AU281" s="616">
        <f t="shared" si="34"/>
        <v>0</v>
      </c>
      <c r="AV281" s="616">
        <f t="shared" si="31"/>
        <v>0</v>
      </c>
      <c r="AW281" s="616">
        <f t="shared" si="32"/>
        <v>11161456</v>
      </c>
      <c r="AX281" s="616">
        <f t="shared" si="33"/>
        <v>0</v>
      </c>
      <c r="AY281" s="484"/>
      <c r="AZ281" s="484"/>
    </row>
    <row r="282" spans="1:52">
      <c r="A282" s="484"/>
      <c r="B282" s="484"/>
      <c r="C282" s="484"/>
      <c r="D282" s="484"/>
      <c r="E282" s="484"/>
      <c r="F282" s="484"/>
      <c r="G282" s="484"/>
      <c r="H282" s="484"/>
      <c r="I282" s="484"/>
      <c r="J282" s="484"/>
      <c r="K282" s="484"/>
      <c r="L282" s="484"/>
      <c r="M282" s="484"/>
      <c r="N282" s="484"/>
      <c r="O282" s="484"/>
      <c r="P282" s="484"/>
      <c r="Q282" s="484"/>
      <c r="R282" s="484"/>
      <c r="S282" s="484"/>
      <c r="T282" s="484"/>
      <c r="U282" s="484"/>
      <c r="V282" s="484"/>
      <c r="W282" s="484"/>
      <c r="X282" s="484"/>
      <c r="Y282" s="484"/>
      <c r="Z282" s="484"/>
      <c r="AA282" s="484"/>
      <c r="AB282" s="484"/>
      <c r="AC282" s="484"/>
      <c r="AD282" s="484"/>
      <c r="AE282" s="484"/>
      <c r="AF282" s="484"/>
      <c r="AG282" s="484"/>
      <c r="AH282" s="484"/>
      <c r="AI282" s="484"/>
      <c r="AJ282" s="484"/>
      <c r="AK282" s="484"/>
      <c r="AL282" s="484"/>
      <c r="AM282" s="484"/>
      <c r="AN282" s="484"/>
      <c r="AO282" s="484"/>
      <c r="AP282" s="484"/>
      <c r="AQ282" s="484"/>
      <c r="AR282" s="484"/>
      <c r="AS282" s="484"/>
      <c r="AT282" s="484"/>
      <c r="AU282" s="484"/>
      <c r="AV282" s="484"/>
      <c r="AW282" s="484"/>
      <c r="AX282" s="484"/>
      <c r="AY282" s="484"/>
      <c r="AZ282" s="484"/>
    </row>
    <row r="283" spans="1:52">
      <c r="A283" s="484"/>
      <c r="B283" s="484"/>
      <c r="C283" s="484"/>
      <c r="D283" s="484"/>
      <c r="E283" s="484"/>
      <c r="F283" s="484"/>
      <c r="G283" s="484"/>
      <c r="H283" s="484"/>
      <c r="I283" s="484"/>
      <c r="J283" s="484"/>
      <c r="K283" s="484"/>
      <c r="L283" s="484"/>
      <c r="M283" s="484"/>
      <c r="N283" s="484"/>
      <c r="O283" s="484"/>
      <c r="P283" s="484"/>
      <c r="Q283" s="484"/>
      <c r="R283" s="484"/>
      <c r="S283" s="484"/>
      <c r="T283" s="484"/>
      <c r="U283" s="484"/>
      <c r="V283" s="484"/>
      <c r="W283" s="484"/>
      <c r="X283" s="484"/>
      <c r="Y283" s="484"/>
      <c r="Z283" s="620"/>
      <c r="AA283" s="484"/>
      <c r="AB283" s="484"/>
      <c r="AC283" s="484"/>
      <c r="AD283" s="484"/>
      <c r="AE283" s="484"/>
      <c r="AF283" s="484"/>
      <c r="AG283" s="484"/>
      <c r="AH283" s="484"/>
      <c r="AI283" s="484"/>
      <c r="AJ283" s="484"/>
      <c r="AK283" s="484"/>
      <c r="AL283" s="484"/>
      <c r="AM283" s="484"/>
      <c r="AN283" s="484"/>
      <c r="AO283" s="484"/>
      <c r="AP283" s="484"/>
      <c r="AQ283" s="484"/>
      <c r="AR283" s="484"/>
      <c r="AS283" s="484"/>
      <c r="AT283" s="484"/>
      <c r="AU283" s="484"/>
      <c r="AV283" s="484"/>
      <c r="AW283" s="484"/>
      <c r="AX283" s="484"/>
      <c r="AY283" s="484"/>
      <c r="AZ283" s="484"/>
    </row>
    <row r="284" spans="1:52">
      <c r="A284" s="484"/>
      <c r="B284" s="484"/>
      <c r="C284" s="484"/>
      <c r="D284" s="484"/>
      <c r="E284" s="484"/>
      <c r="F284" s="484"/>
      <c r="G284" s="484"/>
      <c r="H284" s="484"/>
      <c r="I284" s="484"/>
      <c r="J284" s="484"/>
      <c r="K284" s="484"/>
      <c r="L284" s="484"/>
      <c r="M284" s="484"/>
      <c r="N284" s="484"/>
      <c r="O284" s="484"/>
      <c r="P284" s="484"/>
      <c r="Q284" s="484"/>
      <c r="R284" s="484"/>
      <c r="S284" s="484"/>
      <c r="T284" s="484"/>
      <c r="U284" s="484"/>
      <c r="V284" s="484"/>
      <c r="W284" s="484"/>
      <c r="X284" s="484"/>
      <c r="Y284" s="484"/>
      <c r="Z284" s="620"/>
      <c r="AA284" s="484"/>
      <c r="AB284" s="484"/>
      <c r="AC284" s="484"/>
      <c r="AD284" s="484"/>
      <c r="AE284" s="484"/>
      <c r="AF284" s="484"/>
      <c r="AG284" s="484"/>
      <c r="AH284" s="484"/>
      <c r="AI284" s="484"/>
      <c r="AJ284" s="484"/>
      <c r="AK284" s="484"/>
      <c r="AL284" s="484"/>
      <c r="AM284" s="484"/>
      <c r="AN284" s="484"/>
      <c r="AO284" s="484"/>
      <c r="AP284" s="484"/>
      <c r="AQ284" s="484"/>
      <c r="AR284" s="484"/>
      <c r="AS284" s="484"/>
      <c r="AT284" s="484"/>
      <c r="AU284" s="484"/>
      <c r="AV284" s="484"/>
      <c r="AW284" s="484"/>
      <c r="AX284" s="484"/>
      <c r="AY284" s="484"/>
      <c r="AZ284" s="484"/>
    </row>
    <row r="285" spans="1:52">
      <c r="A285" s="484"/>
      <c r="B285" s="484"/>
      <c r="C285" s="484"/>
      <c r="D285" s="484"/>
      <c r="E285" s="484"/>
      <c r="F285" s="484"/>
      <c r="G285" s="484"/>
      <c r="H285" s="484"/>
      <c r="I285" s="484"/>
      <c r="J285" s="484"/>
      <c r="K285" s="484"/>
      <c r="L285" s="484"/>
      <c r="M285" s="484"/>
      <c r="N285" s="484"/>
      <c r="O285" s="484"/>
      <c r="P285" s="484"/>
      <c r="Q285" s="484"/>
      <c r="R285" s="484"/>
      <c r="S285" s="484"/>
      <c r="T285" s="484"/>
      <c r="U285" s="484"/>
      <c r="V285" s="484"/>
      <c r="W285" s="484"/>
      <c r="X285" s="484"/>
      <c r="Y285" s="484"/>
      <c r="Z285" s="620"/>
      <c r="AA285" s="484"/>
      <c r="AB285" s="484"/>
      <c r="AC285" s="484"/>
      <c r="AD285" s="484"/>
      <c r="AE285" s="484"/>
      <c r="AF285" s="484"/>
      <c r="AG285" s="484"/>
      <c r="AH285" s="484"/>
      <c r="AI285" s="484"/>
      <c r="AJ285" s="484"/>
      <c r="AK285" s="484"/>
      <c r="AL285" s="484"/>
      <c r="AM285" s="484"/>
      <c r="AN285" s="484"/>
      <c r="AO285" s="484"/>
      <c r="AP285" s="484"/>
      <c r="AQ285" s="484"/>
      <c r="AR285" s="484"/>
      <c r="AS285" s="484"/>
      <c r="AT285" s="484"/>
      <c r="AU285" s="484"/>
      <c r="AV285" s="484"/>
      <c r="AW285" s="484"/>
      <c r="AX285" s="484"/>
      <c r="AY285" s="484"/>
      <c r="AZ285" s="484"/>
    </row>
    <row r="286" spans="1:52">
      <c r="A286" s="484"/>
      <c r="B286" s="484"/>
      <c r="C286" s="484"/>
      <c r="D286" s="484"/>
      <c r="E286" s="484"/>
      <c r="F286" s="484"/>
      <c r="G286" s="484"/>
      <c r="H286" s="484"/>
      <c r="I286" s="484"/>
      <c r="J286" s="484"/>
      <c r="K286" s="484"/>
      <c r="L286" s="484"/>
      <c r="M286" s="484"/>
      <c r="N286" s="484"/>
      <c r="O286" s="484"/>
      <c r="P286" s="484"/>
      <c r="Q286" s="484"/>
      <c r="R286" s="484"/>
      <c r="S286" s="484"/>
      <c r="T286" s="484"/>
      <c r="U286" s="484"/>
      <c r="V286" s="484"/>
      <c r="W286" s="484"/>
      <c r="X286" s="484"/>
      <c r="Y286" s="484"/>
      <c r="Z286" s="620"/>
      <c r="AA286" s="484"/>
      <c r="AB286" s="484"/>
      <c r="AC286" s="484"/>
      <c r="AD286" s="484"/>
      <c r="AE286" s="484"/>
      <c r="AF286" s="484"/>
      <c r="AG286" s="484"/>
      <c r="AH286" s="484"/>
      <c r="AI286" s="484"/>
      <c r="AJ286" s="484"/>
      <c r="AK286" s="484"/>
      <c r="AL286" s="484"/>
      <c r="AM286" s="484"/>
      <c r="AN286" s="484"/>
      <c r="AO286" s="484"/>
      <c r="AP286" s="484"/>
      <c r="AQ286" s="484"/>
      <c r="AR286" s="484"/>
      <c r="AS286" s="484"/>
      <c r="AT286" s="484"/>
      <c r="AU286" s="484"/>
      <c r="AV286" s="484"/>
      <c r="AW286" s="484"/>
      <c r="AX286" s="484"/>
      <c r="AY286" s="484"/>
      <c r="AZ286" s="484"/>
    </row>
    <row r="287" spans="1:52">
      <c r="A287" s="484"/>
      <c r="B287" s="484"/>
      <c r="C287" s="484"/>
      <c r="D287" s="484"/>
      <c r="E287" s="484"/>
      <c r="F287" s="484"/>
      <c r="G287" s="484"/>
      <c r="H287" s="484"/>
      <c r="I287" s="484"/>
      <c r="J287" s="484"/>
      <c r="K287" s="484"/>
      <c r="L287" s="484"/>
      <c r="M287" s="484"/>
      <c r="N287" s="484"/>
      <c r="O287" s="484"/>
      <c r="P287" s="484"/>
      <c r="Q287" s="484"/>
      <c r="R287" s="484"/>
      <c r="S287" s="484"/>
      <c r="T287" s="484"/>
      <c r="U287" s="484"/>
      <c r="V287" s="484"/>
      <c r="W287" s="484"/>
      <c r="X287" s="484"/>
      <c r="Y287" s="484"/>
      <c r="Z287" s="620"/>
      <c r="AA287" s="484"/>
      <c r="AB287" s="484"/>
      <c r="AC287" s="484"/>
      <c r="AD287" s="484"/>
      <c r="AE287" s="484"/>
      <c r="AF287" s="484"/>
      <c r="AG287" s="484"/>
      <c r="AH287" s="484"/>
      <c r="AI287" s="484"/>
      <c r="AJ287" s="484"/>
      <c r="AK287" s="484"/>
      <c r="AL287" s="484"/>
      <c r="AM287" s="484"/>
      <c r="AN287" s="484"/>
      <c r="AO287" s="484"/>
      <c r="AP287" s="484"/>
      <c r="AQ287" s="484"/>
      <c r="AR287" s="484"/>
      <c r="AS287" s="484"/>
      <c r="AT287" s="484"/>
      <c r="AU287" s="484"/>
      <c r="AV287" s="484"/>
      <c r="AW287" s="484"/>
      <c r="AX287" s="484"/>
      <c r="AY287" s="484"/>
      <c r="AZ287" s="484"/>
    </row>
    <row r="288" spans="1:52">
      <c r="A288" s="484"/>
      <c r="B288" s="484"/>
      <c r="C288" s="484"/>
      <c r="D288" s="484"/>
      <c r="E288" s="484"/>
      <c r="F288" s="484"/>
      <c r="G288" s="484"/>
      <c r="H288" s="484"/>
      <c r="I288" s="484"/>
      <c r="J288" s="484"/>
      <c r="K288" s="484"/>
      <c r="L288" s="484"/>
      <c r="M288" s="484"/>
      <c r="N288" s="484"/>
      <c r="O288" s="484"/>
      <c r="P288" s="484"/>
      <c r="Q288" s="484"/>
      <c r="R288" s="484"/>
      <c r="S288" s="484"/>
      <c r="T288" s="484"/>
      <c r="U288" s="484"/>
      <c r="V288" s="484"/>
      <c r="W288" s="484"/>
      <c r="X288" s="484"/>
      <c r="Y288" s="484"/>
      <c r="Z288" s="620"/>
      <c r="AA288" s="484"/>
      <c r="AB288" s="484"/>
      <c r="AC288" s="484"/>
      <c r="AD288" s="484"/>
      <c r="AE288" s="484"/>
      <c r="AF288" s="484"/>
      <c r="AG288" s="484"/>
      <c r="AH288" s="484"/>
      <c r="AI288" s="484"/>
      <c r="AJ288" s="484"/>
      <c r="AK288" s="484"/>
      <c r="AL288" s="484"/>
      <c r="AM288" s="484"/>
      <c r="AN288" s="484"/>
      <c r="AO288" s="484"/>
      <c r="AP288" s="484"/>
      <c r="AQ288" s="484"/>
      <c r="AR288" s="484"/>
      <c r="AS288" s="484"/>
      <c r="AT288" s="484"/>
      <c r="AU288" s="484"/>
      <c r="AV288" s="484"/>
      <c r="AW288" s="484"/>
      <c r="AX288" s="484"/>
      <c r="AY288" s="484"/>
      <c r="AZ288" s="484"/>
    </row>
    <row r="289" spans="1:50">
      <c r="A289" s="484"/>
      <c r="B289" s="484"/>
      <c r="C289" s="484"/>
      <c r="D289" s="484"/>
      <c r="E289" s="484"/>
      <c r="F289" s="484"/>
      <c r="G289" s="484"/>
      <c r="H289" s="484"/>
      <c r="I289" s="484"/>
      <c r="J289" s="484"/>
      <c r="K289" s="484"/>
      <c r="L289" s="484"/>
      <c r="M289" s="484"/>
      <c r="N289" s="484"/>
      <c r="O289" s="484"/>
      <c r="P289" s="484"/>
      <c r="Q289" s="484"/>
      <c r="R289" s="484"/>
      <c r="S289" s="484"/>
      <c r="T289" s="484"/>
      <c r="U289" s="484"/>
      <c r="V289" s="484"/>
      <c r="W289" s="484"/>
      <c r="X289" s="484"/>
      <c r="Y289" s="484"/>
      <c r="Z289" s="620"/>
      <c r="AA289" s="484"/>
      <c r="AB289" s="484"/>
      <c r="AC289" s="484"/>
      <c r="AD289" s="484"/>
      <c r="AE289" s="484"/>
      <c r="AF289" s="484"/>
      <c r="AG289" s="484"/>
      <c r="AH289" s="484"/>
      <c r="AI289" s="484"/>
      <c r="AJ289" s="484"/>
      <c r="AK289" s="484"/>
      <c r="AL289" s="484"/>
      <c r="AM289" s="484"/>
      <c r="AN289" s="484"/>
      <c r="AO289" s="484"/>
      <c r="AP289" s="484"/>
      <c r="AQ289" s="484"/>
      <c r="AR289" s="484"/>
      <c r="AS289" s="484"/>
      <c r="AT289" s="484"/>
      <c r="AU289" s="484"/>
      <c r="AV289" s="484"/>
      <c r="AW289" s="484"/>
      <c r="AX289" s="484"/>
    </row>
    <row r="290" spans="1:50">
      <c r="A290" s="484"/>
      <c r="B290" s="484"/>
      <c r="C290" s="484"/>
      <c r="D290" s="484"/>
      <c r="E290" s="484"/>
      <c r="F290" s="484"/>
      <c r="G290" s="484"/>
      <c r="H290" s="484"/>
      <c r="I290" s="484"/>
      <c r="J290" s="484"/>
      <c r="K290" s="484"/>
      <c r="L290" s="484"/>
      <c r="M290" s="484"/>
      <c r="N290" s="484"/>
      <c r="O290" s="484"/>
      <c r="P290" s="484"/>
      <c r="Q290" s="484"/>
      <c r="R290" s="484"/>
      <c r="S290" s="484"/>
      <c r="T290" s="484"/>
      <c r="U290" s="484"/>
      <c r="V290" s="484"/>
      <c r="W290" s="484"/>
      <c r="X290" s="484"/>
      <c r="Y290" s="484"/>
      <c r="Z290" s="620"/>
      <c r="AA290" s="484"/>
      <c r="AB290" s="484"/>
      <c r="AC290" s="484"/>
      <c r="AD290" s="484"/>
      <c r="AE290" s="484"/>
      <c r="AF290" s="484"/>
      <c r="AG290" s="484"/>
      <c r="AH290" s="484"/>
      <c r="AI290" s="484"/>
      <c r="AJ290" s="484"/>
      <c r="AK290" s="484"/>
      <c r="AL290" s="484"/>
      <c r="AM290" s="484"/>
      <c r="AN290" s="484"/>
      <c r="AO290" s="484"/>
      <c r="AP290" s="484"/>
      <c r="AQ290" s="484"/>
      <c r="AR290" s="484"/>
      <c r="AS290" s="484"/>
      <c r="AT290" s="484"/>
      <c r="AU290" s="484"/>
      <c r="AV290" s="484"/>
      <c r="AW290" s="484"/>
      <c r="AX290" s="484"/>
    </row>
    <row r="291" spans="1:50">
      <c r="A291" s="484"/>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620"/>
      <c r="AA291" s="484"/>
      <c r="AB291" s="484"/>
      <c r="AC291" s="484"/>
      <c r="AD291" s="484"/>
      <c r="AE291" s="484"/>
      <c r="AF291" s="484"/>
      <c r="AG291" s="484"/>
      <c r="AH291" s="484"/>
      <c r="AI291" s="484"/>
      <c r="AJ291" s="484"/>
      <c r="AK291" s="484"/>
      <c r="AL291" s="484"/>
      <c r="AM291" s="484"/>
      <c r="AN291" s="484"/>
      <c r="AO291" s="484"/>
      <c r="AP291" s="484"/>
      <c r="AQ291" s="484"/>
      <c r="AR291" s="484"/>
      <c r="AS291" s="484"/>
      <c r="AT291" s="484"/>
      <c r="AU291" s="484"/>
      <c r="AV291" s="484"/>
      <c r="AW291" s="484"/>
      <c r="AX291" s="484"/>
    </row>
    <row r="292" spans="1:50">
      <c r="A292" s="484"/>
      <c r="B292" s="484"/>
      <c r="C292" s="484"/>
      <c r="D292" s="484"/>
      <c r="E292" s="484"/>
      <c r="F292" s="484"/>
      <c r="G292" s="484"/>
      <c r="H292" s="484"/>
      <c r="I292" s="484"/>
      <c r="J292" s="484"/>
      <c r="K292" s="484"/>
      <c r="L292" s="484"/>
      <c r="M292" s="484"/>
      <c r="N292" s="484"/>
      <c r="O292" s="484"/>
      <c r="P292" s="484"/>
      <c r="Q292" s="484"/>
      <c r="R292" s="484"/>
      <c r="S292" s="484"/>
      <c r="T292" s="484"/>
      <c r="U292" s="484"/>
      <c r="V292" s="484"/>
      <c r="W292" s="484"/>
      <c r="X292" s="484"/>
      <c r="Y292" s="484"/>
      <c r="Z292" s="620"/>
      <c r="AA292" s="484"/>
      <c r="AB292" s="484"/>
      <c r="AC292" s="484"/>
      <c r="AD292" s="484"/>
      <c r="AE292" s="484"/>
      <c r="AF292" s="484"/>
      <c r="AG292" s="484"/>
      <c r="AH292" s="484"/>
      <c r="AI292" s="484"/>
      <c r="AJ292" s="484"/>
      <c r="AK292" s="484"/>
      <c r="AL292" s="484"/>
      <c r="AM292" s="484"/>
      <c r="AN292" s="484"/>
      <c r="AO292" s="484"/>
      <c r="AP292" s="484"/>
      <c r="AQ292" s="484"/>
      <c r="AR292" s="484"/>
      <c r="AS292" s="484"/>
      <c r="AT292" s="484"/>
      <c r="AU292" s="484"/>
      <c r="AV292" s="484"/>
      <c r="AW292" s="484"/>
      <c r="AX292" s="484"/>
    </row>
    <row r="293" spans="1:50">
      <c r="A293" s="484"/>
      <c r="B293" s="484"/>
      <c r="C293" s="484"/>
      <c r="D293" s="484"/>
      <c r="E293" s="484"/>
      <c r="F293" s="484"/>
      <c r="G293" s="484"/>
      <c r="H293" s="484"/>
      <c r="I293" s="484"/>
      <c r="J293" s="484"/>
      <c r="K293" s="484"/>
      <c r="L293" s="484"/>
      <c r="M293" s="484"/>
      <c r="N293" s="484"/>
      <c r="O293" s="484"/>
      <c r="P293" s="484"/>
      <c r="Q293" s="484"/>
      <c r="R293" s="484"/>
      <c r="S293" s="484"/>
      <c r="T293" s="484"/>
      <c r="U293" s="484"/>
      <c r="V293" s="484"/>
      <c r="W293" s="484"/>
      <c r="X293" s="484"/>
      <c r="Y293" s="484"/>
      <c r="Z293" s="620"/>
      <c r="AA293" s="484"/>
      <c r="AB293" s="484"/>
      <c r="AC293" s="484"/>
      <c r="AD293" s="484"/>
      <c r="AE293" s="484"/>
      <c r="AF293" s="484"/>
      <c r="AG293" s="484"/>
      <c r="AH293" s="484"/>
      <c r="AI293" s="484"/>
      <c r="AJ293" s="484"/>
      <c r="AK293" s="484"/>
      <c r="AL293" s="484"/>
      <c r="AM293" s="484"/>
      <c r="AN293" s="484"/>
      <c r="AO293" s="484"/>
      <c r="AP293" s="484"/>
      <c r="AQ293" s="484"/>
      <c r="AR293" s="484"/>
      <c r="AS293" s="484"/>
      <c r="AT293" s="484"/>
      <c r="AU293" s="484"/>
      <c r="AV293" s="484"/>
      <c r="AW293" s="484"/>
      <c r="AX293" s="484"/>
    </row>
    <row r="294" spans="1:50">
      <c r="A294" s="484"/>
      <c r="B294" s="484"/>
      <c r="C294" s="484"/>
      <c r="D294" s="484"/>
      <c r="E294" s="484"/>
      <c r="F294" s="484"/>
      <c r="G294" s="484"/>
      <c r="H294" s="484"/>
      <c r="I294" s="484"/>
      <c r="J294" s="484"/>
      <c r="K294" s="484"/>
      <c r="L294" s="484"/>
      <c r="M294" s="484"/>
      <c r="N294" s="484"/>
      <c r="O294" s="484"/>
      <c r="P294" s="484"/>
      <c r="Q294" s="484"/>
      <c r="R294" s="484"/>
      <c r="S294" s="484"/>
      <c r="T294" s="484"/>
      <c r="U294" s="484"/>
      <c r="V294" s="484"/>
      <c r="W294" s="484"/>
      <c r="X294" s="484"/>
      <c r="Y294" s="484"/>
      <c r="Z294" s="620"/>
      <c r="AA294" s="484"/>
      <c r="AB294" s="484"/>
      <c r="AC294" s="484"/>
      <c r="AD294" s="484"/>
      <c r="AE294" s="484"/>
      <c r="AF294" s="484"/>
      <c r="AG294" s="484"/>
      <c r="AH294" s="484"/>
      <c r="AI294" s="484"/>
      <c r="AJ294" s="484"/>
      <c r="AK294" s="484"/>
      <c r="AL294" s="484"/>
      <c r="AM294" s="484"/>
      <c r="AN294" s="484"/>
      <c r="AO294" s="484"/>
      <c r="AP294" s="484"/>
      <c r="AQ294" s="484"/>
      <c r="AR294" s="484"/>
      <c r="AS294" s="484"/>
      <c r="AT294" s="484"/>
      <c r="AU294" s="484"/>
      <c r="AV294" s="484"/>
      <c r="AW294" s="484"/>
      <c r="AX294" s="484"/>
    </row>
    <row r="295" spans="1:50">
      <c r="A295" s="484"/>
      <c r="B295" s="484"/>
      <c r="C295" s="484"/>
      <c r="D295" s="484"/>
      <c r="E295" s="484"/>
      <c r="F295" s="484"/>
      <c r="G295" s="484"/>
      <c r="H295" s="484"/>
      <c r="I295" s="484"/>
      <c r="J295" s="484"/>
      <c r="K295" s="484"/>
      <c r="L295" s="484"/>
      <c r="M295" s="484"/>
      <c r="N295" s="484"/>
      <c r="O295" s="484"/>
      <c r="P295" s="484"/>
      <c r="Q295" s="484"/>
      <c r="R295" s="484"/>
      <c r="S295" s="484"/>
      <c r="T295" s="484"/>
      <c r="U295" s="484"/>
      <c r="V295" s="484"/>
      <c r="W295" s="484"/>
      <c r="X295" s="484"/>
      <c r="Y295" s="484"/>
      <c r="Z295" s="620"/>
      <c r="AA295" s="484"/>
      <c r="AB295" s="484"/>
      <c r="AC295" s="484"/>
      <c r="AD295" s="484"/>
      <c r="AE295" s="484"/>
      <c r="AF295" s="484"/>
      <c r="AG295" s="484"/>
      <c r="AH295" s="484"/>
      <c r="AI295" s="484"/>
      <c r="AJ295" s="484"/>
      <c r="AK295" s="484"/>
      <c r="AL295" s="484"/>
      <c r="AM295" s="484"/>
      <c r="AN295" s="484"/>
      <c r="AO295" s="484"/>
      <c r="AP295" s="484"/>
      <c r="AQ295" s="484"/>
      <c r="AR295" s="484"/>
      <c r="AS295" s="484"/>
      <c r="AT295" s="484"/>
      <c r="AU295" s="484"/>
      <c r="AV295" s="484"/>
      <c r="AW295" s="484"/>
      <c r="AX295" s="484"/>
    </row>
    <row r="296" spans="1:50">
      <c r="A296" s="484"/>
      <c r="B296" s="484"/>
      <c r="C296" s="484"/>
      <c r="D296" s="484"/>
      <c r="E296" s="484"/>
      <c r="F296" s="484"/>
      <c r="G296" s="484"/>
      <c r="H296" s="484"/>
      <c r="I296" s="484"/>
      <c r="J296" s="484"/>
      <c r="K296" s="484"/>
      <c r="L296" s="484"/>
      <c r="M296" s="484"/>
      <c r="N296" s="484"/>
      <c r="O296" s="484"/>
      <c r="P296" s="484"/>
      <c r="Q296" s="484"/>
      <c r="R296" s="484"/>
      <c r="S296" s="484"/>
      <c r="T296" s="484"/>
      <c r="U296" s="484"/>
      <c r="V296" s="484"/>
      <c r="W296" s="484"/>
      <c r="X296" s="484"/>
      <c r="Y296" s="484"/>
      <c r="Z296" s="620"/>
      <c r="AA296" s="484"/>
      <c r="AB296" s="484"/>
      <c r="AC296" s="484"/>
      <c r="AD296" s="484"/>
      <c r="AE296" s="484"/>
      <c r="AF296" s="484"/>
      <c r="AG296" s="484"/>
      <c r="AH296" s="484"/>
      <c r="AI296" s="484"/>
      <c r="AJ296" s="484"/>
      <c r="AK296" s="484"/>
      <c r="AL296" s="484"/>
      <c r="AM296" s="484"/>
      <c r="AN296" s="484"/>
      <c r="AO296" s="484"/>
      <c r="AP296" s="484"/>
      <c r="AQ296" s="484"/>
      <c r="AR296" s="484"/>
      <c r="AS296" s="484"/>
      <c r="AT296" s="484"/>
      <c r="AU296" s="484"/>
      <c r="AV296" s="484"/>
      <c r="AW296" s="484"/>
      <c r="AX296" s="484"/>
    </row>
    <row r="297" spans="1:50">
      <c r="A297" s="484"/>
      <c r="B297" s="484"/>
      <c r="C297" s="484"/>
      <c r="D297" s="484"/>
      <c r="E297" s="484"/>
      <c r="F297" s="484"/>
      <c r="G297" s="484"/>
      <c r="H297" s="484"/>
      <c r="I297" s="484"/>
      <c r="J297" s="484"/>
      <c r="K297" s="484"/>
      <c r="L297" s="484"/>
      <c r="M297" s="484"/>
      <c r="N297" s="484"/>
      <c r="O297" s="484"/>
      <c r="P297" s="484"/>
      <c r="Q297" s="484"/>
      <c r="R297" s="484"/>
      <c r="S297" s="484"/>
      <c r="T297" s="484"/>
      <c r="U297" s="484"/>
      <c r="V297" s="484"/>
      <c r="W297" s="484"/>
      <c r="X297" s="484"/>
      <c r="Y297" s="484"/>
      <c r="Z297" s="620"/>
      <c r="AA297" s="484"/>
      <c r="AB297" s="484"/>
      <c r="AC297" s="484"/>
      <c r="AD297" s="484"/>
      <c r="AE297" s="484"/>
      <c r="AF297" s="484"/>
      <c r="AG297" s="484"/>
      <c r="AH297" s="484"/>
      <c r="AI297" s="484"/>
      <c r="AJ297" s="484"/>
      <c r="AK297" s="484"/>
      <c r="AL297" s="484"/>
      <c r="AM297" s="484"/>
      <c r="AN297" s="484"/>
      <c r="AO297" s="484"/>
      <c r="AP297" s="484"/>
      <c r="AQ297" s="484"/>
      <c r="AR297" s="484"/>
      <c r="AS297" s="484"/>
      <c r="AT297" s="484"/>
      <c r="AU297" s="484"/>
      <c r="AV297" s="484"/>
      <c r="AW297" s="484"/>
      <c r="AX297" s="484"/>
    </row>
    <row r="298" spans="1:50">
      <c r="A298" s="484"/>
      <c r="B298" s="484"/>
      <c r="C298" s="484"/>
      <c r="D298" s="484"/>
      <c r="E298" s="484"/>
      <c r="F298" s="484"/>
      <c r="G298" s="484"/>
      <c r="H298" s="484"/>
      <c r="I298" s="484"/>
      <c r="J298" s="484"/>
      <c r="K298" s="484"/>
      <c r="L298" s="484"/>
      <c r="M298" s="484"/>
      <c r="N298" s="484"/>
      <c r="O298" s="484"/>
      <c r="P298" s="484"/>
      <c r="Q298" s="484"/>
      <c r="R298" s="484"/>
      <c r="S298" s="484"/>
      <c r="T298" s="484"/>
      <c r="U298" s="484"/>
      <c r="V298" s="484"/>
      <c r="W298" s="484"/>
      <c r="X298" s="484"/>
      <c r="Y298" s="484"/>
      <c r="Z298" s="620"/>
      <c r="AA298" s="484"/>
      <c r="AB298" s="484"/>
      <c r="AC298" s="484"/>
      <c r="AD298" s="484"/>
      <c r="AE298" s="484"/>
      <c r="AF298" s="484"/>
      <c r="AG298" s="484"/>
      <c r="AH298" s="484"/>
      <c r="AI298" s="484"/>
      <c r="AJ298" s="484"/>
      <c r="AK298" s="484"/>
      <c r="AL298" s="484"/>
      <c r="AM298" s="484"/>
      <c r="AN298" s="484"/>
      <c r="AO298" s="484"/>
      <c r="AP298" s="484"/>
      <c r="AQ298" s="484"/>
      <c r="AR298" s="484"/>
      <c r="AS298" s="484"/>
      <c r="AT298" s="484"/>
      <c r="AU298" s="484"/>
      <c r="AV298" s="484"/>
      <c r="AW298" s="484"/>
      <c r="AX298" s="484"/>
    </row>
    <row r="299" spans="1:50">
      <c r="A299" s="484"/>
      <c r="B299" s="484"/>
      <c r="C299" s="484"/>
      <c r="D299" s="484"/>
      <c r="E299" s="484"/>
      <c r="F299" s="484"/>
      <c r="G299" s="484"/>
      <c r="H299" s="484"/>
      <c r="I299" s="484"/>
      <c r="J299" s="484"/>
      <c r="K299" s="484"/>
      <c r="L299" s="484"/>
      <c r="M299" s="484"/>
      <c r="N299" s="484"/>
      <c r="O299" s="484"/>
      <c r="P299" s="484"/>
      <c r="Q299" s="484"/>
      <c r="R299" s="484"/>
      <c r="S299" s="484"/>
      <c r="T299" s="484"/>
      <c r="U299" s="484"/>
      <c r="V299" s="484"/>
      <c r="W299" s="484"/>
      <c r="X299" s="484"/>
      <c r="Y299" s="484"/>
      <c r="Z299" s="620"/>
      <c r="AA299" s="484"/>
      <c r="AB299" s="484"/>
      <c r="AC299" s="484"/>
      <c r="AD299" s="484"/>
      <c r="AE299" s="484"/>
      <c r="AF299" s="484"/>
      <c r="AG299" s="484"/>
      <c r="AH299" s="484"/>
      <c r="AI299" s="484"/>
      <c r="AJ299" s="484"/>
      <c r="AK299" s="484"/>
      <c r="AL299" s="484"/>
      <c r="AM299" s="484"/>
      <c r="AN299" s="484"/>
      <c r="AO299" s="484"/>
      <c r="AP299" s="484"/>
      <c r="AQ299" s="484"/>
      <c r="AR299" s="484"/>
      <c r="AS299" s="484"/>
      <c r="AT299" s="484"/>
      <c r="AU299" s="484"/>
      <c r="AV299" s="484"/>
      <c r="AW299" s="484"/>
      <c r="AX299" s="484"/>
    </row>
    <row r="300" spans="1:50">
      <c r="A300" s="484"/>
      <c r="B300" s="484"/>
      <c r="C300" s="484"/>
      <c r="D300" s="484"/>
      <c r="E300" s="484"/>
      <c r="F300" s="484"/>
      <c r="G300" s="484"/>
      <c r="H300" s="484"/>
      <c r="I300" s="484"/>
      <c r="J300" s="484"/>
      <c r="K300" s="484"/>
      <c r="L300" s="484"/>
      <c r="M300" s="484"/>
      <c r="N300" s="484"/>
      <c r="O300" s="484"/>
      <c r="P300" s="484"/>
      <c r="Q300" s="484"/>
      <c r="R300" s="484"/>
      <c r="S300" s="484"/>
      <c r="T300" s="484"/>
      <c r="U300" s="484"/>
      <c r="V300" s="484"/>
      <c r="W300" s="484"/>
      <c r="X300" s="484"/>
      <c r="Y300" s="484"/>
      <c r="Z300" s="620"/>
      <c r="AA300" s="484"/>
      <c r="AB300" s="484"/>
      <c r="AC300" s="484"/>
      <c r="AD300" s="484"/>
      <c r="AE300" s="484"/>
      <c r="AF300" s="484"/>
      <c r="AG300" s="484"/>
      <c r="AH300" s="484"/>
      <c r="AI300" s="484"/>
      <c r="AJ300" s="484"/>
      <c r="AK300" s="484"/>
      <c r="AL300" s="484"/>
      <c r="AM300" s="484"/>
      <c r="AN300" s="484"/>
      <c r="AO300" s="484"/>
      <c r="AP300" s="484"/>
      <c r="AQ300" s="484"/>
      <c r="AR300" s="484"/>
      <c r="AS300" s="484"/>
      <c r="AT300" s="484"/>
      <c r="AU300" s="484"/>
      <c r="AV300" s="484"/>
      <c r="AW300" s="484"/>
      <c r="AX300" s="484"/>
    </row>
    <row r="301" spans="1:50">
      <c r="A301" s="484"/>
      <c r="B301" s="484"/>
      <c r="C301" s="484"/>
      <c r="D301" s="484"/>
      <c r="E301" s="484"/>
      <c r="F301" s="484"/>
      <c r="G301" s="484"/>
      <c r="H301" s="484"/>
      <c r="I301" s="484"/>
      <c r="J301" s="484"/>
      <c r="K301" s="484"/>
      <c r="L301" s="484"/>
      <c r="M301" s="484"/>
      <c r="N301" s="484"/>
      <c r="O301" s="484"/>
      <c r="P301" s="484"/>
      <c r="Q301" s="484"/>
      <c r="R301" s="484"/>
      <c r="S301" s="484"/>
      <c r="T301" s="484"/>
      <c r="U301" s="484"/>
      <c r="V301" s="484"/>
      <c r="W301" s="484"/>
      <c r="X301" s="484"/>
      <c r="Y301" s="484"/>
      <c r="Z301" s="620"/>
      <c r="AA301" s="484"/>
      <c r="AB301" s="484"/>
      <c r="AC301" s="484"/>
      <c r="AD301" s="484"/>
      <c r="AE301" s="484"/>
      <c r="AF301" s="484"/>
      <c r="AG301" s="484"/>
      <c r="AH301" s="484"/>
      <c r="AI301" s="484"/>
      <c r="AJ301" s="484"/>
      <c r="AK301" s="484"/>
      <c r="AL301" s="484"/>
      <c r="AM301" s="484"/>
      <c r="AN301" s="484"/>
      <c r="AO301" s="484"/>
      <c r="AP301" s="484"/>
      <c r="AQ301" s="484"/>
      <c r="AR301" s="484"/>
      <c r="AS301" s="484"/>
      <c r="AT301" s="484"/>
      <c r="AU301" s="484"/>
      <c r="AV301" s="484"/>
      <c r="AW301" s="484"/>
      <c r="AX301" s="484"/>
    </row>
    <row r="302" spans="1:50">
      <c r="A302" s="484"/>
      <c r="B302" s="484"/>
      <c r="C302" s="484"/>
      <c r="D302" s="484"/>
      <c r="E302" s="484"/>
      <c r="F302" s="484"/>
      <c r="G302" s="484"/>
      <c r="H302" s="484"/>
      <c r="I302" s="484"/>
      <c r="J302" s="484"/>
      <c r="K302" s="484"/>
      <c r="L302" s="484"/>
      <c r="M302" s="484"/>
      <c r="N302" s="484"/>
      <c r="O302" s="484"/>
      <c r="P302" s="484"/>
      <c r="Q302" s="484"/>
      <c r="R302" s="484"/>
      <c r="S302" s="484"/>
      <c r="T302" s="484"/>
      <c r="U302" s="484"/>
      <c r="V302" s="484"/>
      <c r="W302" s="484"/>
      <c r="X302" s="484"/>
      <c r="Y302" s="484"/>
      <c r="Z302" s="620"/>
      <c r="AA302" s="484"/>
      <c r="AB302" s="484"/>
      <c r="AC302" s="484"/>
      <c r="AD302" s="484"/>
      <c r="AE302" s="484"/>
      <c r="AF302" s="484"/>
      <c r="AG302" s="484"/>
      <c r="AH302" s="484"/>
      <c r="AI302" s="484"/>
      <c r="AJ302" s="484"/>
      <c r="AK302" s="484"/>
      <c r="AL302" s="484"/>
      <c r="AM302" s="484"/>
      <c r="AN302" s="484"/>
      <c r="AO302" s="484"/>
      <c r="AP302" s="484"/>
      <c r="AQ302" s="484"/>
      <c r="AR302" s="484"/>
      <c r="AS302" s="484"/>
      <c r="AT302" s="484"/>
      <c r="AU302" s="484"/>
      <c r="AV302" s="484"/>
      <c r="AW302" s="484"/>
      <c r="AX302" s="484"/>
    </row>
    <row r="303" spans="1:50">
      <c r="A303" s="484"/>
      <c r="B303" s="484"/>
      <c r="C303" s="484"/>
      <c r="D303" s="484"/>
      <c r="E303" s="484"/>
      <c r="F303" s="484"/>
      <c r="G303" s="484"/>
      <c r="H303" s="484"/>
      <c r="I303" s="484"/>
      <c r="J303" s="484"/>
      <c r="K303" s="484"/>
      <c r="L303" s="484"/>
      <c r="M303" s="484"/>
      <c r="N303" s="484"/>
      <c r="O303" s="484"/>
      <c r="P303" s="484"/>
      <c r="Q303" s="484"/>
      <c r="R303" s="484"/>
      <c r="S303" s="484"/>
      <c r="T303" s="484"/>
      <c r="U303" s="484"/>
      <c r="V303" s="484"/>
      <c r="W303" s="484"/>
      <c r="X303" s="484"/>
      <c r="Y303" s="484"/>
      <c r="Z303" s="620"/>
      <c r="AA303" s="484"/>
      <c r="AB303" s="484"/>
      <c r="AC303" s="484"/>
      <c r="AD303" s="484"/>
      <c r="AE303" s="484"/>
      <c r="AF303" s="484"/>
      <c r="AG303" s="484"/>
      <c r="AH303" s="484"/>
      <c r="AI303" s="484"/>
      <c r="AJ303" s="484"/>
      <c r="AK303" s="484"/>
      <c r="AL303" s="484"/>
      <c r="AM303" s="484"/>
      <c r="AN303" s="484"/>
      <c r="AO303" s="484"/>
      <c r="AP303" s="484"/>
      <c r="AQ303" s="484"/>
      <c r="AR303" s="484"/>
      <c r="AS303" s="484"/>
      <c r="AT303" s="484"/>
      <c r="AU303" s="484"/>
      <c r="AV303" s="484"/>
      <c r="AW303" s="484"/>
      <c r="AX303" s="484"/>
    </row>
    <row r="304" spans="1:50">
      <c r="A304" s="484"/>
      <c r="B304" s="484"/>
      <c r="C304" s="484"/>
      <c r="D304" s="484"/>
      <c r="E304" s="484"/>
      <c r="F304" s="484"/>
      <c r="G304" s="484"/>
      <c r="H304" s="484"/>
      <c r="I304" s="484"/>
      <c r="J304" s="484"/>
      <c r="K304" s="484"/>
      <c r="L304" s="484"/>
      <c r="M304" s="484"/>
      <c r="N304" s="484"/>
      <c r="O304" s="484"/>
      <c r="P304" s="484"/>
      <c r="Q304" s="484"/>
      <c r="R304" s="484"/>
      <c r="S304" s="484"/>
      <c r="T304" s="484"/>
      <c r="U304" s="484"/>
      <c r="V304" s="484"/>
      <c r="W304" s="484"/>
      <c r="X304" s="484"/>
      <c r="Y304" s="484"/>
      <c r="Z304" s="620"/>
      <c r="AA304" s="484"/>
      <c r="AB304" s="484"/>
      <c r="AC304" s="484"/>
      <c r="AD304" s="484"/>
      <c r="AE304" s="484"/>
      <c r="AF304" s="484"/>
      <c r="AG304" s="484"/>
      <c r="AH304" s="484"/>
      <c r="AI304" s="484"/>
      <c r="AJ304" s="484"/>
      <c r="AK304" s="484"/>
      <c r="AL304" s="484"/>
      <c r="AM304" s="484"/>
      <c r="AN304" s="484"/>
      <c r="AO304" s="484"/>
      <c r="AP304" s="484"/>
      <c r="AQ304" s="484"/>
      <c r="AR304" s="484"/>
      <c r="AS304" s="484"/>
      <c r="AT304" s="484"/>
      <c r="AU304" s="484"/>
      <c r="AV304" s="484"/>
      <c r="AW304" s="484"/>
      <c r="AX304" s="484"/>
    </row>
    <row r="305" spans="1:50">
      <c r="A305" s="484"/>
      <c r="B305" s="484"/>
      <c r="C305" s="484"/>
      <c r="D305" s="484"/>
      <c r="E305" s="484"/>
      <c r="F305" s="484"/>
      <c r="G305" s="484"/>
      <c r="H305" s="484"/>
      <c r="I305" s="484"/>
      <c r="J305" s="484"/>
      <c r="K305" s="484"/>
      <c r="L305" s="484"/>
      <c r="M305" s="484"/>
      <c r="N305" s="484"/>
      <c r="O305" s="484"/>
      <c r="P305" s="484"/>
      <c r="Q305" s="484"/>
      <c r="R305" s="484"/>
      <c r="S305" s="484"/>
      <c r="T305" s="484"/>
      <c r="U305" s="484"/>
      <c r="V305" s="484"/>
      <c r="W305" s="484"/>
      <c r="X305" s="484"/>
      <c r="Y305" s="484"/>
      <c r="Z305" s="620"/>
      <c r="AA305" s="484"/>
      <c r="AB305" s="484"/>
      <c r="AC305" s="484"/>
      <c r="AD305" s="484"/>
      <c r="AE305" s="484"/>
      <c r="AF305" s="484"/>
      <c r="AG305" s="484"/>
      <c r="AH305" s="484"/>
      <c r="AI305" s="484"/>
      <c r="AJ305" s="484"/>
      <c r="AK305" s="484"/>
      <c r="AL305" s="484"/>
      <c r="AM305" s="484"/>
      <c r="AN305" s="484"/>
      <c r="AO305" s="484"/>
      <c r="AP305" s="484"/>
      <c r="AQ305" s="484"/>
      <c r="AR305" s="484"/>
      <c r="AS305" s="484"/>
      <c r="AT305" s="484"/>
      <c r="AU305" s="484"/>
      <c r="AV305" s="484"/>
      <c r="AW305" s="484"/>
      <c r="AX305" s="484"/>
    </row>
    <row r="306" spans="1:50">
      <c r="A306" s="484"/>
      <c r="B306" s="484"/>
      <c r="C306" s="484"/>
      <c r="D306" s="484"/>
      <c r="E306" s="484"/>
      <c r="F306" s="484"/>
      <c r="G306" s="484"/>
      <c r="H306" s="484"/>
      <c r="I306" s="484"/>
      <c r="J306" s="484"/>
      <c r="K306" s="484"/>
      <c r="L306" s="484"/>
      <c r="M306" s="484"/>
      <c r="N306" s="484"/>
      <c r="O306" s="484"/>
      <c r="P306" s="484"/>
      <c r="Q306" s="484"/>
      <c r="R306" s="484"/>
      <c r="S306" s="484"/>
      <c r="T306" s="484"/>
      <c r="U306" s="484"/>
      <c r="V306" s="484"/>
      <c r="W306" s="484"/>
      <c r="X306" s="484"/>
      <c r="Y306" s="484"/>
      <c r="Z306" s="620"/>
      <c r="AA306" s="484"/>
      <c r="AB306" s="484"/>
      <c r="AC306" s="484"/>
      <c r="AD306" s="484"/>
      <c r="AE306" s="484"/>
      <c r="AF306" s="484"/>
      <c r="AG306" s="484"/>
      <c r="AH306" s="484"/>
      <c r="AI306" s="484"/>
      <c r="AJ306" s="484"/>
      <c r="AK306" s="484"/>
      <c r="AL306" s="484"/>
      <c r="AM306" s="484"/>
      <c r="AN306" s="484"/>
      <c r="AO306" s="484"/>
      <c r="AP306" s="484"/>
      <c r="AQ306" s="484"/>
      <c r="AR306" s="484"/>
      <c r="AS306" s="484"/>
      <c r="AT306" s="484"/>
      <c r="AU306" s="484"/>
      <c r="AV306" s="484"/>
      <c r="AW306" s="484"/>
      <c r="AX306" s="484"/>
    </row>
    <row r="307" spans="1:50">
      <c r="A307" s="484"/>
      <c r="B307" s="484"/>
      <c r="C307" s="484"/>
      <c r="D307" s="484"/>
      <c r="E307" s="484"/>
      <c r="F307" s="484"/>
      <c r="G307" s="484"/>
      <c r="H307" s="484"/>
      <c r="I307" s="484"/>
      <c r="J307" s="484"/>
      <c r="K307" s="484"/>
      <c r="L307" s="484"/>
      <c r="M307" s="484"/>
      <c r="N307" s="484"/>
      <c r="O307" s="484"/>
      <c r="P307" s="484"/>
      <c r="Q307" s="484"/>
      <c r="R307" s="484"/>
      <c r="S307" s="484"/>
      <c r="T307" s="484"/>
      <c r="U307" s="484"/>
      <c r="V307" s="484"/>
      <c r="W307" s="484"/>
      <c r="X307" s="484"/>
      <c r="Y307" s="484"/>
      <c r="Z307" s="620"/>
      <c r="AA307" s="484"/>
      <c r="AB307" s="484"/>
      <c r="AC307" s="484"/>
      <c r="AD307" s="484"/>
      <c r="AE307" s="484"/>
      <c r="AF307" s="484"/>
      <c r="AG307" s="484"/>
      <c r="AH307" s="484"/>
      <c r="AI307" s="484"/>
      <c r="AJ307" s="484"/>
      <c r="AK307" s="484"/>
      <c r="AL307" s="484"/>
      <c r="AM307" s="484"/>
      <c r="AN307" s="484"/>
      <c r="AO307" s="484"/>
      <c r="AP307" s="484"/>
      <c r="AQ307" s="484"/>
      <c r="AR307" s="484"/>
      <c r="AS307" s="484"/>
      <c r="AT307" s="484"/>
      <c r="AU307" s="484"/>
      <c r="AV307" s="484"/>
      <c r="AW307" s="484"/>
      <c r="AX307" s="484"/>
    </row>
    <row r="308" spans="1:50">
      <c r="A308" s="484"/>
      <c r="B308" s="484"/>
      <c r="C308" s="484"/>
      <c r="D308" s="484"/>
      <c r="E308" s="484"/>
      <c r="F308" s="484"/>
      <c r="G308" s="484"/>
      <c r="H308" s="484"/>
      <c r="I308" s="484"/>
      <c r="J308" s="484"/>
      <c r="K308" s="484"/>
      <c r="L308" s="484"/>
      <c r="M308" s="484"/>
      <c r="N308" s="484"/>
      <c r="O308" s="484"/>
      <c r="P308" s="484"/>
      <c r="Q308" s="484"/>
      <c r="R308" s="484"/>
      <c r="S308" s="484"/>
      <c r="T308" s="484"/>
      <c r="U308" s="484"/>
      <c r="V308" s="484"/>
      <c r="W308" s="484"/>
      <c r="X308" s="484"/>
      <c r="Y308" s="484"/>
      <c r="Z308" s="620"/>
      <c r="AA308" s="484"/>
      <c r="AB308" s="484"/>
      <c r="AC308" s="484"/>
      <c r="AD308" s="484"/>
      <c r="AE308" s="484"/>
      <c r="AF308" s="484"/>
      <c r="AG308" s="484"/>
      <c r="AH308" s="484"/>
      <c r="AI308" s="484"/>
      <c r="AJ308" s="484"/>
      <c r="AK308" s="484"/>
      <c r="AL308" s="484"/>
      <c r="AM308" s="484"/>
      <c r="AN308" s="484"/>
      <c r="AO308" s="484"/>
      <c r="AP308" s="484"/>
      <c r="AQ308" s="484"/>
      <c r="AR308" s="484"/>
      <c r="AS308" s="484"/>
      <c r="AT308" s="484"/>
      <c r="AU308" s="484"/>
      <c r="AV308" s="484"/>
      <c r="AW308" s="484"/>
      <c r="AX308" s="484"/>
    </row>
    <row r="309" spans="1:50">
      <c r="A309" s="484"/>
      <c r="B309" s="484"/>
      <c r="C309" s="484"/>
      <c r="D309" s="484"/>
      <c r="E309" s="484"/>
      <c r="F309" s="484"/>
      <c r="G309" s="484"/>
      <c r="H309" s="484"/>
      <c r="I309" s="484"/>
      <c r="J309" s="484"/>
      <c r="K309" s="484"/>
      <c r="L309" s="484"/>
      <c r="M309" s="484"/>
      <c r="N309" s="484"/>
      <c r="O309" s="484"/>
      <c r="P309" s="484"/>
      <c r="Q309" s="484"/>
      <c r="R309" s="484"/>
      <c r="S309" s="484"/>
      <c r="T309" s="484"/>
      <c r="U309" s="484"/>
      <c r="V309" s="484"/>
      <c r="W309" s="484"/>
      <c r="X309" s="484"/>
      <c r="Y309" s="484"/>
      <c r="Z309" s="620"/>
      <c r="AA309" s="484"/>
      <c r="AB309" s="484"/>
      <c r="AC309" s="484"/>
      <c r="AD309" s="484"/>
      <c r="AE309" s="484"/>
      <c r="AF309" s="484"/>
      <c r="AG309" s="484"/>
      <c r="AH309" s="484"/>
      <c r="AI309" s="484"/>
      <c r="AJ309" s="484"/>
      <c r="AK309" s="484"/>
      <c r="AL309" s="484"/>
      <c r="AM309" s="484"/>
      <c r="AN309" s="484"/>
      <c r="AO309" s="484"/>
      <c r="AP309" s="484"/>
      <c r="AQ309" s="484"/>
      <c r="AR309" s="484"/>
      <c r="AS309" s="484"/>
      <c r="AT309" s="484"/>
      <c r="AU309" s="484"/>
      <c r="AV309" s="484"/>
      <c r="AW309" s="484"/>
      <c r="AX309" s="484"/>
    </row>
    <row r="310" spans="1:50">
      <c r="A310" s="484"/>
      <c r="B310" s="484"/>
      <c r="C310" s="484"/>
      <c r="D310" s="484"/>
      <c r="E310" s="484"/>
      <c r="F310" s="484"/>
      <c r="G310" s="484"/>
      <c r="H310" s="484"/>
      <c r="I310" s="484"/>
      <c r="J310" s="484"/>
      <c r="K310" s="484"/>
      <c r="L310" s="484"/>
      <c r="M310" s="484"/>
      <c r="N310" s="484"/>
      <c r="O310" s="484"/>
      <c r="P310" s="484"/>
      <c r="Q310" s="484"/>
      <c r="R310" s="484"/>
      <c r="S310" s="484"/>
      <c r="T310" s="484"/>
      <c r="U310" s="484"/>
      <c r="V310" s="484"/>
      <c r="W310" s="484"/>
      <c r="X310" s="484"/>
      <c r="Y310" s="484"/>
      <c r="Z310" s="620"/>
      <c r="AA310" s="484"/>
      <c r="AB310" s="484"/>
      <c r="AC310" s="484"/>
      <c r="AD310" s="484"/>
      <c r="AE310" s="484"/>
      <c r="AF310" s="484"/>
      <c r="AG310" s="484"/>
      <c r="AH310" s="484"/>
      <c r="AI310" s="484"/>
      <c r="AJ310" s="484"/>
      <c r="AK310" s="484"/>
      <c r="AL310" s="484"/>
      <c r="AM310" s="484"/>
      <c r="AN310" s="484"/>
      <c r="AO310" s="484"/>
      <c r="AP310" s="484"/>
      <c r="AQ310" s="484"/>
      <c r="AR310" s="484"/>
      <c r="AS310" s="484"/>
      <c r="AT310" s="484"/>
      <c r="AU310" s="484"/>
      <c r="AV310" s="484"/>
      <c r="AW310" s="484"/>
      <c r="AX310" s="484"/>
    </row>
    <row r="311" spans="1:50">
      <c r="A311" s="484"/>
      <c r="B311" s="484"/>
      <c r="C311" s="484"/>
      <c r="D311" s="484"/>
      <c r="E311" s="484"/>
      <c r="F311" s="484"/>
      <c r="G311" s="484"/>
      <c r="H311" s="484"/>
      <c r="I311" s="484"/>
      <c r="J311" s="484"/>
      <c r="K311" s="484"/>
      <c r="L311" s="484"/>
      <c r="M311" s="484"/>
      <c r="N311" s="484"/>
      <c r="O311" s="484"/>
      <c r="P311" s="484"/>
      <c r="Q311" s="484"/>
      <c r="R311" s="484"/>
      <c r="S311" s="484"/>
      <c r="T311" s="484"/>
      <c r="U311" s="484"/>
      <c r="V311" s="484"/>
      <c r="W311" s="484"/>
      <c r="X311" s="484"/>
      <c r="Y311" s="484"/>
      <c r="Z311" s="620"/>
      <c r="AA311" s="484"/>
      <c r="AB311" s="484"/>
      <c r="AC311" s="484"/>
      <c r="AD311" s="484"/>
      <c r="AE311" s="484"/>
      <c r="AF311" s="484"/>
      <c r="AG311" s="484"/>
      <c r="AH311" s="484"/>
      <c r="AI311" s="484"/>
      <c r="AJ311" s="484"/>
      <c r="AK311" s="484"/>
      <c r="AL311" s="484"/>
      <c r="AM311" s="484"/>
      <c r="AN311" s="484"/>
      <c r="AO311" s="484"/>
      <c r="AP311" s="484"/>
      <c r="AQ311" s="484"/>
      <c r="AR311" s="484"/>
      <c r="AS311" s="484"/>
      <c r="AT311" s="484"/>
      <c r="AU311" s="484"/>
      <c r="AV311" s="484"/>
      <c r="AW311" s="484"/>
      <c r="AX311" s="484"/>
    </row>
    <row r="312" spans="1:50">
      <c r="A312" s="484"/>
      <c r="B312" s="484"/>
      <c r="C312" s="484"/>
      <c r="D312" s="484"/>
      <c r="E312" s="484"/>
      <c r="F312" s="484"/>
      <c r="G312" s="484"/>
      <c r="H312" s="484"/>
      <c r="I312" s="484"/>
      <c r="J312" s="484"/>
      <c r="K312" s="484"/>
      <c r="L312" s="484"/>
      <c r="M312" s="484"/>
      <c r="N312" s="484"/>
      <c r="O312" s="484"/>
      <c r="P312" s="484"/>
      <c r="Q312" s="484"/>
      <c r="R312" s="484"/>
      <c r="S312" s="484"/>
      <c r="T312" s="484"/>
      <c r="U312" s="484"/>
      <c r="V312" s="484"/>
      <c r="W312" s="484"/>
      <c r="X312" s="484"/>
      <c r="Y312" s="484"/>
      <c r="Z312" s="620"/>
      <c r="AA312" s="484"/>
      <c r="AB312" s="484"/>
      <c r="AC312" s="484"/>
      <c r="AD312" s="484"/>
      <c r="AE312" s="484"/>
      <c r="AF312" s="484"/>
      <c r="AG312" s="484"/>
      <c r="AH312" s="484"/>
      <c r="AI312" s="484"/>
      <c r="AJ312" s="484"/>
      <c r="AK312" s="484"/>
      <c r="AL312" s="484"/>
      <c r="AM312" s="484"/>
      <c r="AN312" s="484"/>
      <c r="AO312" s="484"/>
      <c r="AP312" s="484"/>
      <c r="AQ312" s="484"/>
      <c r="AR312" s="484"/>
      <c r="AS312" s="484"/>
      <c r="AT312" s="484"/>
      <c r="AU312" s="484"/>
      <c r="AV312" s="484"/>
      <c r="AW312" s="484"/>
      <c r="AX312" s="484"/>
    </row>
    <row r="313" spans="1:50">
      <c r="A313" s="484"/>
      <c r="B313" s="484"/>
      <c r="C313" s="484"/>
      <c r="D313" s="484"/>
      <c r="E313" s="484"/>
      <c r="F313" s="484"/>
      <c r="G313" s="484"/>
      <c r="H313" s="484"/>
      <c r="I313" s="484"/>
      <c r="J313" s="484"/>
      <c r="K313" s="484"/>
      <c r="L313" s="484"/>
      <c r="M313" s="484"/>
      <c r="N313" s="484"/>
      <c r="O313" s="484"/>
      <c r="P313" s="484"/>
      <c r="Q313" s="484"/>
      <c r="R313" s="484"/>
      <c r="S313" s="484"/>
      <c r="T313" s="484"/>
      <c r="U313" s="484"/>
      <c r="V313" s="484"/>
      <c r="W313" s="484"/>
      <c r="X313" s="484"/>
      <c r="Y313" s="484"/>
      <c r="Z313" s="620"/>
      <c r="AA313" s="484"/>
      <c r="AB313" s="484"/>
      <c r="AC313" s="484"/>
      <c r="AD313" s="484"/>
      <c r="AE313" s="484"/>
      <c r="AF313" s="484"/>
      <c r="AG313" s="484"/>
      <c r="AH313" s="484"/>
      <c r="AI313" s="484"/>
      <c r="AJ313" s="484"/>
      <c r="AK313" s="484"/>
      <c r="AL313" s="484"/>
      <c r="AM313" s="484"/>
      <c r="AN313" s="484"/>
      <c r="AO313" s="484"/>
      <c r="AP313" s="484"/>
      <c r="AQ313" s="484"/>
      <c r="AR313" s="484"/>
      <c r="AS313" s="484"/>
      <c r="AT313" s="484"/>
      <c r="AU313" s="484"/>
      <c r="AV313" s="484"/>
      <c r="AW313" s="484"/>
      <c r="AX313" s="484"/>
    </row>
    <row r="314" spans="1:50">
      <c r="A314" s="484"/>
      <c r="B314" s="484"/>
      <c r="C314" s="484"/>
      <c r="D314" s="484"/>
      <c r="E314" s="484"/>
      <c r="F314" s="484"/>
      <c r="G314" s="484"/>
      <c r="H314" s="484"/>
      <c r="I314" s="484"/>
      <c r="J314" s="484"/>
      <c r="K314" s="484"/>
      <c r="L314" s="484"/>
      <c r="M314" s="484"/>
      <c r="N314" s="484"/>
      <c r="O314" s="484"/>
      <c r="P314" s="484"/>
      <c r="Q314" s="484"/>
      <c r="R314" s="484"/>
      <c r="S314" s="484"/>
      <c r="T314" s="484"/>
      <c r="U314" s="484"/>
      <c r="V314" s="484"/>
      <c r="W314" s="484"/>
      <c r="X314" s="484"/>
      <c r="Y314" s="484"/>
      <c r="Z314" s="620"/>
      <c r="AA314" s="484"/>
      <c r="AB314" s="484"/>
      <c r="AC314" s="484"/>
      <c r="AD314" s="484"/>
      <c r="AE314" s="484"/>
      <c r="AF314" s="484"/>
      <c r="AG314" s="484"/>
      <c r="AH314" s="484"/>
      <c r="AI314" s="484"/>
      <c r="AJ314" s="484"/>
      <c r="AK314" s="484"/>
      <c r="AL314" s="484"/>
      <c r="AM314" s="484"/>
      <c r="AN314" s="484"/>
      <c r="AO314" s="484"/>
      <c r="AP314" s="484"/>
      <c r="AQ314" s="484"/>
      <c r="AR314" s="484"/>
      <c r="AS314" s="484"/>
      <c r="AT314" s="484"/>
      <c r="AU314" s="484"/>
      <c r="AV314" s="484"/>
      <c r="AW314" s="484"/>
      <c r="AX314" s="484"/>
    </row>
    <row r="315" spans="1:50">
      <c r="A315" s="484"/>
      <c r="B315" s="484"/>
      <c r="C315" s="484"/>
      <c r="D315" s="484"/>
      <c r="E315" s="484"/>
      <c r="F315" s="484"/>
      <c r="G315" s="484"/>
      <c r="H315" s="484"/>
      <c r="I315" s="484"/>
      <c r="J315" s="484"/>
      <c r="K315" s="484"/>
      <c r="L315" s="484"/>
      <c r="M315" s="484"/>
      <c r="N315" s="484"/>
      <c r="O315" s="484"/>
      <c r="P315" s="484"/>
      <c r="Q315" s="484"/>
      <c r="R315" s="484"/>
      <c r="S315" s="484"/>
      <c r="T315" s="484"/>
      <c r="U315" s="484"/>
      <c r="V315" s="484"/>
      <c r="W315" s="484"/>
      <c r="X315" s="484"/>
      <c r="Y315" s="484"/>
      <c r="Z315" s="620"/>
      <c r="AA315" s="484"/>
      <c r="AB315" s="484"/>
      <c r="AC315" s="484"/>
      <c r="AD315" s="484"/>
      <c r="AE315" s="484"/>
      <c r="AF315" s="484"/>
      <c r="AG315" s="484"/>
      <c r="AH315" s="484"/>
      <c r="AI315" s="484"/>
      <c r="AJ315" s="484"/>
      <c r="AK315" s="484"/>
      <c r="AL315" s="484"/>
      <c r="AM315" s="484"/>
      <c r="AN315" s="484"/>
      <c r="AO315" s="484"/>
      <c r="AP315" s="484"/>
      <c r="AQ315" s="484"/>
      <c r="AR315" s="484"/>
      <c r="AS315" s="484"/>
      <c r="AT315" s="484"/>
      <c r="AU315" s="484"/>
      <c r="AV315" s="484"/>
      <c r="AW315" s="484"/>
      <c r="AX315" s="484"/>
    </row>
    <row r="316" spans="1:50">
      <c r="A316" s="484"/>
      <c r="B316" s="484"/>
      <c r="C316" s="484"/>
      <c r="D316" s="484"/>
      <c r="E316" s="484"/>
      <c r="F316" s="484"/>
      <c r="G316" s="484"/>
      <c r="H316" s="484"/>
      <c r="I316" s="484"/>
      <c r="J316" s="484"/>
      <c r="K316" s="484"/>
      <c r="L316" s="484"/>
      <c r="M316" s="484"/>
      <c r="N316" s="484"/>
      <c r="O316" s="484"/>
      <c r="P316" s="484"/>
      <c r="Q316" s="484"/>
      <c r="R316" s="484"/>
      <c r="S316" s="484"/>
      <c r="T316" s="484"/>
      <c r="U316" s="484"/>
      <c r="V316" s="484"/>
      <c r="W316" s="484"/>
      <c r="X316" s="484"/>
      <c r="Y316" s="484"/>
      <c r="Z316" s="620"/>
      <c r="AA316" s="484"/>
      <c r="AB316" s="484"/>
      <c r="AC316" s="484"/>
      <c r="AD316" s="484"/>
      <c r="AE316" s="484"/>
      <c r="AF316" s="484"/>
      <c r="AG316" s="484"/>
      <c r="AH316" s="484"/>
      <c r="AI316" s="484"/>
      <c r="AJ316" s="484"/>
      <c r="AK316" s="484"/>
      <c r="AL316" s="484"/>
      <c r="AM316" s="484"/>
      <c r="AN316" s="484"/>
      <c r="AO316" s="484"/>
      <c r="AP316" s="484"/>
      <c r="AQ316" s="484"/>
      <c r="AR316" s="484"/>
      <c r="AS316" s="484"/>
      <c r="AT316" s="484"/>
      <c r="AU316" s="484"/>
      <c r="AV316" s="484"/>
      <c r="AW316" s="484"/>
      <c r="AX316" s="484"/>
    </row>
    <row r="317" spans="1:50">
      <c r="A317" s="484"/>
      <c r="B317" s="484"/>
      <c r="C317" s="484"/>
      <c r="D317" s="484"/>
      <c r="E317" s="484"/>
      <c r="F317" s="484"/>
      <c r="G317" s="484"/>
      <c r="H317" s="484"/>
      <c r="I317" s="484"/>
      <c r="J317" s="484"/>
      <c r="K317" s="484"/>
      <c r="L317" s="484"/>
      <c r="M317" s="484"/>
      <c r="N317" s="484"/>
      <c r="O317" s="484"/>
      <c r="P317" s="484"/>
      <c r="Q317" s="484"/>
      <c r="R317" s="484"/>
      <c r="S317" s="484"/>
      <c r="T317" s="484"/>
      <c r="U317" s="484"/>
      <c r="V317" s="484"/>
      <c r="W317" s="484"/>
      <c r="X317" s="484"/>
      <c r="Y317" s="484"/>
      <c r="Z317" s="620"/>
      <c r="AA317" s="484"/>
      <c r="AB317" s="484"/>
      <c r="AC317" s="484"/>
      <c r="AD317" s="484"/>
      <c r="AE317" s="484"/>
      <c r="AF317" s="484"/>
      <c r="AG317" s="484"/>
      <c r="AH317" s="484"/>
      <c r="AI317" s="484"/>
      <c r="AJ317" s="484"/>
      <c r="AK317" s="484"/>
      <c r="AL317" s="484"/>
      <c r="AM317" s="484"/>
      <c r="AN317" s="484"/>
      <c r="AO317" s="484"/>
      <c r="AP317" s="484"/>
      <c r="AQ317" s="484"/>
      <c r="AR317" s="484"/>
      <c r="AS317" s="484"/>
      <c r="AT317" s="484"/>
      <c r="AU317" s="484"/>
      <c r="AV317" s="484"/>
      <c r="AW317" s="484"/>
      <c r="AX317" s="484"/>
    </row>
    <row r="318" spans="1:50">
      <c r="A318" s="484"/>
      <c r="B318" s="484"/>
      <c r="C318" s="484"/>
      <c r="D318" s="484"/>
      <c r="E318" s="484"/>
      <c r="F318" s="484"/>
      <c r="G318" s="484"/>
      <c r="H318" s="484"/>
      <c r="I318" s="484"/>
      <c r="J318" s="484"/>
      <c r="K318" s="484"/>
      <c r="L318" s="484"/>
      <c r="M318" s="484"/>
      <c r="N318" s="484"/>
      <c r="O318" s="484"/>
      <c r="P318" s="484"/>
      <c r="Q318" s="484"/>
      <c r="R318" s="484"/>
      <c r="S318" s="484"/>
      <c r="T318" s="484"/>
      <c r="U318" s="484"/>
      <c r="V318" s="484"/>
      <c r="W318" s="484"/>
      <c r="X318" s="484"/>
      <c r="Y318" s="484"/>
      <c r="Z318" s="620"/>
      <c r="AA318" s="484"/>
      <c r="AB318" s="484"/>
      <c r="AC318" s="484"/>
      <c r="AD318" s="484"/>
      <c r="AE318" s="484"/>
      <c r="AF318" s="484"/>
      <c r="AG318" s="484"/>
      <c r="AH318" s="484"/>
      <c r="AI318" s="484"/>
      <c r="AJ318" s="484"/>
      <c r="AK318" s="484"/>
      <c r="AL318" s="484"/>
      <c r="AM318" s="484"/>
      <c r="AN318" s="484"/>
      <c r="AO318" s="484"/>
      <c r="AP318" s="484"/>
      <c r="AQ318" s="484"/>
      <c r="AR318" s="484"/>
      <c r="AS318" s="484"/>
      <c r="AT318" s="484"/>
      <c r="AU318" s="484"/>
      <c r="AV318" s="484"/>
      <c r="AW318" s="484"/>
      <c r="AX318" s="484"/>
    </row>
    <row r="319" spans="1:50">
      <c r="A319" s="484"/>
      <c r="B319" s="484"/>
      <c r="C319" s="484"/>
      <c r="D319" s="484"/>
      <c r="E319" s="484"/>
      <c r="F319" s="484"/>
      <c r="G319" s="484"/>
      <c r="H319" s="484"/>
      <c r="I319" s="484"/>
      <c r="J319" s="484"/>
      <c r="K319" s="484"/>
      <c r="L319" s="484"/>
      <c r="M319" s="484"/>
      <c r="N319" s="484"/>
      <c r="O319" s="484"/>
      <c r="P319" s="484"/>
      <c r="Q319" s="484"/>
      <c r="R319" s="484"/>
      <c r="S319" s="484"/>
      <c r="T319" s="484"/>
      <c r="U319" s="484"/>
      <c r="V319" s="484"/>
      <c r="W319" s="484"/>
      <c r="X319" s="484"/>
      <c r="Y319" s="484"/>
      <c r="Z319" s="620"/>
      <c r="AA319" s="484"/>
      <c r="AB319" s="484"/>
      <c r="AC319" s="484"/>
      <c r="AD319" s="484"/>
      <c r="AE319" s="484"/>
      <c r="AF319" s="484"/>
      <c r="AG319" s="484"/>
      <c r="AH319" s="484"/>
      <c r="AI319" s="484"/>
      <c r="AJ319" s="484"/>
      <c r="AK319" s="484"/>
      <c r="AL319" s="484"/>
      <c r="AM319" s="484"/>
      <c r="AN319" s="484"/>
      <c r="AO319" s="484"/>
      <c r="AP319" s="484"/>
      <c r="AQ319" s="484"/>
      <c r="AR319" s="484"/>
      <c r="AS319" s="484"/>
      <c r="AT319" s="484"/>
      <c r="AU319" s="484"/>
      <c r="AV319" s="484"/>
      <c r="AW319" s="484"/>
      <c r="AX319" s="484"/>
    </row>
    <row r="320" spans="1:50">
      <c r="A320" s="484"/>
      <c r="B320" s="484"/>
      <c r="C320" s="484"/>
      <c r="D320" s="484"/>
      <c r="E320" s="484"/>
      <c r="F320" s="484"/>
      <c r="G320" s="484"/>
      <c r="H320" s="484"/>
      <c r="I320" s="484"/>
      <c r="J320" s="484"/>
      <c r="K320" s="484"/>
      <c r="L320" s="484"/>
      <c r="M320" s="484"/>
      <c r="N320" s="484"/>
      <c r="O320" s="484"/>
      <c r="P320" s="484"/>
      <c r="Q320" s="484"/>
      <c r="R320" s="484"/>
      <c r="S320" s="484"/>
      <c r="T320" s="484"/>
      <c r="U320" s="484"/>
      <c r="V320" s="484"/>
      <c r="W320" s="484"/>
      <c r="X320" s="484"/>
      <c r="Y320" s="484"/>
      <c r="Z320" s="620"/>
      <c r="AA320" s="484"/>
      <c r="AB320" s="484"/>
      <c r="AC320" s="484"/>
      <c r="AD320" s="484"/>
      <c r="AE320" s="484"/>
      <c r="AF320" s="484"/>
      <c r="AG320" s="484"/>
      <c r="AH320" s="484"/>
      <c r="AI320" s="484"/>
      <c r="AJ320" s="484"/>
      <c r="AK320" s="484"/>
      <c r="AL320" s="484"/>
      <c r="AM320" s="484"/>
      <c r="AN320" s="484"/>
      <c r="AO320" s="484"/>
      <c r="AP320" s="484"/>
      <c r="AQ320" s="484"/>
      <c r="AR320" s="484"/>
      <c r="AS320" s="484"/>
      <c r="AT320" s="484"/>
      <c r="AU320" s="484"/>
      <c r="AV320" s="484"/>
      <c r="AW320" s="484"/>
      <c r="AX320" s="484"/>
    </row>
    <row r="321" spans="1:50">
      <c r="A321" s="484"/>
      <c r="B321" s="484"/>
      <c r="C321" s="484"/>
      <c r="D321" s="484"/>
      <c r="E321" s="484"/>
      <c r="F321" s="484"/>
      <c r="G321" s="484"/>
      <c r="H321" s="484"/>
      <c r="I321" s="484"/>
      <c r="J321" s="484"/>
      <c r="K321" s="484"/>
      <c r="L321" s="484"/>
      <c r="M321" s="484"/>
      <c r="N321" s="484"/>
      <c r="O321" s="484"/>
      <c r="P321" s="484"/>
      <c r="Q321" s="484"/>
      <c r="R321" s="484"/>
      <c r="S321" s="484"/>
      <c r="T321" s="484"/>
      <c r="U321" s="484"/>
      <c r="V321" s="484"/>
      <c r="W321" s="484"/>
      <c r="X321" s="484"/>
      <c r="Y321" s="484"/>
      <c r="Z321" s="620"/>
      <c r="AA321" s="484"/>
      <c r="AB321" s="484"/>
      <c r="AC321" s="484"/>
      <c r="AD321" s="484"/>
      <c r="AE321" s="484"/>
      <c r="AF321" s="484"/>
      <c r="AG321" s="484"/>
      <c r="AH321" s="484"/>
      <c r="AI321" s="484"/>
      <c r="AJ321" s="484"/>
      <c r="AK321" s="484"/>
      <c r="AL321" s="484"/>
      <c r="AM321" s="484"/>
      <c r="AN321" s="484"/>
      <c r="AO321" s="484"/>
      <c r="AP321" s="484"/>
      <c r="AQ321" s="484"/>
      <c r="AR321" s="484"/>
      <c r="AS321" s="484"/>
      <c r="AT321" s="484"/>
      <c r="AU321" s="484"/>
      <c r="AV321" s="484"/>
      <c r="AW321" s="484"/>
      <c r="AX321" s="484"/>
    </row>
    <row r="322" spans="1:50">
      <c r="A322" s="484"/>
      <c r="B322" s="484"/>
      <c r="C322" s="484"/>
      <c r="D322" s="484"/>
      <c r="E322" s="484"/>
      <c r="F322" s="484"/>
      <c r="G322" s="484"/>
      <c r="H322" s="484"/>
      <c r="I322" s="484"/>
      <c r="J322" s="484"/>
      <c r="K322" s="484"/>
      <c r="L322" s="484"/>
      <c r="M322" s="484"/>
      <c r="N322" s="484"/>
      <c r="O322" s="484"/>
      <c r="P322" s="484"/>
      <c r="Q322" s="484"/>
      <c r="R322" s="484"/>
      <c r="S322" s="484"/>
      <c r="T322" s="484"/>
      <c r="U322" s="484"/>
      <c r="V322" s="484"/>
      <c r="W322" s="484"/>
      <c r="X322" s="484"/>
      <c r="Y322" s="484"/>
      <c r="Z322" s="620"/>
      <c r="AA322" s="484"/>
      <c r="AB322" s="484"/>
      <c r="AC322" s="484"/>
      <c r="AD322" s="484"/>
      <c r="AE322" s="484"/>
      <c r="AF322" s="484"/>
      <c r="AG322" s="484"/>
      <c r="AH322" s="484"/>
      <c r="AI322" s="484"/>
      <c r="AJ322" s="484"/>
      <c r="AK322" s="484"/>
      <c r="AL322" s="484"/>
      <c r="AM322" s="484"/>
      <c r="AN322" s="484"/>
      <c r="AO322" s="484"/>
      <c r="AP322" s="484"/>
      <c r="AQ322" s="484"/>
      <c r="AR322" s="484"/>
      <c r="AS322" s="484"/>
      <c r="AT322" s="484"/>
      <c r="AU322" s="484"/>
      <c r="AV322" s="484"/>
      <c r="AW322" s="484"/>
      <c r="AX322" s="484"/>
    </row>
    <row r="323" spans="1:50">
      <c r="A323" s="484"/>
      <c r="B323" s="484"/>
      <c r="C323" s="484"/>
      <c r="D323" s="484"/>
      <c r="E323" s="484"/>
      <c r="F323" s="484"/>
      <c r="G323" s="484"/>
      <c r="H323" s="484"/>
      <c r="I323" s="484"/>
      <c r="J323" s="484"/>
      <c r="K323" s="484"/>
      <c r="L323" s="484"/>
      <c r="M323" s="484"/>
      <c r="N323" s="484"/>
      <c r="O323" s="484"/>
      <c r="P323" s="484"/>
      <c r="Q323" s="484"/>
      <c r="R323" s="484"/>
      <c r="S323" s="484"/>
      <c r="T323" s="484"/>
      <c r="U323" s="484"/>
      <c r="V323" s="484"/>
      <c r="W323" s="484"/>
      <c r="X323" s="484"/>
      <c r="Y323" s="484"/>
      <c r="Z323" s="620"/>
      <c r="AA323" s="484"/>
      <c r="AB323" s="484"/>
      <c r="AC323" s="484"/>
      <c r="AD323" s="484"/>
      <c r="AE323" s="484"/>
      <c r="AF323" s="484"/>
      <c r="AG323" s="484"/>
      <c r="AH323" s="484"/>
      <c r="AI323" s="484"/>
      <c r="AJ323" s="484"/>
      <c r="AK323" s="484"/>
      <c r="AL323" s="484"/>
      <c r="AM323" s="484"/>
      <c r="AN323" s="484"/>
      <c r="AO323" s="484"/>
      <c r="AP323" s="484"/>
      <c r="AQ323" s="484"/>
      <c r="AR323" s="484"/>
      <c r="AS323" s="484"/>
      <c r="AT323" s="484"/>
      <c r="AU323" s="484"/>
      <c r="AV323" s="484"/>
      <c r="AW323" s="484"/>
      <c r="AX323" s="484"/>
    </row>
    <row r="324" spans="1:50">
      <c r="A324" s="484"/>
      <c r="B324" s="484"/>
      <c r="C324" s="484"/>
      <c r="D324" s="484"/>
      <c r="E324" s="484"/>
      <c r="F324" s="484"/>
      <c r="G324" s="484"/>
      <c r="H324" s="484"/>
      <c r="I324" s="484"/>
      <c r="J324" s="484"/>
      <c r="K324" s="484"/>
      <c r="L324" s="484"/>
      <c r="M324" s="484"/>
      <c r="N324" s="484"/>
      <c r="O324" s="484"/>
      <c r="P324" s="484"/>
      <c r="Q324" s="484"/>
      <c r="R324" s="484"/>
      <c r="S324" s="484"/>
      <c r="T324" s="484"/>
      <c r="U324" s="484"/>
      <c r="V324" s="484"/>
      <c r="W324" s="484"/>
      <c r="X324" s="484"/>
      <c r="Y324" s="484"/>
      <c r="Z324" s="620"/>
      <c r="AA324" s="484"/>
      <c r="AB324" s="484"/>
      <c r="AC324" s="484"/>
      <c r="AD324" s="484"/>
      <c r="AE324" s="484"/>
      <c r="AF324" s="484"/>
      <c r="AG324" s="484"/>
      <c r="AH324" s="484"/>
      <c r="AI324" s="484"/>
      <c r="AJ324" s="484"/>
      <c r="AK324" s="484"/>
      <c r="AL324" s="484"/>
      <c r="AM324" s="484"/>
      <c r="AN324" s="484"/>
      <c r="AO324" s="484"/>
      <c r="AP324" s="484"/>
      <c r="AQ324" s="484"/>
      <c r="AR324" s="484"/>
      <c r="AS324" s="484"/>
      <c r="AT324" s="484"/>
      <c r="AU324" s="484"/>
      <c r="AV324" s="484"/>
      <c r="AW324" s="484"/>
      <c r="AX324" s="484"/>
    </row>
    <row r="325" spans="1:50">
      <c r="A325" s="484"/>
      <c r="B325" s="484"/>
      <c r="C325" s="484"/>
      <c r="D325" s="484"/>
      <c r="E325" s="484"/>
      <c r="F325" s="484"/>
      <c r="G325" s="484"/>
      <c r="H325" s="484"/>
      <c r="I325" s="484"/>
      <c r="J325" s="484"/>
      <c r="K325" s="484"/>
      <c r="L325" s="484"/>
      <c r="M325" s="484"/>
      <c r="N325" s="484"/>
      <c r="O325" s="484"/>
      <c r="P325" s="484"/>
      <c r="Q325" s="484"/>
      <c r="R325" s="484"/>
      <c r="S325" s="484"/>
      <c r="T325" s="484"/>
      <c r="U325" s="484"/>
      <c r="V325" s="484"/>
      <c r="W325" s="484"/>
      <c r="X325" s="484"/>
      <c r="Y325" s="484"/>
      <c r="Z325" s="620"/>
      <c r="AA325" s="484"/>
      <c r="AB325" s="484"/>
      <c r="AC325" s="484"/>
      <c r="AD325" s="484"/>
      <c r="AE325" s="484"/>
      <c r="AF325" s="484"/>
      <c r="AG325" s="484"/>
      <c r="AH325" s="484"/>
      <c r="AI325" s="484"/>
      <c r="AJ325" s="484"/>
      <c r="AK325" s="484"/>
      <c r="AL325" s="484"/>
      <c r="AM325" s="484"/>
      <c r="AN325" s="484"/>
      <c r="AO325" s="484"/>
      <c r="AP325" s="484"/>
      <c r="AQ325" s="484"/>
      <c r="AR325" s="484"/>
      <c r="AS325" s="484"/>
      <c r="AT325" s="484"/>
      <c r="AU325" s="484"/>
      <c r="AV325" s="484"/>
      <c r="AW325" s="484"/>
      <c r="AX325" s="484"/>
    </row>
    <row r="326" spans="1:50">
      <c r="A326" s="484"/>
      <c r="B326" s="484"/>
      <c r="C326" s="484"/>
      <c r="D326" s="484"/>
      <c r="E326" s="484"/>
      <c r="F326" s="484"/>
      <c r="G326" s="484"/>
      <c r="H326" s="484"/>
      <c r="I326" s="484"/>
      <c r="J326" s="484"/>
      <c r="K326" s="484"/>
      <c r="L326" s="484"/>
      <c r="M326" s="484"/>
      <c r="N326" s="484"/>
      <c r="O326" s="484"/>
      <c r="P326" s="484"/>
      <c r="Q326" s="484"/>
      <c r="R326" s="484"/>
      <c r="S326" s="484"/>
      <c r="T326" s="484"/>
      <c r="U326" s="484"/>
      <c r="V326" s="484"/>
      <c r="W326" s="484"/>
      <c r="X326" s="484"/>
      <c r="Y326" s="484"/>
      <c r="Z326" s="620"/>
      <c r="AA326" s="484"/>
      <c r="AB326" s="484"/>
      <c r="AC326" s="484"/>
      <c r="AD326" s="484"/>
      <c r="AE326" s="484"/>
      <c r="AF326" s="484"/>
      <c r="AG326" s="484"/>
      <c r="AH326" s="484"/>
      <c r="AI326" s="484"/>
      <c r="AJ326" s="484"/>
      <c r="AK326" s="484"/>
      <c r="AL326" s="484"/>
      <c r="AM326" s="484"/>
      <c r="AN326" s="484"/>
      <c r="AO326" s="484"/>
      <c r="AP326" s="484"/>
      <c r="AQ326" s="484"/>
      <c r="AR326" s="484"/>
      <c r="AS326" s="484"/>
      <c r="AT326" s="484"/>
      <c r="AU326" s="484"/>
      <c r="AV326" s="484"/>
      <c r="AW326" s="484"/>
      <c r="AX326" s="484"/>
    </row>
    <row r="327" spans="1:50">
      <c r="A327" s="484"/>
      <c r="B327" s="484"/>
      <c r="C327" s="484"/>
      <c r="D327" s="484"/>
      <c r="E327" s="484"/>
      <c r="F327" s="484"/>
      <c r="G327" s="484"/>
      <c r="H327" s="484"/>
      <c r="I327" s="484"/>
      <c r="J327" s="484"/>
      <c r="K327" s="484"/>
      <c r="L327" s="484"/>
      <c r="M327" s="484"/>
      <c r="N327" s="484"/>
      <c r="O327" s="484"/>
      <c r="P327" s="484"/>
      <c r="Q327" s="484"/>
      <c r="R327" s="484"/>
      <c r="S327" s="484"/>
      <c r="T327" s="484"/>
      <c r="U327" s="484"/>
      <c r="V327" s="484"/>
      <c r="W327" s="484"/>
      <c r="X327" s="484"/>
      <c r="Y327" s="484"/>
      <c r="Z327" s="620"/>
      <c r="AA327" s="484"/>
      <c r="AB327" s="484"/>
      <c r="AC327" s="484"/>
      <c r="AD327" s="484"/>
      <c r="AE327" s="484"/>
      <c r="AF327" s="484"/>
      <c r="AG327" s="484"/>
      <c r="AH327" s="484"/>
      <c r="AI327" s="484"/>
      <c r="AJ327" s="484"/>
      <c r="AK327" s="484"/>
      <c r="AL327" s="484"/>
      <c r="AM327" s="484"/>
      <c r="AN327" s="484"/>
      <c r="AO327" s="484"/>
      <c r="AP327" s="484"/>
      <c r="AQ327" s="484"/>
      <c r="AR327" s="484"/>
      <c r="AS327" s="484"/>
      <c r="AT327" s="484"/>
      <c r="AU327" s="484"/>
      <c r="AV327" s="484"/>
      <c r="AW327" s="484"/>
      <c r="AX327" s="484"/>
    </row>
    <row r="328" spans="1:50">
      <c r="A328" s="484"/>
      <c r="B328" s="484"/>
      <c r="C328" s="484"/>
      <c r="D328" s="484"/>
      <c r="E328" s="484"/>
      <c r="F328" s="484"/>
      <c r="G328" s="484"/>
      <c r="H328" s="484"/>
      <c r="I328" s="484"/>
      <c r="J328" s="484"/>
      <c r="K328" s="484"/>
      <c r="L328" s="484"/>
      <c r="M328" s="484"/>
      <c r="N328" s="484"/>
      <c r="O328" s="484"/>
      <c r="P328" s="484"/>
      <c r="Q328" s="484"/>
      <c r="R328" s="484"/>
      <c r="S328" s="484"/>
      <c r="T328" s="484"/>
      <c r="U328" s="484"/>
      <c r="V328" s="484"/>
      <c r="W328" s="484"/>
      <c r="X328" s="484"/>
      <c r="Y328" s="484"/>
      <c r="Z328" s="620"/>
      <c r="AA328" s="484"/>
      <c r="AB328" s="484"/>
      <c r="AC328" s="484"/>
      <c r="AD328" s="484"/>
      <c r="AE328" s="484"/>
      <c r="AF328" s="484"/>
      <c r="AG328" s="484"/>
      <c r="AH328" s="484"/>
      <c r="AI328" s="484"/>
      <c r="AJ328" s="484"/>
      <c r="AK328" s="484"/>
      <c r="AL328" s="484"/>
      <c r="AM328" s="484"/>
      <c r="AN328" s="484"/>
      <c r="AO328" s="484"/>
      <c r="AP328" s="484"/>
      <c r="AQ328" s="484"/>
      <c r="AR328" s="484"/>
      <c r="AS328" s="484"/>
      <c r="AT328" s="484"/>
      <c r="AU328" s="484"/>
      <c r="AV328" s="484"/>
      <c r="AW328" s="484"/>
      <c r="AX328" s="484"/>
    </row>
    <row r="329" spans="1:50">
      <c r="A329" s="484"/>
      <c r="B329" s="484"/>
      <c r="C329" s="484"/>
      <c r="D329" s="484"/>
      <c r="E329" s="484"/>
      <c r="F329" s="484"/>
      <c r="G329" s="484"/>
      <c r="H329" s="484"/>
      <c r="I329" s="484"/>
      <c r="J329" s="484"/>
      <c r="K329" s="484"/>
      <c r="L329" s="484"/>
      <c r="M329" s="484"/>
      <c r="N329" s="484"/>
      <c r="O329" s="484"/>
      <c r="P329" s="484"/>
      <c r="Q329" s="484"/>
      <c r="R329" s="484"/>
      <c r="S329" s="484"/>
      <c r="T329" s="484"/>
      <c r="U329" s="484"/>
      <c r="V329" s="484"/>
      <c r="W329" s="484"/>
      <c r="X329" s="484"/>
      <c r="Y329" s="484"/>
      <c r="Z329" s="620"/>
      <c r="AA329" s="484"/>
      <c r="AB329" s="484"/>
      <c r="AC329" s="484"/>
      <c r="AD329" s="484"/>
      <c r="AE329" s="484"/>
      <c r="AF329" s="484"/>
      <c r="AG329" s="484"/>
      <c r="AH329" s="484"/>
      <c r="AI329" s="484"/>
      <c r="AJ329" s="484"/>
      <c r="AK329" s="484"/>
      <c r="AL329" s="484"/>
      <c r="AM329" s="484"/>
      <c r="AN329" s="484"/>
      <c r="AO329" s="484"/>
      <c r="AP329" s="484"/>
      <c r="AQ329" s="484"/>
      <c r="AR329" s="484"/>
      <c r="AS329" s="484"/>
      <c r="AT329" s="484"/>
      <c r="AU329" s="484"/>
      <c r="AV329" s="484"/>
      <c r="AW329" s="484"/>
      <c r="AX329" s="484"/>
    </row>
    <row r="330" spans="1:50">
      <c r="A330" s="484"/>
      <c r="B330" s="484"/>
      <c r="C330" s="484"/>
      <c r="D330" s="484"/>
      <c r="E330" s="484"/>
      <c r="F330" s="484"/>
      <c r="G330" s="484"/>
      <c r="H330" s="484"/>
      <c r="I330" s="484"/>
      <c r="J330" s="484"/>
      <c r="K330" s="484"/>
      <c r="L330" s="484"/>
      <c r="M330" s="484"/>
      <c r="N330" s="484"/>
      <c r="O330" s="484"/>
      <c r="P330" s="484"/>
      <c r="Q330" s="484"/>
      <c r="R330" s="484"/>
      <c r="S330" s="484"/>
      <c r="T330" s="484"/>
      <c r="U330" s="484"/>
      <c r="V330" s="484"/>
      <c r="W330" s="484"/>
      <c r="X330" s="484"/>
      <c r="Y330" s="484"/>
      <c r="Z330" s="620"/>
      <c r="AA330" s="484"/>
      <c r="AB330" s="484"/>
      <c r="AC330" s="484"/>
      <c r="AD330" s="484"/>
      <c r="AE330" s="484"/>
      <c r="AF330" s="484"/>
      <c r="AG330" s="484"/>
      <c r="AH330" s="484"/>
      <c r="AI330" s="484"/>
      <c r="AJ330" s="484"/>
      <c r="AK330" s="484"/>
      <c r="AL330" s="484"/>
      <c r="AM330" s="484"/>
      <c r="AN330" s="484"/>
      <c r="AO330" s="484"/>
      <c r="AP330" s="484"/>
      <c r="AQ330" s="484"/>
      <c r="AR330" s="484"/>
      <c r="AS330" s="484"/>
      <c r="AT330" s="484"/>
      <c r="AU330" s="484"/>
      <c r="AV330" s="484"/>
      <c r="AW330" s="484"/>
      <c r="AX330" s="484"/>
    </row>
    <row r="331" spans="1:50">
      <c r="A331" s="484"/>
      <c r="B331" s="484"/>
      <c r="C331" s="484"/>
      <c r="D331" s="484"/>
      <c r="E331" s="484"/>
      <c r="F331" s="484"/>
      <c r="G331" s="484"/>
      <c r="H331" s="484"/>
      <c r="I331" s="484"/>
      <c r="J331" s="484"/>
      <c r="K331" s="484"/>
      <c r="L331" s="484"/>
      <c r="M331" s="484"/>
      <c r="N331" s="484"/>
      <c r="O331" s="484"/>
      <c r="P331" s="484"/>
      <c r="Q331" s="484"/>
      <c r="R331" s="484"/>
      <c r="S331" s="484"/>
      <c r="T331" s="484"/>
      <c r="U331" s="484"/>
      <c r="V331" s="484"/>
      <c r="W331" s="484"/>
      <c r="X331" s="484"/>
      <c r="Y331" s="484"/>
      <c r="Z331" s="620"/>
      <c r="AA331" s="484"/>
      <c r="AB331" s="484"/>
      <c r="AC331" s="484"/>
      <c r="AD331" s="484"/>
      <c r="AE331" s="484"/>
      <c r="AF331" s="484"/>
      <c r="AG331" s="484"/>
      <c r="AH331" s="484"/>
      <c r="AI331" s="484"/>
      <c r="AJ331" s="484"/>
      <c r="AK331" s="484"/>
      <c r="AL331" s="484"/>
      <c r="AM331" s="484"/>
      <c r="AN331" s="484"/>
      <c r="AO331" s="484"/>
      <c r="AP331" s="484"/>
      <c r="AQ331" s="484"/>
      <c r="AR331" s="484"/>
      <c r="AS331" s="484"/>
      <c r="AT331" s="484"/>
      <c r="AU331" s="484"/>
      <c r="AV331" s="484"/>
      <c r="AW331" s="484"/>
      <c r="AX331" s="484"/>
    </row>
    <row r="332" spans="1:50">
      <c r="A332" s="484"/>
      <c r="B332" s="484"/>
      <c r="C332" s="484"/>
      <c r="D332" s="484"/>
      <c r="E332" s="484"/>
      <c r="F332" s="484"/>
      <c r="G332" s="484"/>
      <c r="H332" s="484"/>
      <c r="I332" s="484"/>
      <c r="J332" s="484"/>
      <c r="K332" s="484"/>
      <c r="L332" s="484"/>
      <c r="M332" s="484"/>
      <c r="N332" s="484"/>
      <c r="O332" s="484"/>
      <c r="P332" s="484"/>
      <c r="Q332" s="484"/>
      <c r="R332" s="484"/>
      <c r="S332" s="484"/>
      <c r="T332" s="484"/>
      <c r="U332" s="484"/>
      <c r="V332" s="484"/>
      <c r="W332" s="484"/>
      <c r="X332" s="484"/>
      <c r="Y332" s="484"/>
      <c r="Z332" s="620"/>
      <c r="AA332" s="484"/>
      <c r="AB332" s="484"/>
      <c r="AC332" s="484"/>
      <c r="AD332" s="484"/>
      <c r="AE332" s="484"/>
      <c r="AF332" s="484"/>
      <c r="AG332" s="484"/>
      <c r="AH332" s="484"/>
      <c r="AI332" s="484"/>
      <c r="AJ332" s="484"/>
      <c r="AK332" s="484"/>
      <c r="AL332" s="484"/>
      <c r="AM332" s="484"/>
      <c r="AN332" s="484"/>
      <c r="AO332" s="484"/>
      <c r="AP332" s="484"/>
      <c r="AQ332" s="484"/>
      <c r="AR332" s="484"/>
      <c r="AS332" s="484"/>
      <c r="AT332" s="484"/>
      <c r="AU332" s="484"/>
      <c r="AV332" s="484"/>
      <c r="AW332" s="484"/>
      <c r="AX332" s="484"/>
    </row>
    <row r="333" spans="1:50">
      <c r="A333" s="484"/>
      <c r="B333" s="484"/>
      <c r="C333" s="484"/>
      <c r="D333" s="484"/>
      <c r="E333" s="484"/>
      <c r="F333" s="484"/>
      <c r="G333" s="484"/>
      <c r="H333" s="484"/>
      <c r="I333" s="484"/>
      <c r="J333" s="484"/>
      <c r="K333" s="484"/>
      <c r="L333" s="484"/>
      <c r="M333" s="484"/>
      <c r="N333" s="484"/>
      <c r="O333" s="484"/>
      <c r="P333" s="484"/>
      <c r="Q333" s="484"/>
      <c r="R333" s="484"/>
      <c r="S333" s="484"/>
      <c r="T333" s="484"/>
      <c r="U333" s="484"/>
      <c r="V333" s="484"/>
      <c r="W333" s="484"/>
      <c r="X333" s="484"/>
      <c r="Y333" s="484"/>
      <c r="Z333" s="620"/>
      <c r="AA333" s="484"/>
      <c r="AB333" s="484"/>
      <c r="AC333" s="484"/>
      <c r="AD333" s="484"/>
      <c r="AE333" s="484"/>
      <c r="AF333" s="484"/>
      <c r="AG333" s="484"/>
      <c r="AH333" s="484"/>
      <c r="AI333" s="484"/>
      <c r="AJ333" s="484"/>
      <c r="AK333" s="484"/>
      <c r="AL333" s="484"/>
      <c r="AM333" s="484"/>
      <c r="AN333" s="484"/>
      <c r="AO333" s="484"/>
      <c r="AP333" s="484"/>
      <c r="AQ333" s="484"/>
      <c r="AR333" s="484"/>
      <c r="AS333" s="484"/>
      <c r="AT333" s="484"/>
      <c r="AU333" s="484"/>
      <c r="AV333" s="484"/>
      <c r="AW333" s="484"/>
      <c r="AX333" s="484"/>
    </row>
    <row r="334" spans="1:50">
      <c r="A334" s="484"/>
      <c r="B334" s="484"/>
      <c r="C334" s="484"/>
      <c r="D334" s="484"/>
      <c r="E334" s="484"/>
      <c r="F334" s="484"/>
      <c r="G334" s="484"/>
      <c r="H334" s="484"/>
      <c r="I334" s="484"/>
      <c r="J334" s="484"/>
      <c r="K334" s="484"/>
      <c r="L334" s="484"/>
      <c r="M334" s="484"/>
      <c r="N334" s="484"/>
      <c r="O334" s="484"/>
      <c r="P334" s="484"/>
      <c r="Q334" s="484"/>
      <c r="R334" s="484"/>
      <c r="S334" s="484"/>
      <c r="T334" s="484"/>
      <c r="U334" s="484"/>
      <c r="V334" s="484"/>
      <c r="W334" s="484"/>
      <c r="X334" s="484"/>
      <c r="Y334" s="484"/>
      <c r="Z334" s="620"/>
      <c r="AA334" s="484"/>
      <c r="AB334" s="484"/>
      <c r="AC334" s="484"/>
      <c r="AD334" s="484"/>
      <c r="AE334" s="484"/>
      <c r="AF334" s="484"/>
      <c r="AG334" s="484"/>
      <c r="AH334" s="484"/>
      <c r="AI334" s="484"/>
      <c r="AJ334" s="484"/>
      <c r="AK334" s="484"/>
      <c r="AL334" s="484"/>
      <c r="AM334" s="484"/>
      <c r="AN334" s="484"/>
      <c r="AO334" s="484"/>
      <c r="AP334" s="484"/>
      <c r="AQ334" s="484"/>
      <c r="AR334" s="484"/>
      <c r="AS334" s="484"/>
      <c r="AT334" s="484"/>
      <c r="AU334" s="484"/>
      <c r="AV334" s="484"/>
      <c r="AW334" s="484"/>
      <c r="AX334" s="484"/>
    </row>
    <row r="335" spans="1:50">
      <c r="A335" s="484"/>
      <c r="B335" s="484"/>
      <c r="C335" s="484"/>
      <c r="D335" s="484"/>
      <c r="E335" s="484"/>
      <c r="F335" s="484"/>
      <c r="G335" s="484"/>
      <c r="H335" s="484"/>
      <c r="I335" s="484"/>
      <c r="J335" s="484"/>
      <c r="K335" s="484"/>
      <c r="L335" s="484"/>
      <c r="M335" s="484"/>
      <c r="N335" s="484"/>
      <c r="O335" s="484"/>
      <c r="P335" s="484"/>
      <c r="Q335" s="484"/>
      <c r="R335" s="484"/>
      <c r="S335" s="484"/>
      <c r="T335" s="484"/>
      <c r="U335" s="484"/>
      <c r="V335" s="484"/>
      <c r="W335" s="484"/>
      <c r="X335" s="484"/>
      <c r="Y335" s="484"/>
      <c r="Z335" s="620"/>
      <c r="AA335" s="484"/>
      <c r="AB335" s="484"/>
      <c r="AC335" s="484"/>
      <c r="AD335" s="484"/>
      <c r="AE335" s="484"/>
      <c r="AF335" s="484"/>
      <c r="AG335" s="484"/>
      <c r="AH335" s="484"/>
      <c r="AI335" s="484"/>
      <c r="AJ335" s="484"/>
      <c r="AK335" s="484"/>
      <c r="AL335" s="484"/>
      <c r="AM335" s="484"/>
      <c r="AN335" s="484"/>
      <c r="AO335" s="484"/>
      <c r="AP335" s="484"/>
      <c r="AQ335" s="484"/>
      <c r="AR335" s="484"/>
      <c r="AS335" s="484"/>
      <c r="AT335" s="484"/>
      <c r="AU335" s="484"/>
      <c r="AV335" s="484"/>
      <c r="AW335" s="484"/>
      <c r="AX335" s="484"/>
    </row>
    <row r="336" spans="1:50">
      <c r="A336" s="484"/>
      <c r="B336" s="484"/>
      <c r="C336" s="484"/>
      <c r="D336" s="484"/>
      <c r="E336" s="484"/>
      <c r="F336" s="484"/>
      <c r="G336" s="484"/>
      <c r="H336" s="484"/>
      <c r="I336" s="484"/>
      <c r="J336" s="484"/>
      <c r="K336" s="484"/>
      <c r="L336" s="484"/>
      <c r="M336" s="484"/>
      <c r="N336" s="484"/>
      <c r="O336" s="484"/>
      <c r="P336" s="484"/>
      <c r="Q336" s="484"/>
      <c r="R336" s="484"/>
      <c r="S336" s="484"/>
      <c r="T336" s="484"/>
      <c r="U336" s="484"/>
      <c r="V336" s="484"/>
      <c r="W336" s="484"/>
      <c r="X336" s="484"/>
      <c r="Y336" s="484"/>
      <c r="Z336" s="620"/>
      <c r="AA336" s="484"/>
      <c r="AB336" s="484"/>
      <c r="AC336" s="484"/>
      <c r="AD336" s="484"/>
      <c r="AE336" s="484"/>
      <c r="AF336" s="484"/>
      <c r="AG336" s="484"/>
      <c r="AH336" s="484"/>
      <c r="AI336" s="484"/>
      <c r="AJ336" s="484"/>
      <c r="AK336" s="484"/>
      <c r="AL336" s="484"/>
      <c r="AM336" s="484"/>
      <c r="AN336" s="484"/>
      <c r="AO336" s="484"/>
      <c r="AP336" s="484"/>
      <c r="AQ336" s="484"/>
      <c r="AR336" s="484"/>
      <c r="AS336" s="484"/>
      <c r="AT336" s="484"/>
      <c r="AU336" s="484"/>
      <c r="AV336" s="484"/>
      <c r="AW336" s="484"/>
      <c r="AX336" s="484"/>
    </row>
    <row r="337" spans="1:50">
      <c r="A337" s="484"/>
      <c r="B337" s="484"/>
      <c r="C337" s="484"/>
      <c r="D337" s="484"/>
      <c r="E337" s="484"/>
      <c r="F337" s="484"/>
      <c r="G337" s="484"/>
      <c r="H337" s="484"/>
      <c r="I337" s="484"/>
      <c r="J337" s="484"/>
      <c r="K337" s="484"/>
      <c r="L337" s="484"/>
      <c r="M337" s="484"/>
      <c r="N337" s="484"/>
      <c r="O337" s="484"/>
      <c r="P337" s="484"/>
      <c r="Q337" s="484"/>
      <c r="R337" s="484"/>
      <c r="S337" s="484"/>
      <c r="T337" s="484"/>
      <c r="U337" s="484"/>
      <c r="V337" s="484"/>
      <c r="W337" s="484"/>
      <c r="X337" s="484"/>
      <c r="Y337" s="484"/>
      <c r="Z337" s="620"/>
      <c r="AA337" s="484"/>
      <c r="AB337" s="484"/>
      <c r="AC337" s="484"/>
      <c r="AD337" s="484"/>
      <c r="AE337" s="484"/>
      <c r="AF337" s="484"/>
      <c r="AG337" s="484"/>
      <c r="AH337" s="484"/>
      <c r="AI337" s="484"/>
      <c r="AJ337" s="484"/>
      <c r="AK337" s="484"/>
      <c r="AL337" s="484"/>
      <c r="AM337" s="484"/>
      <c r="AN337" s="484"/>
      <c r="AO337" s="484"/>
      <c r="AP337" s="484"/>
      <c r="AQ337" s="484"/>
      <c r="AR337" s="484"/>
      <c r="AS337" s="484"/>
      <c r="AT337" s="484"/>
      <c r="AU337" s="484"/>
      <c r="AV337" s="484"/>
      <c r="AW337" s="484"/>
      <c r="AX337" s="484"/>
    </row>
    <row r="338" spans="1:50">
      <c r="A338" s="484"/>
      <c r="B338" s="484"/>
      <c r="C338" s="484"/>
      <c r="D338" s="484"/>
      <c r="E338" s="484"/>
      <c r="F338" s="484"/>
      <c r="G338" s="484"/>
      <c r="H338" s="484"/>
      <c r="I338" s="484"/>
      <c r="J338" s="484"/>
      <c r="K338" s="484"/>
      <c r="L338" s="484"/>
      <c r="M338" s="484"/>
      <c r="N338" s="484"/>
      <c r="O338" s="484"/>
      <c r="P338" s="484"/>
      <c r="Q338" s="484"/>
      <c r="R338" s="484"/>
      <c r="S338" s="484"/>
      <c r="T338" s="484"/>
      <c r="U338" s="484"/>
      <c r="V338" s="484"/>
      <c r="W338" s="484"/>
      <c r="X338" s="484"/>
      <c r="Y338" s="484"/>
      <c r="Z338" s="620"/>
      <c r="AA338" s="484"/>
      <c r="AB338" s="484"/>
      <c r="AC338" s="484"/>
      <c r="AD338" s="484"/>
      <c r="AE338" s="484"/>
      <c r="AF338" s="484"/>
      <c r="AG338" s="484"/>
      <c r="AH338" s="484"/>
      <c r="AI338" s="484"/>
      <c r="AJ338" s="484"/>
      <c r="AK338" s="484"/>
      <c r="AL338" s="484"/>
      <c r="AM338" s="484"/>
      <c r="AN338" s="484"/>
      <c r="AO338" s="484"/>
      <c r="AP338" s="484"/>
      <c r="AQ338" s="484"/>
      <c r="AR338" s="484"/>
      <c r="AS338" s="484"/>
      <c r="AT338" s="484"/>
      <c r="AU338" s="484"/>
      <c r="AV338" s="484"/>
      <c r="AW338" s="484"/>
      <c r="AX338" s="484"/>
    </row>
    <row r="339" spans="1:50">
      <c r="A339" s="484"/>
      <c r="B339" s="484"/>
      <c r="C339" s="484"/>
      <c r="D339" s="484"/>
      <c r="E339" s="484"/>
      <c r="F339" s="484"/>
      <c r="G339" s="484"/>
      <c r="H339" s="484"/>
      <c r="I339" s="484"/>
      <c r="J339" s="484"/>
      <c r="K339" s="484"/>
      <c r="L339" s="484"/>
      <c r="M339" s="484"/>
      <c r="N339" s="484"/>
      <c r="O339" s="484"/>
      <c r="P339" s="484"/>
      <c r="Q339" s="484"/>
      <c r="R339" s="484"/>
      <c r="S339" s="484"/>
      <c r="T339" s="484"/>
      <c r="U339" s="484"/>
      <c r="V339" s="484"/>
      <c r="W339" s="484"/>
      <c r="X339" s="484"/>
      <c r="Y339" s="484"/>
      <c r="Z339" s="620"/>
      <c r="AA339" s="484"/>
      <c r="AB339" s="484"/>
      <c r="AC339" s="484"/>
      <c r="AD339" s="484"/>
      <c r="AE339" s="484"/>
      <c r="AF339" s="484"/>
      <c r="AG339" s="484"/>
      <c r="AH339" s="484"/>
      <c r="AI339" s="484"/>
      <c r="AJ339" s="484"/>
      <c r="AK339" s="484"/>
      <c r="AL339" s="484"/>
      <c r="AM339" s="484"/>
      <c r="AN339" s="484"/>
      <c r="AO339" s="484"/>
      <c r="AP339" s="484"/>
      <c r="AQ339" s="484"/>
      <c r="AR339" s="484"/>
      <c r="AS339" s="484"/>
      <c r="AT339" s="484"/>
      <c r="AU339" s="484"/>
      <c r="AV339" s="484"/>
      <c r="AW339" s="484"/>
      <c r="AX339" s="484"/>
    </row>
    <row r="340" spans="1:50">
      <c r="A340" s="484"/>
      <c r="B340" s="484"/>
      <c r="C340" s="484"/>
      <c r="D340" s="484"/>
      <c r="E340" s="484"/>
      <c r="F340" s="484"/>
      <c r="G340" s="484"/>
      <c r="H340" s="484"/>
      <c r="I340" s="484"/>
      <c r="J340" s="484"/>
      <c r="K340" s="484"/>
      <c r="L340" s="484"/>
      <c r="M340" s="484"/>
      <c r="N340" s="484"/>
      <c r="O340" s="484"/>
      <c r="P340" s="484"/>
      <c r="Q340" s="484"/>
      <c r="R340" s="484"/>
      <c r="S340" s="484"/>
      <c r="T340" s="484"/>
      <c r="U340" s="484"/>
      <c r="V340" s="484"/>
      <c r="W340" s="484"/>
      <c r="X340" s="484"/>
      <c r="Y340" s="484"/>
      <c r="Z340" s="620"/>
      <c r="AA340" s="484"/>
      <c r="AB340" s="484"/>
      <c r="AC340" s="484"/>
      <c r="AD340" s="484"/>
      <c r="AE340" s="484"/>
      <c r="AF340" s="484"/>
      <c r="AG340" s="484"/>
      <c r="AH340" s="484"/>
      <c r="AI340" s="484"/>
      <c r="AJ340" s="484"/>
      <c r="AK340" s="484"/>
      <c r="AL340" s="484"/>
      <c r="AM340" s="484"/>
      <c r="AN340" s="484"/>
      <c r="AO340" s="484"/>
      <c r="AP340" s="484"/>
      <c r="AQ340" s="484"/>
      <c r="AR340" s="484"/>
      <c r="AS340" s="484"/>
      <c r="AT340" s="484"/>
      <c r="AU340" s="484"/>
      <c r="AV340" s="484"/>
      <c r="AW340" s="484"/>
      <c r="AX340" s="484"/>
    </row>
    <row r="341" spans="1:50">
      <c r="A341" s="484"/>
      <c r="B341" s="484"/>
      <c r="C341" s="484"/>
      <c r="D341" s="484"/>
      <c r="E341" s="484"/>
      <c r="F341" s="484"/>
      <c r="G341" s="484"/>
      <c r="H341" s="484"/>
      <c r="I341" s="484"/>
      <c r="J341" s="484"/>
      <c r="K341" s="484"/>
      <c r="L341" s="484"/>
      <c r="M341" s="484"/>
      <c r="N341" s="484"/>
      <c r="O341" s="484"/>
      <c r="P341" s="484"/>
      <c r="Q341" s="484"/>
      <c r="R341" s="484"/>
      <c r="S341" s="484"/>
      <c r="T341" s="484"/>
      <c r="U341" s="484"/>
      <c r="V341" s="484"/>
      <c r="W341" s="484"/>
      <c r="X341" s="484"/>
      <c r="Y341" s="484"/>
      <c r="Z341" s="620"/>
      <c r="AA341" s="484"/>
      <c r="AB341" s="484"/>
      <c r="AC341" s="484"/>
      <c r="AD341" s="484"/>
      <c r="AE341" s="484"/>
      <c r="AF341" s="484"/>
      <c r="AG341" s="484"/>
      <c r="AH341" s="484"/>
      <c r="AI341" s="484"/>
      <c r="AJ341" s="484"/>
      <c r="AK341" s="484"/>
      <c r="AL341" s="484"/>
      <c r="AM341" s="484"/>
      <c r="AN341" s="484"/>
      <c r="AO341" s="484"/>
      <c r="AP341" s="484"/>
      <c r="AQ341" s="484"/>
      <c r="AR341" s="484"/>
      <c r="AS341" s="484"/>
      <c r="AT341" s="484"/>
      <c r="AU341" s="484"/>
      <c r="AV341" s="484"/>
      <c r="AW341" s="484"/>
      <c r="AX341" s="484"/>
    </row>
    <row r="342" spans="1:50">
      <c r="A342" s="484"/>
      <c r="B342" s="484"/>
      <c r="C342" s="484"/>
      <c r="D342" s="484"/>
      <c r="E342" s="484"/>
      <c r="F342" s="484"/>
      <c r="G342" s="484"/>
      <c r="H342" s="484"/>
      <c r="I342" s="484"/>
      <c r="J342" s="484"/>
      <c r="K342" s="484"/>
      <c r="L342" s="484"/>
      <c r="M342" s="484"/>
      <c r="N342" s="484"/>
      <c r="O342" s="484"/>
      <c r="P342" s="484"/>
      <c r="Q342" s="484"/>
      <c r="R342" s="484"/>
      <c r="S342" s="484"/>
      <c r="T342" s="484"/>
      <c r="U342" s="484"/>
      <c r="V342" s="484"/>
      <c r="W342" s="484"/>
      <c r="X342" s="484"/>
      <c r="Y342" s="484"/>
      <c r="Z342" s="620"/>
      <c r="AA342" s="484"/>
      <c r="AB342" s="484"/>
      <c r="AC342" s="484"/>
      <c r="AD342" s="484"/>
      <c r="AE342" s="484"/>
      <c r="AF342" s="484"/>
      <c r="AG342" s="484"/>
      <c r="AH342" s="484"/>
      <c r="AI342" s="484"/>
      <c r="AJ342" s="484"/>
      <c r="AK342" s="484"/>
      <c r="AL342" s="484"/>
      <c r="AM342" s="484"/>
      <c r="AN342" s="484"/>
      <c r="AO342" s="484"/>
      <c r="AP342" s="484"/>
      <c r="AQ342" s="484"/>
      <c r="AR342" s="484"/>
      <c r="AS342" s="484"/>
      <c r="AT342" s="484"/>
      <c r="AU342" s="484"/>
      <c r="AV342" s="484"/>
      <c r="AW342" s="484"/>
      <c r="AX342" s="484"/>
    </row>
    <row r="343" spans="1:50">
      <c r="A343" s="484"/>
      <c r="B343" s="484"/>
      <c r="C343" s="484"/>
      <c r="D343" s="484"/>
      <c r="E343" s="484"/>
      <c r="F343" s="484"/>
      <c r="G343" s="484"/>
      <c r="H343" s="484"/>
      <c r="I343" s="484"/>
      <c r="J343" s="484"/>
      <c r="K343" s="484"/>
      <c r="L343" s="484"/>
      <c r="M343" s="484"/>
      <c r="N343" s="484"/>
      <c r="O343" s="484"/>
      <c r="P343" s="484"/>
      <c r="Q343" s="484"/>
      <c r="R343" s="484"/>
      <c r="S343" s="484"/>
      <c r="T343" s="484"/>
      <c r="U343" s="484"/>
      <c r="V343" s="484"/>
      <c r="W343" s="484"/>
      <c r="X343" s="484"/>
      <c r="Y343" s="484"/>
      <c r="Z343" s="620"/>
      <c r="AA343" s="484"/>
      <c r="AB343" s="484"/>
      <c r="AC343" s="484"/>
      <c r="AD343" s="484"/>
      <c r="AE343" s="484"/>
      <c r="AF343" s="484"/>
      <c r="AG343" s="484"/>
      <c r="AH343" s="484"/>
      <c r="AI343" s="484"/>
      <c r="AJ343" s="484"/>
      <c r="AK343" s="484"/>
      <c r="AL343" s="484"/>
      <c r="AM343" s="484"/>
      <c r="AN343" s="484"/>
      <c r="AO343" s="484"/>
      <c r="AP343" s="484"/>
      <c r="AQ343" s="484"/>
      <c r="AR343" s="484"/>
      <c r="AS343" s="484"/>
      <c r="AT343" s="484"/>
      <c r="AU343" s="484"/>
      <c r="AV343" s="484"/>
      <c r="AW343" s="484"/>
      <c r="AX343" s="484"/>
    </row>
    <row r="344" spans="1:50">
      <c r="A344" s="484"/>
      <c r="B344" s="484"/>
      <c r="C344" s="484"/>
      <c r="D344" s="484"/>
      <c r="E344" s="484"/>
      <c r="F344" s="484"/>
      <c r="G344" s="484"/>
      <c r="H344" s="484"/>
      <c r="I344" s="484"/>
      <c r="J344" s="484"/>
      <c r="K344" s="484"/>
      <c r="L344" s="484"/>
      <c r="M344" s="484"/>
      <c r="N344" s="484"/>
      <c r="O344" s="484"/>
      <c r="P344" s="484"/>
      <c r="Q344" s="484"/>
      <c r="R344" s="484"/>
      <c r="S344" s="484"/>
      <c r="T344" s="484"/>
      <c r="U344" s="484"/>
      <c r="V344" s="484"/>
      <c r="W344" s="484"/>
      <c r="X344" s="484"/>
      <c r="Y344" s="484"/>
      <c r="Z344" s="620"/>
      <c r="AA344" s="484"/>
      <c r="AB344" s="484"/>
      <c r="AC344" s="484"/>
      <c r="AD344" s="484"/>
      <c r="AE344" s="484"/>
      <c r="AF344" s="484"/>
      <c r="AG344" s="484"/>
      <c r="AH344" s="484"/>
      <c r="AI344" s="484"/>
      <c r="AJ344" s="484"/>
      <c r="AK344" s="484"/>
      <c r="AL344" s="484"/>
      <c r="AM344" s="484"/>
      <c r="AN344" s="484"/>
      <c r="AO344" s="484"/>
      <c r="AP344" s="484"/>
      <c r="AQ344" s="484"/>
      <c r="AR344" s="484"/>
      <c r="AS344" s="484"/>
      <c r="AT344" s="484"/>
      <c r="AU344" s="484"/>
      <c r="AV344" s="484"/>
      <c r="AW344" s="484"/>
      <c r="AX344" s="484"/>
    </row>
    <row r="345" spans="1:50">
      <c r="A345" s="484"/>
      <c r="B345" s="484"/>
      <c r="C345" s="484"/>
      <c r="D345" s="484"/>
      <c r="E345" s="484"/>
      <c r="F345" s="484"/>
      <c r="G345" s="484"/>
      <c r="H345" s="484"/>
      <c r="I345" s="484"/>
      <c r="J345" s="484"/>
      <c r="K345" s="484"/>
      <c r="L345" s="484"/>
      <c r="M345" s="484"/>
      <c r="N345" s="484"/>
      <c r="O345" s="484"/>
      <c r="P345" s="484"/>
      <c r="Q345" s="484"/>
      <c r="R345" s="484"/>
      <c r="S345" s="484"/>
      <c r="T345" s="484"/>
      <c r="U345" s="484"/>
      <c r="V345" s="484"/>
      <c r="W345" s="484"/>
      <c r="X345" s="484"/>
      <c r="Y345" s="484"/>
      <c r="Z345" s="484"/>
      <c r="AA345" s="484"/>
      <c r="AB345" s="484"/>
      <c r="AC345" s="484"/>
      <c r="AD345" s="484"/>
      <c r="AE345" s="484"/>
      <c r="AF345" s="484"/>
      <c r="AG345" s="484"/>
      <c r="AH345" s="484"/>
      <c r="AI345" s="484"/>
      <c r="AJ345" s="484"/>
      <c r="AK345" s="484"/>
      <c r="AL345" s="484"/>
      <c r="AM345" s="484"/>
      <c r="AN345" s="484"/>
      <c r="AO345" s="484"/>
      <c r="AP345" s="484"/>
      <c r="AQ345" s="484"/>
      <c r="AR345" s="484"/>
      <c r="AS345" s="484"/>
      <c r="AT345" s="484"/>
      <c r="AU345" s="484"/>
      <c r="AV345" s="484"/>
      <c r="AW345" s="484"/>
      <c r="AX345" s="484"/>
    </row>
    <row r="346" spans="1:50">
      <c r="A346" s="484"/>
      <c r="B346" s="484"/>
      <c r="C346" s="484"/>
      <c r="D346" s="484"/>
      <c r="E346" s="484"/>
      <c r="F346" s="484"/>
      <c r="G346" s="484"/>
      <c r="H346" s="484"/>
      <c r="I346" s="484"/>
      <c r="J346" s="484"/>
      <c r="K346" s="484"/>
      <c r="L346" s="484"/>
      <c r="M346" s="484"/>
      <c r="N346" s="484"/>
      <c r="O346" s="484"/>
      <c r="P346" s="484"/>
      <c r="Q346" s="484"/>
      <c r="R346" s="484"/>
      <c r="S346" s="484"/>
      <c r="T346" s="484"/>
      <c r="U346" s="484"/>
      <c r="V346" s="484"/>
      <c r="W346" s="484"/>
      <c r="X346" s="484"/>
      <c r="Y346" s="484"/>
      <c r="Z346" s="484"/>
      <c r="AA346" s="484"/>
      <c r="AB346" s="484"/>
      <c r="AC346" s="484"/>
      <c r="AD346" s="484"/>
      <c r="AE346" s="484"/>
      <c r="AF346" s="484"/>
      <c r="AG346" s="484"/>
      <c r="AH346" s="484"/>
      <c r="AI346" s="484"/>
      <c r="AJ346" s="484"/>
      <c r="AK346" s="484"/>
      <c r="AL346" s="484"/>
      <c r="AM346" s="484"/>
      <c r="AN346" s="484"/>
      <c r="AO346" s="484"/>
      <c r="AP346" s="484"/>
      <c r="AQ346" s="484"/>
      <c r="AR346" s="484"/>
      <c r="AS346" s="484"/>
      <c r="AT346" s="484"/>
      <c r="AU346" s="484"/>
      <c r="AV346" s="484"/>
      <c r="AW346" s="484"/>
      <c r="AX346" s="484"/>
    </row>
    <row r="347" spans="1:50">
      <c r="A347" s="484"/>
      <c r="B347" s="484"/>
      <c r="C347" s="484"/>
      <c r="D347" s="484"/>
      <c r="E347" s="484"/>
      <c r="F347" s="484"/>
      <c r="G347" s="484"/>
      <c r="H347" s="484"/>
      <c r="I347" s="484"/>
      <c r="J347" s="484"/>
      <c r="K347" s="484"/>
      <c r="L347" s="484"/>
      <c r="M347" s="484"/>
      <c r="N347" s="484"/>
      <c r="O347" s="484"/>
      <c r="P347" s="484"/>
      <c r="Q347" s="484"/>
      <c r="R347" s="484"/>
      <c r="S347" s="484"/>
      <c r="T347" s="484"/>
      <c r="U347" s="484"/>
      <c r="V347" s="484"/>
      <c r="W347" s="484"/>
      <c r="X347" s="484"/>
      <c r="Y347" s="484"/>
      <c r="Z347" s="484"/>
      <c r="AA347" s="484"/>
      <c r="AB347" s="484"/>
      <c r="AC347" s="484"/>
      <c r="AD347" s="484"/>
      <c r="AE347" s="484"/>
      <c r="AF347" s="484"/>
      <c r="AG347" s="484"/>
      <c r="AH347" s="484"/>
      <c r="AI347" s="484"/>
      <c r="AJ347" s="484"/>
      <c r="AK347" s="484"/>
      <c r="AL347" s="484"/>
      <c r="AM347" s="484"/>
      <c r="AN347" s="484"/>
      <c r="AO347" s="484"/>
      <c r="AP347" s="484"/>
      <c r="AQ347" s="484"/>
      <c r="AR347" s="484"/>
      <c r="AS347" s="484"/>
      <c r="AT347" s="484"/>
      <c r="AU347" s="484"/>
      <c r="AV347" s="484"/>
      <c r="AW347" s="484"/>
      <c r="AX347" s="484"/>
    </row>
    <row r="348" spans="1:50">
      <c r="A348" s="484"/>
      <c r="B348" s="484"/>
      <c r="C348" s="484"/>
      <c r="D348" s="484"/>
      <c r="E348" s="484"/>
      <c r="F348" s="484"/>
      <c r="G348" s="484"/>
      <c r="H348" s="484"/>
      <c r="I348" s="484"/>
      <c r="J348" s="484"/>
      <c r="K348" s="484"/>
      <c r="L348" s="484"/>
      <c r="M348" s="484"/>
      <c r="N348" s="484"/>
      <c r="O348" s="484"/>
      <c r="P348" s="484"/>
      <c r="Q348" s="484"/>
      <c r="R348" s="484"/>
      <c r="S348" s="484"/>
      <c r="T348" s="484"/>
      <c r="U348" s="484"/>
      <c r="V348" s="484"/>
      <c r="W348" s="484"/>
      <c r="X348" s="484"/>
      <c r="Y348" s="484"/>
      <c r="Z348" s="484"/>
      <c r="AA348" s="484"/>
      <c r="AB348" s="484"/>
      <c r="AC348" s="484"/>
      <c r="AD348" s="484"/>
      <c r="AE348" s="484"/>
      <c r="AF348" s="484"/>
      <c r="AG348" s="484"/>
      <c r="AH348" s="484"/>
      <c r="AI348" s="484"/>
      <c r="AJ348" s="484"/>
      <c r="AK348" s="484"/>
      <c r="AL348" s="484"/>
      <c r="AM348" s="484"/>
      <c r="AN348" s="484"/>
      <c r="AO348" s="484"/>
      <c r="AP348" s="484"/>
      <c r="AQ348" s="484"/>
      <c r="AR348" s="484"/>
      <c r="AS348" s="484"/>
      <c r="AT348" s="484"/>
      <c r="AU348" s="484"/>
      <c r="AV348" s="484"/>
      <c r="AW348" s="484"/>
      <c r="AX348" s="484"/>
    </row>
    <row r="349" spans="1:50">
      <c r="A349" s="484"/>
      <c r="B349" s="484"/>
      <c r="C349" s="484"/>
      <c r="D349" s="484"/>
      <c r="E349" s="484"/>
      <c r="F349" s="484"/>
      <c r="G349" s="484"/>
      <c r="H349" s="484"/>
      <c r="I349" s="484"/>
      <c r="J349" s="484"/>
      <c r="K349" s="484"/>
      <c r="L349" s="484"/>
      <c r="M349" s="484"/>
      <c r="N349" s="484"/>
      <c r="O349" s="484"/>
      <c r="P349" s="484"/>
      <c r="Q349" s="484"/>
      <c r="R349" s="484"/>
      <c r="S349" s="484"/>
      <c r="T349" s="484"/>
      <c r="U349" s="484"/>
      <c r="V349" s="484"/>
      <c r="W349" s="484"/>
      <c r="X349" s="484"/>
      <c r="Y349" s="484"/>
      <c r="Z349" s="484"/>
      <c r="AA349" s="484"/>
      <c r="AB349" s="484"/>
      <c r="AC349" s="484"/>
      <c r="AD349" s="484"/>
      <c r="AE349" s="484"/>
      <c r="AF349" s="484"/>
      <c r="AG349" s="484"/>
      <c r="AH349" s="484"/>
      <c r="AI349" s="484"/>
      <c r="AJ349" s="484"/>
      <c r="AK349" s="484"/>
      <c r="AL349" s="484"/>
      <c r="AM349" s="484"/>
      <c r="AN349" s="484"/>
      <c r="AO349" s="484"/>
      <c r="AP349" s="484"/>
      <c r="AQ349" s="484"/>
      <c r="AR349" s="484"/>
      <c r="AS349" s="484"/>
      <c r="AT349" s="484"/>
      <c r="AU349" s="484"/>
      <c r="AV349" s="484"/>
      <c r="AW349" s="484"/>
      <c r="AX349" s="484"/>
    </row>
    <row r="350" spans="1:50">
      <c r="A350" s="484"/>
      <c r="B350" s="484"/>
      <c r="C350" s="484"/>
      <c r="D350" s="484"/>
      <c r="E350" s="484"/>
      <c r="F350" s="484"/>
      <c r="G350" s="484"/>
      <c r="H350" s="484"/>
      <c r="I350" s="484"/>
      <c r="J350" s="484"/>
      <c r="K350" s="484"/>
      <c r="L350" s="484"/>
      <c r="M350" s="484"/>
      <c r="N350" s="484"/>
      <c r="O350" s="484"/>
      <c r="P350" s="484"/>
      <c r="Q350" s="484"/>
      <c r="R350" s="484"/>
      <c r="S350" s="484"/>
      <c r="T350" s="484"/>
      <c r="U350" s="484"/>
      <c r="V350" s="484"/>
      <c r="W350" s="484"/>
      <c r="X350" s="484"/>
      <c r="Y350" s="484"/>
      <c r="Z350" s="484"/>
      <c r="AA350" s="484"/>
      <c r="AB350" s="484"/>
      <c r="AC350" s="484"/>
      <c r="AD350" s="484"/>
      <c r="AE350" s="484"/>
      <c r="AF350" s="484"/>
      <c r="AG350" s="484"/>
      <c r="AH350" s="484"/>
      <c r="AI350" s="484"/>
      <c r="AJ350" s="484"/>
      <c r="AK350" s="484"/>
      <c r="AL350" s="484"/>
      <c r="AM350" s="484"/>
      <c r="AN350" s="484"/>
      <c r="AO350" s="484"/>
      <c r="AP350" s="484"/>
      <c r="AQ350" s="484"/>
      <c r="AR350" s="484"/>
      <c r="AS350" s="484"/>
      <c r="AT350" s="484"/>
      <c r="AU350" s="484"/>
      <c r="AV350" s="484"/>
      <c r="AW350" s="484"/>
      <c r="AX350" s="484"/>
    </row>
    <row r="351" spans="1:50">
      <c r="A351" s="484"/>
      <c r="B351" s="484"/>
      <c r="C351" s="484"/>
      <c r="D351" s="484"/>
      <c r="E351" s="484"/>
      <c r="F351" s="484"/>
      <c r="G351" s="484"/>
      <c r="H351" s="484"/>
      <c r="I351" s="484"/>
      <c r="J351" s="484"/>
      <c r="K351" s="484"/>
      <c r="L351" s="484"/>
      <c r="M351" s="484"/>
      <c r="N351" s="484"/>
      <c r="O351" s="484"/>
      <c r="P351" s="484"/>
      <c r="Q351" s="484"/>
      <c r="R351" s="484"/>
      <c r="S351" s="484"/>
      <c r="T351" s="484"/>
      <c r="U351" s="484"/>
      <c r="V351" s="484"/>
      <c r="W351" s="484"/>
      <c r="X351" s="484"/>
      <c r="Y351" s="484"/>
      <c r="Z351" s="484"/>
      <c r="AA351" s="484"/>
      <c r="AB351" s="484"/>
      <c r="AC351" s="484"/>
      <c r="AD351" s="484"/>
      <c r="AE351" s="484"/>
      <c r="AF351" s="484"/>
      <c r="AG351" s="484"/>
      <c r="AH351" s="484"/>
      <c r="AI351" s="484"/>
      <c r="AJ351" s="484"/>
      <c r="AK351" s="484"/>
      <c r="AL351" s="484"/>
      <c r="AM351" s="484"/>
      <c r="AN351" s="484"/>
      <c r="AO351" s="484"/>
      <c r="AP351" s="484"/>
      <c r="AQ351" s="484"/>
      <c r="AR351" s="484"/>
      <c r="AS351" s="484"/>
      <c r="AT351" s="484"/>
      <c r="AU351" s="484"/>
      <c r="AV351" s="484"/>
      <c r="AW351" s="484"/>
      <c r="AX351" s="484"/>
    </row>
    <row r="352" spans="1:50">
      <c r="A352" s="484"/>
      <c r="B352" s="484"/>
      <c r="C352" s="484"/>
      <c r="D352" s="484"/>
      <c r="E352" s="484"/>
      <c r="F352" s="484"/>
      <c r="G352" s="484"/>
      <c r="H352" s="484"/>
      <c r="I352" s="484"/>
      <c r="J352" s="484"/>
      <c r="K352" s="484"/>
      <c r="L352" s="484"/>
      <c r="M352" s="484"/>
      <c r="N352" s="484"/>
      <c r="O352" s="484"/>
      <c r="P352" s="484"/>
      <c r="Q352" s="484"/>
      <c r="R352" s="484"/>
      <c r="S352" s="484"/>
      <c r="T352" s="484"/>
      <c r="U352" s="484"/>
      <c r="V352" s="484"/>
      <c r="W352" s="484"/>
      <c r="X352" s="484"/>
      <c r="Y352" s="484"/>
      <c r="Z352" s="484"/>
      <c r="AA352" s="484"/>
      <c r="AB352" s="484"/>
      <c r="AC352" s="484"/>
      <c r="AD352" s="484"/>
      <c r="AE352" s="484"/>
      <c r="AF352" s="484"/>
      <c r="AG352" s="484"/>
      <c r="AH352" s="484"/>
      <c r="AI352" s="484"/>
      <c r="AJ352" s="484"/>
      <c r="AK352" s="484"/>
      <c r="AL352" s="484"/>
      <c r="AM352" s="484"/>
      <c r="AN352" s="484"/>
      <c r="AO352" s="484"/>
      <c r="AP352" s="484"/>
      <c r="AQ352" s="484"/>
      <c r="AR352" s="484"/>
      <c r="AS352" s="484"/>
      <c r="AT352" s="484"/>
      <c r="AU352" s="484"/>
      <c r="AV352" s="484"/>
      <c r="AW352" s="484"/>
      <c r="AX352" s="484"/>
    </row>
  </sheetData>
  <autoFilter ref="B9:AX281" xr:uid="{43BBC05A-9D3F-4419-BD0E-06D39F2DBDD0}"/>
  <mergeCells count="6">
    <mergeCell ref="C2:H2"/>
    <mergeCell ref="AQ6:AQ7"/>
    <mergeCell ref="N5:AP5"/>
    <mergeCell ref="AQ5:AX5"/>
    <mergeCell ref="B5:M5"/>
    <mergeCell ref="C3:H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A6A2C-BA2E-4623-B709-7A8DE44E08D4}">
  <sheetPr>
    <tabColor theme="4"/>
  </sheetPr>
  <dimension ref="B1:P119"/>
  <sheetViews>
    <sheetView workbookViewId="0">
      <selection activeCell="F8" sqref="F8"/>
    </sheetView>
  </sheetViews>
  <sheetFormatPr defaultColWidth="7.75" defaultRowHeight="15"/>
  <cols>
    <col min="1" max="1" width="3.375" style="79" customWidth="1"/>
    <col min="2" max="2" width="16.5" style="79" customWidth="1"/>
    <col min="3" max="3" width="5.5" style="79" customWidth="1"/>
    <col min="4" max="4" width="53.125" style="79" bestFit="1" customWidth="1"/>
    <col min="5" max="7" width="16.875" style="79" customWidth="1"/>
    <col min="8" max="8" width="16.75" style="79" customWidth="1"/>
    <col min="9" max="9" width="13.875" style="79" customWidth="1"/>
    <col min="10" max="10" width="11.625" style="79" customWidth="1"/>
    <col min="11" max="11" width="7.75" style="79"/>
    <col min="12" max="12" width="11" style="79" bestFit="1" customWidth="1"/>
    <col min="13" max="13" width="11.875" style="79" bestFit="1" customWidth="1"/>
    <col min="14" max="14" width="9.625" style="79" bestFit="1" customWidth="1"/>
    <col min="15" max="15" width="9" style="79" bestFit="1" customWidth="1"/>
    <col min="16" max="16" width="123.125" style="79" customWidth="1"/>
    <col min="17" max="16384" width="7.75" style="79"/>
  </cols>
  <sheetData>
    <row r="1" spans="2:16" ht="15.75" thickBot="1">
      <c r="B1" s="485"/>
      <c r="C1" s="485"/>
      <c r="D1" s="485"/>
      <c r="E1" s="485"/>
      <c r="F1" s="485"/>
      <c r="G1" s="485"/>
      <c r="H1" s="485"/>
      <c r="I1" s="485"/>
      <c r="J1" s="485"/>
      <c r="K1" s="485"/>
      <c r="L1" s="485"/>
      <c r="M1" s="485"/>
      <c r="N1" s="485"/>
      <c r="O1" s="485"/>
      <c r="P1" s="485"/>
    </row>
    <row r="2" spans="2:16" ht="27.75" customHeight="1">
      <c r="B2" s="373" t="s">
        <v>58</v>
      </c>
      <c r="C2" s="821" t="s">
        <v>622</v>
      </c>
      <c r="D2" s="821"/>
      <c r="E2" s="821"/>
      <c r="F2" s="821"/>
      <c r="G2" s="821"/>
      <c r="H2" s="821"/>
      <c r="I2" s="822"/>
      <c r="J2" s="485"/>
      <c r="K2" s="485"/>
      <c r="L2" s="485"/>
      <c r="M2" s="485"/>
      <c r="N2" s="485"/>
      <c r="O2" s="485"/>
      <c r="P2" s="485"/>
    </row>
    <row r="3" spans="2:16" ht="53.25" customHeight="1" thickBot="1">
      <c r="B3" s="205" t="s">
        <v>102</v>
      </c>
      <c r="C3" s="832" t="s">
        <v>623</v>
      </c>
      <c r="D3" s="832"/>
      <c r="E3" s="832"/>
      <c r="F3" s="832"/>
      <c r="G3" s="832"/>
      <c r="H3" s="832"/>
      <c r="I3" s="833"/>
      <c r="J3" s="485"/>
      <c r="K3" s="485"/>
      <c r="L3" s="485"/>
      <c r="M3" s="485"/>
      <c r="N3" s="485"/>
      <c r="O3" s="485"/>
      <c r="P3" s="485"/>
    </row>
    <row r="4" spans="2:16" ht="15.75" thickBot="1">
      <c r="B4" s="485"/>
      <c r="C4" s="485"/>
      <c r="D4" s="485"/>
      <c r="E4" s="485"/>
      <c r="F4" s="485"/>
      <c r="G4" s="485"/>
      <c r="H4" s="485"/>
      <c r="I4" s="485"/>
      <c r="J4" s="485"/>
      <c r="K4" s="485"/>
      <c r="L4" s="485"/>
      <c r="M4" s="485"/>
      <c r="N4" s="485"/>
      <c r="O4" s="485"/>
      <c r="P4" s="485"/>
    </row>
    <row r="5" spans="2:16">
      <c r="B5" s="423" t="s">
        <v>104</v>
      </c>
      <c r="C5" s="424" t="str">
        <f>'Read Me'!B10</f>
        <v>SoCalGas</v>
      </c>
      <c r="D5" s="660"/>
      <c r="E5" s="485"/>
      <c r="F5" s="485"/>
      <c r="G5" s="485"/>
      <c r="H5" s="485"/>
      <c r="I5" s="485"/>
      <c r="J5" s="485"/>
      <c r="K5" s="485"/>
      <c r="L5" s="485"/>
      <c r="M5" s="485"/>
      <c r="N5" s="485"/>
      <c r="O5" s="485"/>
      <c r="P5" s="485"/>
    </row>
    <row r="6" spans="2:16" ht="15.75" thickBot="1">
      <c r="B6" s="216" t="s">
        <v>105</v>
      </c>
      <c r="C6" s="143" t="str">
        <f>'Read Me'!B11</f>
        <v>2028-2035</v>
      </c>
      <c r="D6" s="661"/>
      <c r="E6" s="485"/>
      <c r="F6" s="485"/>
      <c r="G6" s="485"/>
      <c r="H6" s="485"/>
      <c r="I6" s="485"/>
      <c r="J6" s="485"/>
      <c r="K6" s="485"/>
      <c r="L6" s="485"/>
      <c r="M6" s="485"/>
      <c r="N6" s="485"/>
      <c r="O6" s="485"/>
      <c r="P6" s="485"/>
    </row>
    <row r="7" spans="2:16">
      <c r="B7" s="485"/>
      <c r="C7" s="485"/>
      <c r="D7" s="485"/>
      <c r="E7" s="485"/>
      <c r="F7" s="485"/>
      <c r="G7" s="485"/>
      <c r="H7" s="485"/>
      <c r="I7" s="485"/>
      <c r="J7" s="485"/>
      <c r="K7" s="485"/>
      <c r="L7" s="485"/>
      <c r="M7" s="485"/>
      <c r="N7" s="485"/>
      <c r="O7" s="485"/>
      <c r="P7" s="485"/>
    </row>
    <row r="8" spans="2:16">
      <c r="B8" s="81" t="s">
        <v>624</v>
      </c>
      <c r="C8" s="82"/>
      <c r="D8" s="485"/>
      <c r="E8" s="485"/>
      <c r="F8" s="485"/>
      <c r="G8" s="485"/>
      <c r="H8" s="485"/>
      <c r="I8" s="485"/>
      <c r="J8" s="485"/>
      <c r="K8" s="485"/>
      <c r="L8" s="485"/>
      <c r="M8" s="485"/>
      <c r="N8" s="485"/>
      <c r="O8" s="485"/>
      <c r="P8" s="485"/>
    </row>
    <row r="9" spans="2:16" ht="19.5" customHeight="1" thickBot="1">
      <c r="B9" s="485"/>
      <c r="C9" s="485"/>
      <c r="D9" s="485"/>
      <c r="E9" s="485"/>
      <c r="F9" s="485"/>
      <c r="G9" s="32"/>
      <c r="H9" s="32"/>
      <c r="I9" s="485"/>
      <c r="J9" s="485"/>
      <c r="K9" s="485"/>
      <c r="L9" s="485"/>
      <c r="M9" s="485"/>
      <c r="N9" s="485"/>
      <c r="O9" s="485"/>
      <c r="P9" s="485"/>
    </row>
    <row r="10" spans="2:16" ht="15.75" thickBot="1">
      <c r="B10" s="830" t="s">
        <v>184</v>
      </c>
      <c r="C10" s="825" t="s">
        <v>591</v>
      </c>
      <c r="D10" s="823" t="s">
        <v>625</v>
      </c>
      <c r="E10" s="834" t="s">
        <v>626</v>
      </c>
      <c r="F10" s="834"/>
      <c r="G10" s="834"/>
      <c r="H10" s="834" t="s">
        <v>627</v>
      </c>
      <c r="I10" s="834"/>
      <c r="J10" s="835"/>
      <c r="K10" s="485"/>
      <c r="L10" s="827" t="s">
        <v>1771</v>
      </c>
      <c r="M10" s="828"/>
      <c r="N10" s="829"/>
      <c r="O10" s="485"/>
      <c r="P10" s="485"/>
    </row>
    <row r="11" spans="2:16" ht="33" thickBot="1">
      <c r="B11" s="831"/>
      <c r="C11" s="826"/>
      <c r="D11" s="824"/>
      <c r="E11" s="361" t="s">
        <v>628</v>
      </c>
      <c r="F11" s="361" t="s">
        <v>1773</v>
      </c>
      <c r="G11" s="362" t="s">
        <v>629</v>
      </c>
      <c r="H11" s="363" t="s">
        <v>630</v>
      </c>
      <c r="I11" s="364" t="s">
        <v>631</v>
      </c>
      <c r="J11" s="217" t="s">
        <v>632</v>
      </c>
      <c r="K11" s="485"/>
      <c r="L11" s="487" t="s">
        <v>633</v>
      </c>
      <c r="M11" s="488" t="s">
        <v>634</v>
      </c>
      <c r="N11" s="489" t="s">
        <v>635</v>
      </c>
      <c r="O11" s="485"/>
      <c r="P11" s="425" t="s">
        <v>636</v>
      </c>
    </row>
    <row r="12" spans="2:16" ht="15.75" thickBot="1">
      <c r="B12" s="218" t="s">
        <v>637</v>
      </c>
      <c r="C12" s="219">
        <v>1</v>
      </c>
      <c r="D12" s="220" t="s">
        <v>638</v>
      </c>
      <c r="E12" s="221"/>
      <c r="F12" s="221"/>
      <c r="G12" s="221"/>
      <c r="H12" s="222"/>
      <c r="I12" s="223"/>
      <c r="J12" s="224"/>
      <c r="K12" s="485"/>
      <c r="L12" s="485"/>
      <c r="M12" s="485"/>
      <c r="N12" s="485"/>
      <c r="O12" s="485"/>
      <c r="P12" s="225" t="s">
        <v>639</v>
      </c>
    </row>
    <row r="13" spans="2:16" ht="45.75" thickBot="1">
      <c r="B13" s="218" t="s">
        <v>637</v>
      </c>
      <c r="C13" s="219">
        <v>2</v>
      </c>
      <c r="D13" s="226" t="s">
        <v>1772</v>
      </c>
      <c r="E13" s="255">
        <f>E33+E53+E73+E93</f>
        <v>30405490.789999999</v>
      </c>
      <c r="F13" s="221"/>
      <c r="G13" s="255">
        <f>+E13+F13</f>
        <v>30405490.789999999</v>
      </c>
      <c r="H13" s="710">
        <f>+G13/G24</f>
        <v>5.0733625901852777E-2</v>
      </c>
      <c r="I13" s="228">
        <v>0.1</v>
      </c>
      <c r="J13" s="235"/>
      <c r="K13" s="485"/>
      <c r="L13" s="491">
        <f>L33+L53+L73+L93</f>
        <v>47031253</v>
      </c>
      <c r="M13" s="492">
        <f>M33+M53+M73+M93</f>
        <v>610760626.95181799</v>
      </c>
      <c r="N13" s="493">
        <f>L13/M13</f>
        <v>7.7004395706912893E-2</v>
      </c>
      <c r="O13" s="485"/>
      <c r="P13" s="230" t="s">
        <v>640</v>
      </c>
    </row>
    <row r="14" spans="2:16" ht="60">
      <c r="B14" s="218" t="s">
        <v>637</v>
      </c>
      <c r="C14" s="219">
        <v>3</v>
      </c>
      <c r="D14" s="226" t="s">
        <v>641</v>
      </c>
      <c r="E14" s="221"/>
      <c r="F14" s="255">
        <f>F34+F54+F74+F94</f>
        <v>21518394.619190004</v>
      </c>
      <c r="G14" s="255">
        <f>+E14+F14</f>
        <v>21518394.619190004</v>
      </c>
      <c r="H14" s="710">
        <f>+G14/G24</f>
        <v>3.5904902511143692E-2</v>
      </c>
      <c r="I14" s="229"/>
      <c r="J14" s="490">
        <v>0.1</v>
      </c>
      <c r="K14" s="485"/>
      <c r="L14" s="485"/>
      <c r="M14" s="485"/>
      <c r="N14" s="485"/>
      <c r="O14" s="485"/>
      <c r="P14" s="231" t="s">
        <v>642</v>
      </c>
    </row>
    <row r="15" spans="2:16" ht="60">
      <c r="B15" s="218" t="s">
        <v>637</v>
      </c>
      <c r="C15" s="219">
        <v>4</v>
      </c>
      <c r="D15" s="232" t="s">
        <v>1774</v>
      </c>
      <c r="E15" s="255">
        <f>E35+E55+E75+E95</f>
        <v>4620534.8500000006</v>
      </c>
      <c r="F15" s="255">
        <f>F35+F55+F75+F95</f>
        <v>448475.45</v>
      </c>
      <c r="G15" s="255">
        <f>+F15+E15</f>
        <v>5069010.3000000007</v>
      </c>
      <c r="H15" s="234"/>
      <c r="I15" s="229"/>
      <c r="J15" s="235"/>
      <c r="K15" s="485"/>
      <c r="L15" s="485"/>
      <c r="M15" s="485"/>
      <c r="N15" s="485"/>
      <c r="O15" s="485"/>
      <c r="P15" s="225" t="s">
        <v>643</v>
      </c>
    </row>
    <row r="16" spans="2:16">
      <c r="B16" s="218" t="s">
        <v>637</v>
      </c>
      <c r="C16" s="219">
        <v>5</v>
      </c>
      <c r="D16" s="236" t="s">
        <v>644</v>
      </c>
      <c r="E16" s="255">
        <f>E36+E56+E76+E96</f>
        <v>12193092.239999998</v>
      </c>
      <c r="F16" s="255">
        <f>F36+F56+F76+F96</f>
        <v>15156638.494686998</v>
      </c>
      <c r="G16" s="255">
        <f>+F16+E16</f>
        <v>27349730.734686997</v>
      </c>
      <c r="H16" s="710">
        <f>+G16/G24</f>
        <v>4.5634882764871008E-2</v>
      </c>
      <c r="I16" s="237"/>
      <c r="J16" s="240">
        <v>0.06</v>
      </c>
      <c r="K16" s="485"/>
      <c r="L16" s="485"/>
      <c r="M16" s="485"/>
      <c r="N16" s="485"/>
      <c r="O16" s="485"/>
      <c r="P16" s="225" t="s">
        <v>645</v>
      </c>
    </row>
    <row r="17" spans="2:16">
      <c r="B17" s="218" t="s">
        <v>637</v>
      </c>
      <c r="C17" s="219">
        <v>6</v>
      </c>
      <c r="D17" s="236" t="s">
        <v>646</v>
      </c>
      <c r="E17" s="239"/>
      <c r="F17" s="239"/>
      <c r="G17" s="239"/>
      <c r="H17" s="234"/>
      <c r="I17" s="237"/>
      <c r="J17" s="238"/>
      <c r="K17" s="485"/>
      <c r="L17" s="485"/>
      <c r="M17" s="485"/>
      <c r="N17" s="485"/>
      <c r="O17" s="485"/>
      <c r="P17" s="225" t="s">
        <v>639</v>
      </c>
    </row>
    <row r="18" spans="2:16" ht="14.25" customHeight="1">
      <c r="B18" s="218" t="s">
        <v>637</v>
      </c>
      <c r="C18" s="219">
        <v>7</v>
      </c>
      <c r="D18" s="232" t="s">
        <v>647</v>
      </c>
      <c r="E18" s="255">
        <f t="shared" ref="E18:F20" si="0">E38+E58+E78+E98</f>
        <v>72999998.280000001</v>
      </c>
      <c r="F18" s="255">
        <f t="shared" si="0"/>
        <v>196350141.65651</v>
      </c>
      <c r="G18" s="255">
        <f t="shared" ref="G18:G22" si="1">+F18+E18</f>
        <v>269350139.93650997</v>
      </c>
      <c r="H18" s="234"/>
      <c r="I18" s="237"/>
      <c r="J18" s="238"/>
      <c r="K18" s="485"/>
      <c r="L18" s="485"/>
      <c r="M18" s="485"/>
      <c r="N18" s="485"/>
      <c r="O18" s="485"/>
      <c r="P18" s="225" t="s">
        <v>648</v>
      </c>
    </row>
    <row r="19" spans="2:16" ht="30">
      <c r="B19" s="218" t="s">
        <v>637</v>
      </c>
      <c r="C19" s="219">
        <v>8</v>
      </c>
      <c r="D19" s="232" t="s">
        <v>649</v>
      </c>
      <c r="E19" s="255">
        <f t="shared" si="0"/>
        <v>40201518.879999995</v>
      </c>
      <c r="F19" s="255">
        <f t="shared" si="0"/>
        <v>129006923.87982599</v>
      </c>
      <c r="G19" s="255">
        <f t="shared" si="1"/>
        <v>169208442.759826</v>
      </c>
      <c r="H19" s="710">
        <f>+G19/G24</f>
        <v>0.28233577591963882</v>
      </c>
      <c r="I19" s="229"/>
      <c r="J19" s="240">
        <v>0.2</v>
      </c>
      <c r="K19" s="485"/>
      <c r="L19" s="485"/>
      <c r="M19" s="485"/>
      <c r="N19" s="485"/>
      <c r="O19" s="485"/>
      <c r="P19" s="225" t="s">
        <v>650</v>
      </c>
    </row>
    <row r="20" spans="2:16" ht="30">
      <c r="B20" s="218" t="s">
        <v>637</v>
      </c>
      <c r="C20" s="219">
        <v>9</v>
      </c>
      <c r="D20" s="232" t="s">
        <v>1775</v>
      </c>
      <c r="E20" s="255">
        <f t="shared" si="0"/>
        <v>35169787.700000003</v>
      </c>
      <c r="F20" s="255">
        <f t="shared" si="0"/>
        <v>17245339.209200002</v>
      </c>
      <c r="G20" s="255">
        <f t="shared" si="1"/>
        <v>52415126.909200005</v>
      </c>
      <c r="H20" s="234"/>
      <c r="I20" s="237"/>
      <c r="J20" s="238"/>
      <c r="K20" s="485"/>
      <c r="L20" s="485"/>
      <c r="M20" s="485"/>
      <c r="N20" s="485"/>
      <c r="O20" s="485"/>
      <c r="P20" s="225" t="s">
        <v>651</v>
      </c>
    </row>
    <row r="21" spans="2:16" ht="30">
      <c r="B21" s="218" t="s">
        <v>637</v>
      </c>
      <c r="C21" s="219">
        <v>10</v>
      </c>
      <c r="D21" s="241" t="s">
        <v>652</v>
      </c>
      <c r="E21" s="255">
        <f>+E22+E23</f>
        <v>24000000</v>
      </c>
      <c r="F21" s="239"/>
      <c r="G21" s="255">
        <f t="shared" si="1"/>
        <v>24000000</v>
      </c>
      <c r="H21" s="710">
        <f>+G21/G24</f>
        <v>4.0045629588880798E-2</v>
      </c>
      <c r="I21" s="228">
        <v>0.04</v>
      </c>
      <c r="J21" s="242"/>
      <c r="K21" s="485"/>
      <c r="L21" s="485"/>
      <c r="M21" s="485"/>
      <c r="N21" s="485"/>
      <c r="O21" s="485"/>
      <c r="P21" s="225" t="s">
        <v>653</v>
      </c>
    </row>
    <row r="22" spans="2:16">
      <c r="B22" s="218" t="s">
        <v>637</v>
      </c>
      <c r="C22" s="219" t="s">
        <v>654</v>
      </c>
      <c r="D22" s="232" t="s">
        <v>225</v>
      </c>
      <c r="E22" s="255">
        <f>E42+E62+E82+E102</f>
        <v>6600000.0000000009</v>
      </c>
      <c r="F22" s="245"/>
      <c r="G22" s="255">
        <f t="shared" si="1"/>
        <v>6600000.0000000009</v>
      </c>
      <c r="H22" s="234"/>
      <c r="I22" s="234"/>
      <c r="J22" s="242"/>
      <c r="K22" s="485"/>
      <c r="L22" s="485"/>
      <c r="M22" s="485"/>
      <c r="N22" s="485"/>
      <c r="O22" s="485"/>
      <c r="P22" s="225" t="s">
        <v>655</v>
      </c>
    </row>
    <row r="23" spans="2:16" ht="30">
      <c r="B23" s="218" t="s">
        <v>637</v>
      </c>
      <c r="C23" s="219" t="s">
        <v>656</v>
      </c>
      <c r="D23" s="232" t="s">
        <v>226</v>
      </c>
      <c r="E23" s="255">
        <f>E43+E63+E83+E103</f>
        <v>17400000</v>
      </c>
      <c r="F23" s="245"/>
      <c r="G23" s="255">
        <f>+F23+E23</f>
        <v>17400000</v>
      </c>
      <c r="H23" s="234"/>
      <c r="I23" s="234"/>
      <c r="J23" s="242"/>
      <c r="K23" s="485"/>
      <c r="L23" s="485"/>
      <c r="M23" s="485"/>
      <c r="N23" s="485"/>
      <c r="O23" s="485"/>
      <c r="P23" s="225" t="s">
        <v>657</v>
      </c>
    </row>
    <row r="24" spans="2:16" ht="33" customHeight="1">
      <c r="B24" s="218" t="s">
        <v>637</v>
      </c>
      <c r="C24" s="219">
        <v>11</v>
      </c>
      <c r="D24" s="243" t="s">
        <v>658</v>
      </c>
      <c r="E24" s="255">
        <f>SUM(E13:E21)</f>
        <v>219590422.74000001</v>
      </c>
      <c r="F24" s="255">
        <f>SUM(F13:F21)</f>
        <v>379725913.30941302</v>
      </c>
      <c r="G24" s="255">
        <f>+F24+E24</f>
        <v>599316336.04941297</v>
      </c>
      <c r="H24" s="234"/>
      <c r="I24" s="234"/>
      <c r="J24" s="242"/>
      <c r="K24" s="485"/>
      <c r="L24" s="485"/>
      <c r="M24" s="485"/>
      <c r="N24" s="485"/>
      <c r="O24" s="485"/>
      <c r="P24" s="244" t="s">
        <v>659</v>
      </c>
    </row>
    <row r="25" spans="2:16" ht="45">
      <c r="B25" s="218" t="s">
        <v>637</v>
      </c>
      <c r="C25" s="219">
        <v>12</v>
      </c>
      <c r="D25" s="243" t="s">
        <v>1776</v>
      </c>
      <c r="E25" s="239"/>
      <c r="F25" s="255">
        <f>F45+F65+F85+F105</f>
        <v>363317912</v>
      </c>
      <c r="G25" s="239"/>
      <c r="H25" s="710">
        <f>+F25/G24</f>
        <v>0.60622060528989963</v>
      </c>
      <c r="I25" s="237"/>
      <c r="J25" s="246">
        <v>0.6</v>
      </c>
      <c r="K25" s="485"/>
      <c r="L25" s="485"/>
      <c r="M25" s="485"/>
      <c r="N25" s="485"/>
      <c r="O25" s="485"/>
      <c r="P25" s="247" t="s">
        <v>660</v>
      </c>
    </row>
    <row r="26" spans="2:16">
      <c r="B26" s="218" t="s">
        <v>637</v>
      </c>
      <c r="C26" s="219">
        <v>13</v>
      </c>
      <c r="D26" s="243" t="s">
        <v>661</v>
      </c>
      <c r="E26" s="233">
        <f t="shared" ref="E26:E30" si="2">E46+E66+E86+E106</f>
        <v>0</v>
      </c>
      <c r="F26" s="239"/>
      <c r="G26" s="255">
        <f>+F26+E26</f>
        <v>0</v>
      </c>
      <c r="H26" s="239"/>
      <c r="I26" s="239"/>
      <c r="J26" s="248"/>
      <c r="K26" s="485"/>
      <c r="L26" s="485"/>
      <c r="M26" s="485"/>
      <c r="N26" s="485"/>
      <c r="O26" s="485"/>
      <c r="P26" s="247" t="s">
        <v>662</v>
      </c>
    </row>
    <row r="27" spans="2:16">
      <c r="B27" s="218" t="s">
        <v>637</v>
      </c>
      <c r="C27" s="219">
        <v>14</v>
      </c>
      <c r="D27" s="243" t="s">
        <v>663</v>
      </c>
      <c r="E27" s="221"/>
      <c r="F27" s="239"/>
      <c r="G27" s="255">
        <f>G24+G26</f>
        <v>599316336.04941297</v>
      </c>
      <c r="H27" s="249"/>
      <c r="I27" s="237"/>
      <c r="J27" s="238"/>
      <c r="K27" s="485"/>
      <c r="L27" s="485"/>
      <c r="M27" s="485"/>
      <c r="N27" s="485"/>
      <c r="O27" s="485"/>
      <c r="P27" s="244" t="s">
        <v>664</v>
      </c>
    </row>
    <row r="28" spans="2:16" ht="60">
      <c r="B28" s="218" t="s">
        <v>637</v>
      </c>
      <c r="C28" s="219">
        <v>15</v>
      </c>
      <c r="D28" s="250" t="s">
        <v>665</v>
      </c>
      <c r="E28" s="255">
        <f t="shared" si="2"/>
        <v>683664</v>
      </c>
      <c r="F28" s="258"/>
      <c r="G28" s="255">
        <f>E28</f>
        <v>683664</v>
      </c>
      <c r="H28" s="234"/>
      <c r="I28" s="237"/>
      <c r="J28" s="238"/>
      <c r="K28" s="485"/>
      <c r="L28" s="485"/>
      <c r="M28" s="485"/>
      <c r="N28" s="485"/>
      <c r="O28" s="485"/>
      <c r="P28" s="247" t="s">
        <v>666</v>
      </c>
    </row>
    <row r="29" spans="2:16">
      <c r="B29" s="251" t="s">
        <v>637</v>
      </c>
      <c r="C29" s="252">
        <v>16</v>
      </c>
      <c r="D29" s="253" t="s">
        <v>667</v>
      </c>
      <c r="E29" s="255">
        <f>E49+E69+E89+E109</f>
        <v>1200000</v>
      </c>
      <c r="F29" s="258"/>
      <c r="G29" s="249"/>
      <c r="H29" s="234"/>
      <c r="I29" s="237"/>
      <c r="J29" s="238"/>
      <c r="K29" s="485"/>
      <c r="L29" s="485"/>
      <c r="M29" s="485"/>
      <c r="N29" s="485"/>
      <c r="O29" s="485"/>
      <c r="P29" s="244" t="s">
        <v>668</v>
      </c>
    </row>
    <row r="30" spans="2:16" ht="17.25">
      <c r="B30" s="251" t="s">
        <v>637</v>
      </c>
      <c r="C30" s="252">
        <v>17</v>
      </c>
      <c r="D30" s="253" t="s">
        <v>1778</v>
      </c>
      <c r="E30" s="255">
        <f t="shared" si="2"/>
        <v>0</v>
      </c>
      <c r="F30" s="258"/>
      <c r="G30" s="249"/>
      <c r="H30" s="234"/>
      <c r="I30" s="365"/>
      <c r="J30" s="254"/>
      <c r="K30" s="485"/>
      <c r="L30" s="485"/>
      <c r="M30" s="485"/>
      <c r="N30" s="485"/>
      <c r="O30" s="485"/>
      <c r="P30" s="244" t="s">
        <v>669</v>
      </c>
    </row>
    <row r="31" spans="2:16" ht="15.75" thickBot="1">
      <c r="B31" s="42" t="s">
        <v>637</v>
      </c>
      <c r="C31" s="43">
        <v>18</v>
      </c>
      <c r="D31" s="44" t="s">
        <v>292</v>
      </c>
      <c r="E31" s="45"/>
      <c r="F31" s="45"/>
      <c r="G31" s="709">
        <f>SUM(G27:G28)</f>
        <v>600000000.04941297</v>
      </c>
      <c r="H31" s="52"/>
      <c r="I31" s="46"/>
      <c r="J31" s="47"/>
      <c r="K31" s="485"/>
      <c r="L31" s="485"/>
      <c r="M31" s="485"/>
      <c r="N31" s="485"/>
      <c r="O31" s="485"/>
      <c r="P31" s="290" t="s">
        <v>670</v>
      </c>
    </row>
    <row r="32" spans="2:16" ht="15.75" thickTop="1">
      <c r="B32" s="48">
        <v>2028</v>
      </c>
      <c r="C32" s="219">
        <v>1</v>
      </c>
      <c r="D32" s="144" t="s">
        <v>638</v>
      </c>
      <c r="E32" s="145"/>
      <c r="F32" s="145"/>
      <c r="G32" s="145"/>
      <c r="H32" s="146"/>
      <c r="I32" s="147"/>
      <c r="J32" s="49"/>
      <c r="K32" s="485"/>
      <c r="L32" s="485"/>
      <c r="M32" s="485"/>
      <c r="N32" s="485"/>
      <c r="O32" s="485"/>
      <c r="P32" s="485"/>
    </row>
    <row r="33" spans="2:15" ht="17.25">
      <c r="B33" s="218">
        <v>2028</v>
      </c>
      <c r="C33" s="219">
        <v>2</v>
      </c>
      <c r="D33" s="226" t="s">
        <v>1772</v>
      </c>
      <c r="E33" s="255">
        <f>SUMIFS('4.1 Program Budget 2028-2031'!$N:$N,'4.1 Program Budget 2028-2031'!$L:$L,$B33,'4.1 Program Budget 2028-2031'!$F:$F,"Core PA",'4.1 Program Budget 2028-2031'!$H:$H,"No")</f>
        <v>7585297.2000000002</v>
      </c>
      <c r="F33" s="221"/>
      <c r="G33" s="255">
        <f>+E33+F33</f>
        <v>7585297.2000000002</v>
      </c>
      <c r="H33" s="710">
        <f>+G33/G44</f>
        <v>5.062633368604668E-2</v>
      </c>
      <c r="I33" s="256">
        <v>0.1</v>
      </c>
      <c r="J33" s="235"/>
      <c r="K33" s="485"/>
      <c r="L33" s="227">
        <v>11565640</v>
      </c>
      <c r="M33" s="227">
        <v>152572080.95143402</v>
      </c>
      <c r="N33" s="486">
        <f>L33/M33</f>
        <v>7.5804432422216989E-2</v>
      </c>
      <c r="O33" s="485"/>
    </row>
    <row r="34" spans="2:15">
      <c r="B34" s="218">
        <v>2028</v>
      </c>
      <c r="C34" s="219">
        <v>3</v>
      </c>
      <c r="D34" s="226" t="s">
        <v>641</v>
      </c>
      <c r="E34" s="221"/>
      <c r="F34" s="255">
        <f>SUMIFS('4.1 Program Budget 2028-2031'!$N:$N,'4.1 Program Budget 2028-2031'!$L:$L,$B34,'4.1 Program Budget 2028-2031'!$F:$F,"Third Party",'4.1 Program Budget 2028-2031'!$H:$H,"No")</f>
        <v>5380939.2023780011</v>
      </c>
      <c r="G34" s="255">
        <f>+E34+F34</f>
        <v>5380939.2023780011</v>
      </c>
      <c r="H34" s="710">
        <f>+G34/G44</f>
        <v>3.5913849704388455E-2</v>
      </c>
      <c r="I34" s="229"/>
      <c r="J34" s="240">
        <v>0.1</v>
      </c>
      <c r="K34" s="485"/>
      <c r="L34" s="485"/>
      <c r="M34" s="485"/>
      <c r="N34" s="485"/>
      <c r="O34" s="485"/>
    </row>
    <row r="35" spans="2:15" ht="17.25">
      <c r="B35" s="218">
        <v>2028</v>
      </c>
      <c r="C35" s="219">
        <v>4</v>
      </c>
      <c r="D35" s="232" t="s">
        <v>1774</v>
      </c>
      <c r="E35" s="255">
        <f>SUMIFS('4.1 Program Budget 2028-2031'!$N:$N,'4.1 Program Budget 2028-2031'!$L:$L,$B35,'4.1 Program Budget 2028-2031'!$F:$F,"Core PA",'4.1 Program Budget 2028-2031'!$H:$H,"Yes")</f>
        <v>1109888.3500000001</v>
      </c>
      <c r="F35" s="255">
        <f>SUMIFS('4.1 Program Budget 2028-2031'!$N:$N,'4.1 Program Budget 2028-2031'!$L:$L,$B35,'4.1 Program Budget 2028-2031'!$F:$F,"Third Party",'4.1 Program Budget 2028-2031'!$H:$H,"Yes")</f>
        <v>111874.65</v>
      </c>
      <c r="G35" s="255">
        <f>+F35+E35</f>
        <v>1221763</v>
      </c>
      <c r="H35" s="234"/>
      <c r="I35" s="229"/>
      <c r="J35" s="235"/>
      <c r="K35" s="485"/>
      <c r="L35" s="485"/>
      <c r="M35" s="485"/>
      <c r="N35" s="485"/>
      <c r="O35" s="485"/>
    </row>
    <row r="36" spans="2:15">
      <c r="B36" s="218">
        <v>2028</v>
      </c>
      <c r="C36" s="219">
        <v>5</v>
      </c>
      <c r="D36" s="236" t="s">
        <v>644</v>
      </c>
      <c r="E36" s="255">
        <f>SUMIFS('4.1 Program Budget 2028-2031'!$O:$O,'4.1 Program Budget 2028-2031'!$L:$L,$B36,'4.1 Program Budget 2028-2031'!$F:$F,"Core PA")</f>
        <v>3008735.4499999997</v>
      </c>
      <c r="F36" s="255">
        <f>SUMIFS('4.1 Program Budget 2028-2031'!$O:$O,'4.1 Program Budget 2028-2031'!$L:$L,$B36,'4.1 Program Budget 2028-2031'!$F:$F,"Third Party")</f>
        <v>3793750.7005560002</v>
      </c>
      <c r="G36" s="255">
        <f>+E36+F36</f>
        <v>6802486.1505559999</v>
      </c>
      <c r="H36" s="710">
        <f>+G36/G44</f>
        <v>4.5401640129902783E-2</v>
      </c>
      <c r="I36" s="229"/>
      <c r="J36" s="240">
        <v>0.06</v>
      </c>
      <c r="K36" s="485"/>
      <c r="L36" s="485"/>
      <c r="M36" s="485"/>
      <c r="N36" s="485"/>
      <c r="O36" s="485"/>
    </row>
    <row r="37" spans="2:15" s="24" customFormat="1">
      <c r="B37" s="218">
        <v>2028</v>
      </c>
      <c r="C37" s="219">
        <v>6</v>
      </c>
      <c r="D37" s="236" t="s">
        <v>646</v>
      </c>
      <c r="E37" s="239"/>
      <c r="F37" s="239"/>
      <c r="G37" s="239"/>
      <c r="H37" s="234"/>
      <c r="I37" s="237"/>
      <c r="J37" s="238"/>
    </row>
    <row r="38" spans="2:15" s="24" customFormat="1">
      <c r="B38" s="218">
        <v>2028</v>
      </c>
      <c r="C38" s="219">
        <v>7</v>
      </c>
      <c r="D38" s="232" t="s">
        <v>647</v>
      </c>
      <c r="E38" s="255">
        <f>SUMIFS('4.1 Program Budget 2028-2031'!$Q:$Q,'4.1 Program Budget 2028-2031'!$L:$L,$B38,'4.1 Program Budget 2028-2031'!$F:$F,"Core PA",'4.1 Program Budget 2028-2031'!$H:$H,"No")</f>
        <v>18249999.57</v>
      </c>
      <c r="F38" s="255">
        <f>SUMIFS('4.1 Program Budget 2028-2031'!$Q:$Q,'4.1 Program Budget 2028-2031'!$L:$L,$B38,'4.1 Program Budget 2028-2031'!$F:$F,"Third Party",'4.1 Program Budget 2028-2031'!$H:$H,"No")</f>
        <v>49132431.141429998</v>
      </c>
      <c r="G38" s="255">
        <f>+F38+E38</f>
        <v>67382430.711429998</v>
      </c>
      <c r="H38" s="234"/>
      <c r="I38" s="237"/>
      <c r="J38" s="238"/>
    </row>
    <row r="39" spans="2:15">
      <c r="B39" s="218">
        <v>2028</v>
      </c>
      <c r="C39" s="219">
        <v>8</v>
      </c>
      <c r="D39" s="232" t="s">
        <v>649</v>
      </c>
      <c r="E39" s="255">
        <f>SUMIFS('4.1 Program Budget 2028-2031'!$P:$P,'4.1 Program Budget 2028-2031'!$L:$L,$B39,'4.1 Program Budget 2028-2031'!$F:$F,"Core PA",'4.1 Program Budget 2028-2031'!$H:$H,"No")</f>
        <v>10103167.210000001</v>
      </c>
      <c r="F39" s="255">
        <f>SUMIFS('4.1 Program Budget 2028-2031'!$P:$P,'4.1 Program Budget 2028-2031'!$L:$L,$B39,'4.1 Program Budget 2028-2031'!$F:$F,"Third Party",'4.1 Program Budget 2028-2031'!$H:$H,"No")</f>
        <v>32192320.76227</v>
      </c>
      <c r="G39" s="255">
        <f>+F39+E39</f>
        <v>42295487.972269997</v>
      </c>
      <c r="H39" s="710">
        <f>+G39/G44</f>
        <v>0.28229157421785855</v>
      </c>
      <c r="I39" s="229"/>
      <c r="J39" s="240">
        <v>0.2</v>
      </c>
      <c r="K39" s="485"/>
      <c r="L39" s="485"/>
      <c r="M39" s="485"/>
      <c r="N39" s="485"/>
      <c r="O39" s="485"/>
    </row>
    <row r="40" spans="2:15" ht="17.25">
      <c r="B40" s="218">
        <v>2028</v>
      </c>
      <c r="C40" s="219">
        <v>9</v>
      </c>
      <c r="D40" s="232" t="s">
        <v>1775</v>
      </c>
      <c r="E40" s="255">
        <f>SUMIFS('4.1 Program Budget 2028-2031'!$Q:$Q,'4.1 Program Budget 2028-2031'!$L:$L,$B40,'4.1 Program Budget 2028-2031'!$F:$F,"Core PA",'4.1 Program Budget 2028-2031'!$H:$H,"Yes")+
SUMIFS('4.1 Program Budget 2028-2031'!$P:$P,'4.1 Program Budget 2028-2031'!$L:$L,$B40,'4.1 Program Budget 2028-2031'!$F:$F,"Core PA",'4.1 Program Budget 2028-2031'!$H:$H,"Yes")</f>
        <v>8849100.7000000011</v>
      </c>
      <c r="F40" s="255">
        <f>SUMIFS('4.1 Program Budget 2028-2031'!$Q:$Q,'4.1 Program Budget 2028-2031'!$L:$L,$B40,'4.1 Program Budget 2028-2031'!$F:$F,"Third Party",'4.1 Program Budget 2028-2031'!$H:$H,"Yes")+
SUMIFS('4.1 Program Budget 2028-2031'!$P:$P,'4.1 Program Budget 2028-2031'!$L:$L,$B40,'4.1 Program Budget 2028-2031'!$F:$F,"Third Party",'4.1 Program Budget 2028-2031'!$H:$H,"Yes")</f>
        <v>4311579.0148</v>
      </c>
      <c r="G40" s="255">
        <f>+F40+E40</f>
        <v>13160679.7148</v>
      </c>
      <c r="H40" s="234"/>
      <c r="I40" s="237"/>
      <c r="J40" s="238"/>
      <c r="K40" s="485"/>
      <c r="L40" s="485"/>
      <c r="M40" s="485"/>
      <c r="N40" s="485"/>
      <c r="O40" s="485"/>
    </row>
    <row r="41" spans="2:15">
      <c r="B41" s="218">
        <v>2028</v>
      </c>
      <c r="C41" s="219">
        <v>10</v>
      </c>
      <c r="D41" s="241" t="s">
        <v>652</v>
      </c>
      <c r="E41" s="255">
        <f>+E42+E43</f>
        <v>6000000</v>
      </c>
      <c r="F41" s="239"/>
      <c r="G41" s="255">
        <f>+G42+G43</f>
        <v>6000000</v>
      </c>
      <c r="H41" s="710">
        <f>+G41/G44</f>
        <v>4.0045629605163009E-2</v>
      </c>
      <c r="I41" s="228">
        <v>0.04</v>
      </c>
      <c r="J41" s="242"/>
      <c r="K41" s="485"/>
      <c r="L41" s="485"/>
      <c r="M41" s="485"/>
      <c r="N41" s="485"/>
      <c r="O41" s="485"/>
    </row>
    <row r="42" spans="2:15">
      <c r="B42" s="218">
        <v>2028</v>
      </c>
      <c r="C42" s="219" t="s">
        <v>654</v>
      </c>
      <c r="D42" s="232" t="s">
        <v>225</v>
      </c>
      <c r="E42" s="255">
        <f>IF('8 Cap &amp; Target'!D42="EM&amp;V - PA",VLOOKUP(B42,'3.1 Funding Category'!$B$75:$D$82, 3,FALSE),VLOOKUP(B42,'3.1 Funding Category'!$B$83:$D$90,3,FALSE))</f>
        <v>1650000.0000000002</v>
      </c>
      <c r="F42" s="245"/>
      <c r="G42" s="255">
        <f>SUM(E42:F42)</f>
        <v>1650000.0000000002</v>
      </c>
      <c r="H42" s="234"/>
      <c r="I42" s="234"/>
      <c r="J42" s="242"/>
      <c r="K42" s="485"/>
      <c r="L42" s="485"/>
      <c r="M42" s="485"/>
      <c r="N42" s="485"/>
      <c r="O42" s="485"/>
    </row>
    <row r="43" spans="2:15">
      <c r="B43" s="218">
        <v>2028</v>
      </c>
      <c r="C43" s="219" t="s">
        <v>656</v>
      </c>
      <c r="D43" s="232" t="s">
        <v>226</v>
      </c>
      <c r="E43" s="255">
        <f>IF('8 Cap &amp; Target'!D43="EM&amp;V - PA",VLOOKUP(B43,'3.1 Funding Category'!$B$75:$D$82, 3,FALSE),VLOOKUP(B43,'3.1 Funding Category'!$B$83:$D$90,3,FALSE))</f>
        <v>4350000</v>
      </c>
      <c r="F43" s="245"/>
      <c r="G43" s="255">
        <f>SUM(E43:F43)</f>
        <v>4350000</v>
      </c>
      <c r="H43" s="234"/>
      <c r="I43" s="234"/>
      <c r="J43" s="242"/>
      <c r="K43" s="485"/>
      <c r="L43" s="485"/>
      <c r="M43" s="485"/>
      <c r="N43" s="485"/>
      <c r="O43" s="485"/>
    </row>
    <row r="44" spans="2:15" ht="30">
      <c r="B44" s="218">
        <v>2028</v>
      </c>
      <c r="C44" s="219">
        <v>11</v>
      </c>
      <c r="D44" s="243" t="s">
        <v>658</v>
      </c>
      <c r="E44" s="255">
        <f>SUM(E33:E41)</f>
        <v>54906188.480000004</v>
      </c>
      <c r="F44" s="255">
        <f>SUM(F33:F41)</f>
        <v>94922895.471433997</v>
      </c>
      <c r="G44" s="255">
        <f>SUM(G33:G41)</f>
        <v>149829083.95143402</v>
      </c>
      <c r="H44" s="234"/>
      <c r="I44" s="234"/>
      <c r="J44" s="242"/>
      <c r="K44" s="485"/>
      <c r="L44" s="485"/>
      <c r="M44" s="485"/>
      <c r="N44" s="485"/>
      <c r="O44" s="485"/>
    </row>
    <row r="45" spans="2:15" s="24" customFormat="1" ht="17.25">
      <c r="B45" s="218">
        <v>2028</v>
      </c>
      <c r="C45" s="219">
        <v>12</v>
      </c>
      <c r="D45" s="243" t="s">
        <v>1776</v>
      </c>
      <c r="E45" s="239"/>
      <c r="F45" s="255">
        <f>'9 Portfolio FTE and Budget'!E35+'9 Portfolio FTE and Budget'!E53</f>
        <v>90820895</v>
      </c>
      <c r="G45" s="239"/>
      <c r="H45" s="710">
        <f>+F45/G44</f>
        <v>0.6061633202632335</v>
      </c>
      <c r="I45" s="237"/>
      <c r="J45" s="246">
        <v>0.6</v>
      </c>
    </row>
    <row r="46" spans="2:15" s="24" customFormat="1">
      <c r="B46" s="218">
        <v>2028</v>
      </c>
      <c r="C46" s="219">
        <v>13</v>
      </c>
      <c r="D46" s="243" t="s">
        <v>661</v>
      </c>
      <c r="E46" s="257">
        <v>0</v>
      </c>
      <c r="F46" s="239"/>
      <c r="G46" s="255">
        <f>+E46+F46</f>
        <v>0</v>
      </c>
      <c r="H46" s="239"/>
      <c r="I46" s="239"/>
      <c r="J46" s="248"/>
    </row>
    <row r="47" spans="2:15" s="24" customFormat="1">
      <c r="B47" s="218">
        <v>2028</v>
      </c>
      <c r="C47" s="219">
        <v>14</v>
      </c>
      <c r="D47" s="243" t="s">
        <v>663</v>
      </c>
      <c r="E47" s="221"/>
      <c r="F47" s="239"/>
      <c r="G47" s="255">
        <f>+G46+G44</f>
        <v>149829083.95143402</v>
      </c>
      <c r="H47" s="249"/>
      <c r="I47" s="237"/>
      <c r="J47" s="238"/>
    </row>
    <row r="48" spans="2:15">
      <c r="B48" s="251">
        <v>2028</v>
      </c>
      <c r="C48" s="219">
        <v>15</v>
      </c>
      <c r="D48" s="250" t="s">
        <v>665</v>
      </c>
      <c r="E48" s="255">
        <f>VLOOKUP(B48,'3.1 Funding Category'!$B$27:$D$34,3,FALSE)</f>
        <v>170916</v>
      </c>
      <c r="F48" s="258"/>
      <c r="G48" s="255">
        <f>+E48</f>
        <v>170916</v>
      </c>
      <c r="H48" s="234"/>
      <c r="I48" s="234"/>
      <c r="J48" s="242"/>
      <c r="K48" s="485"/>
      <c r="L48" s="485"/>
      <c r="M48" s="485"/>
      <c r="N48" s="485"/>
      <c r="O48" s="485"/>
    </row>
    <row r="49" spans="2:15">
      <c r="B49" s="251">
        <v>2028</v>
      </c>
      <c r="C49" s="252">
        <v>16</v>
      </c>
      <c r="D49" s="253" t="s">
        <v>667</v>
      </c>
      <c r="E49" s="257">
        <v>300000</v>
      </c>
      <c r="F49" s="258"/>
      <c r="G49" s="249"/>
      <c r="H49" s="234"/>
      <c r="I49" s="239"/>
      <c r="J49" s="242"/>
      <c r="K49" s="485"/>
      <c r="L49" s="485"/>
      <c r="M49" s="485"/>
      <c r="N49" s="485"/>
      <c r="O49" s="485"/>
    </row>
    <row r="50" spans="2:15" s="24" customFormat="1" ht="17.25">
      <c r="B50" s="251">
        <v>2028</v>
      </c>
      <c r="C50" s="252">
        <v>17</v>
      </c>
      <c r="D50" s="253" t="s">
        <v>1778</v>
      </c>
      <c r="E50" s="257">
        <v>0</v>
      </c>
      <c r="F50" s="258"/>
      <c r="G50" s="249"/>
      <c r="H50" s="234"/>
      <c r="I50" s="239"/>
      <c r="J50" s="242"/>
    </row>
    <row r="51" spans="2:15" ht="15.75" thickBot="1">
      <c r="B51" s="50">
        <v>2028</v>
      </c>
      <c r="C51" s="43">
        <v>18</v>
      </c>
      <c r="D51" s="51" t="s">
        <v>292</v>
      </c>
      <c r="E51" s="45"/>
      <c r="F51" s="45"/>
      <c r="G51" s="709">
        <f>SUM(G47:G50)</f>
        <v>149999999.95143402</v>
      </c>
      <c r="H51" s="45"/>
      <c r="I51" s="46"/>
      <c r="J51" s="54"/>
      <c r="K51" s="485"/>
      <c r="L51" s="485"/>
      <c r="M51" s="485"/>
      <c r="N51" s="485"/>
      <c r="O51" s="485"/>
    </row>
    <row r="52" spans="2:15" ht="16.5" thickTop="1" thickBot="1">
      <c r="B52" s="48">
        <v>2029</v>
      </c>
      <c r="C52" s="219">
        <v>1</v>
      </c>
      <c r="D52" s="144" t="s">
        <v>638</v>
      </c>
      <c r="E52" s="145"/>
      <c r="F52" s="145"/>
      <c r="G52" s="145"/>
      <c r="H52" s="146"/>
      <c r="I52" s="147"/>
      <c r="J52" s="49"/>
      <c r="K52" s="485"/>
      <c r="L52" s="485"/>
      <c r="M52" s="485"/>
      <c r="N52" s="485"/>
      <c r="O52" s="485"/>
    </row>
    <row r="53" spans="2:15" ht="18" thickBot="1">
      <c r="B53" s="218">
        <v>2029</v>
      </c>
      <c r="C53" s="219">
        <v>2</v>
      </c>
      <c r="D53" s="226" t="s">
        <v>1772</v>
      </c>
      <c r="E53" s="255">
        <f>SUMIFS('4.1 Program Budget 2028-2031'!$N:$N,'4.1 Program Budget 2028-2031'!$L:$L,$B53,'4.1 Program Budget 2028-2031'!$F:$F,"Core PA",'4.1 Program Budget 2028-2031'!$H:$H,"No")</f>
        <v>7595768.9500000002</v>
      </c>
      <c r="F53" s="221"/>
      <c r="G53" s="255">
        <f>+E53+F53</f>
        <v>7595768.9500000002</v>
      </c>
      <c r="H53" s="710">
        <f>+G53/G64</f>
        <v>5.0696224973120256E-2</v>
      </c>
      <c r="I53" s="256">
        <v>0.1</v>
      </c>
      <c r="J53" s="235"/>
      <c r="K53" s="485"/>
      <c r="L53" s="491">
        <v>11692534</v>
      </c>
      <c r="M53" s="492">
        <v>152649243.00038397</v>
      </c>
      <c r="N53" s="493">
        <f>L53/M53</f>
        <v>7.6597392624938129E-2</v>
      </c>
      <c r="O53" s="485"/>
    </row>
    <row r="54" spans="2:15">
      <c r="B54" s="218">
        <v>2029</v>
      </c>
      <c r="C54" s="219">
        <v>3</v>
      </c>
      <c r="D54" s="226" t="s">
        <v>641</v>
      </c>
      <c r="E54" s="221"/>
      <c r="F54" s="255">
        <f>SUMIFS('4.1 Program Budget 2028-2031'!$N:$N,'4.1 Program Budget 2028-2031'!$L:$L,$B54,'4.1 Program Budget 2028-2031'!$F:$F,"Third Party",'4.1 Program Budget 2028-2031'!$H:$H,"No")</f>
        <v>5387059.8143780017</v>
      </c>
      <c r="G54" s="255">
        <f>+E54+F54</f>
        <v>5387059.8143780017</v>
      </c>
      <c r="H54" s="710">
        <f>+G54/G64</f>
        <v>3.5954700319493341E-2</v>
      </c>
      <c r="I54" s="229"/>
      <c r="J54" s="240">
        <v>0.1</v>
      </c>
      <c r="K54" s="485"/>
      <c r="L54" s="485"/>
      <c r="M54" s="485"/>
      <c r="N54" s="485"/>
      <c r="O54" s="485"/>
    </row>
    <row r="55" spans="2:15" ht="17.25">
      <c r="B55" s="218">
        <v>2029</v>
      </c>
      <c r="C55" s="219">
        <v>4</v>
      </c>
      <c r="D55" s="232" t="s">
        <v>1774</v>
      </c>
      <c r="E55" s="255">
        <f>SUMIFS('4.1 Program Budget 2028-2031'!$N:$N,'4.1 Program Budget 2028-2031'!$L:$L,$B55,'4.1 Program Budget 2028-2031'!$F:$F,"Core PA",'4.1 Program Budget 2028-2031'!$H:$H,"Yes")</f>
        <v>1140799</v>
      </c>
      <c r="F55" s="255">
        <f>SUMIFS('4.1 Program Budget 2028-2031'!$N:$N,'4.1 Program Budget 2028-2031'!$L:$L,$B55,'4.1 Program Budget 2028-2031'!$F:$F,"Third Party",'4.1 Program Budget 2028-2031'!$H:$H,"Yes")</f>
        <v>112034.15</v>
      </c>
      <c r="G55" s="255">
        <f>+F55+E55</f>
        <v>1252833.1499999999</v>
      </c>
      <c r="H55" s="234"/>
      <c r="I55" s="229"/>
      <c r="J55" s="235"/>
      <c r="K55" s="485"/>
      <c r="L55" s="485"/>
      <c r="M55" s="485"/>
      <c r="N55" s="485"/>
      <c r="O55" s="485"/>
    </row>
    <row r="56" spans="2:15">
      <c r="B56" s="218">
        <v>2029</v>
      </c>
      <c r="C56" s="219">
        <v>5</v>
      </c>
      <c r="D56" s="236" t="s">
        <v>644</v>
      </c>
      <c r="E56" s="255">
        <f>SUMIFS('4.1 Program Budget 2028-2031'!$O:$O,'4.1 Program Budget 2028-2031'!$L:$L,$B56,'4.1 Program Budget 2028-2031'!$F:$F,"Core PA")</f>
        <v>3034573.45</v>
      </c>
      <c r="F56" s="255">
        <f>SUMIFS('4.1 Program Budget 2028-2031'!$O:$O,'4.1 Program Budget 2028-2031'!$L:$L,$B56,'4.1 Program Budget 2028-2031'!$F:$F,"Third Party")</f>
        <v>3798264.1027560001</v>
      </c>
      <c r="G56" s="255">
        <f>+E56+F56</f>
        <v>6832837.5527560003</v>
      </c>
      <c r="H56" s="710">
        <f>+G56/G64</f>
        <v>4.5604213616753396E-2</v>
      </c>
      <c r="I56" s="229"/>
      <c r="J56" s="240">
        <v>0.06</v>
      </c>
      <c r="K56" s="485"/>
      <c r="L56" s="485"/>
      <c r="M56" s="485"/>
      <c r="N56" s="485"/>
      <c r="O56" s="485"/>
    </row>
    <row r="57" spans="2:15">
      <c r="B57" s="218">
        <v>2029</v>
      </c>
      <c r="C57" s="219">
        <v>6</v>
      </c>
      <c r="D57" s="236" t="s">
        <v>646</v>
      </c>
      <c r="E57" s="239"/>
      <c r="F57" s="239"/>
      <c r="G57" s="239"/>
      <c r="H57" s="234"/>
      <c r="I57" s="237"/>
      <c r="J57" s="238"/>
      <c r="K57" s="485"/>
      <c r="L57" s="485"/>
      <c r="M57" s="485"/>
      <c r="N57" s="485"/>
      <c r="O57" s="485"/>
    </row>
    <row r="58" spans="2:15">
      <c r="B58" s="218">
        <v>2029</v>
      </c>
      <c r="C58" s="219">
        <v>7</v>
      </c>
      <c r="D58" s="232" t="s">
        <v>647</v>
      </c>
      <c r="E58" s="255">
        <f>SUMIFS('4.1 Program Budget 2028-2031'!$Q:$Q,'4.1 Program Budget 2028-2031'!$L:$L,$B58,'4.1 Program Budget 2028-2031'!$F:$F,"Core PA",'4.1 Program Budget 2028-2031'!$H:$H,"No")</f>
        <v>18249999.57</v>
      </c>
      <c r="F58" s="255">
        <f>SUMIFS('4.1 Program Budget 2028-2031'!$Q:$Q,'4.1 Program Budget 2028-2031'!$L:$L,$B58,'4.1 Program Budget 2028-2031'!$F:$F,"Third Party",'4.1 Program Budget 2028-2031'!$H:$H,"No")</f>
        <v>49010778.288499989</v>
      </c>
      <c r="G58" s="255">
        <f>+F58+E58</f>
        <v>67260777.858499989</v>
      </c>
      <c r="H58" s="234"/>
      <c r="I58" s="237"/>
      <c r="J58" s="238"/>
      <c r="K58" s="485"/>
      <c r="L58" s="485"/>
      <c r="M58" s="485"/>
      <c r="N58" s="485"/>
      <c r="O58" s="485"/>
    </row>
    <row r="59" spans="2:15">
      <c r="B59" s="218">
        <v>2029</v>
      </c>
      <c r="C59" s="219">
        <v>8</v>
      </c>
      <c r="D59" s="232" t="s">
        <v>649</v>
      </c>
      <c r="E59" s="255">
        <f>SUMIFS('4.1 Program Budget 2028-2031'!$P:$P,'4.1 Program Budget 2028-2031'!$L:$L,$B59,'4.1 Program Budget 2028-2031'!$F:$F,"Core PA",'4.1 Program Budget 2028-2031'!$H:$H,"No")</f>
        <v>10032758.699999999</v>
      </c>
      <c r="F59" s="255">
        <f>SUMIFS('4.1 Program Budget 2028-2031'!$P:$P,'4.1 Program Budget 2028-2031'!$L:$L,$B59,'4.1 Program Budget 2028-2031'!$F:$F,"Third Party",'4.1 Program Budget 2028-2031'!$H:$H,"No")</f>
        <v>32344893.659950003</v>
      </c>
      <c r="G59" s="255">
        <f>+F59+E59</f>
        <v>42377652.359950006</v>
      </c>
      <c r="H59" s="710">
        <f>+G59/G64</f>
        <v>0.28283996156474794</v>
      </c>
      <c r="I59" s="229"/>
      <c r="J59" s="240">
        <v>0.2</v>
      </c>
      <c r="K59" s="485"/>
      <c r="L59" s="485"/>
      <c r="M59" s="485"/>
      <c r="N59" s="485"/>
      <c r="O59" s="485"/>
    </row>
    <row r="60" spans="2:15" ht="17.25">
      <c r="B60" s="218">
        <v>2029</v>
      </c>
      <c r="C60" s="219">
        <v>9</v>
      </c>
      <c r="D60" s="232" t="s">
        <v>1775</v>
      </c>
      <c r="E60" s="255">
        <f>SUMIFS('4.1 Program Budget 2028-2031'!$Q:$Q,'4.1 Program Budget 2028-2031'!$L:$L,$B60,'4.1 Program Budget 2028-2031'!$F:$F,"Core PA",'4.1 Program Budget 2028-2031'!$H:$H,"Yes")+
SUMIFS('4.1 Program Budget 2028-2031'!$P:$P,'4.1 Program Budget 2028-2031'!$L:$L,$B60,'4.1 Program Budget 2028-2031'!$F:$F,"Core PA",'4.1 Program Budget 2028-2031'!$H:$H,"Yes")</f>
        <v>8810734.7999999989</v>
      </c>
      <c r="F60" s="255">
        <f>SUMIFS('4.1 Program Budget 2028-2031'!$Q:$Q,'4.1 Program Budget 2028-2031'!$L:$L,$B60,'4.1 Program Budget 2028-2031'!$F:$F,"Third Party",'4.1 Program Budget 2028-2031'!$H:$H,"Yes")+
SUMIFS('4.1 Program Budget 2028-2031'!$P:$P,'4.1 Program Budget 2028-2031'!$L:$L,$B60,'4.1 Program Budget 2028-2031'!$F:$F,"Third Party",'4.1 Program Budget 2028-2031'!$H:$H,"Yes")</f>
        <v>4311419.5148</v>
      </c>
      <c r="G60" s="255">
        <f>+F60+E60</f>
        <v>13122154.314799998</v>
      </c>
      <c r="H60" s="234"/>
      <c r="I60" s="237"/>
      <c r="J60" s="238"/>
      <c r="K60" s="485"/>
      <c r="L60" s="485"/>
      <c r="M60" s="485"/>
      <c r="N60" s="485"/>
      <c r="O60" s="485"/>
    </row>
    <row r="61" spans="2:15">
      <c r="B61" s="218">
        <v>2029</v>
      </c>
      <c r="C61" s="219">
        <v>10</v>
      </c>
      <c r="D61" s="241" t="s">
        <v>652</v>
      </c>
      <c r="E61" s="255">
        <f>+E62+E63</f>
        <v>6000000</v>
      </c>
      <c r="F61" s="239"/>
      <c r="G61" s="255">
        <f>+G62+G63</f>
        <v>6000000</v>
      </c>
      <c r="H61" s="710">
        <f>+G61/G64</f>
        <v>4.0045629592079884E-2</v>
      </c>
      <c r="I61" s="228">
        <v>0.04</v>
      </c>
      <c r="J61" s="242"/>
      <c r="K61" s="485"/>
      <c r="L61" s="485"/>
      <c r="M61" s="485"/>
      <c r="N61" s="485"/>
      <c r="O61" s="485"/>
    </row>
    <row r="62" spans="2:15">
      <c r="B62" s="218">
        <v>2029</v>
      </c>
      <c r="C62" s="219" t="s">
        <v>654</v>
      </c>
      <c r="D62" s="232" t="s">
        <v>225</v>
      </c>
      <c r="E62" s="255">
        <f>IF('8 Cap &amp; Target'!D62="EM&amp;V - PA",VLOOKUP(B62,'3.1 Funding Category'!$B$75:$D$82, 3,FALSE),VLOOKUP(B62,'3.1 Funding Category'!$B$83:$D$90,3,FALSE))</f>
        <v>1650000.0000000002</v>
      </c>
      <c r="F62" s="245"/>
      <c r="G62" s="255">
        <f>SUM(E62:F62)</f>
        <v>1650000.0000000002</v>
      </c>
      <c r="H62" s="234"/>
      <c r="I62" s="234"/>
      <c r="J62" s="242"/>
      <c r="K62" s="485"/>
      <c r="L62" s="485"/>
      <c r="M62" s="485"/>
      <c r="N62" s="485"/>
      <c r="O62" s="485"/>
    </row>
    <row r="63" spans="2:15">
      <c r="B63" s="218">
        <v>2029</v>
      </c>
      <c r="C63" s="219" t="s">
        <v>656</v>
      </c>
      <c r="D63" s="232" t="s">
        <v>226</v>
      </c>
      <c r="E63" s="255">
        <f>IF('8 Cap &amp; Target'!D63="EM&amp;V - PA",VLOOKUP(B63,'3.1 Funding Category'!$B$75:$D$82, 3,FALSE),VLOOKUP(B63,'3.1 Funding Category'!$B$83:$D$90,3,FALSE))</f>
        <v>4350000</v>
      </c>
      <c r="F63" s="245"/>
      <c r="G63" s="255">
        <f>SUM(E63:F63)</f>
        <v>4350000</v>
      </c>
      <c r="H63" s="234"/>
      <c r="I63" s="234"/>
      <c r="J63" s="242"/>
      <c r="K63" s="485"/>
      <c r="L63" s="485"/>
      <c r="M63" s="485"/>
      <c r="N63" s="485"/>
      <c r="O63" s="485"/>
    </row>
    <row r="64" spans="2:15" s="24" customFormat="1" ht="30">
      <c r="B64" s="218">
        <v>2029</v>
      </c>
      <c r="C64" s="219">
        <v>11</v>
      </c>
      <c r="D64" s="243" t="s">
        <v>658</v>
      </c>
      <c r="E64" s="255">
        <f>SUM(E53:E61)</f>
        <v>54864634.469999999</v>
      </c>
      <c r="F64" s="255">
        <f>SUM(F53:F61)</f>
        <v>94964449.530383989</v>
      </c>
      <c r="G64" s="255">
        <f>SUM(G53:G61)</f>
        <v>149829084.000384</v>
      </c>
      <c r="H64" s="234"/>
      <c r="I64" s="234"/>
      <c r="J64" s="242"/>
    </row>
    <row r="65" spans="2:15" s="24" customFormat="1" ht="17.25">
      <c r="B65" s="218">
        <v>2029</v>
      </c>
      <c r="C65" s="219">
        <v>12</v>
      </c>
      <c r="D65" s="243" t="s">
        <v>1776</v>
      </c>
      <c r="E65" s="239"/>
      <c r="F65" s="255">
        <f>'9 Portfolio FTE and Budget'!F35+'9 Portfolio FTE and Budget'!F53</f>
        <v>90862449</v>
      </c>
      <c r="G65" s="239"/>
      <c r="H65" s="710">
        <f>+F65/G64</f>
        <v>0.6064406627472082</v>
      </c>
      <c r="I65" s="237"/>
      <c r="J65" s="246">
        <v>0.6</v>
      </c>
    </row>
    <row r="66" spans="2:15" s="24" customFormat="1">
      <c r="B66" s="218">
        <v>2029</v>
      </c>
      <c r="C66" s="219">
        <v>13</v>
      </c>
      <c r="D66" s="243" t="s">
        <v>661</v>
      </c>
      <c r="E66" s="257">
        <v>0</v>
      </c>
      <c r="F66" s="239"/>
      <c r="G66" s="255">
        <f>+E66+F66</f>
        <v>0</v>
      </c>
      <c r="H66" s="239"/>
      <c r="I66" s="239"/>
      <c r="J66" s="248"/>
    </row>
    <row r="67" spans="2:15">
      <c r="B67" s="218">
        <v>2029</v>
      </c>
      <c r="C67" s="219">
        <v>14</v>
      </c>
      <c r="D67" s="243" t="s">
        <v>663</v>
      </c>
      <c r="E67" s="221"/>
      <c r="F67" s="239"/>
      <c r="G67" s="255">
        <f>+G66+G64</f>
        <v>149829084.000384</v>
      </c>
      <c r="H67" s="249"/>
      <c r="I67" s="237"/>
      <c r="J67" s="238"/>
      <c r="K67" s="485"/>
      <c r="L67" s="485"/>
      <c r="M67" s="485"/>
      <c r="N67" s="485"/>
      <c r="O67" s="485"/>
    </row>
    <row r="68" spans="2:15">
      <c r="B68" s="251">
        <v>2029</v>
      </c>
      <c r="C68" s="219">
        <v>15</v>
      </c>
      <c r="D68" s="250" t="s">
        <v>665</v>
      </c>
      <c r="E68" s="255">
        <f>VLOOKUP(B68,'3.1 Funding Category'!$B$27:$D$34,3,FALSE)</f>
        <v>170916</v>
      </c>
      <c r="F68" s="258"/>
      <c r="G68" s="255">
        <f>+E68</f>
        <v>170916</v>
      </c>
      <c r="H68" s="234"/>
      <c r="I68" s="234"/>
      <c r="J68" s="242"/>
      <c r="K68" s="485"/>
      <c r="L68" s="485"/>
      <c r="M68" s="485"/>
      <c r="N68" s="485"/>
      <c r="O68" s="485"/>
    </row>
    <row r="69" spans="2:15" s="24" customFormat="1">
      <c r="B69" s="251">
        <v>2029</v>
      </c>
      <c r="C69" s="252">
        <v>16</v>
      </c>
      <c r="D69" s="253" t="s">
        <v>667</v>
      </c>
      <c r="E69" s="257">
        <v>300000</v>
      </c>
      <c r="F69" s="258"/>
      <c r="G69" s="249"/>
      <c r="H69" s="234"/>
      <c r="I69" s="239"/>
      <c r="J69" s="242"/>
    </row>
    <row r="70" spans="2:15" ht="17.25">
      <c r="B70" s="251">
        <v>2029</v>
      </c>
      <c r="C70" s="252">
        <v>17</v>
      </c>
      <c r="D70" s="253" t="s">
        <v>1778</v>
      </c>
      <c r="E70" s="257">
        <v>0</v>
      </c>
      <c r="F70" s="258"/>
      <c r="G70" s="249"/>
      <c r="H70" s="234"/>
      <c r="I70" s="239"/>
      <c r="J70" s="242"/>
      <c r="K70" s="485"/>
      <c r="L70" s="485"/>
      <c r="M70" s="485"/>
      <c r="N70" s="485"/>
      <c r="O70" s="485"/>
    </row>
    <row r="71" spans="2:15" ht="15.75" thickBot="1">
      <c r="B71" s="42">
        <v>2029</v>
      </c>
      <c r="C71" s="43">
        <v>18</v>
      </c>
      <c r="D71" s="44" t="s">
        <v>292</v>
      </c>
      <c r="E71" s="45"/>
      <c r="F71" s="45"/>
      <c r="G71" s="709">
        <f>SUM(G67:G70)</f>
        <v>150000000.000384</v>
      </c>
      <c r="H71" s="45"/>
      <c r="I71" s="46"/>
      <c r="J71" s="47"/>
      <c r="K71" s="485"/>
      <c r="L71" s="485"/>
      <c r="M71" s="485"/>
      <c r="N71" s="485"/>
      <c r="O71" s="485"/>
    </row>
    <row r="72" spans="2:15" ht="16.5" thickTop="1" thickBot="1">
      <c r="B72" s="40">
        <v>2030</v>
      </c>
      <c r="C72" s="219">
        <v>1</v>
      </c>
      <c r="D72" s="28" t="s">
        <v>638</v>
      </c>
      <c r="E72" s="29"/>
      <c r="F72" s="29"/>
      <c r="G72" s="29"/>
      <c r="H72" s="30"/>
      <c r="I72" s="31"/>
      <c r="J72" s="41"/>
      <c r="K72" s="485"/>
      <c r="L72" s="485"/>
      <c r="M72" s="485"/>
      <c r="N72" s="485"/>
      <c r="O72" s="485"/>
    </row>
    <row r="73" spans="2:15" ht="18" thickBot="1">
      <c r="B73" s="218">
        <v>2030</v>
      </c>
      <c r="C73" s="219">
        <v>2</v>
      </c>
      <c r="D73" s="226" t="s">
        <v>1772</v>
      </c>
      <c r="E73" s="255">
        <f>SUMIFS('4.1 Program Budget 2028-2031'!$N:$N,'4.1 Program Budget 2028-2031'!$L:$L,$B73,'4.1 Program Budget 2028-2031'!$F:$F,"Core PA",'4.1 Program Budget 2028-2031'!$H:$H,"No")</f>
        <v>7606622.7000000002</v>
      </c>
      <c r="F73" s="221"/>
      <c r="G73" s="255">
        <f>+E73+F73</f>
        <v>7606622.7000000002</v>
      </c>
      <c r="H73" s="710">
        <f>+G73/G84</f>
        <v>5.0768665848824966E-2</v>
      </c>
      <c r="I73" s="256">
        <v>0.1</v>
      </c>
      <c r="J73" s="235"/>
      <c r="K73" s="485"/>
      <c r="L73" s="491">
        <v>11820799</v>
      </c>
      <c r="M73" s="492">
        <v>152728721</v>
      </c>
      <c r="N73" s="493">
        <f>L73/M73</f>
        <v>7.7397354751631814E-2</v>
      </c>
      <c r="O73" s="485"/>
    </row>
    <row r="74" spans="2:15">
      <c r="B74" s="218">
        <v>2030</v>
      </c>
      <c r="C74" s="219">
        <v>3</v>
      </c>
      <c r="D74" s="226" t="s">
        <v>641</v>
      </c>
      <c r="E74" s="221"/>
      <c r="F74" s="255">
        <f>SUMIFS('4.1 Program Budget 2028-2031'!$N:$N,'4.1 Program Budget 2028-2031'!$L:$L,$B74,'4.1 Program Budget 2028-2031'!$F:$F,"Third Party",'4.1 Program Budget 2028-2031'!$H:$H,"No")</f>
        <v>5385674.6378720012</v>
      </c>
      <c r="G74" s="255">
        <f>+E74+F74</f>
        <v>5385674.6378720012</v>
      </c>
      <c r="H74" s="710">
        <f>+G74/G84</f>
        <v>3.5945455275521294E-2</v>
      </c>
      <c r="I74" s="229"/>
      <c r="J74" s="240">
        <v>0.1</v>
      </c>
      <c r="K74" s="485"/>
      <c r="L74" s="485"/>
      <c r="M74" s="485"/>
      <c r="N74" s="485"/>
      <c r="O74" s="485"/>
    </row>
    <row r="75" spans="2:15" ht="17.25">
      <c r="B75" s="218">
        <v>2030</v>
      </c>
      <c r="C75" s="219">
        <v>4</v>
      </c>
      <c r="D75" s="232" t="s">
        <v>1774</v>
      </c>
      <c r="E75" s="255">
        <f>SUMIFS('4.1 Program Budget 2028-2031'!$N:$N,'4.1 Program Budget 2028-2031'!$L:$L,$B75,'4.1 Program Budget 2028-2031'!$F:$F,"Core PA",'4.1 Program Budget 2028-2031'!$H:$H,"Yes")</f>
        <v>1170133.9500000002</v>
      </c>
      <c r="F75" s="255">
        <f>SUMIFS('4.1 Program Budget 2028-2031'!$N:$N,'4.1 Program Budget 2028-2031'!$L:$L,$B75,'4.1 Program Budget 2028-2031'!$F:$F,"Third Party",'4.1 Program Budget 2028-2031'!$H:$H,"Yes")</f>
        <v>112198.6</v>
      </c>
      <c r="G75" s="255">
        <f>+F75+E75</f>
        <v>1282332.5500000003</v>
      </c>
      <c r="H75" s="234"/>
      <c r="I75" s="229"/>
      <c r="J75" s="235"/>
      <c r="K75" s="485"/>
      <c r="L75" s="485"/>
      <c r="M75" s="485"/>
      <c r="N75" s="485"/>
      <c r="O75" s="485"/>
    </row>
    <row r="76" spans="2:15">
      <c r="B76" s="218">
        <v>2030</v>
      </c>
      <c r="C76" s="219">
        <v>5</v>
      </c>
      <c r="D76" s="236" t="s">
        <v>644</v>
      </c>
      <c r="E76" s="255">
        <f>SUMIFS('4.1 Program Budget 2028-2031'!$O:$O,'4.1 Program Budget 2028-2031'!$L:$L,$B76,'4.1 Program Budget 2028-2031'!$F:$F,"Core PA")</f>
        <v>3061186.55</v>
      </c>
      <c r="F76" s="255">
        <f>SUMIFS('4.1 Program Budget 2028-2031'!$O:$O,'4.1 Program Budget 2028-2031'!$L:$L,$B76,'4.1 Program Budget 2028-2031'!$F:$F,"Third Party")</f>
        <v>3797352.745327</v>
      </c>
      <c r="G76" s="255">
        <f>+E76+F76</f>
        <v>6858539.2953270003</v>
      </c>
      <c r="H76" s="710">
        <f>+G76/G84</f>
        <v>4.5775754027538647E-2</v>
      </c>
      <c r="I76" s="229"/>
      <c r="J76" s="240">
        <v>0.06</v>
      </c>
      <c r="K76" s="485"/>
      <c r="L76" s="485"/>
      <c r="M76" s="485"/>
      <c r="N76" s="485"/>
      <c r="O76" s="485"/>
    </row>
    <row r="77" spans="2:15">
      <c r="B77" s="218">
        <v>2030</v>
      </c>
      <c r="C77" s="219">
        <v>6</v>
      </c>
      <c r="D77" s="236" t="s">
        <v>646</v>
      </c>
      <c r="E77" s="239"/>
      <c r="F77" s="239"/>
      <c r="G77" s="239"/>
      <c r="H77" s="234"/>
      <c r="I77" s="237"/>
      <c r="J77" s="238"/>
      <c r="K77" s="485"/>
      <c r="L77" s="485"/>
      <c r="M77" s="485"/>
      <c r="N77" s="485"/>
      <c r="O77" s="485"/>
    </row>
    <row r="78" spans="2:15">
      <c r="B78" s="218">
        <v>2030</v>
      </c>
      <c r="C78" s="219">
        <v>7</v>
      </c>
      <c r="D78" s="232" t="s">
        <v>647</v>
      </c>
      <c r="E78" s="255">
        <f>SUMIFS('4.1 Program Budget 2028-2031'!$Q:$Q,'4.1 Program Budget 2028-2031'!$L:$L,$B78,'4.1 Program Budget 2028-2031'!$F:$F,"Core PA",'4.1 Program Budget 2028-2031'!$H:$H,"No")</f>
        <v>18249999.57</v>
      </c>
      <c r="F78" s="255">
        <f>SUMIFS('4.1 Program Budget 2028-2031'!$Q:$Q,'4.1 Program Budget 2028-2031'!$L:$L,$B78,'4.1 Program Budget 2028-2031'!$F:$F,"Third Party",'4.1 Program Budget 2028-2031'!$H:$H,"No")</f>
        <v>49109849.788380004</v>
      </c>
      <c r="G78" s="255">
        <f>+F78+E78</f>
        <v>67359849.358380005</v>
      </c>
      <c r="H78" s="234"/>
      <c r="I78" s="237"/>
      <c r="J78" s="238"/>
      <c r="K78" s="485"/>
      <c r="L78" s="485"/>
      <c r="M78" s="485"/>
      <c r="N78" s="485"/>
      <c r="O78" s="485"/>
    </row>
    <row r="79" spans="2:15">
      <c r="B79" s="218">
        <v>2030</v>
      </c>
      <c r="C79" s="219">
        <v>8</v>
      </c>
      <c r="D79" s="232" t="s">
        <v>649</v>
      </c>
      <c r="E79" s="255">
        <f>SUMIFS('4.1 Program Budget 2028-2031'!$P:$P,'4.1 Program Budget 2028-2031'!$L:$L,$B79,'4.1 Program Budget 2028-2031'!$F:$F,"Core PA",'4.1 Program Budget 2028-2031'!$H:$H,"No")</f>
        <v>10018097.649999999</v>
      </c>
      <c r="F79" s="255">
        <f>SUMIFS('4.1 Program Budget 2028-2031'!$P:$P,'4.1 Program Budget 2028-2031'!$L:$L,$B79,'4.1 Program Budget 2028-2031'!$F:$F,"Third Party",'4.1 Program Budget 2028-2031'!$H:$H,"No")</f>
        <v>32232991.99299999</v>
      </c>
      <c r="G79" s="255">
        <f>+F79+E79</f>
        <v>42251089.642999992</v>
      </c>
      <c r="H79" s="710">
        <f>+G79/G84</f>
        <v>0.28199524761944822</v>
      </c>
      <c r="I79" s="229"/>
      <c r="J79" s="240">
        <v>0.2</v>
      </c>
      <c r="K79" s="485"/>
      <c r="L79" s="485"/>
      <c r="M79" s="485"/>
      <c r="N79" s="485"/>
      <c r="O79" s="485"/>
    </row>
    <row r="80" spans="2:15" ht="17.25">
      <c r="B80" s="218">
        <v>2030</v>
      </c>
      <c r="C80" s="219">
        <v>9</v>
      </c>
      <c r="D80" s="232" t="s">
        <v>1775</v>
      </c>
      <c r="E80" s="255">
        <f>SUMIFS('4.1 Program Budget 2028-2031'!$Q:$Q,'4.1 Program Budget 2028-2031'!$L:$L,$B80,'4.1 Program Budget 2028-2031'!$F:$F,"Core PA",'4.1 Program Budget 2028-2031'!$H:$H,"Yes")+
SUMIFS('4.1 Program Budget 2028-2031'!$P:$P,'4.1 Program Budget 2028-2031'!$L:$L,$B80,'4.1 Program Budget 2028-2031'!$F:$F,"Core PA",'4.1 Program Budget 2028-2031'!$H:$H,"Yes")</f>
        <v>8773720.7500000019</v>
      </c>
      <c r="F80" s="255">
        <f>SUMIFS('4.1 Program Budget 2028-2031'!$Q:$Q,'4.1 Program Budget 2028-2031'!$L:$L,$B80,'4.1 Program Budget 2028-2031'!$F:$F,"Third Party",'4.1 Program Budget 2028-2031'!$H:$H,"Yes")+
SUMIFS('4.1 Program Budget 2028-2031'!$P:$P,'4.1 Program Budget 2028-2031'!$L:$L,$B80,'4.1 Program Budget 2028-2031'!$F:$F,"Third Party",'4.1 Program Budget 2028-2031'!$H:$H,"Yes")</f>
        <v>4311255.0647999998</v>
      </c>
      <c r="G80" s="255">
        <f>+F80+E80</f>
        <v>13084975.814800002</v>
      </c>
      <c r="H80" s="234"/>
      <c r="I80" s="237"/>
      <c r="J80" s="238"/>
      <c r="K80" s="485"/>
      <c r="L80" s="485"/>
      <c r="M80" s="485"/>
      <c r="N80" s="485"/>
      <c r="O80" s="485"/>
    </row>
    <row r="81" spans="2:15">
      <c r="B81" s="218">
        <v>2030</v>
      </c>
      <c r="C81" s="219">
        <v>10</v>
      </c>
      <c r="D81" s="241" t="s">
        <v>652</v>
      </c>
      <c r="E81" s="255">
        <f>+E82+E83</f>
        <v>6000000</v>
      </c>
      <c r="F81" s="239"/>
      <c r="G81" s="255">
        <f>+G82+G83</f>
        <v>6000000</v>
      </c>
      <c r="H81" s="710">
        <f>+G81/G84</f>
        <v>4.0045629592348489E-2</v>
      </c>
      <c r="I81" s="228">
        <v>0.04</v>
      </c>
      <c r="J81" s="242"/>
      <c r="K81" s="485"/>
      <c r="L81" s="485"/>
      <c r="M81" s="485"/>
      <c r="N81" s="485"/>
      <c r="O81" s="485"/>
    </row>
    <row r="82" spans="2:15">
      <c r="B82" s="218">
        <v>2030</v>
      </c>
      <c r="C82" s="219" t="s">
        <v>654</v>
      </c>
      <c r="D82" s="232" t="s">
        <v>225</v>
      </c>
      <c r="E82" s="255">
        <f>IF('8 Cap &amp; Target'!D82="EM&amp;V - PA",VLOOKUP(B82,'3.1 Funding Category'!$B$75:$D$82, 3,FALSE),VLOOKUP(B82,'3.1 Funding Category'!$B$83:$D$90,3,FALSE))</f>
        <v>1650000.0000000002</v>
      </c>
      <c r="F82" s="245"/>
      <c r="G82" s="255">
        <f>SUM(E82:F82)</f>
        <v>1650000.0000000002</v>
      </c>
      <c r="H82" s="234"/>
      <c r="I82" s="234"/>
      <c r="J82" s="242"/>
      <c r="K82" s="485"/>
      <c r="L82" s="485"/>
      <c r="M82" s="485"/>
      <c r="N82" s="485"/>
      <c r="O82" s="485"/>
    </row>
    <row r="83" spans="2:15" s="24" customFormat="1">
      <c r="B83" s="218">
        <v>2030</v>
      </c>
      <c r="C83" s="219" t="s">
        <v>656</v>
      </c>
      <c r="D83" s="232" t="s">
        <v>226</v>
      </c>
      <c r="E83" s="255">
        <f>IF('8 Cap &amp; Target'!D83="EM&amp;V - PA",VLOOKUP(B83,'3.1 Funding Category'!$B$75:$D$82, 3,FALSE),VLOOKUP(B83,'3.1 Funding Category'!$B$83:$D$90,3,FALSE))</f>
        <v>4350000</v>
      </c>
      <c r="F83" s="245"/>
      <c r="G83" s="255">
        <f>SUM(E83:F83)</f>
        <v>4350000</v>
      </c>
      <c r="H83" s="234"/>
      <c r="I83" s="234"/>
      <c r="J83" s="242"/>
    </row>
    <row r="84" spans="2:15" s="24" customFormat="1" ht="30" customHeight="1">
      <c r="B84" s="218">
        <v>2030</v>
      </c>
      <c r="C84" s="219">
        <v>11</v>
      </c>
      <c r="D84" s="243" t="s">
        <v>658</v>
      </c>
      <c r="E84" s="255">
        <f>SUM(E73:E81)</f>
        <v>54879761.170000002</v>
      </c>
      <c r="F84" s="255">
        <f>SUM(F73:F81)</f>
        <v>94949322.829378992</v>
      </c>
      <c r="G84" s="255">
        <f>SUM(G73:G81)</f>
        <v>149829083.99937901</v>
      </c>
      <c r="H84" s="234"/>
      <c r="I84" s="234"/>
      <c r="J84" s="242"/>
    </row>
    <row r="85" spans="2:15" s="24" customFormat="1" ht="17.25">
      <c r="B85" s="218">
        <v>2030</v>
      </c>
      <c r="C85" s="219">
        <v>12</v>
      </c>
      <c r="D85" s="243" t="s">
        <v>1776</v>
      </c>
      <c r="E85" s="239"/>
      <c r="F85" s="255">
        <f>'9 Portfolio FTE and Budget'!G35+'9 Portfolio FTE and Budget'!G53</f>
        <v>90847323</v>
      </c>
      <c r="G85" s="239"/>
      <c r="H85" s="710">
        <f>+F85/G84</f>
        <v>0.60633970771907364</v>
      </c>
      <c r="I85" s="237"/>
      <c r="J85" s="246">
        <v>0.6</v>
      </c>
    </row>
    <row r="86" spans="2:15">
      <c r="B86" s="218">
        <v>2030</v>
      </c>
      <c r="C86" s="219">
        <v>13</v>
      </c>
      <c r="D86" s="243" t="s">
        <v>661</v>
      </c>
      <c r="E86" s="257">
        <v>0</v>
      </c>
      <c r="F86" s="239"/>
      <c r="G86" s="255">
        <f>+E86+F86</f>
        <v>0</v>
      </c>
      <c r="H86" s="239"/>
      <c r="I86" s="239"/>
      <c r="J86" s="248"/>
      <c r="K86" s="485"/>
      <c r="L86" s="485"/>
      <c r="M86" s="485"/>
      <c r="N86" s="485"/>
      <c r="O86" s="485"/>
    </row>
    <row r="87" spans="2:15">
      <c r="B87" s="218">
        <v>2030</v>
      </c>
      <c r="C87" s="219">
        <v>14</v>
      </c>
      <c r="D87" s="243" t="s">
        <v>663</v>
      </c>
      <c r="E87" s="221"/>
      <c r="F87" s="239"/>
      <c r="G87" s="255">
        <f>+G86+G84</f>
        <v>149829083.99937901</v>
      </c>
      <c r="H87" s="249"/>
      <c r="I87" s="237"/>
      <c r="J87" s="238"/>
      <c r="K87" s="485"/>
      <c r="L87" s="485"/>
      <c r="M87" s="485"/>
      <c r="N87" s="485"/>
      <c r="O87" s="485"/>
    </row>
    <row r="88" spans="2:15" s="24" customFormat="1">
      <c r="B88" s="251">
        <v>2030</v>
      </c>
      <c r="C88" s="219">
        <v>15</v>
      </c>
      <c r="D88" s="250" t="s">
        <v>665</v>
      </c>
      <c r="E88" s="255">
        <f>VLOOKUP(B88,'3.1 Funding Category'!$B$27:$D$34,3,FALSE)</f>
        <v>170916</v>
      </c>
      <c r="F88" s="258"/>
      <c r="G88" s="255">
        <f>+E88</f>
        <v>170916</v>
      </c>
      <c r="H88" s="234"/>
      <c r="I88" s="234"/>
      <c r="J88" s="242"/>
    </row>
    <row r="89" spans="2:15">
      <c r="B89" s="251">
        <v>2030</v>
      </c>
      <c r="C89" s="252">
        <v>16</v>
      </c>
      <c r="D89" s="253" t="s">
        <v>667</v>
      </c>
      <c r="E89" s="257">
        <v>300000</v>
      </c>
      <c r="F89" s="258"/>
      <c r="G89" s="249"/>
      <c r="H89" s="234"/>
      <c r="I89" s="239"/>
      <c r="J89" s="242"/>
      <c r="K89" s="485"/>
      <c r="L89" s="485"/>
      <c r="M89" s="485"/>
      <c r="N89" s="485"/>
      <c r="O89" s="485"/>
    </row>
    <row r="90" spans="2:15" ht="17.25">
      <c r="B90" s="251">
        <v>2030</v>
      </c>
      <c r="C90" s="252">
        <v>17</v>
      </c>
      <c r="D90" s="253" t="s">
        <v>1778</v>
      </c>
      <c r="E90" s="257">
        <v>0</v>
      </c>
      <c r="F90" s="258"/>
      <c r="G90" s="249"/>
      <c r="H90" s="234"/>
      <c r="I90" s="239"/>
      <c r="J90" s="242"/>
      <c r="K90" s="485"/>
      <c r="L90" s="485"/>
      <c r="M90" s="485"/>
      <c r="N90" s="485"/>
      <c r="O90" s="485"/>
    </row>
    <row r="91" spans="2:15" ht="15.75" thickBot="1">
      <c r="B91" s="50">
        <v>2030</v>
      </c>
      <c r="C91" s="43">
        <v>18</v>
      </c>
      <c r="D91" s="51" t="s">
        <v>292</v>
      </c>
      <c r="E91" s="45"/>
      <c r="F91" s="45"/>
      <c r="G91" s="709">
        <f>SUM(G87:G90)</f>
        <v>149999999.99937901</v>
      </c>
      <c r="H91" s="52"/>
      <c r="I91" s="53"/>
      <c r="J91" s="54"/>
      <c r="K91" s="485"/>
      <c r="L91" s="485"/>
      <c r="M91" s="485"/>
      <c r="N91" s="485"/>
      <c r="O91" s="485"/>
    </row>
    <row r="92" spans="2:15" ht="16.5" thickTop="1" thickBot="1">
      <c r="B92" s="48">
        <v>2031</v>
      </c>
      <c r="C92" s="219">
        <v>1</v>
      </c>
      <c r="D92" s="144" t="s">
        <v>638</v>
      </c>
      <c r="E92" s="145"/>
      <c r="F92" s="145"/>
      <c r="G92" s="145"/>
      <c r="H92" s="146"/>
      <c r="I92" s="147"/>
      <c r="J92" s="49"/>
      <c r="K92" s="485"/>
      <c r="L92" s="485"/>
      <c r="M92" s="485"/>
      <c r="N92" s="485"/>
      <c r="O92" s="485"/>
    </row>
    <row r="93" spans="2:15" ht="18" thickBot="1">
      <c r="B93" s="218">
        <v>2031</v>
      </c>
      <c r="C93" s="219">
        <v>2</v>
      </c>
      <c r="D93" s="226" t="s">
        <v>1772</v>
      </c>
      <c r="E93" s="255">
        <f>SUMIFS('4.1 Program Budget 2028-2031'!$N:$N,'4.1 Program Budget 2028-2031'!$L:$L,$B93,'4.1 Program Budget 2028-2031'!$F:$F,"Core PA",'4.1 Program Budget 2028-2031'!$H:$H,"No")</f>
        <v>7617801.9399999995</v>
      </c>
      <c r="F93" s="221"/>
      <c r="G93" s="255">
        <f>+E93+F93</f>
        <v>7617801.9399999995</v>
      </c>
      <c r="H93" s="710">
        <f>+G93/G104</f>
        <v>5.0843279099312765E-2</v>
      </c>
      <c r="I93" s="256">
        <v>0.1</v>
      </c>
      <c r="J93" s="235"/>
      <c r="K93" s="485"/>
      <c r="L93" s="491">
        <v>11952280</v>
      </c>
      <c r="M93" s="492">
        <v>152810582</v>
      </c>
      <c r="N93" s="493">
        <f>L93/M93</f>
        <v>7.8216310962024874E-2</v>
      </c>
      <c r="O93" s="485"/>
    </row>
    <row r="94" spans="2:15">
      <c r="B94" s="218">
        <v>2031</v>
      </c>
      <c r="C94" s="219">
        <v>3</v>
      </c>
      <c r="D94" s="226" t="s">
        <v>641</v>
      </c>
      <c r="E94" s="221"/>
      <c r="F94" s="255">
        <f>SUMIFS('4.1 Program Budget 2028-2031'!$N:$N,'4.1 Program Budget 2028-2031'!$L:$L,$B94,'4.1 Program Budget 2028-2031'!$F:$F,"Third Party",'4.1 Program Budget 2028-2031'!$H:$H,"No")</f>
        <v>5364720.9645620007</v>
      </c>
      <c r="G94" s="255">
        <f>+E94+F94</f>
        <v>5364720.9645620007</v>
      </c>
      <c r="H94" s="710">
        <f>+G94/G104</f>
        <v>3.5805604745239701E-2</v>
      </c>
      <c r="I94" s="229"/>
      <c r="J94" s="240">
        <v>0.1</v>
      </c>
      <c r="K94" s="485"/>
      <c r="L94" s="485"/>
      <c r="M94" s="485"/>
      <c r="N94" s="485"/>
      <c r="O94" s="485"/>
    </row>
    <row r="95" spans="2:15" ht="17.25">
      <c r="B95" s="218">
        <v>2031</v>
      </c>
      <c r="C95" s="219">
        <v>4</v>
      </c>
      <c r="D95" s="232" t="s">
        <v>1774</v>
      </c>
      <c r="E95" s="255">
        <f>SUMIFS('4.1 Program Budget 2028-2031'!$N:$N,'4.1 Program Budget 2028-2031'!$L:$L,$B95,'4.1 Program Budget 2028-2031'!$F:$F,"Core PA",'4.1 Program Budget 2028-2031'!$H:$H,"Yes")</f>
        <v>1199713.55</v>
      </c>
      <c r="F95" s="255">
        <f>SUMIFS('4.1 Program Budget 2028-2031'!$N:$N,'4.1 Program Budget 2028-2031'!$L:$L,$B95,'4.1 Program Budget 2028-2031'!$F:$F,"Third Party",'4.1 Program Budget 2028-2031'!$H:$H,"Yes")</f>
        <v>112368.05</v>
      </c>
      <c r="G95" s="255">
        <f>+F95+E95</f>
        <v>1312081.6000000001</v>
      </c>
      <c r="H95" s="234"/>
      <c r="I95" s="229"/>
      <c r="J95" s="235"/>
      <c r="K95" s="485"/>
      <c r="L95" s="485"/>
      <c r="M95" s="485"/>
      <c r="N95" s="485"/>
      <c r="O95" s="485"/>
    </row>
    <row r="96" spans="2:15">
      <c r="B96" s="218">
        <v>2031</v>
      </c>
      <c r="C96" s="219">
        <v>5</v>
      </c>
      <c r="D96" s="236" t="s">
        <v>644</v>
      </c>
      <c r="E96" s="255">
        <f>SUMIFS('4.1 Program Budget 2028-2031'!$O:$O,'4.1 Program Budget 2028-2031'!$L:$L,$B96,'4.1 Program Budget 2028-2031'!$F:$F,"Core PA")</f>
        <v>3088596.79</v>
      </c>
      <c r="F96" s="255">
        <f>SUMIFS('4.1 Program Budget 2028-2031'!$O:$O,'4.1 Program Budget 2028-2031'!$L:$L,$B96,'4.1 Program Budget 2028-2031'!$F:$F,"Third Party")</f>
        <v>3767270.9460479994</v>
      </c>
      <c r="G96" s="255">
        <f>+E96+F96</f>
        <v>6855867.7360479999</v>
      </c>
      <c r="H96" s="710">
        <f>+G96/G104</f>
        <v>4.575792328513361E-2</v>
      </c>
      <c r="I96" s="229"/>
      <c r="J96" s="240">
        <v>0.06</v>
      </c>
      <c r="K96" s="485"/>
      <c r="L96" s="485"/>
      <c r="M96" s="485"/>
      <c r="N96" s="485"/>
      <c r="O96" s="485"/>
    </row>
    <row r="97" spans="2:15">
      <c r="B97" s="218">
        <v>2031</v>
      </c>
      <c r="C97" s="219">
        <v>6</v>
      </c>
      <c r="D97" s="236" t="s">
        <v>646</v>
      </c>
      <c r="E97" s="239"/>
      <c r="F97" s="239"/>
      <c r="G97" s="239"/>
      <c r="H97" s="234"/>
      <c r="I97" s="237"/>
      <c r="J97" s="238"/>
      <c r="K97" s="485"/>
      <c r="L97" s="485"/>
      <c r="M97" s="485"/>
      <c r="N97" s="485"/>
      <c r="O97" s="485"/>
    </row>
    <row r="98" spans="2:15">
      <c r="B98" s="218">
        <v>2031</v>
      </c>
      <c r="C98" s="219">
        <v>7</v>
      </c>
      <c r="D98" s="232" t="s">
        <v>647</v>
      </c>
      <c r="E98" s="255">
        <f>SUMIFS('4.1 Program Budget 2028-2031'!$Q:$Q,'4.1 Program Budget 2028-2031'!$L:$L,$B98,'4.1 Program Budget 2028-2031'!$F:$F,"Core PA",'4.1 Program Budget 2028-2031'!$H:$H,"No")</f>
        <v>18249999.57</v>
      </c>
      <c r="F98" s="255">
        <f>SUMIFS('4.1 Program Budget 2028-2031'!$Q:$Q,'4.1 Program Budget 2028-2031'!$L:$L,$B98,'4.1 Program Budget 2028-2031'!$F:$F,"Third Party",'4.1 Program Budget 2028-2031'!$H:$H,"No")</f>
        <v>49097082.438200004</v>
      </c>
      <c r="G98" s="255">
        <f>+F98+E98</f>
        <v>67347082.008200005</v>
      </c>
      <c r="H98" s="234"/>
      <c r="I98" s="237"/>
      <c r="J98" s="238"/>
      <c r="K98" s="485"/>
      <c r="L98" s="485"/>
      <c r="M98" s="485"/>
      <c r="N98" s="485"/>
      <c r="O98" s="485"/>
    </row>
    <row r="99" spans="2:15">
      <c r="B99" s="218">
        <v>2031</v>
      </c>
      <c r="C99" s="219">
        <v>8</v>
      </c>
      <c r="D99" s="232" t="s">
        <v>649</v>
      </c>
      <c r="E99" s="255">
        <f>SUMIFS('4.1 Program Budget 2028-2031'!$P:$P,'4.1 Program Budget 2028-2031'!$L:$L,$B99,'4.1 Program Budget 2028-2031'!$F:$F,"Core PA",'4.1 Program Budget 2028-2031'!$H:$H,"No")</f>
        <v>10047495.32</v>
      </c>
      <c r="F99" s="255">
        <f>SUMIFS('4.1 Program Budget 2028-2031'!$P:$P,'4.1 Program Budget 2028-2031'!$L:$L,$B99,'4.1 Program Budget 2028-2031'!$F:$F,"Third Party",'4.1 Program Budget 2028-2031'!$H:$H,"No")</f>
        <v>32236717.464605998</v>
      </c>
      <c r="G99" s="255">
        <f>+F99+E99</f>
        <v>42284212.784605995</v>
      </c>
      <c r="H99" s="710">
        <f>+G99/G104</f>
        <v>0.28221632027656152</v>
      </c>
      <c r="I99" s="229"/>
      <c r="J99" s="240">
        <v>0.2</v>
      </c>
      <c r="K99" s="485"/>
      <c r="L99" s="485"/>
      <c r="M99" s="485"/>
      <c r="N99" s="485"/>
      <c r="O99" s="485"/>
    </row>
    <row r="100" spans="2:15" ht="17.25">
      <c r="B100" s="218">
        <v>2031</v>
      </c>
      <c r="C100" s="219">
        <v>9</v>
      </c>
      <c r="D100" s="232" t="s">
        <v>1775</v>
      </c>
      <c r="E100" s="255">
        <f>SUMIFS('4.1 Program Budget 2028-2031'!$Q:$Q,'4.1 Program Budget 2028-2031'!$L:$L,$B100,'4.1 Program Budget 2028-2031'!$F:$F,"Core PA",'4.1 Program Budget 2028-2031'!$H:$H,"Yes")+
SUMIFS('4.1 Program Budget 2028-2031'!$P:$P,'4.1 Program Budget 2028-2031'!$L:$L,$B100,'4.1 Program Budget 2028-2031'!$F:$F,"Core PA",'4.1 Program Budget 2028-2031'!$H:$H,"Yes")</f>
        <v>8736231.4500000011</v>
      </c>
      <c r="F100" s="255">
        <f>SUMIFS('4.1 Program Budget 2028-2031'!$Q:$Q,'4.1 Program Budget 2028-2031'!$L:$L,$B100,'4.1 Program Budget 2028-2031'!$F:$F,"Third Party",'4.1 Program Budget 2028-2031'!$H:$H,"Yes")+
SUMIFS('4.1 Program Budget 2028-2031'!$P:$P,'4.1 Program Budget 2028-2031'!$L:$L,$B100,'4.1 Program Budget 2028-2031'!$F:$F,"Third Party",'4.1 Program Budget 2028-2031'!$H:$H,"Yes")</f>
        <v>4311085.6148000006</v>
      </c>
      <c r="G100" s="255">
        <f>+F100+E100</f>
        <v>13047317.064800002</v>
      </c>
      <c r="H100" s="234"/>
      <c r="I100" s="237"/>
      <c r="J100" s="238"/>
      <c r="K100" s="485"/>
      <c r="L100" s="485"/>
      <c r="M100" s="485"/>
      <c r="N100" s="485"/>
      <c r="O100" s="485"/>
    </row>
    <row r="101" spans="2:15">
      <c r="B101" s="218">
        <v>2031</v>
      </c>
      <c r="C101" s="219">
        <v>10</v>
      </c>
      <c r="D101" s="241" t="s">
        <v>652</v>
      </c>
      <c r="E101" s="255">
        <f>+E102+E103</f>
        <v>6000000</v>
      </c>
      <c r="F101" s="239"/>
      <c r="G101" s="255">
        <f>+G102+G103</f>
        <v>6000000</v>
      </c>
      <c r="H101" s="710">
        <f>+G101/G104</f>
        <v>4.0045629565931794E-2</v>
      </c>
      <c r="I101" s="228">
        <v>0.04</v>
      </c>
      <c r="J101" s="242"/>
      <c r="K101" s="485"/>
      <c r="L101" s="485"/>
      <c r="M101" s="485"/>
      <c r="N101" s="485"/>
      <c r="O101" s="485"/>
    </row>
    <row r="102" spans="2:15">
      <c r="B102" s="218">
        <v>2031</v>
      </c>
      <c r="C102" s="219" t="s">
        <v>654</v>
      </c>
      <c r="D102" s="232" t="s">
        <v>225</v>
      </c>
      <c r="E102" s="255">
        <f>IF('8 Cap &amp; Target'!D102="EM&amp;V - PA",VLOOKUP(B102,'3.1 Funding Category'!$B$75:$D$82, 3,FALSE),VLOOKUP(B102,'3.1 Funding Category'!$B$83:$D$90,3,FALSE))</f>
        <v>1650000.0000000002</v>
      </c>
      <c r="F102" s="245"/>
      <c r="G102" s="255">
        <f>SUM(E102:F102)</f>
        <v>1650000.0000000002</v>
      </c>
      <c r="H102" s="234"/>
      <c r="I102" s="234"/>
      <c r="J102" s="242"/>
      <c r="K102" s="485"/>
      <c r="L102" s="485"/>
      <c r="M102" s="485"/>
      <c r="N102" s="485"/>
      <c r="O102" s="485"/>
    </row>
    <row r="103" spans="2:15">
      <c r="B103" s="218">
        <v>2031</v>
      </c>
      <c r="C103" s="219" t="s">
        <v>656</v>
      </c>
      <c r="D103" s="232" t="s">
        <v>226</v>
      </c>
      <c r="E103" s="255">
        <f>IF('8 Cap &amp; Target'!D103="EM&amp;V - PA",VLOOKUP(B103,'3.1 Funding Category'!$B$75:$D$82, 3,FALSE),VLOOKUP(B103,'3.1 Funding Category'!$B$83:$D$90,3,FALSE))</f>
        <v>4350000</v>
      </c>
      <c r="F103" s="245"/>
      <c r="G103" s="255">
        <f>SUM(E103:F103)</f>
        <v>4350000</v>
      </c>
      <c r="H103" s="234"/>
      <c r="I103" s="234"/>
      <c r="J103" s="242"/>
      <c r="K103" s="485"/>
      <c r="L103" s="485"/>
      <c r="M103" s="485"/>
      <c r="N103" s="485"/>
      <c r="O103" s="485"/>
    </row>
    <row r="104" spans="2:15" s="24" customFormat="1" ht="30">
      <c r="B104" s="218">
        <v>2031</v>
      </c>
      <c r="C104" s="219">
        <v>11</v>
      </c>
      <c r="D104" s="243" t="s">
        <v>658</v>
      </c>
      <c r="E104" s="255">
        <f>SUM(E93:E101)</f>
        <v>54939838.620000005</v>
      </c>
      <c r="F104" s="255">
        <f>SUM(F93:F101)</f>
        <v>94889245.478216007</v>
      </c>
      <c r="G104" s="255">
        <f>SUM(G93:G101)</f>
        <v>149829084.098216</v>
      </c>
      <c r="H104" s="234"/>
      <c r="I104" s="234"/>
      <c r="J104" s="242"/>
    </row>
    <row r="105" spans="2:15" s="24" customFormat="1" ht="17.25">
      <c r="B105" s="218">
        <v>2031</v>
      </c>
      <c r="C105" s="219">
        <v>12</v>
      </c>
      <c r="D105" s="243" t="s">
        <v>1776</v>
      </c>
      <c r="E105" s="239"/>
      <c r="F105" s="255">
        <f>'9 Portfolio FTE and Budget'!H35+'9 Portfolio FTE and Budget'!H53</f>
        <v>90787245</v>
      </c>
      <c r="G105" s="239"/>
      <c r="H105" s="710">
        <f>+F105/G104</f>
        <v>0.60593873043024893</v>
      </c>
      <c r="I105" s="237"/>
      <c r="J105" s="246">
        <v>0.6</v>
      </c>
    </row>
    <row r="106" spans="2:15" s="24" customFormat="1">
      <c r="B106" s="218">
        <v>2031</v>
      </c>
      <c r="C106" s="219">
        <v>13</v>
      </c>
      <c r="D106" s="243" t="s">
        <v>661</v>
      </c>
      <c r="E106" s="257">
        <v>0</v>
      </c>
      <c r="F106" s="239"/>
      <c r="G106" s="255">
        <f>+E106+F106</f>
        <v>0</v>
      </c>
      <c r="H106" s="239"/>
      <c r="I106" s="239"/>
      <c r="J106" s="248"/>
    </row>
    <row r="107" spans="2:15">
      <c r="B107" s="218">
        <v>2031</v>
      </c>
      <c r="C107" s="219">
        <v>14</v>
      </c>
      <c r="D107" s="243" t="s">
        <v>663</v>
      </c>
      <c r="E107" s="221"/>
      <c r="F107" s="239"/>
      <c r="G107" s="255">
        <f>+G106+G104</f>
        <v>149829084.098216</v>
      </c>
      <c r="H107" s="249"/>
      <c r="I107" s="237"/>
      <c r="J107" s="238"/>
      <c r="K107" s="485"/>
      <c r="L107" s="485"/>
      <c r="M107" s="485"/>
      <c r="N107" s="485"/>
      <c r="O107" s="485"/>
    </row>
    <row r="108" spans="2:15">
      <c r="B108" s="251">
        <v>2031</v>
      </c>
      <c r="C108" s="219">
        <v>15</v>
      </c>
      <c r="D108" s="250" t="s">
        <v>665</v>
      </c>
      <c r="E108" s="255">
        <f>VLOOKUP(B108,'3.1 Funding Category'!$B$27:$D$34,3,FALSE)</f>
        <v>170916</v>
      </c>
      <c r="F108" s="258"/>
      <c r="G108" s="255">
        <f>+E108</f>
        <v>170916</v>
      </c>
      <c r="H108" s="234"/>
      <c r="I108" s="234"/>
      <c r="J108" s="242"/>
      <c r="K108" s="485"/>
      <c r="L108" s="485"/>
      <c r="M108" s="485"/>
      <c r="N108" s="485"/>
      <c r="O108" s="485"/>
    </row>
    <row r="109" spans="2:15" s="24" customFormat="1">
      <c r="B109" s="251">
        <v>2031</v>
      </c>
      <c r="C109" s="252">
        <v>16</v>
      </c>
      <c r="D109" s="253" t="s">
        <v>667</v>
      </c>
      <c r="E109" s="257">
        <v>300000</v>
      </c>
      <c r="F109" s="258"/>
      <c r="G109" s="249"/>
      <c r="H109" s="234"/>
      <c r="I109" s="239"/>
      <c r="J109" s="242"/>
    </row>
    <row r="110" spans="2:15" ht="17.25">
      <c r="B110" s="251">
        <v>2031</v>
      </c>
      <c r="C110" s="252">
        <v>17</v>
      </c>
      <c r="D110" s="253" t="s">
        <v>1778</v>
      </c>
      <c r="E110" s="257">
        <v>0</v>
      </c>
      <c r="F110" s="258"/>
      <c r="G110" s="249"/>
      <c r="H110" s="234"/>
      <c r="I110" s="239"/>
      <c r="J110" s="242"/>
      <c r="K110" s="485"/>
      <c r="L110" s="485"/>
      <c r="M110" s="485"/>
      <c r="N110" s="485"/>
      <c r="O110" s="485"/>
    </row>
    <row r="111" spans="2:15" ht="15.75" thickBot="1">
      <c r="B111" s="42">
        <v>2031</v>
      </c>
      <c r="C111" s="43">
        <v>18</v>
      </c>
      <c r="D111" s="44" t="s">
        <v>292</v>
      </c>
      <c r="E111" s="45"/>
      <c r="F111" s="45"/>
      <c r="G111" s="709">
        <f>SUM(G107:G110)</f>
        <v>150000000.098216</v>
      </c>
      <c r="H111" s="45"/>
      <c r="I111" s="46"/>
      <c r="J111" s="47"/>
      <c r="K111" s="485"/>
      <c r="L111" s="485"/>
      <c r="M111" s="485"/>
      <c r="N111" s="485"/>
      <c r="O111" s="485"/>
    </row>
    <row r="112" spans="2:15" ht="15.75" thickTop="1">
      <c r="B112" s="485"/>
      <c r="C112" s="485"/>
      <c r="D112" s="485"/>
      <c r="E112" s="485"/>
      <c r="F112" s="485"/>
      <c r="G112" s="485"/>
      <c r="H112" s="485"/>
      <c r="I112" s="485"/>
      <c r="J112" s="485"/>
      <c r="K112" s="485"/>
      <c r="L112" s="485"/>
      <c r="M112" s="485"/>
      <c r="N112" s="485"/>
      <c r="O112" s="485"/>
    </row>
    <row r="113" spans="2:15">
      <c r="B113" s="708" t="s">
        <v>1765</v>
      </c>
      <c r="C113" s="485"/>
      <c r="D113" s="485"/>
      <c r="E113" s="485"/>
      <c r="F113" s="485"/>
      <c r="G113" s="485"/>
      <c r="H113" s="485"/>
      <c r="I113" s="485"/>
      <c r="J113" s="485"/>
      <c r="K113" s="485"/>
      <c r="L113" s="485"/>
      <c r="M113" s="485"/>
      <c r="N113" s="485"/>
      <c r="O113" s="485"/>
    </row>
    <row r="114" spans="2:15">
      <c r="B114" s="708" t="s">
        <v>1766</v>
      </c>
    </row>
    <row r="115" spans="2:15">
      <c r="B115" s="708" t="s">
        <v>1767</v>
      </c>
    </row>
    <row r="116" spans="2:15">
      <c r="B116" s="708" t="s">
        <v>1768</v>
      </c>
    </row>
    <row r="117" spans="2:15">
      <c r="B117" s="708" t="s">
        <v>1769</v>
      </c>
    </row>
    <row r="118" spans="2:15">
      <c r="B118" s="708" t="s">
        <v>1770</v>
      </c>
    </row>
    <row r="119" spans="2:15">
      <c r="B119" s="708" t="s">
        <v>1777</v>
      </c>
    </row>
  </sheetData>
  <mergeCells count="8">
    <mergeCell ref="C2:I2"/>
    <mergeCell ref="D10:D11"/>
    <mergeCell ref="C10:C11"/>
    <mergeCell ref="L10:N10"/>
    <mergeCell ref="B10:B11"/>
    <mergeCell ref="C3:I3"/>
    <mergeCell ref="E10:G10"/>
    <mergeCell ref="H10:J10"/>
  </mergeCells>
  <pageMargins left="0.7" right="0.7" top="0.75" bottom="0.75" header="0.3" footer="0.3"/>
  <pageSetup orientation="portrait" r:id="rId1"/>
  <headerFooter>
    <oddFooter>&amp;C&amp;1#&amp;"Calibri"&amp;10&amp;K000000Internal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0BC3-D90B-446C-8E22-C7886CE8BF73}">
  <sheetPr codeName="Sheet16">
    <tabColor theme="4"/>
    <pageSetUpPr fitToPage="1"/>
  </sheetPr>
  <dimension ref="A2:K58"/>
  <sheetViews>
    <sheetView topLeftCell="A30" workbookViewId="0">
      <selection activeCell="E35" activeCellId="1" sqref="E53 E35"/>
    </sheetView>
  </sheetViews>
  <sheetFormatPr defaultColWidth="8.625" defaultRowHeight="15"/>
  <cols>
    <col min="1" max="1" width="2.75" style="36" customWidth="1"/>
    <col min="2" max="2" width="18" style="36" customWidth="1"/>
    <col min="3" max="3" width="69.125" style="36" bestFit="1" customWidth="1"/>
    <col min="4" max="4" width="8.5" style="36" customWidth="1"/>
    <col min="5" max="8" width="11.625" style="36" bestFit="1" customWidth="1"/>
    <col min="9" max="16384" width="8.625" style="36"/>
  </cols>
  <sheetData>
    <row r="2" spans="1:11" ht="31.5" customHeight="1">
      <c r="A2" s="559"/>
      <c r="B2" s="373" t="s">
        <v>58</v>
      </c>
      <c r="C2" s="821" t="s">
        <v>88</v>
      </c>
      <c r="D2" s="821"/>
      <c r="E2" s="821"/>
      <c r="F2" s="821"/>
      <c r="G2" s="821"/>
      <c r="H2" s="821"/>
      <c r="I2" s="559"/>
      <c r="J2" s="559"/>
      <c r="K2" s="559"/>
    </row>
    <row r="3" spans="1:11" ht="339.75" customHeight="1">
      <c r="A3" s="559"/>
      <c r="B3" s="205" t="s">
        <v>102</v>
      </c>
      <c r="C3" s="836" t="s">
        <v>671</v>
      </c>
      <c r="D3" s="836"/>
      <c r="E3" s="836"/>
      <c r="F3" s="836"/>
      <c r="G3" s="836"/>
      <c r="H3" s="836"/>
      <c r="I3" s="559"/>
      <c r="J3" s="559"/>
      <c r="K3" s="559"/>
    </row>
    <row r="4" spans="1:11" ht="18" customHeight="1">
      <c r="A4" s="559"/>
      <c r="B4" s="559"/>
      <c r="C4" s="559"/>
      <c r="D4" s="559"/>
      <c r="E4" s="559"/>
      <c r="F4" s="559"/>
      <c r="G4" s="559"/>
      <c r="H4" s="559"/>
      <c r="I4" s="559"/>
      <c r="J4" s="559"/>
      <c r="K4" s="559"/>
    </row>
    <row r="5" spans="1:11" ht="15.95" customHeight="1">
      <c r="A5" s="559"/>
      <c r="B5" s="374" t="s">
        <v>104</v>
      </c>
      <c r="C5" s="415" t="str">
        <f>'Read Me'!B10</f>
        <v>SoCalGas</v>
      </c>
      <c r="D5" s="84"/>
      <c r="E5" s="559"/>
      <c r="F5" s="559"/>
      <c r="G5" s="559"/>
      <c r="H5" s="559"/>
      <c r="I5" s="559"/>
      <c r="J5" s="559"/>
      <c r="K5" s="559"/>
    </row>
    <row r="6" spans="1:11" ht="15.95" customHeight="1">
      <c r="A6" s="559"/>
      <c r="B6" s="216" t="s">
        <v>105</v>
      </c>
      <c r="C6" s="208" t="str">
        <f>'Read Me'!B11</f>
        <v>2028-2035</v>
      </c>
      <c r="D6" s="84"/>
      <c r="E6" s="559"/>
      <c r="F6" s="559"/>
      <c r="G6" s="559"/>
      <c r="H6" s="559"/>
      <c r="I6" s="559"/>
      <c r="J6" s="559"/>
      <c r="K6" s="559"/>
    </row>
    <row r="7" spans="1:11">
      <c r="A7" s="559"/>
      <c r="B7" s="559"/>
      <c r="C7" s="559"/>
      <c r="D7" s="559"/>
      <c r="E7" s="86"/>
      <c r="F7" s="86"/>
      <c r="G7" s="86"/>
      <c r="H7" s="86"/>
      <c r="I7" s="559"/>
      <c r="J7" s="559"/>
      <c r="K7" s="559"/>
    </row>
    <row r="8" spans="1:11" ht="14.45" customHeight="1">
      <c r="A8" s="559"/>
      <c r="B8" s="1" t="s">
        <v>672</v>
      </c>
      <c r="C8" s="1"/>
      <c r="D8" s="1"/>
      <c r="E8" s="559"/>
      <c r="F8" s="559"/>
      <c r="G8" s="559"/>
      <c r="H8" s="559"/>
      <c r="I8" s="559"/>
      <c r="J8" s="559"/>
      <c r="K8" s="559"/>
    </row>
    <row r="9" spans="1:11">
      <c r="A9" s="559"/>
      <c r="B9" s="559"/>
      <c r="C9" s="559"/>
      <c r="D9" s="559"/>
      <c r="E9" s="86"/>
      <c r="F9" s="86"/>
      <c r="G9" s="86"/>
      <c r="H9" s="86"/>
      <c r="I9" s="559"/>
      <c r="J9" s="559"/>
      <c r="K9" s="559"/>
    </row>
    <row r="10" spans="1:11">
      <c r="A10" s="559"/>
      <c r="B10" s="426" t="s">
        <v>673</v>
      </c>
      <c r="C10" s="427" t="s">
        <v>674</v>
      </c>
      <c r="D10" s="427" t="s">
        <v>675</v>
      </c>
      <c r="E10" s="427">
        <v>2028</v>
      </c>
      <c r="F10" s="427">
        <v>2029</v>
      </c>
      <c r="G10" s="427">
        <v>2030</v>
      </c>
      <c r="H10" s="427">
        <v>2031</v>
      </c>
      <c r="I10" s="559"/>
      <c r="J10" s="559"/>
      <c r="K10" s="559"/>
    </row>
    <row r="11" spans="1:11">
      <c r="A11" s="559"/>
      <c r="B11" s="662" t="s">
        <v>676</v>
      </c>
      <c r="C11" s="663" t="s">
        <v>111</v>
      </c>
      <c r="D11" s="663" t="s">
        <v>677</v>
      </c>
      <c r="E11" s="477">
        <v>8.3000000000000007</v>
      </c>
      <c r="F11" s="477">
        <v>8.3000000000000007</v>
      </c>
      <c r="G11" s="477">
        <v>8.3000000000000007</v>
      </c>
      <c r="H11" s="477">
        <v>8.3000000000000007</v>
      </c>
      <c r="I11" s="559"/>
      <c r="J11" s="559"/>
      <c r="K11" s="559"/>
    </row>
    <row r="12" spans="1:11">
      <c r="A12" s="559"/>
      <c r="B12" s="662" t="s">
        <v>676</v>
      </c>
      <c r="C12" s="663" t="s">
        <v>678</v>
      </c>
      <c r="D12" s="663" t="s">
        <v>677</v>
      </c>
      <c r="E12" s="477">
        <v>69.000000000000014</v>
      </c>
      <c r="F12" s="477">
        <v>69.000000000000014</v>
      </c>
      <c r="G12" s="477">
        <v>69.000000000000014</v>
      </c>
      <c r="H12" s="477">
        <v>69.000000000000014</v>
      </c>
      <c r="I12" s="559"/>
      <c r="J12" s="559"/>
      <c r="K12" s="559"/>
    </row>
    <row r="13" spans="1:11">
      <c r="A13" s="559"/>
      <c r="B13" s="662" t="s">
        <v>676</v>
      </c>
      <c r="C13" s="663" t="s">
        <v>126</v>
      </c>
      <c r="D13" s="663" t="s">
        <v>677</v>
      </c>
      <c r="E13" s="477">
        <v>17</v>
      </c>
      <c r="F13" s="477">
        <v>17</v>
      </c>
      <c r="G13" s="477">
        <v>17</v>
      </c>
      <c r="H13" s="477">
        <v>17</v>
      </c>
      <c r="I13" s="559"/>
      <c r="J13" s="559"/>
      <c r="K13" s="559"/>
    </row>
    <row r="14" spans="1:11">
      <c r="A14" s="559"/>
      <c r="B14" s="662" t="s">
        <v>676</v>
      </c>
      <c r="C14" s="663" t="s">
        <v>679</v>
      </c>
      <c r="D14" s="663" t="s">
        <v>677</v>
      </c>
      <c r="E14" s="477">
        <v>8.2200000000000024</v>
      </c>
      <c r="F14" s="477">
        <v>8.2200000000000024</v>
      </c>
      <c r="G14" s="477">
        <v>8.2200000000000024</v>
      </c>
      <c r="H14" s="477">
        <v>8.2200000000000024</v>
      </c>
      <c r="I14" s="559"/>
      <c r="J14" s="559"/>
      <c r="K14" s="559"/>
    </row>
    <row r="15" spans="1:11">
      <c r="A15" s="559"/>
      <c r="B15" s="662" t="s">
        <v>676</v>
      </c>
      <c r="C15" s="663" t="s">
        <v>680</v>
      </c>
      <c r="D15" s="663" t="s">
        <v>677</v>
      </c>
      <c r="E15" s="477">
        <v>6</v>
      </c>
      <c r="F15" s="477">
        <v>6</v>
      </c>
      <c r="G15" s="477">
        <v>6</v>
      </c>
      <c r="H15" s="477">
        <v>6</v>
      </c>
      <c r="I15" s="559"/>
      <c r="J15" s="559"/>
      <c r="K15" s="559"/>
    </row>
    <row r="16" spans="1:11">
      <c r="A16" s="559"/>
      <c r="B16" s="662" t="s">
        <v>676</v>
      </c>
      <c r="C16" s="663" t="s">
        <v>681</v>
      </c>
      <c r="D16" s="663" t="s">
        <v>677</v>
      </c>
      <c r="E16" s="477">
        <v>5.05</v>
      </c>
      <c r="F16" s="477">
        <v>5.05</v>
      </c>
      <c r="G16" s="477">
        <v>5.05</v>
      </c>
      <c r="H16" s="477">
        <v>5.05</v>
      </c>
      <c r="I16" s="559"/>
      <c r="J16" s="559"/>
      <c r="K16" s="559"/>
    </row>
    <row r="17" spans="1:11">
      <c r="A17" s="559"/>
      <c r="B17" s="662" t="s">
        <v>676</v>
      </c>
      <c r="C17" s="663" t="s">
        <v>47</v>
      </c>
      <c r="D17" s="663" t="s">
        <v>677</v>
      </c>
      <c r="E17" s="477">
        <v>1.8</v>
      </c>
      <c r="F17" s="477">
        <v>1.8</v>
      </c>
      <c r="G17" s="477">
        <v>1.8</v>
      </c>
      <c r="H17" s="477">
        <v>1.8</v>
      </c>
      <c r="I17" s="559"/>
      <c r="J17" s="559"/>
      <c r="K17" s="559"/>
    </row>
    <row r="18" spans="1:11">
      <c r="A18" s="559"/>
      <c r="B18" s="662" t="s">
        <v>676</v>
      </c>
      <c r="C18" s="663" t="s">
        <v>682</v>
      </c>
      <c r="D18" s="663" t="s">
        <v>677</v>
      </c>
      <c r="E18" s="477">
        <v>5.6999999999999984</v>
      </c>
      <c r="F18" s="477">
        <v>5.6999999999999984</v>
      </c>
      <c r="G18" s="477">
        <v>5.6999999999999984</v>
      </c>
      <c r="H18" s="477">
        <v>5.6999999999999984</v>
      </c>
      <c r="I18" s="559"/>
      <c r="J18" s="559"/>
      <c r="K18" s="559"/>
    </row>
    <row r="19" spans="1:11">
      <c r="A19" s="559"/>
      <c r="B19" s="662" t="s">
        <v>676</v>
      </c>
      <c r="C19" s="663" t="s">
        <v>152</v>
      </c>
      <c r="D19" s="663" t="s">
        <v>677</v>
      </c>
      <c r="E19" s="477">
        <v>20.409999999999997</v>
      </c>
      <c r="F19" s="477">
        <v>20.409999999999997</v>
      </c>
      <c r="G19" s="477">
        <v>20.409999999999997</v>
      </c>
      <c r="H19" s="477">
        <v>20.409999999999997</v>
      </c>
      <c r="I19" s="559"/>
      <c r="J19" s="559"/>
      <c r="K19" s="559"/>
    </row>
    <row r="20" spans="1:11">
      <c r="A20" s="559"/>
      <c r="B20" s="662" t="s">
        <v>676</v>
      </c>
      <c r="C20" s="663" t="s">
        <v>155</v>
      </c>
      <c r="D20" s="663" t="s">
        <v>677</v>
      </c>
      <c r="E20" s="477">
        <v>8.5</v>
      </c>
      <c r="F20" s="477">
        <v>8.5</v>
      </c>
      <c r="G20" s="477">
        <v>8.5</v>
      </c>
      <c r="H20" s="477">
        <v>8.5</v>
      </c>
      <c r="I20" s="559"/>
      <c r="J20" s="559"/>
      <c r="K20" s="559"/>
    </row>
    <row r="21" spans="1:11">
      <c r="A21" s="559"/>
      <c r="B21" s="662" t="s">
        <v>676</v>
      </c>
      <c r="C21" s="663" t="s">
        <v>160</v>
      </c>
      <c r="D21" s="663" t="s">
        <v>677</v>
      </c>
      <c r="E21" s="477">
        <v>3.34</v>
      </c>
      <c r="F21" s="477">
        <v>3.34</v>
      </c>
      <c r="G21" s="477">
        <v>3.34</v>
      </c>
      <c r="H21" s="477">
        <v>3.34</v>
      </c>
      <c r="I21" s="559"/>
      <c r="J21" s="559"/>
      <c r="K21" s="559"/>
    </row>
    <row r="22" spans="1:11">
      <c r="A22" s="559"/>
      <c r="B22" s="664" t="s">
        <v>676</v>
      </c>
      <c r="C22" s="665" t="s">
        <v>195</v>
      </c>
      <c r="D22" s="666" t="s">
        <v>677</v>
      </c>
      <c r="E22" s="667">
        <f>SUM(E11:E21)</f>
        <v>153.32000000000002</v>
      </c>
      <c r="F22" s="667">
        <f>SUM(F11:F21)</f>
        <v>153.32000000000002</v>
      </c>
      <c r="G22" s="667">
        <f>SUM(G11:G21)</f>
        <v>153.32000000000002</v>
      </c>
      <c r="H22" s="667">
        <f>SUM(H11:H21)</f>
        <v>153.32000000000002</v>
      </c>
      <c r="I22" s="559"/>
      <c r="J22" s="559"/>
      <c r="K22" s="559"/>
    </row>
    <row r="23" spans="1:11">
      <c r="A23" s="559"/>
      <c r="B23" s="668" t="s">
        <v>676</v>
      </c>
      <c r="C23" s="669" t="s">
        <v>111</v>
      </c>
      <c r="D23" s="670" t="s">
        <v>376</v>
      </c>
      <c r="E23" s="303">
        <v>1148806</v>
      </c>
      <c r="F23" s="303">
        <v>1183270</v>
      </c>
      <c r="G23" s="303">
        <v>1218768</v>
      </c>
      <c r="H23" s="303">
        <v>1255330</v>
      </c>
      <c r="I23" s="559"/>
      <c r="J23" s="559"/>
      <c r="K23" s="559"/>
    </row>
    <row r="24" spans="1:11">
      <c r="A24" s="559"/>
      <c r="B24" s="662" t="s">
        <v>676</v>
      </c>
      <c r="C24" s="663" t="s">
        <v>678</v>
      </c>
      <c r="D24" s="671" t="s">
        <v>376</v>
      </c>
      <c r="E24" s="304">
        <v>9449606</v>
      </c>
      <c r="F24" s="304">
        <v>9731739</v>
      </c>
      <c r="G24" s="304">
        <v>10023703</v>
      </c>
      <c r="H24" s="304">
        <v>10324405</v>
      </c>
      <c r="I24" s="559"/>
      <c r="J24" s="559"/>
      <c r="K24" s="559"/>
    </row>
    <row r="25" spans="1:11">
      <c r="A25" s="559"/>
      <c r="B25" s="662" t="s">
        <v>676</v>
      </c>
      <c r="C25" s="663" t="s">
        <v>126</v>
      </c>
      <c r="D25" s="671" t="s">
        <v>376</v>
      </c>
      <c r="E25" s="304">
        <v>2212313</v>
      </c>
      <c r="F25" s="304">
        <v>2278684</v>
      </c>
      <c r="G25" s="304">
        <v>2347044</v>
      </c>
      <c r="H25" s="304">
        <v>2417452</v>
      </c>
      <c r="I25" s="559"/>
      <c r="J25" s="559"/>
      <c r="K25" s="559"/>
    </row>
    <row r="26" spans="1:11">
      <c r="A26" s="559"/>
      <c r="B26" s="662" t="s">
        <v>676</v>
      </c>
      <c r="C26" s="663" t="s">
        <v>679</v>
      </c>
      <c r="D26" s="671" t="s">
        <v>376</v>
      </c>
      <c r="E26" s="304">
        <v>949053</v>
      </c>
      <c r="F26" s="304">
        <v>977523</v>
      </c>
      <c r="G26" s="304">
        <v>1006852</v>
      </c>
      <c r="H26" s="304">
        <v>1037055</v>
      </c>
      <c r="I26" s="559"/>
      <c r="J26" s="559"/>
      <c r="K26" s="559"/>
    </row>
    <row r="27" spans="1:11">
      <c r="A27" s="559"/>
      <c r="B27" s="662" t="s">
        <v>676</v>
      </c>
      <c r="C27" s="663" t="s">
        <v>680</v>
      </c>
      <c r="D27" s="671" t="s">
        <v>376</v>
      </c>
      <c r="E27" s="304">
        <v>553340</v>
      </c>
      <c r="F27" s="304">
        <v>569939</v>
      </c>
      <c r="G27" s="304">
        <v>587035</v>
      </c>
      <c r="H27" s="304">
        <v>604650</v>
      </c>
      <c r="I27" s="559"/>
      <c r="J27" s="559"/>
      <c r="K27" s="559"/>
    </row>
    <row r="28" spans="1:11">
      <c r="A28" s="559"/>
      <c r="B28" s="662" t="s">
        <v>676</v>
      </c>
      <c r="C28" s="663" t="s">
        <v>681</v>
      </c>
      <c r="D28" s="671" t="s">
        <v>376</v>
      </c>
      <c r="E28" s="304">
        <v>755427</v>
      </c>
      <c r="F28" s="304">
        <v>778088</v>
      </c>
      <c r="G28" s="304">
        <v>801432</v>
      </c>
      <c r="H28" s="304">
        <v>825475</v>
      </c>
      <c r="I28" s="559"/>
      <c r="J28" s="559"/>
      <c r="K28" s="559"/>
    </row>
    <row r="29" spans="1:11">
      <c r="A29" s="559"/>
      <c r="B29" s="662" t="s">
        <v>676</v>
      </c>
      <c r="C29" s="663" t="s">
        <v>47</v>
      </c>
      <c r="D29" s="671" t="s">
        <v>376</v>
      </c>
      <c r="E29" s="304">
        <v>252486</v>
      </c>
      <c r="F29" s="304">
        <v>260061</v>
      </c>
      <c r="G29" s="304">
        <v>267862</v>
      </c>
      <c r="H29" s="304">
        <v>275898</v>
      </c>
      <c r="I29" s="559"/>
      <c r="J29" s="559"/>
      <c r="K29" s="559"/>
    </row>
    <row r="30" spans="1:11">
      <c r="A30" s="559"/>
      <c r="B30" s="662" t="s">
        <v>676</v>
      </c>
      <c r="C30" s="663" t="s">
        <v>682</v>
      </c>
      <c r="D30" s="671" t="s">
        <v>376</v>
      </c>
      <c r="E30" s="304">
        <v>787932</v>
      </c>
      <c r="F30" s="304">
        <v>811571</v>
      </c>
      <c r="G30" s="304">
        <v>835918</v>
      </c>
      <c r="H30" s="304">
        <v>860995</v>
      </c>
      <c r="I30" s="559"/>
      <c r="J30" s="559"/>
      <c r="K30" s="559"/>
    </row>
    <row r="31" spans="1:11">
      <c r="A31" s="559"/>
      <c r="B31" s="662" t="s">
        <v>676</v>
      </c>
      <c r="C31" s="663" t="s">
        <v>152</v>
      </c>
      <c r="D31" s="671" t="s">
        <v>376</v>
      </c>
      <c r="E31" s="304">
        <v>2926064</v>
      </c>
      <c r="F31" s="304">
        <v>3013842</v>
      </c>
      <c r="G31" s="304">
        <v>3104262</v>
      </c>
      <c r="H31" s="304">
        <v>3197388</v>
      </c>
      <c r="I31" s="559"/>
      <c r="J31" s="559"/>
      <c r="K31" s="559"/>
    </row>
    <row r="32" spans="1:11">
      <c r="A32" s="559"/>
      <c r="B32" s="662" t="s">
        <v>676</v>
      </c>
      <c r="C32" s="663" t="s">
        <v>155</v>
      </c>
      <c r="D32" s="671" t="s">
        <v>376</v>
      </c>
      <c r="E32" s="304">
        <v>1093503</v>
      </c>
      <c r="F32" s="304">
        <v>1126305</v>
      </c>
      <c r="G32" s="304">
        <v>1160095</v>
      </c>
      <c r="H32" s="304">
        <v>1194901</v>
      </c>
      <c r="I32" s="559"/>
      <c r="J32" s="559"/>
      <c r="K32" s="559"/>
    </row>
    <row r="33" spans="1:11">
      <c r="A33" s="559"/>
      <c r="B33" s="662" t="s">
        <v>676</v>
      </c>
      <c r="C33" s="663" t="s">
        <v>160</v>
      </c>
      <c r="D33" s="671" t="s">
        <v>376</v>
      </c>
      <c r="E33" s="304">
        <v>283565</v>
      </c>
      <c r="F33" s="304">
        <v>292071</v>
      </c>
      <c r="G33" s="304">
        <v>300834</v>
      </c>
      <c r="H33" s="304">
        <v>309859</v>
      </c>
      <c r="I33" s="559"/>
      <c r="J33" s="559"/>
      <c r="K33" s="559"/>
    </row>
    <row r="34" spans="1:11" ht="15.75" thickBot="1">
      <c r="A34" s="559"/>
      <c r="B34" s="664" t="s">
        <v>676</v>
      </c>
      <c r="C34" s="665" t="s">
        <v>195</v>
      </c>
      <c r="D34" s="666" t="s">
        <v>376</v>
      </c>
      <c r="E34" s="672">
        <f t="shared" ref="E34:H34" si="0">SUM(E23:E33)</f>
        <v>20412095</v>
      </c>
      <c r="F34" s="672">
        <f t="shared" si="0"/>
        <v>21023093</v>
      </c>
      <c r="G34" s="672">
        <f t="shared" si="0"/>
        <v>21653805</v>
      </c>
      <c r="H34" s="672">
        <f t="shared" si="0"/>
        <v>22303408</v>
      </c>
      <c r="I34" s="559"/>
      <c r="J34" s="559"/>
      <c r="K34" s="559"/>
    </row>
    <row r="35" spans="1:11" ht="15.75" thickTop="1">
      <c r="A35" s="559"/>
      <c r="B35" s="673" t="s">
        <v>683</v>
      </c>
      <c r="C35" s="674" t="s">
        <v>684</v>
      </c>
      <c r="D35" s="670" t="s">
        <v>376</v>
      </c>
      <c r="E35" s="303">
        <v>41688463</v>
      </c>
      <c r="F35" s="303">
        <v>41851670</v>
      </c>
      <c r="G35" s="303">
        <v>41737472</v>
      </c>
      <c r="H35" s="303">
        <v>41690162</v>
      </c>
      <c r="I35" s="559"/>
      <c r="J35" s="559"/>
      <c r="K35" s="559"/>
    </row>
    <row r="36" spans="1:11">
      <c r="A36" s="559"/>
      <c r="B36" s="675" t="s">
        <v>683</v>
      </c>
      <c r="C36" s="676" t="s">
        <v>685</v>
      </c>
      <c r="D36" s="671" t="s">
        <v>376</v>
      </c>
      <c r="E36" s="304">
        <v>0</v>
      </c>
      <c r="F36" s="304">
        <v>0</v>
      </c>
      <c r="G36" s="304">
        <v>0</v>
      </c>
      <c r="H36" s="304">
        <v>0</v>
      </c>
      <c r="I36" s="559"/>
      <c r="J36" s="559"/>
      <c r="K36" s="559"/>
    </row>
    <row r="37" spans="1:11">
      <c r="A37" s="559"/>
      <c r="B37" s="675" t="s">
        <v>683</v>
      </c>
      <c r="C37" s="676" t="s">
        <v>686</v>
      </c>
      <c r="D37" s="671" t="s">
        <v>376</v>
      </c>
      <c r="E37" s="304"/>
      <c r="F37" s="304"/>
      <c r="G37" s="304"/>
      <c r="H37" s="304"/>
      <c r="I37" s="559"/>
      <c r="J37" s="559"/>
      <c r="K37" s="559"/>
    </row>
    <row r="38" spans="1:11">
      <c r="A38" s="559"/>
      <c r="B38" s="675" t="s">
        <v>683</v>
      </c>
      <c r="C38" s="676" t="s">
        <v>687</v>
      </c>
      <c r="D38" s="671" t="s">
        <v>376</v>
      </c>
      <c r="E38" s="304">
        <v>400000</v>
      </c>
      <c r="F38" s="304">
        <v>400000</v>
      </c>
      <c r="G38" s="304">
        <v>400000</v>
      </c>
      <c r="H38" s="304">
        <v>400000</v>
      </c>
      <c r="I38" s="559"/>
      <c r="J38" s="559"/>
      <c r="K38" s="559"/>
    </row>
    <row r="39" spans="1:11">
      <c r="A39" s="559"/>
      <c r="B39" s="675" t="s">
        <v>683</v>
      </c>
      <c r="C39" s="676" t="s">
        <v>688</v>
      </c>
      <c r="D39" s="671" t="s">
        <v>376</v>
      </c>
      <c r="E39" s="304">
        <v>201500</v>
      </c>
      <c r="F39" s="304">
        <v>201845</v>
      </c>
      <c r="G39" s="304">
        <v>202201</v>
      </c>
      <c r="H39" s="304">
        <v>202567</v>
      </c>
      <c r="I39" s="559"/>
      <c r="J39" s="559"/>
      <c r="K39" s="559"/>
    </row>
    <row r="40" spans="1:11">
      <c r="A40" s="559"/>
      <c r="B40" s="675" t="s">
        <v>683</v>
      </c>
      <c r="C40" s="676" t="s">
        <v>689</v>
      </c>
      <c r="D40" s="671" t="s">
        <v>376</v>
      </c>
      <c r="E40" s="304">
        <v>9009862</v>
      </c>
      <c r="F40" s="304">
        <v>8454600</v>
      </c>
      <c r="G40" s="304">
        <v>7921012</v>
      </c>
      <c r="H40" s="304">
        <v>7453267</v>
      </c>
      <c r="I40" s="559"/>
      <c r="J40" s="559"/>
      <c r="K40" s="559"/>
    </row>
    <row r="41" spans="1:11">
      <c r="A41" s="559"/>
      <c r="B41" s="675" t="s">
        <v>683</v>
      </c>
      <c r="C41" s="676" t="s">
        <v>690</v>
      </c>
      <c r="D41" s="671" t="s">
        <v>376</v>
      </c>
      <c r="E41" s="304">
        <v>200000</v>
      </c>
      <c r="F41" s="304">
        <v>202000</v>
      </c>
      <c r="G41" s="304">
        <v>204040</v>
      </c>
      <c r="H41" s="304">
        <v>206120</v>
      </c>
      <c r="I41" s="559"/>
      <c r="J41" s="559"/>
      <c r="K41" s="559"/>
    </row>
    <row r="42" spans="1:11">
      <c r="A42" s="559"/>
      <c r="B42" s="675" t="s">
        <v>683</v>
      </c>
      <c r="C42" s="676" t="s">
        <v>691</v>
      </c>
      <c r="D42" s="671" t="s">
        <v>376</v>
      </c>
      <c r="E42" s="304">
        <v>584188</v>
      </c>
      <c r="F42" s="304">
        <v>542635</v>
      </c>
      <c r="G42" s="304">
        <v>520144</v>
      </c>
      <c r="H42" s="304">
        <v>459689.5</v>
      </c>
      <c r="I42" s="559"/>
      <c r="J42" s="559"/>
      <c r="K42" s="559"/>
    </row>
    <row r="43" spans="1:11">
      <c r="A43" s="559"/>
      <c r="B43" s="675" t="s">
        <v>683</v>
      </c>
      <c r="C43" s="676" t="s">
        <v>692</v>
      </c>
      <c r="D43" s="671" t="s">
        <v>376</v>
      </c>
      <c r="E43" s="304">
        <v>760500</v>
      </c>
      <c r="F43" s="304">
        <v>761265</v>
      </c>
      <c r="G43" s="304">
        <v>762052</v>
      </c>
      <c r="H43" s="304">
        <v>762866</v>
      </c>
      <c r="I43" s="559"/>
      <c r="J43" s="559"/>
      <c r="K43" s="559"/>
    </row>
    <row r="44" spans="1:11">
      <c r="A44" s="559"/>
      <c r="B44" s="675" t="s">
        <v>683</v>
      </c>
      <c r="C44" s="676" t="s">
        <v>693</v>
      </c>
      <c r="D44" s="671" t="s">
        <v>376</v>
      </c>
      <c r="E44" s="304">
        <v>401100</v>
      </c>
      <c r="F44" s="304">
        <v>402333</v>
      </c>
      <c r="G44" s="304">
        <v>403603</v>
      </c>
      <c r="H44" s="304">
        <v>404911</v>
      </c>
      <c r="I44" s="559"/>
      <c r="J44" s="559"/>
      <c r="K44" s="559"/>
    </row>
    <row r="45" spans="1:11">
      <c r="A45" s="559"/>
      <c r="B45" s="675" t="s">
        <v>683</v>
      </c>
      <c r="C45" s="676" t="s">
        <v>694</v>
      </c>
      <c r="D45" s="671" t="s">
        <v>376</v>
      </c>
      <c r="E45" s="304">
        <v>1840000</v>
      </c>
      <c r="F45" s="304">
        <v>1840000</v>
      </c>
      <c r="G45" s="304">
        <v>1840000</v>
      </c>
      <c r="H45" s="304">
        <v>1840000</v>
      </c>
      <c r="I45" s="559"/>
      <c r="J45" s="559"/>
      <c r="K45" s="559"/>
    </row>
    <row r="46" spans="1:11">
      <c r="A46" s="559"/>
      <c r="B46" s="675" t="s">
        <v>683</v>
      </c>
      <c r="C46" s="676" t="s">
        <v>695</v>
      </c>
      <c r="D46" s="671" t="s">
        <v>376</v>
      </c>
      <c r="E46" s="304">
        <v>0</v>
      </c>
      <c r="F46" s="304">
        <v>0</v>
      </c>
      <c r="G46" s="304">
        <v>0</v>
      </c>
      <c r="H46" s="304">
        <v>0</v>
      </c>
      <c r="I46" s="559"/>
      <c r="J46" s="559"/>
      <c r="K46" s="559"/>
    </row>
    <row r="47" spans="1:11">
      <c r="A47" s="559"/>
      <c r="B47" s="675" t="s">
        <v>683</v>
      </c>
      <c r="C47" s="676" t="s">
        <v>696</v>
      </c>
      <c r="D47" s="671" t="s">
        <v>376</v>
      </c>
      <c r="E47" s="304">
        <v>1201430</v>
      </c>
      <c r="F47" s="304">
        <v>1148925</v>
      </c>
      <c r="G47" s="304">
        <v>1092766</v>
      </c>
      <c r="H47" s="304">
        <v>1034908.5</v>
      </c>
      <c r="I47" s="559"/>
      <c r="J47" s="559"/>
      <c r="K47" s="559"/>
    </row>
    <row r="48" spans="1:11">
      <c r="A48" s="559"/>
      <c r="B48" s="675" t="s">
        <v>683</v>
      </c>
      <c r="C48" s="676" t="s">
        <v>697</v>
      </c>
      <c r="D48" s="671" t="s">
        <v>376</v>
      </c>
      <c r="E48" s="304">
        <v>0</v>
      </c>
      <c r="F48" s="304">
        <v>0</v>
      </c>
      <c r="G48" s="304">
        <v>0</v>
      </c>
      <c r="H48" s="304">
        <v>0</v>
      </c>
      <c r="I48" s="559"/>
      <c r="J48" s="559"/>
      <c r="K48" s="559"/>
    </row>
    <row r="49" spans="1:11">
      <c r="A49" s="559"/>
      <c r="B49" s="470" t="s">
        <v>683</v>
      </c>
      <c r="C49" s="471" t="s">
        <v>698</v>
      </c>
      <c r="D49" s="671" t="s">
        <v>376</v>
      </c>
      <c r="E49" s="304">
        <v>0</v>
      </c>
      <c r="F49" s="304">
        <v>0</v>
      </c>
      <c r="G49" s="304">
        <v>0</v>
      </c>
      <c r="H49" s="304">
        <v>0</v>
      </c>
      <c r="I49" s="559"/>
      <c r="J49" s="559"/>
      <c r="K49" s="559"/>
    </row>
    <row r="50" spans="1:11">
      <c r="A50" s="559"/>
      <c r="B50" s="472" t="s">
        <v>683</v>
      </c>
      <c r="C50" s="473" t="s">
        <v>47</v>
      </c>
      <c r="D50" s="671" t="s">
        <v>376</v>
      </c>
      <c r="E50" s="304">
        <v>5747514</v>
      </c>
      <c r="F50" s="304">
        <v>5739939</v>
      </c>
      <c r="G50" s="304">
        <v>5732138</v>
      </c>
      <c r="H50" s="304">
        <v>5724102</v>
      </c>
      <c r="I50" s="559"/>
      <c r="J50" s="559"/>
      <c r="K50" s="559"/>
    </row>
    <row r="51" spans="1:11">
      <c r="A51" s="559"/>
      <c r="B51" s="472" t="s">
        <v>683</v>
      </c>
      <c r="C51" s="473" t="s">
        <v>293</v>
      </c>
      <c r="D51" s="671" t="s">
        <v>376</v>
      </c>
      <c r="E51" s="304">
        <v>170916</v>
      </c>
      <c r="F51" s="304">
        <v>170916</v>
      </c>
      <c r="G51" s="304">
        <v>170916</v>
      </c>
      <c r="H51" s="304">
        <v>170916</v>
      </c>
      <c r="I51" s="559"/>
      <c r="J51" s="559"/>
      <c r="K51" s="559"/>
    </row>
    <row r="52" spans="1:11">
      <c r="A52" s="559"/>
      <c r="B52" s="472" t="s">
        <v>683</v>
      </c>
      <c r="C52" s="473" t="s">
        <v>699</v>
      </c>
      <c r="D52" s="671" t="s">
        <v>376</v>
      </c>
      <c r="E52" s="304">
        <v>18250000</v>
      </c>
      <c r="F52" s="304">
        <v>18250000</v>
      </c>
      <c r="G52" s="304">
        <v>18250000</v>
      </c>
      <c r="H52" s="304">
        <v>18250000</v>
      </c>
      <c r="I52" s="559"/>
      <c r="J52" s="559"/>
      <c r="K52" s="559"/>
    </row>
    <row r="53" spans="1:11">
      <c r="A53" s="559"/>
      <c r="B53" s="472" t="s">
        <v>683</v>
      </c>
      <c r="C53" s="473" t="s">
        <v>700</v>
      </c>
      <c r="D53" s="671" t="s">
        <v>376</v>
      </c>
      <c r="E53" s="304">
        <v>49132432</v>
      </c>
      <c r="F53" s="304">
        <v>49010779</v>
      </c>
      <c r="G53" s="304">
        <v>49109851</v>
      </c>
      <c r="H53" s="304">
        <v>49097083</v>
      </c>
      <c r="I53" s="559"/>
      <c r="J53" s="559"/>
      <c r="K53" s="559"/>
    </row>
    <row r="54" spans="1:11" s="83" customFormat="1">
      <c r="A54" s="677"/>
      <c r="B54" s="678" t="s">
        <v>683</v>
      </c>
      <c r="C54" s="679" t="s">
        <v>195</v>
      </c>
      <c r="D54" s="671" t="s">
        <v>376</v>
      </c>
      <c r="E54" s="680">
        <f t="shared" ref="E54:H54" si="1">SUM(E35:E53)</f>
        <v>129587905</v>
      </c>
      <c r="F54" s="680">
        <f t="shared" si="1"/>
        <v>128976907</v>
      </c>
      <c r="G54" s="680">
        <f t="shared" si="1"/>
        <v>128346195</v>
      </c>
      <c r="H54" s="680">
        <f t="shared" si="1"/>
        <v>127696592</v>
      </c>
      <c r="I54" s="677"/>
      <c r="J54" s="677"/>
      <c r="K54" s="677"/>
    </row>
    <row r="55" spans="1:11" s="83" customFormat="1">
      <c r="A55" s="677"/>
      <c r="B55" s="681" t="s">
        <v>701</v>
      </c>
      <c r="C55" s="682" t="s">
        <v>195</v>
      </c>
      <c r="D55" s="683" t="s">
        <v>376</v>
      </c>
      <c r="E55" s="305">
        <f t="shared" ref="E55:H55" si="2">E54+E34</f>
        <v>150000000</v>
      </c>
      <c r="F55" s="305">
        <f t="shared" si="2"/>
        <v>150000000</v>
      </c>
      <c r="G55" s="305">
        <f t="shared" si="2"/>
        <v>150000000</v>
      </c>
      <c r="H55" s="305">
        <f t="shared" si="2"/>
        <v>150000000</v>
      </c>
      <c r="I55" s="677"/>
      <c r="J55" s="677"/>
      <c r="K55" s="677"/>
    </row>
    <row r="56" spans="1:11" s="83" customFormat="1">
      <c r="A56" s="677"/>
      <c r="B56" s="684" t="s">
        <v>46</v>
      </c>
      <c r="C56" s="685" t="s">
        <v>702</v>
      </c>
      <c r="D56" s="686" t="s">
        <v>376</v>
      </c>
      <c r="E56" s="304">
        <v>10214312.970000001</v>
      </c>
      <c r="F56" s="304">
        <v>10520742.359999999</v>
      </c>
      <c r="G56" s="304">
        <v>10836364.630000001</v>
      </c>
      <c r="H56" s="304">
        <v>11161455.57</v>
      </c>
      <c r="I56" s="677"/>
      <c r="J56" s="677"/>
      <c r="K56" s="677"/>
    </row>
    <row r="57" spans="1:11" s="83" customFormat="1">
      <c r="A57" s="677"/>
      <c r="B57" s="85"/>
      <c r="C57" s="677"/>
      <c r="D57" s="85"/>
      <c r="E57" s="85"/>
      <c r="F57" s="85"/>
      <c r="G57" s="85"/>
      <c r="H57" s="85"/>
      <c r="I57" s="677"/>
      <c r="J57" s="677"/>
      <c r="K57" s="677"/>
    </row>
    <row r="58" spans="1:11">
      <c r="A58" s="559"/>
      <c r="B58" s="559"/>
      <c r="C58" s="559"/>
      <c r="D58" s="559"/>
      <c r="E58" s="687"/>
      <c r="F58" s="687"/>
      <c r="G58" s="687"/>
      <c r="H58" s="687"/>
      <c r="I58" s="687"/>
      <c r="J58" s="559"/>
      <c r="K58" s="559"/>
    </row>
  </sheetData>
  <autoFilter ref="B10:H57" xr:uid="{78300BC3-D90B-446C-8E22-C7886CE8BF73}"/>
  <mergeCells count="2">
    <mergeCell ref="C2:H2"/>
    <mergeCell ref="C3:H3"/>
  </mergeCells>
  <phoneticPr fontId="186" type="noConversion"/>
  <pageMargins left="0.7" right="0.7" top="0.75" bottom="0.75" header="0.3" footer="0.3"/>
  <pageSetup scale="20"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F331-9874-4933-88C7-D8D61318A71E}">
  <sheetPr filterMode="1">
    <tabColor theme="4"/>
    <pageSetUpPr fitToPage="1"/>
  </sheetPr>
  <dimension ref="B2:AD354"/>
  <sheetViews>
    <sheetView topLeftCell="C4" zoomScale="89" zoomScaleNormal="89" workbookViewId="0">
      <selection activeCell="B8" sqref="B8"/>
    </sheetView>
  </sheetViews>
  <sheetFormatPr defaultColWidth="7.625" defaultRowHeight="18.75" customHeight="1"/>
  <cols>
    <col min="1" max="1" width="3.125" style="124" customWidth="1"/>
    <col min="2" max="3" width="12.375" style="124" customWidth="1"/>
    <col min="4" max="4" width="97.875" style="124" customWidth="1"/>
    <col min="5" max="5" width="50" style="124" customWidth="1"/>
    <col min="6" max="6" width="12.375" style="117" customWidth="1"/>
    <col min="7" max="7" width="22.625" style="117" customWidth="1"/>
    <col min="8" max="8" width="38" style="117" customWidth="1"/>
    <col min="9" max="9" width="54" style="117" customWidth="1"/>
    <col min="10" max="10" width="23.75" style="117" customWidth="1"/>
    <col min="11" max="11" width="48.375" style="474" customWidth="1"/>
    <col min="12" max="12" width="15" style="124" customWidth="1"/>
    <col min="13" max="13" width="13.875" style="124" bestFit="1" customWidth="1"/>
    <col min="14" max="14" width="16.125" style="124" bestFit="1" customWidth="1"/>
    <col min="15" max="15" width="17.875" style="124" bestFit="1" customWidth="1"/>
    <col min="16" max="16" width="22.75" style="124" customWidth="1"/>
    <col min="17" max="17" width="17.125" style="124" bestFit="1" customWidth="1"/>
    <col min="18" max="18" width="14.375" style="124" customWidth="1"/>
    <col min="19" max="27" width="13.875" style="124" bestFit="1" customWidth="1"/>
    <col min="28" max="28" width="23.5" style="124" bestFit="1" customWidth="1"/>
    <col min="29" max="29" width="81.375" style="124" customWidth="1"/>
    <col min="30" max="30" width="14.625" style="124" bestFit="1" customWidth="1"/>
    <col min="31" max="16384" width="7.625" style="124"/>
  </cols>
  <sheetData>
    <row r="2" spans="2:30" ht="17.25" customHeight="1">
      <c r="B2" s="373" t="s">
        <v>58</v>
      </c>
      <c r="C2" s="428"/>
      <c r="D2" s="837" t="s">
        <v>703</v>
      </c>
      <c r="E2" s="838"/>
      <c r="F2" s="838"/>
      <c r="G2" s="838"/>
      <c r="H2" s="838"/>
      <c r="I2" s="839"/>
    </row>
    <row r="3" spans="2:30" ht="394.5" customHeight="1">
      <c r="B3" s="205" t="s">
        <v>102</v>
      </c>
      <c r="C3" s="291"/>
      <c r="D3" s="840" t="s">
        <v>704</v>
      </c>
      <c r="E3" s="841"/>
      <c r="F3" s="841"/>
      <c r="G3" s="841"/>
      <c r="H3" s="841"/>
      <c r="I3" s="842"/>
    </row>
    <row r="5" spans="2:30" ht="18.75" customHeight="1">
      <c r="B5" s="429" t="s">
        <v>104</v>
      </c>
      <c r="C5" s="430"/>
      <c r="D5" s="843" t="str">
        <f>'Read Me'!B10</f>
        <v>SoCalGas</v>
      </c>
      <c r="E5" s="844"/>
      <c r="F5" s="845"/>
      <c r="G5" s="125"/>
      <c r="I5" s="126"/>
    </row>
    <row r="6" spans="2:30" ht="18.75" customHeight="1">
      <c r="B6" s="259" t="s">
        <v>105</v>
      </c>
      <c r="C6" s="292"/>
      <c r="D6" s="846" t="str">
        <f>'Read Me'!B11</f>
        <v>2028-2035</v>
      </c>
      <c r="E6" s="847"/>
      <c r="F6" s="848"/>
    </row>
    <row r="7" spans="2:30" ht="18.75" customHeight="1">
      <c r="C7" s="101"/>
      <c r="D7" s="117"/>
      <c r="E7" s="117"/>
    </row>
    <row r="8" spans="2:30" ht="15">
      <c r="B8" s="101" t="s">
        <v>705</v>
      </c>
      <c r="C8" s="117"/>
    </row>
    <row r="9" spans="2:30" ht="27.6" customHeight="1">
      <c r="B9" s="849" t="s">
        <v>706</v>
      </c>
      <c r="C9" s="850"/>
      <c r="D9" s="850"/>
      <c r="E9" s="850"/>
      <c r="F9" s="850"/>
      <c r="G9" s="850"/>
      <c r="H9" s="850"/>
      <c r="I9" s="850"/>
      <c r="J9" s="850"/>
      <c r="K9" s="851"/>
      <c r="L9" s="850"/>
      <c r="M9" s="850"/>
      <c r="N9" s="850"/>
      <c r="O9" s="850"/>
      <c r="P9" s="850"/>
      <c r="Q9" s="850"/>
      <c r="R9" s="850"/>
      <c r="S9" s="850"/>
      <c r="T9" s="850"/>
      <c r="U9" s="850"/>
      <c r="V9" s="850"/>
      <c r="W9" s="850"/>
      <c r="X9" s="850"/>
      <c r="Y9" s="850"/>
      <c r="Z9" s="850"/>
      <c r="AA9" s="850"/>
      <c r="AB9" s="850"/>
      <c r="AC9" s="850"/>
      <c r="AD9" s="850"/>
    </row>
    <row r="10" spans="2:30" ht="69" customHeight="1">
      <c r="B10" s="293" t="s">
        <v>707</v>
      </c>
      <c r="C10" s="293" t="s">
        <v>708</v>
      </c>
      <c r="D10" s="294" t="s">
        <v>709</v>
      </c>
      <c r="E10" s="295" t="s">
        <v>710</v>
      </c>
      <c r="F10" s="294" t="s">
        <v>711</v>
      </c>
      <c r="G10" s="302" t="s">
        <v>712</v>
      </c>
      <c r="H10" s="294" t="s">
        <v>253</v>
      </c>
      <c r="I10" s="293" t="s">
        <v>713</v>
      </c>
      <c r="J10" s="294" t="s">
        <v>714</v>
      </c>
      <c r="K10" s="475" t="s">
        <v>58</v>
      </c>
      <c r="L10" s="294" t="s">
        <v>715</v>
      </c>
      <c r="M10" s="294" t="s">
        <v>716</v>
      </c>
      <c r="N10" s="294" t="s">
        <v>717</v>
      </c>
      <c r="O10" s="294" t="s">
        <v>718</v>
      </c>
      <c r="P10" s="294" t="s">
        <v>719</v>
      </c>
      <c r="Q10" s="294" t="s">
        <v>720</v>
      </c>
      <c r="R10" s="294" t="s">
        <v>721</v>
      </c>
      <c r="S10" s="294" t="s">
        <v>722</v>
      </c>
      <c r="T10" s="294" t="s">
        <v>723</v>
      </c>
      <c r="U10" s="294" t="s">
        <v>724</v>
      </c>
      <c r="V10" s="294" t="s">
        <v>725</v>
      </c>
      <c r="W10" s="294" t="s">
        <v>726</v>
      </c>
      <c r="X10" s="294" t="s">
        <v>727</v>
      </c>
      <c r="Y10" s="294" t="s">
        <v>728</v>
      </c>
      <c r="Z10" s="294" t="s">
        <v>729</v>
      </c>
      <c r="AA10" s="294" t="s">
        <v>730</v>
      </c>
      <c r="AB10" s="294" t="s">
        <v>731</v>
      </c>
      <c r="AC10" s="294" t="s">
        <v>732</v>
      </c>
      <c r="AD10" s="294" t="s">
        <v>733</v>
      </c>
    </row>
    <row r="11" spans="2:30" ht="67.900000000000006" hidden="1" customHeight="1">
      <c r="B11" s="260">
        <v>1</v>
      </c>
      <c r="C11" s="260">
        <v>0</v>
      </c>
      <c r="D11" s="261" t="s">
        <v>734</v>
      </c>
      <c r="E11" s="296" t="s">
        <v>735</v>
      </c>
      <c r="F11" s="260" t="s">
        <v>736</v>
      </c>
      <c r="G11" s="260" t="s">
        <v>737</v>
      </c>
      <c r="H11" s="260" t="s">
        <v>738</v>
      </c>
      <c r="I11" s="260" t="s">
        <v>739</v>
      </c>
      <c r="J11" s="262" t="s">
        <v>740</v>
      </c>
      <c r="K11" s="297" t="s">
        <v>741</v>
      </c>
      <c r="L11" s="261"/>
      <c r="M11" s="261"/>
      <c r="N11" s="261"/>
      <c r="O11" s="261"/>
      <c r="P11" s="261"/>
      <c r="Q11" s="261"/>
      <c r="R11" s="261"/>
      <c r="S11" s="261"/>
      <c r="T11" s="261"/>
      <c r="U11" s="261"/>
      <c r="V11" s="261"/>
      <c r="W11" s="261"/>
      <c r="X11" s="261"/>
      <c r="Y11" s="261"/>
      <c r="Z11" s="261"/>
      <c r="AA11" s="261"/>
      <c r="AB11" s="261"/>
      <c r="AC11" s="261"/>
      <c r="AD11" s="261"/>
    </row>
    <row r="12" spans="2:30" ht="18.75" hidden="1" customHeight="1">
      <c r="B12" s="260">
        <v>2</v>
      </c>
      <c r="C12" s="260">
        <v>1</v>
      </c>
      <c r="D12" s="261" t="s">
        <v>742</v>
      </c>
      <c r="E12" s="261" t="s">
        <v>743</v>
      </c>
      <c r="F12" s="260" t="s">
        <v>736</v>
      </c>
      <c r="G12" s="260" t="s">
        <v>744</v>
      </c>
      <c r="H12" s="260" t="s">
        <v>738</v>
      </c>
      <c r="I12" s="260" t="s">
        <v>739</v>
      </c>
      <c r="J12" s="262" t="s">
        <v>742</v>
      </c>
      <c r="K12" s="262" t="s">
        <v>745</v>
      </c>
      <c r="L12" s="261"/>
      <c r="M12" s="261"/>
      <c r="N12" s="261"/>
      <c r="O12" s="261"/>
      <c r="P12" s="261"/>
      <c r="Q12" s="261"/>
      <c r="R12" s="261"/>
      <c r="S12" s="261"/>
      <c r="T12" s="261"/>
      <c r="U12" s="261"/>
      <c r="V12" s="261"/>
      <c r="W12" s="261"/>
      <c r="X12" s="261"/>
      <c r="Y12" s="261"/>
      <c r="Z12" s="261"/>
      <c r="AA12" s="261"/>
      <c r="AB12" s="261"/>
      <c r="AC12" s="261"/>
      <c r="AD12" s="261"/>
    </row>
    <row r="13" spans="2:30" ht="18.75" hidden="1" customHeight="1">
      <c r="B13" s="260">
        <v>3</v>
      </c>
      <c r="C13" s="260">
        <v>2</v>
      </c>
      <c r="D13" s="261" t="s">
        <v>746</v>
      </c>
      <c r="E13" s="261" t="s">
        <v>743</v>
      </c>
      <c r="F13" s="260" t="s">
        <v>736</v>
      </c>
      <c r="G13" s="260" t="s">
        <v>744</v>
      </c>
      <c r="H13" s="260" t="s">
        <v>738</v>
      </c>
      <c r="I13" s="260" t="s">
        <v>739</v>
      </c>
      <c r="J13" s="262" t="s">
        <v>746</v>
      </c>
      <c r="K13" s="262" t="s">
        <v>745</v>
      </c>
      <c r="L13" s="261"/>
      <c r="M13" s="261"/>
      <c r="N13" s="261"/>
      <c r="O13" s="261"/>
      <c r="P13" s="261"/>
      <c r="Q13" s="261"/>
      <c r="R13" s="261"/>
      <c r="S13" s="261"/>
      <c r="T13" s="261"/>
      <c r="U13" s="261"/>
      <c r="V13" s="261"/>
      <c r="W13" s="261"/>
      <c r="X13" s="261"/>
      <c r="Y13" s="261"/>
      <c r="Z13" s="261"/>
      <c r="AA13" s="261"/>
      <c r="AB13" s="261"/>
      <c r="AC13" s="261"/>
      <c r="AD13" s="261"/>
    </row>
    <row r="14" spans="2:30" ht="18.75" hidden="1" customHeight="1">
      <c r="B14" s="260">
        <v>4</v>
      </c>
      <c r="C14" s="260">
        <v>3</v>
      </c>
      <c r="D14" s="261" t="s">
        <v>747</v>
      </c>
      <c r="E14" s="261" t="s">
        <v>743</v>
      </c>
      <c r="F14" s="260" t="s">
        <v>736</v>
      </c>
      <c r="G14" s="260" t="s">
        <v>744</v>
      </c>
      <c r="H14" s="260" t="s">
        <v>738</v>
      </c>
      <c r="I14" s="260" t="s">
        <v>739</v>
      </c>
      <c r="J14" s="262" t="s">
        <v>747</v>
      </c>
      <c r="K14" s="262" t="s">
        <v>745</v>
      </c>
      <c r="L14" s="261"/>
      <c r="M14" s="261"/>
      <c r="N14" s="261"/>
      <c r="O14" s="261"/>
      <c r="Q14" s="261"/>
      <c r="R14" s="261"/>
      <c r="S14" s="261"/>
      <c r="T14" s="261"/>
      <c r="U14" s="261"/>
      <c r="V14" s="261"/>
      <c r="W14" s="261"/>
      <c r="X14" s="261"/>
      <c r="Y14" s="261"/>
      <c r="Z14" s="261"/>
      <c r="AA14" s="261"/>
      <c r="AB14" s="261"/>
      <c r="AC14" s="261"/>
      <c r="AD14" s="261"/>
    </row>
    <row r="15" spans="2:30" ht="18.75" hidden="1" customHeight="1">
      <c r="B15" s="260">
        <v>5</v>
      </c>
      <c r="C15" s="260">
        <v>4</v>
      </c>
      <c r="D15" s="261" t="s">
        <v>748</v>
      </c>
      <c r="E15" s="261" t="s">
        <v>743</v>
      </c>
      <c r="F15" s="260" t="s">
        <v>736</v>
      </c>
      <c r="G15" s="260" t="s">
        <v>744</v>
      </c>
      <c r="H15" s="260" t="s">
        <v>738</v>
      </c>
      <c r="I15" s="260" t="s">
        <v>739</v>
      </c>
      <c r="J15" s="262" t="s">
        <v>748</v>
      </c>
      <c r="K15" s="262" t="s">
        <v>745</v>
      </c>
      <c r="L15" s="261"/>
      <c r="M15" s="261"/>
      <c r="N15" s="261"/>
      <c r="O15" s="261"/>
      <c r="P15" s="261"/>
      <c r="Q15" s="261"/>
      <c r="R15" s="261"/>
      <c r="S15" s="261"/>
      <c r="T15" s="261"/>
      <c r="U15" s="261"/>
      <c r="V15" s="261"/>
      <c r="W15" s="261"/>
      <c r="X15" s="261"/>
      <c r="Y15" s="261"/>
      <c r="Z15" s="261"/>
      <c r="AA15" s="261"/>
      <c r="AB15" s="261"/>
      <c r="AC15" s="261"/>
      <c r="AD15" s="261"/>
    </row>
    <row r="16" spans="2:30" ht="18.75" hidden="1" customHeight="1">
      <c r="B16" s="260">
        <v>6</v>
      </c>
      <c r="C16" s="260">
        <v>5</v>
      </c>
      <c r="D16" s="261" t="s">
        <v>749</v>
      </c>
      <c r="E16" s="261" t="s">
        <v>743</v>
      </c>
      <c r="F16" s="260" t="s">
        <v>736</v>
      </c>
      <c r="G16" s="260" t="s">
        <v>744</v>
      </c>
      <c r="H16" s="260" t="s">
        <v>738</v>
      </c>
      <c r="I16" s="260" t="s">
        <v>739</v>
      </c>
      <c r="J16" s="262" t="s">
        <v>749</v>
      </c>
      <c r="K16" s="262" t="s">
        <v>745</v>
      </c>
      <c r="L16" s="261"/>
      <c r="M16" s="261"/>
      <c r="N16" s="261"/>
      <c r="O16" s="261"/>
      <c r="P16" s="261"/>
      <c r="Q16" s="261"/>
      <c r="R16" s="261"/>
      <c r="S16" s="261"/>
      <c r="T16" s="261"/>
      <c r="U16" s="261"/>
      <c r="V16" s="261"/>
      <c r="W16" s="261"/>
      <c r="X16" s="261"/>
      <c r="Y16" s="261"/>
      <c r="Z16" s="261"/>
      <c r="AA16" s="261"/>
      <c r="AB16" s="261"/>
      <c r="AC16" s="261"/>
      <c r="AD16" s="261"/>
    </row>
    <row r="17" spans="2:30" ht="18.75" hidden="1" customHeight="1">
      <c r="B17" s="260">
        <v>7</v>
      </c>
      <c r="C17" s="260">
        <v>6</v>
      </c>
      <c r="D17" s="261" t="s">
        <v>750</v>
      </c>
      <c r="E17" s="261" t="s">
        <v>751</v>
      </c>
      <c r="F17" s="260" t="s">
        <v>736</v>
      </c>
      <c r="G17" s="260" t="s">
        <v>744</v>
      </c>
      <c r="H17" s="260" t="s">
        <v>738</v>
      </c>
      <c r="I17" s="260" t="s">
        <v>739</v>
      </c>
      <c r="J17" s="262" t="s">
        <v>750</v>
      </c>
      <c r="K17" s="297" t="s">
        <v>745</v>
      </c>
      <c r="L17" s="261"/>
      <c r="M17" s="261"/>
      <c r="N17" s="261"/>
      <c r="O17" s="261"/>
      <c r="P17" s="261"/>
      <c r="Q17" s="261"/>
      <c r="R17" s="261"/>
      <c r="S17" s="261"/>
      <c r="T17" s="261"/>
      <c r="U17" s="261"/>
      <c r="V17" s="261"/>
      <c r="W17" s="261"/>
      <c r="X17" s="261"/>
      <c r="Y17" s="261"/>
      <c r="Z17" s="261"/>
      <c r="AA17" s="261"/>
      <c r="AB17" s="261"/>
      <c r="AC17" s="261"/>
      <c r="AD17" s="261"/>
    </row>
    <row r="18" spans="2:30" ht="18.75" hidden="1" customHeight="1">
      <c r="B18" s="260">
        <v>8</v>
      </c>
      <c r="C18" s="260">
        <v>9</v>
      </c>
      <c r="D18" s="261" t="s">
        <v>752</v>
      </c>
      <c r="E18" s="261" t="s">
        <v>743</v>
      </c>
      <c r="F18" s="260" t="s">
        <v>736</v>
      </c>
      <c r="G18" s="260" t="s">
        <v>737</v>
      </c>
      <c r="H18" s="260" t="s">
        <v>738</v>
      </c>
      <c r="I18" s="260" t="s">
        <v>739</v>
      </c>
      <c r="J18" s="262" t="s">
        <v>752</v>
      </c>
      <c r="K18" s="262" t="s">
        <v>745</v>
      </c>
      <c r="L18" s="261"/>
      <c r="M18" s="261"/>
      <c r="N18" s="261"/>
      <c r="O18" s="261"/>
      <c r="P18" s="261"/>
      <c r="Q18" s="261"/>
      <c r="R18" s="261"/>
      <c r="S18" s="261"/>
      <c r="T18" s="261"/>
      <c r="U18" s="261"/>
      <c r="V18" s="261"/>
      <c r="W18" s="261"/>
      <c r="X18" s="261"/>
      <c r="Y18" s="261"/>
      <c r="Z18" s="261"/>
      <c r="AA18" s="261"/>
      <c r="AB18" s="261"/>
      <c r="AC18" s="261"/>
      <c r="AD18" s="261"/>
    </row>
    <row r="19" spans="2:30" ht="18.75" hidden="1" customHeight="1">
      <c r="B19" s="260">
        <v>9</v>
      </c>
      <c r="C19" s="260">
        <v>10</v>
      </c>
      <c r="D19" s="261" t="s">
        <v>753</v>
      </c>
      <c r="E19" s="261" t="s">
        <v>743</v>
      </c>
      <c r="F19" s="260" t="s">
        <v>736</v>
      </c>
      <c r="G19" s="260" t="s">
        <v>737</v>
      </c>
      <c r="H19" s="260" t="s">
        <v>738</v>
      </c>
      <c r="I19" s="260" t="s">
        <v>739</v>
      </c>
      <c r="J19" s="262" t="s">
        <v>753</v>
      </c>
      <c r="K19" s="262" t="s">
        <v>745</v>
      </c>
      <c r="L19" s="261"/>
      <c r="M19" s="261"/>
      <c r="N19" s="261"/>
      <c r="O19" s="261"/>
      <c r="P19" s="261"/>
      <c r="Q19" s="261"/>
      <c r="R19" s="261"/>
      <c r="S19" s="261"/>
      <c r="T19" s="261"/>
      <c r="U19" s="261"/>
      <c r="V19" s="261"/>
      <c r="W19" s="261"/>
      <c r="X19" s="261"/>
      <c r="Y19" s="261"/>
      <c r="Z19" s="261"/>
      <c r="AA19" s="261"/>
      <c r="AB19" s="261"/>
      <c r="AC19" s="261"/>
      <c r="AD19" s="261"/>
    </row>
    <row r="20" spans="2:30" ht="18.75" customHeight="1">
      <c r="B20" s="260">
        <v>10</v>
      </c>
      <c r="C20" s="260">
        <v>11</v>
      </c>
      <c r="D20" s="261" t="s">
        <v>754</v>
      </c>
      <c r="E20" s="261" t="s">
        <v>743</v>
      </c>
      <c r="F20" s="260" t="s">
        <v>736</v>
      </c>
      <c r="G20" s="260" t="s">
        <v>737</v>
      </c>
      <c r="H20" s="260" t="s">
        <v>738</v>
      </c>
      <c r="I20" s="260" t="s">
        <v>739</v>
      </c>
      <c r="J20" s="260" t="s">
        <v>754</v>
      </c>
      <c r="K20" s="260" t="s">
        <v>745</v>
      </c>
      <c r="L20" s="261">
        <v>2024</v>
      </c>
      <c r="M20" s="461">
        <v>153159876.80000001</v>
      </c>
      <c r="N20" s="261" t="s">
        <v>755</v>
      </c>
      <c r="O20" s="261" t="s">
        <v>755</v>
      </c>
      <c r="P20" s="459">
        <v>218072499.41583645</v>
      </c>
      <c r="Q20" s="459">
        <v>301763954.3294155</v>
      </c>
      <c r="R20" s="459">
        <v>271089692.64298671</v>
      </c>
      <c r="S20" s="459">
        <v>287668501.49709982</v>
      </c>
      <c r="T20" s="459">
        <f>R20</f>
        <v>271089692.64298671</v>
      </c>
      <c r="U20" s="459">
        <v>209406100.10766342</v>
      </c>
      <c r="V20" s="459">
        <v>209487063.52212623</v>
      </c>
      <c r="W20" s="459">
        <v>208604422.41844672</v>
      </c>
      <c r="X20" s="459">
        <v>208604422.41844672</v>
      </c>
      <c r="Y20" s="459">
        <v>208604422.41844672</v>
      </c>
      <c r="Z20" s="459">
        <v>208604422.41844672</v>
      </c>
      <c r="AA20" s="459">
        <v>208604422.41844672</v>
      </c>
      <c r="AB20" s="261" t="s">
        <v>755</v>
      </c>
      <c r="AC20" s="296" t="s">
        <v>756</v>
      </c>
      <c r="AD20" s="261"/>
    </row>
    <row r="21" spans="2:30" ht="18.75" customHeight="1">
      <c r="B21" s="260">
        <v>11</v>
      </c>
      <c r="C21" s="260">
        <v>12</v>
      </c>
      <c r="D21" s="261" t="s">
        <v>757</v>
      </c>
      <c r="E21" s="261" t="s">
        <v>735</v>
      </c>
      <c r="F21" s="260" t="s">
        <v>736</v>
      </c>
      <c r="G21" s="260" t="s">
        <v>737</v>
      </c>
      <c r="H21" s="260" t="s">
        <v>738</v>
      </c>
      <c r="I21" s="260" t="s">
        <v>739</v>
      </c>
      <c r="J21" s="260" t="s">
        <v>757</v>
      </c>
      <c r="K21" s="476" t="s">
        <v>745</v>
      </c>
      <c r="L21" s="261">
        <v>2024</v>
      </c>
      <c r="M21" s="461">
        <v>113281193.23999999</v>
      </c>
      <c r="N21" s="261" t="s">
        <v>755</v>
      </c>
      <c r="O21" s="261" t="s">
        <v>755</v>
      </c>
      <c r="P21" s="459">
        <v>149718232.38730618</v>
      </c>
      <c r="Q21" s="459">
        <v>161838648.66750145</v>
      </c>
      <c r="R21" s="459">
        <v>165038313.33034271</v>
      </c>
      <c r="S21" s="459">
        <v>172323756.61339164</v>
      </c>
      <c r="T21" s="459">
        <v>125158899.98591603</v>
      </c>
      <c r="U21" s="459">
        <v>123869015.97202256</v>
      </c>
      <c r="V21" s="459">
        <v>123788586.6708346</v>
      </c>
      <c r="W21" s="459">
        <v>122942926.29932369</v>
      </c>
      <c r="X21" s="459">
        <v>122942926.29932369</v>
      </c>
      <c r="Y21" s="459">
        <v>122942926.29932369</v>
      </c>
      <c r="Z21" s="459">
        <v>122942926.29932369</v>
      </c>
      <c r="AA21" s="459">
        <v>122942926.29932369</v>
      </c>
      <c r="AB21" s="261" t="s">
        <v>755</v>
      </c>
      <c r="AC21" s="296" t="s">
        <v>756</v>
      </c>
      <c r="AD21" s="261"/>
    </row>
    <row r="22" spans="2:30" ht="26.25" hidden="1" customHeight="1">
      <c r="B22" s="260">
        <v>12</v>
      </c>
      <c r="C22" s="260">
        <v>13</v>
      </c>
      <c r="D22" s="261" t="s">
        <v>758</v>
      </c>
      <c r="E22" s="261" t="s">
        <v>743</v>
      </c>
      <c r="F22" s="260" t="s">
        <v>736</v>
      </c>
      <c r="G22" s="260" t="s">
        <v>744</v>
      </c>
      <c r="H22" s="260" t="s">
        <v>738</v>
      </c>
      <c r="I22" s="260" t="s">
        <v>739</v>
      </c>
      <c r="J22" s="262" t="s">
        <v>742</v>
      </c>
      <c r="K22" s="262" t="s">
        <v>759</v>
      </c>
      <c r="L22" s="261"/>
      <c r="M22" s="261"/>
      <c r="N22" s="261"/>
      <c r="O22" s="261"/>
      <c r="P22" s="261"/>
      <c r="Q22" s="261"/>
      <c r="R22" s="459"/>
      <c r="S22" s="459"/>
      <c r="T22" s="261"/>
      <c r="U22" s="261"/>
      <c r="V22" s="261"/>
      <c r="W22" s="261"/>
      <c r="X22" s="261"/>
      <c r="Y22" s="261"/>
      <c r="Z22" s="261"/>
      <c r="AA22" s="261"/>
      <c r="AB22" s="261"/>
      <c r="AC22" s="261"/>
      <c r="AD22" s="261"/>
    </row>
    <row r="23" spans="2:30" ht="26.25" hidden="1" customHeight="1">
      <c r="B23" s="260">
        <v>13</v>
      </c>
      <c r="C23" s="260">
        <v>14</v>
      </c>
      <c r="D23" s="261" t="s">
        <v>760</v>
      </c>
      <c r="E23" s="261" t="s">
        <v>743</v>
      </c>
      <c r="F23" s="260" t="s">
        <v>736</v>
      </c>
      <c r="G23" s="260" t="s">
        <v>744</v>
      </c>
      <c r="H23" s="260" t="s">
        <v>738</v>
      </c>
      <c r="I23" s="260" t="s">
        <v>739</v>
      </c>
      <c r="J23" s="262" t="s">
        <v>746</v>
      </c>
      <c r="K23" s="262" t="s">
        <v>759</v>
      </c>
      <c r="L23" s="261"/>
      <c r="M23" s="261"/>
      <c r="N23" s="261"/>
      <c r="O23" s="261"/>
      <c r="P23" s="261"/>
      <c r="Q23" s="261"/>
      <c r="R23" s="261"/>
      <c r="S23" s="261"/>
      <c r="T23" s="261"/>
      <c r="U23" s="261"/>
      <c r="V23" s="261"/>
      <c r="W23" s="261"/>
      <c r="X23" s="261"/>
      <c r="Y23" s="261"/>
      <c r="Z23" s="261"/>
      <c r="AA23" s="261"/>
      <c r="AB23" s="261"/>
      <c r="AC23" s="261"/>
      <c r="AD23" s="261"/>
    </row>
    <row r="24" spans="2:30" ht="18.75" hidden="1" customHeight="1">
      <c r="B24" s="260">
        <v>14</v>
      </c>
      <c r="C24" s="260">
        <v>15</v>
      </c>
      <c r="D24" s="261" t="s">
        <v>761</v>
      </c>
      <c r="E24" s="261" t="s">
        <v>743</v>
      </c>
      <c r="F24" s="260" t="s">
        <v>736</v>
      </c>
      <c r="G24" s="260" t="s">
        <v>744</v>
      </c>
      <c r="H24" s="260" t="s">
        <v>738</v>
      </c>
      <c r="I24" s="260" t="s">
        <v>739</v>
      </c>
      <c r="J24" s="262" t="s">
        <v>747</v>
      </c>
      <c r="K24" s="262" t="s">
        <v>759</v>
      </c>
      <c r="L24" s="261"/>
      <c r="M24" s="261"/>
      <c r="N24" s="261"/>
      <c r="O24" s="261"/>
      <c r="P24" s="261"/>
      <c r="Q24" s="261"/>
      <c r="R24" s="261"/>
      <c r="S24" s="261"/>
      <c r="T24" s="261"/>
      <c r="U24" s="261"/>
      <c r="V24" s="261"/>
      <c r="W24" s="261"/>
      <c r="X24" s="261"/>
      <c r="Y24" s="261"/>
      <c r="Z24" s="261"/>
      <c r="AA24" s="261"/>
      <c r="AB24" s="261"/>
      <c r="AC24" s="261"/>
      <c r="AD24" s="261"/>
    </row>
    <row r="25" spans="2:30" ht="18.75" hidden="1" customHeight="1">
      <c r="B25" s="260">
        <v>15</v>
      </c>
      <c r="C25" s="260">
        <v>16</v>
      </c>
      <c r="D25" s="261" t="s">
        <v>762</v>
      </c>
      <c r="E25" s="261" t="s">
        <v>743</v>
      </c>
      <c r="F25" s="260" t="s">
        <v>736</v>
      </c>
      <c r="G25" s="260" t="s">
        <v>744</v>
      </c>
      <c r="H25" s="260" t="s">
        <v>738</v>
      </c>
      <c r="I25" s="260" t="s">
        <v>739</v>
      </c>
      <c r="J25" s="262" t="s">
        <v>748</v>
      </c>
      <c r="K25" s="262" t="s">
        <v>759</v>
      </c>
      <c r="L25" s="261"/>
      <c r="M25" s="261"/>
      <c r="N25" s="261"/>
      <c r="O25" s="261"/>
      <c r="P25" s="261"/>
      <c r="Q25" s="261"/>
      <c r="R25" s="261"/>
      <c r="S25" s="261"/>
      <c r="T25" s="261"/>
      <c r="U25" s="261"/>
      <c r="V25" s="261"/>
      <c r="W25" s="261"/>
      <c r="X25" s="261"/>
      <c r="Y25" s="261"/>
      <c r="Z25" s="261"/>
      <c r="AA25" s="261"/>
      <c r="AB25" s="261"/>
      <c r="AC25" s="261"/>
      <c r="AD25" s="261"/>
    </row>
    <row r="26" spans="2:30" ht="18.75" hidden="1" customHeight="1">
      <c r="B26" s="260">
        <v>16</v>
      </c>
      <c r="C26" s="260">
        <v>17</v>
      </c>
      <c r="D26" s="261" t="s">
        <v>763</v>
      </c>
      <c r="E26" s="261" t="s">
        <v>743</v>
      </c>
      <c r="F26" s="260" t="s">
        <v>736</v>
      </c>
      <c r="G26" s="260" t="s">
        <v>744</v>
      </c>
      <c r="H26" s="260" t="s">
        <v>738</v>
      </c>
      <c r="I26" s="260" t="s">
        <v>739</v>
      </c>
      <c r="J26" s="262" t="s">
        <v>749</v>
      </c>
      <c r="K26" s="262" t="s">
        <v>759</v>
      </c>
      <c r="L26" s="261"/>
      <c r="M26" s="261"/>
      <c r="N26" s="261"/>
      <c r="O26" s="261"/>
      <c r="P26" s="261"/>
      <c r="Q26" s="261"/>
      <c r="R26" s="261"/>
      <c r="S26" s="261"/>
      <c r="T26" s="261"/>
      <c r="U26" s="261"/>
      <c r="V26" s="261"/>
      <c r="W26" s="261"/>
      <c r="X26" s="261"/>
      <c r="Y26" s="261"/>
      <c r="Z26" s="261"/>
      <c r="AA26" s="261"/>
      <c r="AB26" s="261"/>
      <c r="AC26" s="261"/>
      <c r="AD26" s="261"/>
    </row>
    <row r="27" spans="2:30" ht="18.75" hidden="1" customHeight="1">
      <c r="B27" s="260">
        <v>17</v>
      </c>
      <c r="C27" s="260">
        <v>18</v>
      </c>
      <c r="D27" s="261" t="s">
        <v>764</v>
      </c>
      <c r="E27" s="261" t="s">
        <v>743</v>
      </c>
      <c r="F27" s="260" t="s">
        <v>736</v>
      </c>
      <c r="G27" s="260" t="s">
        <v>744</v>
      </c>
      <c r="H27" s="260" t="s">
        <v>738</v>
      </c>
      <c r="I27" s="260" t="s">
        <v>739</v>
      </c>
      <c r="J27" s="262" t="s">
        <v>750</v>
      </c>
      <c r="K27" s="262" t="s">
        <v>759</v>
      </c>
      <c r="L27" s="261"/>
      <c r="M27" s="261"/>
      <c r="N27" s="261"/>
      <c r="O27" s="261"/>
      <c r="P27" s="261"/>
      <c r="Q27" s="261"/>
      <c r="R27" s="261"/>
      <c r="S27" s="261"/>
      <c r="T27" s="261"/>
      <c r="U27" s="261"/>
      <c r="V27" s="261"/>
      <c r="W27" s="261"/>
      <c r="X27" s="261"/>
      <c r="Y27" s="261"/>
      <c r="Z27" s="261"/>
      <c r="AA27" s="261"/>
      <c r="AB27" s="261"/>
      <c r="AC27" s="261"/>
      <c r="AD27" s="261"/>
    </row>
    <row r="28" spans="2:30" ht="18.75" hidden="1" customHeight="1">
      <c r="B28" s="260">
        <v>18</v>
      </c>
      <c r="C28" s="260">
        <v>21</v>
      </c>
      <c r="D28" s="261" t="s">
        <v>765</v>
      </c>
      <c r="E28" s="261" t="s">
        <v>743</v>
      </c>
      <c r="F28" s="260" t="s">
        <v>736</v>
      </c>
      <c r="G28" s="260" t="s">
        <v>744</v>
      </c>
      <c r="H28" s="260" t="s">
        <v>738</v>
      </c>
      <c r="I28" s="260" t="s">
        <v>739</v>
      </c>
      <c r="J28" s="262" t="s">
        <v>752</v>
      </c>
      <c r="K28" s="262" t="s">
        <v>759</v>
      </c>
      <c r="L28" s="261"/>
      <c r="M28" s="261"/>
      <c r="N28" s="261"/>
      <c r="O28" s="261"/>
      <c r="P28" s="261"/>
      <c r="Q28" s="261"/>
      <c r="R28" s="261"/>
      <c r="S28" s="261"/>
      <c r="T28" s="261"/>
      <c r="U28" s="261"/>
      <c r="V28" s="261"/>
      <c r="W28" s="261"/>
      <c r="X28" s="261"/>
      <c r="Y28" s="261"/>
      <c r="Z28" s="261"/>
      <c r="AA28" s="261"/>
      <c r="AB28" s="261"/>
      <c r="AC28" s="261"/>
      <c r="AD28" s="261"/>
    </row>
    <row r="29" spans="2:30" ht="18.75" hidden="1" customHeight="1">
      <c r="B29" s="260">
        <v>19</v>
      </c>
      <c r="C29" s="260">
        <v>22</v>
      </c>
      <c r="D29" s="261" t="s">
        <v>766</v>
      </c>
      <c r="E29" s="261" t="s">
        <v>743</v>
      </c>
      <c r="F29" s="260" t="s">
        <v>736</v>
      </c>
      <c r="G29" s="260" t="s">
        <v>744</v>
      </c>
      <c r="H29" s="260" t="s">
        <v>738</v>
      </c>
      <c r="I29" s="260" t="s">
        <v>739</v>
      </c>
      <c r="J29" s="262" t="s">
        <v>753</v>
      </c>
      <c r="K29" s="262" t="s">
        <v>759</v>
      </c>
      <c r="L29" s="261"/>
      <c r="M29" s="261"/>
      <c r="N29" s="261"/>
      <c r="O29" s="261"/>
      <c r="P29" s="261"/>
      <c r="Q29" s="261"/>
      <c r="R29" s="261"/>
      <c r="S29" s="261"/>
      <c r="T29" s="261"/>
      <c r="U29" s="261"/>
      <c r="V29" s="261"/>
      <c r="W29" s="261"/>
      <c r="X29" s="261"/>
      <c r="Y29" s="261"/>
      <c r="Z29" s="261"/>
      <c r="AA29" s="261"/>
      <c r="AB29" s="261"/>
      <c r="AC29" s="261"/>
      <c r="AD29" s="261"/>
    </row>
    <row r="30" spans="2:30" ht="18.75" hidden="1" customHeight="1">
      <c r="B30" s="260">
        <v>20</v>
      </c>
      <c r="C30" s="260">
        <v>23</v>
      </c>
      <c r="D30" s="261" t="s">
        <v>767</v>
      </c>
      <c r="E30" s="261" t="s">
        <v>743</v>
      </c>
      <c r="F30" s="260" t="s">
        <v>736</v>
      </c>
      <c r="G30" s="260" t="s">
        <v>744</v>
      </c>
      <c r="H30" s="260" t="s">
        <v>738</v>
      </c>
      <c r="I30" s="260" t="s">
        <v>739</v>
      </c>
      <c r="J30" s="262" t="s">
        <v>754</v>
      </c>
      <c r="K30" s="262" t="s">
        <v>759</v>
      </c>
      <c r="L30" s="261"/>
      <c r="M30" s="261"/>
      <c r="N30" s="261"/>
      <c r="O30" s="261"/>
      <c r="P30" s="261"/>
      <c r="Q30" s="261"/>
      <c r="R30" s="261"/>
      <c r="S30" s="261"/>
      <c r="T30" s="261"/>
      <c r="U30" s="261"/>
      <c r="V30" s="261"/>
      <c r="W30" s="261"/>
      <c r="X30" s="261"/>
      <c r="Y30" s="261"/>
      <c r="Z30" s="261"/>
      <c r="AA30" s="261"/>
      <c r="AB30" s="261"/>
      <c r="AC30" s="261"/>
      <c r="AD30" s="261"/>
    </row>
    <row r="31" spans="2:30" ht="18.75" hidden="1" customHeight="1">
      <c r="B31" s="260">
        <v>21</v>
      </c>
      <c r="C31" s="260">
        <v>24</v>
      </c>
      <c r="D31" s="261" t="s">
        <v>768</v>
      </c>
      <c r="E31" s="261" t="s">
        <v>743</v>
      </c>
      <c r="F31" s="260" t="s">
        <v>736</v>
      </c>
      <c r="G31" s="260" t="s">
        <v>744</v>
      </c>
      <c r="H31" s="260" t="s">
        <v>738</v>
      </c>
      <c r="I31" s="260" t="s">
        <v>739</v>
      </c>
      <c r="J31" s="262" t="s">
        <v>757</v>
      </c>
      <c r="K31" s="262" t="s">
        <v>759</v>
      </c>
      <c r="L31" s="261"/>
      <c r="M31" s="261"/>
      <c r="N31" s="261"/>
      <c r="O31" s="261"/>
      <c r="P31" s="261"/>
      <c r="Q31" s="261"/>
      <c r="R31" s="261"/>
      <c r="S31" s="261"/>
      <c r="T31" s="261"/>
      <c r="U31" s="261"/>
      <c r="V31" s="261"/>
      <c r="W31" s="261"/>
      <c r="X31" s="261"/>
      <c r="Y31" s="261"/>
      <c r="Z31" s="261"/>
      <c r="AA31" s="261"/>
      <c r="AB31" s="261"/>
      <c r="AC31" s="261"/>
      <c r="AD31" s="261"/>
    </row>
    <row r="32" spans="2:30" ht="18.75" hidden="1" customHeight="1">
      <c r="B32" s="260">
        <v>22</v>
      </c>
      <c r="C32" s="260">
        <v>25</v>
      </c>
      <c r="D32" s="261" t="s">
        <v>769</v>
      </c>
      <c r="E32" s="261" t="s">
        <v>743</v>
      </c>
      <c r="F32" s="260" t="s">
        <v>736</v>
      </c>
      <c r="G32" s="260" t="s">
        <v>744</v>
      </c>
      <c r="H32" s="260" t="s">
        <v>738</v>
      </c>
      <c r="I32" s="260" t="s">
        <v>739</v>
      </c>
      <c r="J32" s="262" t="s">
        <v>742</v>
      </c>
      <c r="K32" s="262" t="s">
        <v>770</v>
      </c>
      <c r="L32" s="261"/>
      <c r="M32" s="261"/>
      <c r="N32" s="261"/>
      <c r="O32" s="261"/>
      <c r="P32" s="261"/>
      <c r="Q32" s="261"/>
      <c r="R32" s="261"/>
      <c r="S32" s="261"/>
      <c r="T32" s="261"/>
      <c r="U32" s="261"/>
      <c r="V32" s="261"/>
      <c r="W32" s="261"/>
      <c r="X32" s="261"/>
      <c r="Y32" s="261"/>
      <c r="Z32" s="261"/>
      <c r="AA32" s="261"/>
      <c r="AB32" s="261"/>
      <c r="AC32" s="261"/>
      <c r="AD32" s="261"/>
    </row>
    <row r="33" spans="2:30" ht="18.75" hidden="1" customHeight="1">
      <c r="B33" s="260">
        <v>23</v>
      </c>
      <c r="C33" s="260">
        <v>26</v>
      </c>
      <c r="D33" s="261" t="s">
        <v>771</v>
      </c>
      <c r="E33" s="261" t="s">
        <v>743</v>
      </c>
      <c r="F33" s="260" t="s">
        <v>736</v>
      </c>
      <c r="G33" s="260" t="s">
        <v>744</v>
      </c>
      <c r="H33" s="260" t="s">
        <v>738</v>
      </c>
      <c r="I33" s="260" t="s">
        <v>739</v>
      </c>
      <c r="J33" s="262" t="s">
        <v>746</v>
      </c>
      <c r="K33" s="262" t="s">
        <v>770</v>
      </c>
      <c r="L33" s="261"/>
      <c r="M33" s="261"/>
      <c r="N33" s="261"/>
      <c r="O33" s="261"/>
      <c r="P33" s="261"/>
      <c r="Q33" s="261"/>
      <c r="R33" s="261"/>
      <c r="S33" s="261"/>
      <c r="T33" s="261"/>
      <c r="U33" s="261"/>
      <c r="V33" s="261"/>
      <c r="W33" s="261"/>
      <c r="X33" s="261"/>
      <c r="Y33" s="261"/>
      <c r="Z33" s="261"/>
      <c r="AA33" s="261"/>
      <c r="AB33" s="261"/>
      <c r="AC33" s="261"/>
      <c r="AD33" s="261"/>
    </row>
    <row r="34" spans="2:30" ht="18.75" hidden="1" customHeight="1">
      <c r="B34" s="260">
        <v>24</v>
      </c>
      <c r="C34" s="260">
        <v>27</v>
      </c>
      <c r="D34" s="261" t="s">
        <v>772</v>
      </c>
      <c r="E34" s="261" t="s">
        <v>743</v>
      </c>
      <c r="F34" s="260" t="s">
        <v>736</v>
      </c>
      <c r="G34" s="260" t="s">
        <v>744</v>
      </c>
      <c r="H34" s="260" t="s">
        <v>738</v>
      </c>
      <c r="I34" s="260" t="s">
        <v>739</v>
      </c>
      <c r="J34" s="262" t="s">
        <v>747</v>
      </c>
      <c r="K34" s="262" t="s">
        <v>770</v>
      </c>
      <c r="L34" s="261"/>
      <c r="M34" s="261"/>
      <c r="N34" s="261"/>
      <c r="O34" s="261"/>
      <c r="P34" s="261"/>
      <c r="Q34" s="261"/>
      <c r="R34" s="261"/>
      <c r="S34" s="261"/>
      <c r="T34" s="261"/>
      <c r="U34" s="261"/>
      <c r="V34" s="261"/>
      <c r="W34" s="261"/>
      <c r="X34" s="261"/>
      <c r="Y34" s="261"/>
      <c r="Z34" s="261"/>
      <c r="AA34" s="261"/>
      <c r="AB34" s="261"/>
      <c r="AC34" s="261"/>
      <c r="AD34" s="261"/>
    </row>
    <row r="35" spans="2:30" ht="18.75" hidden="1" customHeight="1">
      <c r="B35" s="260">
        <v>25</v>
      </c>
      <c r="C35" s="260">
        <v>28</v>
      </c>
      <c r="D35" s="261" t="s">
        <v>773</v>
      </c>
      <c r="E35" s="261" t="s">
        <v>743</v>
      </c>
      <c r="F35" s="260" t="s">
        <v>736</v>
      </c>
      <c r="G35" s="260" t="s">
        <v>744</v>
      </c>
      <c r="H35" s="260" t="s">
        <v>738</v>
      </c>
      <c r="I35" s="260" t="s">
        <v>739</v>
      </c>
      <c r="J35" s="262" t="s">
        <v>748</v>
      </c>
      <c r="K35" s="262" t="s">
        <v>770</v>
      </c>
      <c r="L35" s="261"/>
      <c r="M35" s="261"/>
      <c r="N35" s="261"/>
      <c r="O35" s="261"/>
      <c r="P35" s="261"/>
      <c r="Q35" s="261"/>
      <c r="R35" s="261"/>
      <c r="S35" s="261"/>
      <c r="T35" s="261"/>
      <c r="U35" s="261"/>
      <c r="V35" s="261"/>
      <c r="W35" s="261"/>
      <c r="X35" s="261"/>
      <c r="Y35" s="261"/>
      <c r="Z35" s="261"/>
      <c r="AA35" s="261"/>
      <c r="AB35" s="261"/>
      <c r="AC35" s="261"/>
      <c r="AD35" s="261"/>
    </row>
    <row r="36" spans="2:30" ht="18.75" hidden="1" customHeight="1">
      <c r="B36" s="260">
        <v>26</v>
      </c>
      <c r="C36" s="260">
        <v>29</v>
      </c>
      <c r="D36" s="261" t="s">
        <v>774</v>
      </c>
      <c r="E36" s="261" t="s">
        <v>743</v>
      </c>
      <c r="F36" s="260" t="s">
        <v>736</v>
      </c>
      <c r="G36" s="260" t="s">
        <v>744</v>
      </c>
      <c r="H36" s="260" t="s">
        <v>738</v>
      </c>
      <c r="I36" s="260" t="s">
        <v>739</v>
      </c>
      <c r="J36" s="262" t="s">
        <v>749</v>
      </c>
      <c r="K36" s="262" t="s">
        <v>770</v>
      </c>
      <c r="L36" s="261"/>
      <c r="M36" s="261"/>
      <c r="N36" s="261"/>
      <c r="O36" s="261"/>
      <c r="P36" s="261"/>
      <c r="Q36" s="261"/>
      <c r="R36" s="261"/>
      <c r="S36" s="261"/>
      <c r="T36" s="261"/>
      <c r="U36" s="261"/>
      <c r="V36" s="261"/>
      <c r="W36" s="261"/>
      <c r="X36" s="261"/>
      <c r="Y36" s="261"/>
      <c r="Z36" s="261"/>
      <c r="AA36" s="261"/>
      <c r="AB36" s="261"/>
      <c r="AC36" s="261"/>
      <c r="AD36" s="261"/>
    </row>
    <row r="37" spans="2:30" ht="18.75" hidden="1" customHeight="1">
      <c r="B37" s="260">
        <v>27</v>
      </c>
      <c r="C37" s="260">
        <v>30</v>
      </c>
      <c r="D37" s="261" t="s">
        <v>775</v>
      </c>
      <c r="E37" s="261" t="s">
        <v>743</v>
      </c>
      <c r="F37" s="260" t="s">
        <v>736</v>
      </c>
      <c r="G37" s="260" t="s">
        <v>744</v>
      </c>
      <c r="H37" s="260" t="s">
        <v>738</v>
      </c>
      <c r="I37" s="260" t="s">
        <v>739</v>
      </c>
      <c r="J37" s="262" t="s">
        <v>750</v>
      </c>
      <c r="K37" s="262" t="s">
        <v>770</v>
      </c>
      <c r="L37" s="261"/>
      <c r="M37" s="261"/>
      <c r="N37" s="261"/>
      <c r="O37" s="261"/>
      <c r="P37" s="261"/>
      <c r="Q37" s="261"/>
      <c r="R37" s="261"/>
      <c r="S37" s="261"/>
      <c r="T37" s="261"/>
      <c r="U37" s="261"/>
      <c r="V37" s="261"/>
      <c r="W37" s="261"/>
      <c r="X37" s="261"/>
      <c r="Y37" s="261"/>
      <c r="Z37" s="261"/>
      <c r="AA37" s="261"/>
      <c r="AB37" s="261"/>
      <c r="AC37" s="261"/>
      <c r="AD37" s="261"/>
    </row>
    <row r="38" spans="2:30" ht="18.75" hidden="1" customHeight="1">
      <c r="B38" s="260">
        <v>28</v>
      </c>
      <c r="C38" s="260">
        <v>33</v>
      </c>
      <c r="D38" s="261" t="s">
        <v>776</v>
      </c>
      <c r="E38" s="261" t="s">
        <v>743</v>
      </c>
      <c r="F38" s="260" t="s">
        <v>736</v>
      </c>
      <c r="G38" s="260" t="s">
        <v>744</v>
      </c>
      <c r="H38" s="260" t="s">
        <v>738</v>
      </c>
      <c r="I38" s="260" t="s">
        <v>739</v>
      </c>
      <c r="J38" s="262" t="s">
        <v>752</v>
      </c>
      <c r="K38" s="262" t="s">
        <v>770</v>
      </c>
      <c r="L38" s="261"/>
      <c r="M38" s="261"/>
      <c r="N38" s="261"/>
      <c r="O38" s="261"/>
      <c r="P38" s="261"/>
      <c r="Q38" s="261"/>
      <c r="R38" s="261"/>
      <c r="S38" s="261"/>
      <c r="T38" s="261"/>
      <c r="U38" s="261"/>
      <c r="V38" s="261"/>
      <c r="W38" s="261"/>
      <c r="X38" s="261"/>
      <c r="Y38" s="261"/>
      <c r="Z38" s="261"/>
      <c r="AA38" s="261"/>
      <c r="AB38" s="261"/>
      <c r="AC38" s="261"/>
      <c r="AD38" s="261"/>
    </row>
    <row r="39" spans="2:30" ht="18.75" hidden="1" customHeight="1">
      <c r="B39" s="260">
        <v>29</v>
      </c>
      <c r="C39" s="260">
        <v>34</v>
      </c>
      <c r="D39" s="261" t="s">
        <v>777</v>
      </c>
      <c r="E39" s="261" t="s">
        <v>743</v>
      </c>
      <c r="F39" s="260" t="s">
        <v>736</v>
      </c>
      <c r="G39" s="260" t="s">
        <v>744</v>
      </c>
      <c r="H39" s="260" t="s">
        <v>738</v>
      </c>
      <c r="I39" s="260" t="s">
        <v>739</v>
      </c>
      <c r="J39" s="262" t="s">
        <v>753</v>
      </c>
      <c r="K39" s="262" t="s">
        <v>770</v>
      </c>
      <c r="L39" s="261"/>
      <c r="M39" s="261"/>
      <c r="N39" s="261"/>
      <c r="O39" s="261"/>
      <c r="P39" s="261"/>
      <c r="Q39" s="261"/>
      <c r="R39" s="261"/>
      <c r="S39" s="261"/>
      <c r="T39" s="261"/>
      <c r="U39" s="261"/>
      <c r="V39" s="261"/>
      <c r="W39" s="261"/>
      <c r="X39" s="261"/>
      <c r="Y39" s="261"/>
      <c r="Z39" s="261"/>
      <c r="AA39" s="261"/>
      <c r="AB39" s="261"/>
      <c r="AC39" s="261"/>
      <c r="AD39" s="261"/>
    </row>
    <row r="40" spans="2:30" ht="18.75" hidden="1" customHeight="1">
      <c r="B40" s="260">
        <v>30</v>
      </c>
      <c r="C40" s="260">
        <v>35</v>
      </c>
      <c r="D40" s="261" t="s">
        <v>778</v>
      </c>
      <c r="E40" s="261" t="s">
        <v>743</v>
      </c>
      <c r="F40" s="260" t="s">
        <v>736</v>
      </c>
      <c r="G40" s="260" t="s">
        <v>744</v>
      </c>
      <c r="H40" s="260" t="s">
        <v>738</v>
      </c>
      <c r="I40" s="260" t="s">
        <v>739</v>
      </c>
      <c r="J40" s="262" t="s">
        <v>754</v>
      </c>
      <c r="K40" s="262" t="s">
        <v>770</v>
      </c>
      <c r="L40" s="261"/>
      <c r="M40" s="261"/>
      <c r="N40" s="261"/>
      <c r="O40" s="261"/>
      <c r="P40" s="261"/>
      <c r="Q40" s="261"/>
      <c r="R40" s="261"/>
      <c r="S40" s="261"/>
      <c r="T40" s="261"/>
      <c r="U40" s="261"/>
      <c r="V40" s="261"/>
      <c r="W40" s="261"/>
      <c r="X40" s="261"/>
      <c r="Y40" s="261"/>
      <c r="Z40" s="261"/>
      <c r="AA40" s="261"/>
      <c r="AB40" s="261"/>
      <c r="AC40" s="261"/>
      <c r="AD40" s="261"/>
    </row>
    <row r="41" spans="2:30" ht="18.75" hidden="1" customHeight="1">
      <c r="B41" s="260">
        <v>31</v>
      </c>
      <c r="C41" s="260">
        <v>36</v>
      </c>
      <c r="D41" s="261" t="s">
        <v>779</v>
      </c>
      <c r="E41" s="261" t="s">
        <v>743</v>
      </c>
      <c r="F41" s="260" t="s">
        <v>736</v>
      </c>
      <c r="G41" s="260" t="s">
        <v>744</v>
      </c>
      <c r="H41" s="260" t="s">
        <v>738</v>
      </c>
      <c r="I41" s="260" t="s">
        <v>739</v>
      </c>
      <c r="J41" s="262" t="s">
        <v>757</v>
      </c>
      <c r="K41" s="262" t="s">
        <v>770</v>
      </c>
      <c r="L41" s="261"/>
      <c r="M41" s="261"/>
      <c r="N41" s="261"/>
      <c r="O41" s="261"/>
      <c r="P41" s="261"/>
      <c r="Q41" s="261"/>
      <c r="R41" s="261"/>
      <c r="S41" s="261"/>
      <c r="T41" s="261"/>
      <c r="U41" s="261"/>
      <c r="V41" s="261"/>
      <c r="W41" s="261"/>
      <c r="X41" s="261"/>
      <c r="Y41" s="261"/>
      <c r="Z41" s="261"/>
      <c r="AA41" s="261"/>
      <c r="AB41" s="261"/>
      <c r="AC41" s="261"/>
      <c r="AD41" s="261"/>
    </row>
    <row r="42" spans="2:30" ht="18.75" hidden="1" customHeight="1">
      <c r="B42" s="260">
        <v>32</v>
      </c>
      <c r="C42" s="260">
        <v>43</v>
      </c>
      <c r="D42" s="261" t="s">
        <v>742</v>
      </c>
      <c r="E42" s="261" t="s">
        <v>743</v>
      </c>
      <c r="F42" s="260" t="s">
        <v>736</v>
      </c>
      <c r="G42" s="260" t="s">
        <v>744</v>
      </c>
      <c r="H42" s="260" t="s">
        <v>780</v>
      </c>
      <c r="I42" s="260" t="s">
        <v>739</v>
      </c>
      <c r="J42" s="262" t="s">
        <v>742</v>
      </c>
      <c r="K42" s="262" t="s">
        <v>781</v>
      </c>
      <c r="L42" s="261"/>
      <c r="M42" s="261"/>
      <c r="N42" s="261"/>
      <c r="O42" s="261"/>
      <c r="P42" s="261"/>
      <c r="Q42" s="261"/>
      <c r="R42" s="261"/>
      <c r="S42" s="261"/>
      <c r="T42" s="261"/>
      <c r="U42" s="261"/>
      <c r="V42" s="261"/>
      <c r="W42" s="261"/>
      <c r="X42" s="261"/>
      <c r="Y42" s="261"/>
      <c r="Z42" s="261"/>
      <c r="AA42" s="261"/>
      <c r="AB42" s="261"/>
      <c r="AC42" s="261"/>
      <c r="AD42" s="261"/>
    </row>
    <row r="43" spans="2:30" ht="18.75" hidden="1" customHeight="1">
      <c r="B43" s="260">
        <v>33</v>
      </c>
      <c r="C43" s="260">
        <v>44</v>
      </c>
      <c r="D43" s="261" t="s">
        <v>746</v>
      </c>
      <c r="E43" s="261" t="s">
        <v>743</v>
      </c>
      <c r="F43" s="260" t="s">
        <v>736</v>
      </c>
      <c r="G43" s="260" t="s">
        <v>744</v>
      </c>
      <c r="H43" s="260" t="s">
        <v>780</v>
      </c>
      <c r="I43" s="260" t="s">
        <v>739</v>
      </c>
      <c r="J43" s="262" t="s">
        <v>746</v>
      </c>
      <c r="K43" s="262" t="s">
        <v>781</v>
      </c>
      <c r="L43" s="261"/>
      <c r="M43" s="261"/>
      <c r="N43" s="261"/>
      <c r="O43" s="261"/>
      <c r="P43" s="261"/>
      <c r="Q43" s="261"/>
      <c r="R43" s="261"/>
      <c r="S43" s="261"/>
      <c r="T43" s="261"/>
      <c r="U43" s="261"/>
      <c r="V43" s="261"/>
      <c r="W43" s="261"/>
      <c r="X43" s="261"/>
      <c r="Y43" s="261"/>
      <c r="Z43" s="261"/>
      <c r="AA43" s="261"/>
      <c r="AB43" s="261"/>
      <c r="AC43" s="261"/>
      <c r="AD43" s="261"/>
    </row>
    <row r="44" spans="2:30" ht="18.75" hidden="1" customHeight="1">
      <c r="B44" s="260">
        <v>34</v>
      </c>
      <c r="C44" s="260">
        <v>45</v>
      </c>
      <c r="D44" s="261" t="s">
        <v>747</v>
      </c>
      <c r="E44" s="261" t="s">
        <v>743</v>
      </c>
      <c r="F44" s="260" t="s">
        <v>736</v>
      </c>
      <c r="G44" s="260" t="s">
        <v>744</v>
      </c>
      <c r="H44" s="260" t="s">
        <v>780</v>
      </c>
      <c r="I44" s="260" t="s">
        <v>739</v>
      </c>
      <c r="J44" s="262" t="s">
        <v>747</v>
      </c>
      <c r="K44" s="262" t="s">
        <v>781</v>
      </c>
      <c r="L44" s="261"/>
      <c r="M44" s="261"/>
      <c r="N44" s="261"/>
      <c r="O44" s="261"/>
      <c r="P44" s="261"/>
      <c r="Q44" s="261"/>
      <c r="R44" s="261"/>
      <c r="S44" s="261"/>
      <c r="T44" s="261"/>
      <c r="U44" s="261"/>
      <c r="V44" s="261"/>
      <c r="W44" s="261"/>
      <c r="X44" s="261"/>
      <c r="Y44" s="261"/>
      <c r="Z44" s="261"/>
      <c r="AA44" s="261"/>
      <c r="AB44" s="261"/>
      <c r="AC44" s="261"/>
      <c r="AD44" s="261"/>
    </row>
    <row r="45" spans="2:30" ht="18.75" hidden="1" customHeight="1">
      <c r="B45" s="260">
        <v>35</v>
      </c>
      <c r="C45" s="260">
        <v>46</v>
      </c>
      <c r="D45" s="261" t="s">
        <v>748</v>
      </c>
      <c r="E45" s="261" t="s">
        <v>743</v>
      </c>
      <c r="F45" s="260" t="s">
        <v>736</v>
      </c>
      <c r="G45" s="260" t="s">
        <v>744</v>
      </c>
      <c r="H45" s="260" t="s">
        <v>780</v>
      </c>
      <c r="I45" s="260" t="s">
        <v>739</v>
      </c>
      <c r="J45" s="262" t="s">
        <v>748</v>
      </c>
      <c r="K45" s="262" t="s">
        <v>781</v>
      </c>
      <c r="L45" s="261"/>
      <c r="M45" s="261"/>
      <c r="N45" s="261"/>
      <c r="O45" s="261"/>
      <c r="P45" s="261"/>
      <c r="Q45" s="261"/>
      <c r="R45" s="261"/>
      <c r="S45" s="261"/>
      <c r="T45" s="261"/>
      <c r="U45" s="261"/>
      <c r="V45" s="261"/>
      <c r="W45" s="261"/>
      <c r="X45" s="261"/>
      <c r="Y45" s="261"/>
      <c r="Z45" s="261"/>
      <c r="AA45" s="261"/>
      <c r="AB45" s="261"/>
      <c r="AC45" s="261"/>
      <c r="AD45" s="261"/>
    </row>
    <row r="46" spans="2:30" ht="18.75" hidden="1" customHeight="1">
      <c r="B46" s="260">
        <v>36</v>
      </c>
      <c r="C46" s="260">
        <v>47</v>
      </c>
      <c r="D46" s="261" t="s">
        <v>749</v>
      </c>
      <c r="E46" s="261" t="s">
        <v>743</v>
      </c>
      <c r="F46" s="260" t="s">
        <v>736</v>
      </c>
      <c r="G46" s="260" t="s">
        <v>744</v>
      </c>
      <c r="H46" s="260" t="s">
        <v>780</v>
      </c>
      <c r="I46" s="260" t="s">
        <v>739</v>
      </c>
      <c r="J46" s="262" t="s">
        <v>749</v>
      </c>
      <c r="K46" s="262" t="s">
        <v>781</v>
      </c>
      <c r="L46" s="261"/>
      <c r="M46" s="261"/>
      <c r="N46" s="261"/>
      <c r="O46" s="261"/>
      <c r="P46" s="261"/>
      <c r="Q46" s="261"/>
      <c r="R46" s="261"/>
      <c r="S46" s="261"/>
      <c r="T46" s="261"/>
      <c r="U46" s="261"/>
      <c r="V46" s="261"/>
      <c r="W46" s="261"/>
      <c r="X46" s="261"/>
      <c r="Y46" s="261"/>
      <c r="Z46" s="261"/>
      <c r="AA46" s="261"/>
      <c r="AB46" s="261"/>
      <c r="AC46" s="261"/>
      <c r="AD46" s="261"/>
    </row>
    <row r="47" spans="2:30" ht="18.75" hidden="1" customHeight="1">
      <c r="B47" s="260">
        <v>37</v>
      </c>
      <c r="C47" s="260">
        <v>48</v>
      </c>
      <c r="D47" s="261" t="s">
        <v>750</v>
      </c>
      <c r="E47" s="261" t="s">
        <v>751</v>
      </c>
      <c r="F47" s="260" t="s">
        <v>736</v>
      </c>
      <c r="G47" s="260" t="s">
        <v>744</v>
      </c>
      <c r="H47" s="260" t="s">
        <v>780</v>
      </c>
      <c r="I47" s="260" t="s">
        <v>739</v>
      </c>
      <c r="J47" s="262" t="s">
        <v>750</v>
      </c>
      <c r="K47" s="297" t="s">
        <v>781</v>
      </c>
      <c r="L47" s="261"/>
      <c r="M47" s="261"/>
      <c r="N47" s="261"/>
      <c r="O47" s="261"/>
      <c r="P47" s="261"/>
      <c r="Q47" s="261"/>
      <c r="R47" s="261"/>
      <c r="S47" s="261"/>
      <c r="T47" s="261"/>
      <c r="U47" s="261"/>
      <c r="V47" s="261"/>
      <c r="W47" s="261"/>
      <c r="X47" s="261"/>
      <c r="Y47" s="261"/>
      <c r="Z47" s="261"/>
      <c r="AA47" s="261"/>
      <c r="AB47" s="261"/>
      <c r="AC47" s="261"/>
      <c r="AD47" s="261"/>
    </row>
    <row r="48" spans="2:30" ht="18.75" hidden="1" customHeight="1">
      <c r="B48" s="260">
        <v>38</v>
      </c>
      <c r="C48" s="260">
        <v>51</v>
      </c>
      <c r="D48" s="261" t="s">
        <v>752</v>
      </c>
      <c r="E48" s="261" t="s">
        <v>743</v>
      </c>
      <c r="F48" s="260" t="s">
        <v>736</v>
      </c>
      <c r="G48" s="260" t="s">
        <v>737</v>
      </c>
      <c r="H48" s="260" t="s">
        <v>780</v>
      </c>
      <c r="I48" s="260" t="s">
        <v>739</v>
      </c>
      <c r="J48" s="262" t="s">
        <v>752</v>
      </c>
      <c r="K48" s="262" t="s">
        <v>781</v>
      </c>
      <c r="L48" s="261"/>
      <c r="M48" s="261"/>
      <c r="N48" s="261"/>
      <c r="O48" s="261"/>
      <c r="P48" s="261"/>
      <c r="Q48" s="261"/>
      <c r="R48" s="261"/>
      <c r="S48" s="261"/>
      <c r="T48" s="261"/>
      <c r="U48" s="261"/>
      <c r="V48" s="261"/>
      <c r="W48" s="261"/>
      <c r="X48" s="261"/>
      <c r="Y48" s="261"/>
      <c r="Z48" s="261"/>
      <c r="AA48" s="261"/>
      <c r="AB48" s="261"/>
      <c r="AC48" s="261"/>
      <c r="AD48" s="261"/>
    </row>
    <row r="49" spans="2:30" ht="18.75" hidden="1" customHeight="1">
      <c r="B49" s="260">
        <v>39</v>
      </c>
      <c r="C49" s="260">
        <v>52</v>
      </c>
      <c r="D49" s="261" t="s">
        <v>753</v>
      </c>
      <c r="E49" s="261" t="s">
        <v>743</v>
      </c>
      <c r="F49" s="260" t="s">
        <v>736</v>
      </c>
      <c r="G49" s="260" t="s">
        <v>737</v>
      </c>
      <c r="H49" s="260" t="s">
        <v>780</v>
      </c>
      <c r="I49" s="260" t="s">
        <v>739</v>
      </c>
      <c r="J49" s="262" t="s">
        <v>753</v>
      </c>
      <c r="K49" s="262" t="s">
        <v>781</v>
      </c>
      <c r="L49" s="261"/>
      <c r="M49" s="261"/>
      <c r="N49" s="261"/>
      <c r="O49" s="261"/>
      <c r="P49" s="261"/>
      <c r="Q49" s="261"/>
      <c r="R49" s="261"/>
      <c r="S49" s="261"/>
      <c r="T49" s="261"/>
      <c r="U49" s="261"/>
      <c r="V49" s="261"/>
      <c r="W49" s="261"/>
      <c r="X49" s="261"/>
      <c r="Y49" s="261"/>
      <c r="Z49" s="261"/>
      <c r="AA49" s="261"/>
      <c r="AB49" s="261"/>
      <c r="AC49" s="261"/>
      <c r="AD49" s="261"/>
    </row>
    <row r="50" spans="2:30" ht="18.75" customHeight="1">
      <c r="B50" s="260">
        <v>40</v>
      </c>
      <c r="C50" s="260">
        <v>53</v>
      </c>
      <c r="D50" s="261" t="s">
        <v>754</v>
      </c>
      <c r="E50" s="261" t="s">
        <v>743</v>
      </c>
      <c r="F50" s="260" t="s">
        <v>736</v>
      </c>
      <c r="G50" s="260" t="s">
        <v>737</v>
      </c>
      <c r="H50" s="260" t="s">
        <v>780</v>
      </c>
      <c r="I50" s="260" t="s">
        <v>739</v>
      </c>
      <c r="J50" s="260" t="s">
        <v>754</v>
      </c>
      <c r="K50" s="260" t="s">
        <v>781</v>
      </c>
      <c r="L50" s="261">
        <v>2024</v>
      </c>
      <c r="M50" s="461">
        <v>54219019.07</v>
      </c>
      <c r="N50" s="261" t="s">
        <v>755</v>
      </c>
      <c r="O50" s="261" t="s">
        <v>755</v>
      </c>
      <c r="P50" s="459">
        <v>79180425.627719924</v>
      </c>
      <c r="Q50" s="459">
        <v>63328218.566597052</v>
      </c>
      <c r="R50" s="459">
        <v>90468215.586040869</v>
      </c>
      <c r="S50" s="459">
        <v>93059495.379984662</v>
      </c>
      <c r="T50" s="459">
        <v>39758472.710436262</v>
      </c>
      <c r="U50" s="459">
        <v>39385273.71043627</v>
      </c>
      <c r="V50" s="459">
        <v>39130489.540900253</v>
      </c>
      <c r="W50" s="459">
        <v>38339584.540900253</v>
      </c>
      <c r="X50" s="459">
        <v>38339584.540900253</v>
      </c>
      <c r="Y50" s="459">
        <v>38339584.540900253</v>
      </c>
      <c r="Z50" s="459">
        <v>38339584.540900253</v>
      </c>
      <c r="AA50" s="459">
        <v>38339584.540900253</v>
      </c>
      <c r="AB50" s="261" t="s">
        <v>782</v>
      </c>
      <c r="AC50" s="296" t="s">
        <v>756</v>
      </c>
      <c r="AD50" s="261"/>
    </row>
    <row r="51" spans="2:30" ht="18.75" customHeight="1">
      <c r="B51" s="260">
        <v>41</v>
      </c>
      <c r="C51" s="260">
        <v>54</v>
      </c>
      <c r="D51" s="261" t="s">
        <v>757</v>
      </c>
      <c r="E51" s="261" t="s">
        <v>743</v>
      </c>
      <c r="F51" s="260" t="s">
        <v>736</v>
      </c>
      <c r="G51" s="260" t="s">
        <v>737</v>
      </c>
      <c r="H51" s="260" t="s">
        <v>780</v>
      </c>
      <c r="I51" s="260" t="s">
        <v>739</v>
      </c>
      <c r="J51" s="260" t="s">
        <v>757</v>
      </c>
      <c r="K51" s="260" t="s">
        <v>781</v>
      </c>
      <c r="L51" s="261">
        <v>2024</v>
      </c>
      <c r="M51" s="461">
        <v>32443812.260000002</v>
      </c>
      <c r="N51" s="261" t="s">
        <v>755</v>
      </c>
      <c r="O51" s="261" t="s">
        <v>755</v>
      </c>
      <c r="P51" s="459">
        <v>54396260.70198705</v>
      </c>
      <c r="Q51" s="459">
        <v>41326651.310172535</v>
      </c>
      <c r="R51" s="459">
        <v>55949806.133749418</v>
      </c>
      <c r="S51" s="459">
        <v>57314898.853040561</v>
      </c>
      <c r="T51" s="459">
        <v>23548324.316627827</v>
      </c>
      <c r="U51" s="459">
        <v>23175125.31662783</v>
      </c>
      <c r="V51" s="459">
        <v>22903154.464045431</v>
      </c>
      <c r="W51" s="459">
        <v>22112249.464045431</v>
      </c>
      <c r="X51" s="459">
        <v>22112249.464045431</v>
      </c>
      <c r="Y51" s="459">
        <v>22112249.464045431</v>
      </c>
      <c r="Z51" s="459">
        <v>22112249.464045431</v>
      </c>
      <c r="AA51" s="459">
        <v>22112249.464045431</v>
      </c>
      <c r="AB51" s="261" t="s">
        <v>782</v>
      </c>
      <c r="AC51" s="296" t="s">
        <v>756</v>
      </c>
      <c r="AD51" s="261"/>
    </row>
    <row r="52" spans="2:30" ht="18.75" hidden="1" customHeight="1">
      <c r="B52" s="260">
        <v>42</v>
      </c>
      <c r="C52" s="260">
        <v>55</v>
      </c>
      <c r="D52" s="261" t="s">
        <v>734</v>
      </c>
      <c r="E52" s="261" t="s">
        <v>735</v>
      </c>
      <c r="F52" s="260" t="s">
        <v>736</v>
      </c>
      <c r="G52" s="260" t="s">
        <v>737</v>
      </c>
      <c r="H52" s="260" t="s">
        <v>780</v>
      </c>
      <c r="I52" s="260" t="s">
        <v>739</v>
      </c>
      <c r="J52" s="262" t="s">
        <v>740</v>
      </c>
      <c r="K52" s="297" t="s">
        <v>741</v>
      </c>
      <c r="L52" s="261"/>
      <c r="M52" s="261"/>
      <c r="N52" s="261"/>
      <c r="O52" s="261"/>
      <c r="P52" s="261"/>
      <c r="Q52" s="261"/>
      <c r="R52" s="261"/>
      <c r="S52" s="261"/>
      <c r="T52" s="261"/>
      <c r="U52" s="261"/>
      <c r="V52" s="261"/>
      <c r="W52" s="261"/>
      <c r="X52" s="261"/>
      <c r="Y52" s="261"/>
      <c r="Z52" s="261"/>
      <c r="AA52" s="261"/>
      <c r="AB52" s="261"/>
      <c r="AC52" s="261"/>
      <c r="AD52" s="261"/>
    </row>
    <row r="53" spans="2:30" ht="18.75" hidden="1" customHeight="1">
      <c r="B53" s="260">
        <v>43</v>
      </c>
      <c r="C53" s="260">
        <v>57</v>
      </c>
      <c r="D53" s="261" t="s">
        <v>783</v>
      </c>
      <c r="E53" s="261" t="s">
        <v>743</v>
      </c>
      <c r="F53" s="260" t="s">
        <v>736</v>
      </c>
      <c r="G53" s="260" t="s">
        <v>744</v>
      </c>
      <c r="H53" s="260" t="s">
        <v>780</v>
      </c>
      <c r="I53" s="260" t="s">
        <v>739</v>
      </c>
      <c r="J53" s="262" t="s">
        <v>784</v>
      </c>
      <c r="K53" s="262" t="s">
        <v>785</v>
      </c>
      <c r="L53" s="261"/>
      <c r="M53" s="261"/>
      <c r="N53" s="261"/>
      <c r="O53" s="261"/>
      <c r="P53" s="261"/>
      <c r="Q53" s="261"/>
      <c r="R53" s="261"/>
      <c r="S53" s="261"/>
      <c r="T53" s="261"/>
      <c r="U53" s="261"/>
      <c r="V53" s="261"/>
      <c r="W53" s="261"/>
      <c r="X53" s="261"/>
      <c r="Y53" s="261"/>
      <c r="Z53" s="261"/>
      <c r="AA53" s="261"/>
      <c r="AB53" s="261"/>
      <c r="AC53" s="261"/>
      <c r="AD53" s="261"/>
    </row>
    <row r="54" spans="2:30" ht="18.75" hidden="1" customHeight="1">
      <c r="B54" s="260">
        <v>44</v>
      </c>
      <c r="C54" s="260">
        <v>58</v>
      </c>
      <c r="D54" s="261" t="s">
        <v>786</v>
      </c>
      <c r="E54" s="261" t="s">
        <v>743</v>
      </c>
      <c r="F54" s="260" t="s">
        <v>736</v>
      </c>
      <c r="G54" s="260" t="s">
        <v>744</v>
      </c>
      <c r="H54" s="260" t="s">
        <v>780</v>
      </c>
      <c r="I54" s="260" t="s">
        <v>739</v>
      </c>
      <c r="J54" s="262" t="s">
        <v>787</v>
      </c>
      <c r="K54" s="262" t="s">
        <v>785</v>
      </c>
      <c r="L54" s="261"/>
      <c r="M54" s="261"/>
      <c r="N54" s="261"/>
      <c r="O54" s="261"/>
      <c r="P54" s="261"/>
      <c r="Q54" s="261"/>
      <c r="R54" s="261"/>
      <c r="S54" s="261"/>
      <c r="T54" s="261"/>
      <c r="U54" s="261"/>
      <c r="V54" s="261"/>
      <c r="W54" s="261"/>
      <c r="X54" s="261"/>
      <c r="Y54" s="261"/>
      <c r="Z54" s="261"/>
      <c r="AA54" s="261"/>
      <c r="AB54" s="261"/>
      <c r="AC54" s="261"/>
      <c r="AD54" s="261"/>
    </row>
    <row r="55" spans="2:30" ht="18.75" hidden="1" customHeight="1">
      <c r="B55" s="260">
        <v>45</v>
      </c>
      <c r="C55" s="260">
        <v>78</v>
      </c>
      <c r="D55" s="261" t="s">
        <v>788</v>
      </c>
      <c r="E55" s="261" t="s">
        <v>743</v>
      </c>
      <c r="F55" s="260" t="s">
        <v>736</v>
      </c>
      <c r="G55" s="260" t="s">
        <v>744</v>
      </c>
      <c r="H55" s="260" t="s">
        <v>789</v>
      </c>
      <c r="I55" s="260" t="s">
        <v>739</v>
      </c>
      <c r="J55" s="262" t="s">
        <v>742</v>
      </c>
      <c r="K55" s="262" t="s">
        <v>790</v>
      </c>
      <c r="L55" s="261"/>
      <c r="M55" s="261"/>
      <c r="N55" s="261"/>
      <c r="O55" s="261"/>
      <c r="P55" s="261"/>
      <c r="Q55" s="261"/>
      <c r="R55" s="261"/>
      <c r="S55" s="261"/>
      <c r="T55" s="261"/>
      <c r="U55" s="261"/>
      <c r="V55" s="261"/>
      <c r="W55" s="261"/>
      <c r="X55" s="261"/>
      <c r="Y55" s="261"/>
      <c r="Z55" s="261"/>
      <c r="AA55" s="261"/>
      <c r="AB55" s="261"/>
      <c r="AC55" s="261"/>
      <c r="AD55" s="261"/>
    </row>
    <row r="56" spans="2:30" ht="18.75" hidden="1" customHeight="1">
      <c r="B56" s="260">
        <v>46</v>
      </c>
      <c r="C56" s="260">
        <v>79</v>
      </c>
      <c r="D56" s="261" t="s">
        <v>791</v>
      </c>
      <c r="E56" s="261" t="s">
        <v>743</v>
      </c>
      <c r="F56" s="260" t="s">
        <v>736</v>
      </c>
      <c r="G56" s="260" t="s">
        <v>744</v>
      </c>
      <c r="H56" s="260" t="s">
        <v>789</v>
      </c>
      <c r="I56" s="260" t="s">
        <v>739</v>
      </c>
      <c r="J56" s="262" t="s">
        <v>746</v>
      </c>
      <c r="K56" s="262" t="s">
        <v>790</v>
      </c>
      <c r="L56" s="261"/>
      <c r="M56" s="261"/>
      <c r="N56" s="261"/>
      <c r="O56" s="261"/>
      <c r="P56" s="261"/>
      <c r="Q56" s="261"/>
      <c r="R56" s="261"/>
      <c r="S56" s="261"/>
      <c r="T56" s="261"/>
      <c r="U56" s="261"/>
      <c r="V56" s="261"/>
      <c r="W56" s="261"/>
      <c r="X56" s="261"/>
      <c r="Y56" s="261"/>
      <c r="Z56" s="261"/>
      <c r="AA56" s="261"/>
      <c r="AB56" s="261"/>
      <c r="AC56" s="261"/>
      <c r="AD56" s="261"/>
    </row>
    <row r="57" spans="2:30" ht="18.75" hidden="1" customHeight="1">
      <c r="B57" s="260">
        <v>47</v>
      </c>
      <c r="C57" s="260">
        <v>80</v>
      </c>
      <c r="D57" s="261" t="s">
        <v>792</v>
      </c>
      <c r="E57" s="261" t="s">
        <v>743</v>
      </c>
      <c r="F57" s="260" t="s">
        <v>736</v>
      </c>
      <c r="G57" s="260" t="s">
        <v>744</v>
      </c>
      <c r="H57" s="260" t="s">
        <v>789</v>
      </c>
      <c r="I57" s="260" t="s">
        <v>739</v>
      </c>
      <c r="J57" s="262" t="s">
        <v>747</v>
      </c>
      <c r="K57" s="262" t="s">
        <v>790</v>
      </c>
      <c r="L57" s="261"/>
      <c r="M57" s="261"/>
      <c r="N57" s="261"/>
      <c r="O57" s="261"/>
      <c r="P57" s="261"/>
      <c r="Q57" s="261"/>
      <c r="R57" s="261"/>
      <c r="S57" s="261"/>
      <c r="T57" s="261"/>
      <c r="U57" s="261"/>
      <c r="V57" s="261"/>
      <c r="W57" s="261"/>
      <c r="X57" s="261"/>
      <c r="Y57" s="261"/>
      <c r="Z57" s="261"/>
      <c r="AA57" s="261"/>
      <c r="AB57" s="261"/>
      <c r="AC57" s="261"/>
      <c r="AD57" s="261"/>
    </row>
    <row r="58" spans="2:30" ht="18.75" hidden="1" customHeight="1">
      <c r="B58" s="260">
        <v>48</v>
      </c>
      <c r="C58" s="260">
        <v>81</v>
      </c>
      <c r="D58" s="261" t="s">
        <v>793</v>
      </c>
      <c r="E58" s="261" t="s">
        <v>743</v>
      </c>
      <c r="F58" s="260" t="s">
        <v>736</v>
      </c>
      <c r="G58" s="260" t="s">
        <v>744</v>
      </c>
      <c r="H58" s="260" t="s">
        <v>789</v>
      </c>
      <c r="I58" s="260" t="s">
        <v>739</v>
      </c>
      <c r="J58" s="262" t="s">
        <v>748</v>
      </c>
      <c r="K58" s="262" t="s">
        <v>790</v>
      </c>
      <c r="L58" s="261"/>
      <c r="M58" s="261"/>
      <c r="N58" s="261"/>
      <c r="O58" s="261"/>
      <c r="P58" s="261"/>
      <c r="Q58" s="261"/>
      <c r="R58" s="261"/>
      <c r="S58" s="261"/>
      <c r="T58" s="261"/>
      <c r="U58" s="261"/>
      <c r="V58" s="261"/>
      <c r="W58" s="261"/>
      <c r="X58" s="261"/>
      <c r="Y58" s="261"/>
      <c r="Z58" s="261"/>
      <c r="AA58" s="261"/>
      <c r="AB58" s="261"/>
      <c r="AC58" s="261"/>
      <c r="AD58" s="261"/>
    </row>
    <row r="59" spans="2:30" ht="18.75" hidden="1" customHeight="1">
      <c r="B59" s="260">
        <v>49</v>
      </c>
      <c r="C59" s="260">
        <v>82</v>
      </c>
      <c r="D59" s="261" t="s">
        <v>794</v>
      </c>
      <c r="E59" s="261" t="s">
        <v>743</v>
      </c>
      <c r="F59" s="260" t="s">
        <v>736</v>
      </c>
      <c r="G59" s="260" t="s">
        <v>744</v>
      </c>
      <c r="H59" s="260" t="s">
        <v>789</v>
      </c>
      <c r="I59" s="260" t="s">
        <v>739</v>
      </c>
      <c r="J59" s="262" t="s">
        <v>749</v>
      </c>
      <c r="K59" s="262" t="s">
        <v>790</v>
      </c>
      <c r="L59" s="261"/>
      <c r="M59" s="261"/>
      <c r="N59" s="261"/>
      <c r="O59" s="261"/>
      <c r="P59" s="261"/>
      <c r="Q59" s="261"/>
      <c r="R59" s="261"/>
      <c r="S59" s="261"/>
      <c r="T59" s="261"/>
      <c r="U59" s="261"/>
      <c r="V59" s="261"/>
      <c r="W59" s="261"/>
      <c r="X59" s="261"/>
      <c r="Y59" s="261"/>
      <c r="Z59" s="261"/>
      <c r="AA59" s="261"/>
      <c r="AB59" s="261"/>
      <c r="AC59" s="261"/>
      <c r="AD59" s="261"/>
    </row>
    <row r="60" spans="2:30" ht="18.75" hidden="1" customHeight="1">
      <c r="B60" s="260">
        <v>50</v>
      </c>
      <c r="C60" s="260">
        <v>83</v>
      </c>
      <c r="D60" s="261" t="s">
        <v>795</v>
      </c>
      <c r="E60" s="261" t="s">
        <v>751</v>
      </c>
      <c r="F60" s="260" t="s">
        <v>736</v>
      </c>
      <c r="G60" s="260" t="s">
        <v>744</v>
      </c>
      <c r="H60" s="260" t="s">
        <v>789</v>
      </c>
      <c r="I60" s="260" t="s">
        <v>739</v>
      </c>
      <c r="J60" s="262" t="s">
        <v>750</v>
      </c>
      <c r="K60" s="297" t="s">
        <v>790</v>
      </c>
      <c r="L60" s="261"/>
      <c r="M60" s="261"/>
      <c r="N60" s="261"/>
      <c r="O60" s="261"/>
      <c r="P60" s="261"/>
      <c r="Q60" s="261"/>
      <c r="R60" s="261"/>
      <c r="S60" s="261"/>
      <c r="T60" s="261"/>
      <c r="U60" s="261"/>
      <c r="V60" s="261"/>
      <c r="W60" s="261"/>
      <c r="X60" s="261"/>
      <c r="Y60" s="261"/>
      <c r="Z60" s="261"/>
      <c r="AA60" s="261"/>
      <c r="AB60" s="261"/>
      <c r="AC60" s="261"/>
      <c r="AD60" s="261"/>
    </row>
    <row r="61" spans="2:30" ht="18.75" hidden="1" customHeight="1">
      <c r="B61" s="260">
        <v>51</v>
      </c>
      <c r="C61" s="260">
        <v>86</v>
      </c>
      <c r="D61" s="261" t="s">
        <v>796</v>
      </c>
      <c r="E61" s="261" t="s">
        <v>743</v>
      </c>
      <c r="F61" s="260" t="s">
        <v>736</v>
      </c>
      <c r="G61" s="260" t="s">
        <v>737</v>
      </c>
      <c r="H61" s="260" t="s">
        <v>789</v>
      </c>
      <c r="I61" s="260" t="s">
        <v>739</v>
      </c>
      <c r="J61" s="262" t="s">
        <v>752</v>
      </c>
      <c r="K61" s="262" t="s">
        <v>790</v>
      </c>
      <c r="L61" s="261"/>
      <c r="M61" s="261"/>
      <c r="N61" s="261"/>
      <c r="O61" s="261"/>
      <c r="P61" s="261"/>
      <c r="Q61" s="261"/>
      <c r="R61" s="261"/>
      <c r="S61" s="261"/>
      <c r="T61" s="261"/>
      <c r="U61" s="261"/>
      <c r="V61" s="261"/>
      <c r="W61" s="261"/>
      <c r="X61" s="261"/>
      <c r="Y61" s="261"/>
      <c r="Z61" s="261"/>
      <c r="AA61" s="261"/>
      <c r="AB61" s="261"/>
      <c r="AC61" s="261"/>
      <c r="AD61" s="261"/>
    </row>
    <row r="62" spans="2:30" ht="18.75" hidden="1" customHeight="1">
      <c r="B62" s="260">
        <v>52</v>
      </c>
      <c r="C62" s="260">
        <v>87</v>
      </c>
      <c r="D62" s="261" t="s">
        <v>797</v>
      </c>
      <c r="E62" s="261" t="s">
        <v>743</v>
      </c>
      <c r="F62" s="260" t="s">
        <v>736</v>
      </c>
      <c r="G62" s="260" t="s">
        <v>737</v>
      </c>
      <c r="H62" s="260" t="s">
        <v>789</v>
      </c>
      <c r="I62" s="260" t="s">
        <v>739</v>
      </c>
      <c r="J62" s="262" t="s">
        <v>753</v>
      </c>
      <c r="K62" s="262" t="s">
        <v>790</v>
      </c>
      <c r="L62" s="261"/>
      <c r="M62" s="261"/>
      <c r="N62" s="261"/>
      <c r="O62" s="261"/>
      <c r="P62" s="261"/>
      <c r="Q62" s="261"/>
      <c r="R62" s="261"/>
      <c r="S62" s="261"/>
      <c r="T62" s="261"/>
      <c r="U62" s="261"/>
      <c r="V62" s="261"/>
      <c r="W62" s="261"/>
      <c r="X62" s="261"/>
      <c r="Y62" s="261"/>
      <c r="Z62" s="261"/>
      <c r="AA62" s="261"/>
      <c r="AB62" s="261"/>
      <c r="AC62" s="261"/>
      <c r="AD62" s="261"/>
    </row>
    <row r="63" spans="2:30" ht="18.75" customHeight="1">
      <c r="B63" s="260">
        <v>53</v>
      </c>
      <c r="C63" s="260">
        <v>88</v>
      </c>
      <c r="D63" s="261" t="s">
        <v>798</v>
      </c>
      <c r="E63" s="261" t="s">
        <v>743</v>
      </c>
      <c r="F63" s="260" t="s">
        <v>736</v>
      </c>
      <c r="G63" s="260" t="s">
        <v>737</v>
      </c>
      <c r="H63" s="260" t="s">
        <v>789</v>
      </c>
      <c r="I63" s="260" t="s">
        <v>739</v>
      </c>
      <c r="J63" s="260" t="s">
        <v>754</v>
      </c>
      <c r="K63" s="260" t="s">
        <v>790</v>
      </c>
      <c r="L63" s="261">
        <v>2024</v>
      </c>
      <c r="M63" s="461">
        <v>1897426.49</v>
      </c>
      <c r="N63" s="261" t="s">
        <v>755</v>
      </c>
      <c r="O63" s="261" t="s">
        <v>755</v>
      </c>
      <c r="P63" s="459">
        <v>1480600.58</v>
      </c>
      <c r="Q63" s="459">
        <v>1968411.9497799999</v>
      </c>
      <c r="R63" s="459">
        <v>1946858.89314512</v>
      </c>
      <c r="S63" s="459">
        <v>1946846.8560000001</v>
      </c>
      <c r="T63" s="459">
        <v>2735548.0458802637</v>
      </c>
      <c r="U63" s="459">
        <v>2735548.0458802637</v>
      </c>
      <c r="V63" s="459">
        <v>2735548.0458802637</v>
      </c>
      <c r="W63" s="459">
        <v>2735548.0458802637</v>
      </c>
      <c r="X63" s="459">
        <v>2735548.0458802637</v>
      </c>
      <c r="Y63" s="459">
        <v>2735548.0458802637</v>
      </c>
      <c r="Z63" s="459">
        <v>2735548.0458802637</v>
      </c>
      <c r="AA63" s="459">
        <v>2735548.0458802637</v>
      </c>
      <c r="AB63" s="261" t="s">
        <v>799</v>
      </c>
      <c r="AC63" s="297" t="s">
        <v>800</v>
      </c>
      <c r="AD63" s="261"/>
    </row>
    <row r="64" spans="2:30" ht="18.75" customHeight="1">
      <c r="B64" s="260">
        <v>54</v>
      </c>
      <c r="C64" s="260">
        <v>89</v>
      </c>
      <c r="D64" s="261" t="s">
        <v>801</v>
      </c>
      <c r="E64" s="261" t="s">
        <v>735</v>
      </c>
      <c r="F64" s="260" t="s">
        <v>736</v>
      </c>
      <c r="G64" s="260" t="s">
        <v>737</v>
      </c>
      <c r="H64" s="260" t="s">
        <v>789</v>
      </c>
      <c r="I64" s="260" t="s">
        <v>739</v>
      </c>
      <c r="J64" s="260" t="s">
        <v>757</v>
      </c>
      <c r="K64" s="476" t="s">
        <v>790</v>
      </c>
      <c r="L64" s="261">
        <v>2024</v>
      </c>
      <c r="M64" s="461">
        <v>1409399.51</v>
      </c>
      <c r="N64" s="261" t="s">
        <v>755</v>
      </c>
      <c r="O64" s="261" t="s">
        <v>755</v>
      </c>
      <c r="P64" s="459">
        <v>1035286.65</v>
      </c>
      <c r="Q64" s="459">
        <v>1568847.487803</v>
      </c>
      <c r="R64" s="459">
        <v>1279256.1088298159</v>
      </c>
      <c r="S64" s="459">
        <v>1279249.4884000001</v>
      </c>
      <c r="T64" s="459">
        <v>1106755.3147316161</v>
      </c>
      <c r="U64" s="459">
        <v>1106755.3147316161</v>
      </c>
      <c r="V64" s="459">
        <v>1106755.3147316161</v>
      </c>
      <c r="W64" s="459">
        <v>1106755.3147316161</v>
      </c>
      <c r="X64" s="459">
        <v>1106755.3147316161</v>
      </c>
      <c r="Y64" s="459">
        <v>1106755.3147316161</v>
      </c>
      <c r="Z64" s="459">
        <v>1106755.3147316161</v>
      </c>
      <c r="AA64" s="459">
        <v>1106755.3147316161</v>
      </c>
      <c r="AB64" s="261" t="s">
        <v>799</v>
      </c>
      <c r="AC64" s="296" t="s">
        <v>800</v>
      </c>
      <c r="AD64" s="261"/>
    </row>
    <row r="65" spans="2:30" ht="18.75" hidden="1" customHeight="1">
      <c r="B65" s="260">
        <v>55</v>
      </c>
      <c r="C65" s="260">
        <v>90</v>
      </c>
      <c r="D65" s="261" t="s">
        <v>802</v>
      </c>
      <c r="E65" s="261" t="s">
        <v>743</v>
      </c>
      <c r="F65" s="260" t="s">
        <v>736</v>
      </c>
      <c r="G65" s="260" t="s">
        <v>744</v>
      </c>
      <c r="H65" s="260" t="s">
        <v>789</v>
      </c>
      <c r="I65" s="260" t="s">
        <v>739</v>
      </c>
      <c r="J65" s="262" t="s">
        <v>742</v>
      </c>
      <c r="K65" s="262" t="s">
        <v>790</v>
      </c>
      <c r="L65" s="261"/>
      <c r="M65" s="261"/>
      <c r="N65" s="261"/>
      <c r="O65" s="261"/>
      <c r="P65" s="261"/>
      <c r="Q65" s="261"/>
      <c r="R65" s="261"/>
      <c r="S65" s="261"/>
      <c r="T65" s="261"/>
      <c r="U65" s="261"/>
      <c r="V65" s="261"/>
      <c r="W65" s="261"/>
      <c r="X65" s="261"/>
      <c r="Y65" s="261"/>
      <c r="Z65" s="261"/>
      <c r="AA65" s="261"/>
      <c r="AB65" s="261"/>
      <c r="AC65" s="261"/>
      <c r="AD65" s="261"/>
    </row>
    <row r="66" spans="2:30" ht="18.75" hidden="1" customHeight="1">
      <c r="B66" s="260">
        <v>56</v>
      </c>
      <c r="C66" s="260">
        <v>91</v>
      </c>
      <c r="D66" s="261" t="s">
        <v>803</v>
      </c>
      <c r="E66" s="261" t="s">
        <v>743</v>
      </c>
      <c r="F66" s="260" t="s">
        <v>736</v>
      </c>
      <c r="G66" s="260" t="s">
        <v>744</v>
      </c>
      <c r="H66" s="260" t="s">
        <v>789</v>
      </c>
      <c r="I66" s="260" t="s">
        <v>739</v>
      </c>
      <c r="J66" s="262" t="s">
        <v>746</v>
      </c>
      <c r="K66" s="262" t="s">
        <v>790</v>
      </c>
      <c r="L66" s="261"/>
      <c r="M66" s="261"/>
      <c r="N66" s="261"/>
      <c r="O66" s="261"/>
      <c r="P66" s="261"/>
      <c r="Q66" s="261"/>
      <c r="R66" s="261"/>
      <c r="S66" s="261"/>
      <c r="T66" s="261"/>
      <c r="U66" s="261"/>
      <c r="V66" s="261"/>
      <c r="W66" s="261"/>
      <c r="X66" s="261"/>
      <c r="Y66" s="261"/>
      <c r="Z66" s="261"/>
      <c r="AA66" s="261"/>
      <c r="AB66" s="261"/>
      <c r="AC66" s="261"/>
      <c r="AD66" s="261"/>
    </row>
    <row r="67" spans="2:30" ht="18.75" hidden="1" customHeight="1">
      <c r="B67" s="260">
        <v>57</v>
      </c>
      <c r="C67" s="260">
        <v>92</v>
      </c>
      <c r="D67" s="261" t="s">
        <v>804</v>
      </c>
      <c r="E67" s="261" t="s">
        <v>743</v>
      </c>
      <c r="F67" s="260" t="s">
        <v>736</v>
      </c>
      <c r="G67" s="260" t="s">
        <v>744</v>
      </c>
      <c r="H67" s="260" t="s">
        <v>789</v>
      </c>
      <c r="I67" s="260" t="s">
        <v>739</v>
      </c>
      <c r="J67" s="262" t="s">
        <v>747</v>
      </c>
      <c r="K67" s="262" t="s">
        <v>790</v>
      </c>
      <c r="L67" s="261"/>
      <c r="M67" s="261"/>
      <c r="N67" s="261"/>
      <c r="O67" s="261"/>
      <c r="P67" s="261"/>
      <c r="Q67" s="261"/>
      <c r="R67" s="261"/>
      <c r="S67" s="261"/>
      <c r="T67" s="261"/>
      <c r="U67" s="261"/>
      <c r="V67" s="261"/>
      <c r="W67" s="261"/>
      <c r="X67" s="261"/>
      <c r="Y67" s="261"/>
      <c r="Z67" s="261"/>
      <c r="AA67" s="261"/>
      <c r="AB67" s="261"/>
      <c r="AC67" s="261"/>
      <c r="AD67" s="261"/>
    </row>
    <row r="68" spans="2:30" ht="18.75" hidden="1" customHeight="1">
      <c r="B68" s="260">
        <v>58</v>
      </c>
      <c r="C68" s="260">
        <v>93</v>
      </c>
      <c r="D68" s="261" t="s">
        <v>805</v>
      </c>
      <c r="E68" s="261" t="s">
        <v>743</v>
      </c>
      <c r="F68" s="260" t="s">
        <v>736</v>
      </c>
      <c r="G68" s="260" t="s">
        <v>744</v>
      </c>
      <c r="H68" s="260" t="s">
        <v>789</v>
      </c>
      <c r="I68" s="260" t="s">
        <v>739</v>
      </c>
      <c r="J68" s="262" t="s">
        <v>748</v>
      </c>
      <c r="K68" s="262" t="s">
        <v>790</v>
      </c>
      <c r="L68" s="261"/>
      <c r="M68" s="261"/>
      <c r="N68" s="261"/>
      <c r="O68" s="261"/>
      <c r="P68" s="261"/>
      <c r="Q68" s="261"/>
      <c r="R68" s="261"/>
      <c r="S68" s="261"/>
      <c r="T68" s="261"/>
      <c r="U68" s="261"/>
      <c r="V68" s="261"/>
      <c r="W68" s="261"/>
      <c r="X68" s="261"/>
      <c r="Y68" s="261"/>
      <c r="Z68" s="261"/>
      <c r="AA68" s="261"/>
      <c r="AB68" s="261"/>
      <c r="AC68" s="261"/>
      <c r="AD68" s="261"/>
    </row>
    <row r="69" spans="2:30" ht="18.75" hidden="1" customHeight="1">
      <c r="B69" s="260">
        <v>59</v>
      </c>
      <c r="C69" s="260">
        <v>94</v>
      </c>
      <c r="D69" s="261" t="s">
        <v>806</v>
      </c>
      <c r="E69" s="261" t="s">
        <v>743</v>
      </c>
      <c r="F69" s="260" t="s">
        <v>736</v>
      </c>
      <c r="G69" s="260" t="s">
        <v>744</v>
      </c>
      <c r="H69" s="260" t="s">
        <v>789</v>
      </c>
      <c r="I69" s="260" t="s">
        <v>739</v>
      </c>
      <c r="J69" s="262" t="s">
        <v>749</v>
      </c>
      <c r="K69" s="262" t="s">
        <v>790</v>
      </c>
      <c r="L69" s="261"/>
      <c r="M69" s="261"/>
      <c r="N69" s="261"/>
      <c r="O69" s="261"/>
      <c r="P69" s="261"/>
      <c r="Q69" s="261"/>
      <c r="R69" s="261"/>
      <c r="S69" s="261"/>
      <c r="T69" s="261"/>
      <c r="U69" s="261"/>
      <c r="V69" s="261"/>
      <c r="W69" s="261"/>
      <c r="X69" s="261"/>
      <c r="Y69" s="261"/>
      <c r="Z69" s="261"/>
      <c r="AA69" s="261"/>
      <c r="AB69" s="261"/>
      <c r="AC69" s="261"/>
      <c r="AD69" s="261"/>
    </row>
    <row r="70" spans="2:30" ht="18.75" hidden="1" customHeight="1">
      <c r="B70" s="260">
        <v>60</v>
      </c>
      <c r="C70" s="260">
        <v>95</v>
      </c>
      <c r="D70" s="261" t="s">
        <v>807</v>
      </c>
      <c r="E70" s="261" t="s">
        <v>751</v>
      </c>
      <c r="F70" s="260" t="s">
        <v>736</v>
      </c>
      <c r="G70" s="260" t="s">
        <v>744</v>
      </c>
      <c r="H70" s="260" t="s">
        <v>789</v>
      </c>
      <c r="I70" s="260" t="s">
        <v>739</v>
      </c>
      <c r="J70" s="262" t="s">
        <v>750</v>
      </c>
      <c r="K70" s="297" t="s">
        <v>790</v>
      </c>
      <c r="L70" s="261"/>
      <c r="M70" s="261"/>
      <c r="N70" s="261"/>
      <c r="O70" s="261"/>
      <c r="P70" s="261"/>
      <c r="Q70" s="261"/>
      <c r="R70" s="261"/>
      <c r="S70" s="261"/>
      <c r="T70" s="261"/>
      <c r="U70" s="261"/>
      <c r="V70" s="261"/>
      <c r="W70" s="261"/>
      <c r="X70" s="261"/>
      <c r="Y70" s="261"/>
      <c r="Z70" s="261"/>
      <c r="AA70" s="261"/>
      <c r="AB70" s="261"/>
      <c r="AC70" s="261"/>
      <c r="AD70" s="261"/>
    </row>
    <row r="71" spans="2:30" ht="18.75" hidden="1" customHeight="1">
      <c r="B71" s="260">
        <v>61</v>
      </c>
      <c r="C71" s="260">
        <v>98</v>
      </c>
      <c r="D71" s="261" t="s">
        <v>808</v>
      </c>
      <c r="E71" s="261" t="s">
        <v>743</v>
      </c>
      <c r="F71" s="260" t="s">
        <v>736</v>
      </c>
      <c r="G71" s="260" t="s">
        <v>737</v>
      </c>
      <c r="H71" s="260" t="s">
        <v>789</v>
      </c>
      <c r="I71" s="260" t="s">
        <v>739</v>
      </c>
      <c r="J71" s="262" t="s">
        <v>752</v>
      </c>
      <c r="K71" s="262" t="s">
        <v>790</v>
      </c>
      <c r="L71" s="261"/>
      <c r="M71" s="261"/>
      <c r="N71" s="261"/>
      <c r="O71" s="261"/>
      <c r="P71" s="261"/>
      <c r="Q71" s="261"/>
      <c r="R71" s="261"/>
      <c r="S71" s="261"/>
      <c r="T71" s="261"/>
      <c r="U71" s="261"/>
      <c r="V71" s="261"/>
      <c r="W71" s="261"/>
      <c r="X71" s="261"/>
      <c r="Y71" s="261"/>
      <c r="Z71" s="261"/>
      <c r="AA71" s="261"/>
      <c r="AB71" s="261"/>
      <c r="AC71" s="261"/>
      <c r="AD71" s="261"/>
    </row>
    <row r="72" spans="2:30" ht="18.75" hidden="1" customHeight="1">
      <c r="B72" s="260">
        <v>62</v>
      </c>
      <c r="C72" s="260">
        <v>99</v>
      </c>
      <c r="D72" s="261" t="s">
        <v>809</v>
      </c>
      <c r="E72" s="261" t="s">
        <v>743</v>
      </c>
      <c r="F72" s="260" t="s">
        <v>736</v>
      </c>
      <c r="G72" s="260" t="s">
        <v>737</v>
      </c>
      <c r="H72" s="260" t="s">
        <v>789</v>
      </c>
      <c r="I72" s="260" t="s">
        <v>739</v>
      </c>
      <c r="J72" s="262" t="s">
        <v>753</v>
      </c>
      <c r="K72" s="262" t="s">
        <v>790</v>
      </c>
      <c r="L72" s="261"/>
      <c r="M72" s="261"/>
      <c r="N72" s="261"/>
      <c r="O72" s="261"/>
      <c r="P72" s="261"/>
      <c r="Q72" s="261"/>
      <c r="R72" s="261"/>
      <c r="S72" s="261"/>
      <c r="T72" s="261"/>
      <c r="U72" s="261"/>
      <c r="V72" s="261"/>
      <c r="W72" s="261"/>
      <c r="X72" s="261"/>
      <c r="Y72" s="261"/>
      <c r="Z72" s="261"/>
      <c r="AA72" s="261"/>
      <c r="AB72" s="261"/>
      <c r="AC72" s="261"/>
      <c r="AD72" s="261"/>
    </row>
    <row r="73" spans="2:30" ht="18.75" customHeight="1">
      <c r="B73" s="260">
        <v>63</v>
      </c>
      <c r="C73" s="260">
        <v>100</v>
      </c>
      <c r="D73" s="261" t="s">
        <v>810</v>
      </c>
      <c r="E73" s="261" t="s">
        <v>743</v>
      </c>
      <c r="F73" s="260" t="s">
        <v>736</v>
      </c>
      <c r="G73" s="260" t="s">
        <v>737</v>
      </c>
      <c r="H73" s="260" t="s">
        <v>789</v>
      </c>
      <c r="I73" s="260" t="s">
        <v>739</v>
      </c>
      <c r="J73" s="260" t="s">
        <v>754</v>
      </c>
      <c r="K73" s="260" t="s">
        <v>790</v>
      </c>
      <c r="L73" s="261">
        <v>2024</v>
      </c>
      <c r="M73" s="461">
        <v>13138660.439999999</v>
      </c>
      <c r="N73" s="261" t="s">
        <v>755</v>
      </c>
      <c r="O73" s="261" t="s">
        <v>755</v>
      </c>
      <c r="P73" s="459">
        <v>807825.4</v>
      </c>
      <c r="Q73" s="459">
        <v>10835908.240043785</v>
      </c>
      <c r="R73" s="459">
        <v>37238741.975426555</v>
      </c>
      <c r="S73" s="459">
        <v>40323781.838929698</v>
      </c>
      <c r="T73" s="459">
        <v>4180882.7597792</v>
      </c>
      <c r="U73" s="459">
        <v>4180882.7597792</v>
      </c>
      <c r="V73" s="459">
        <v>4180882.7597792</v>
      </c>
      <c r="W73" s="459">
        <v>4180882.7597792</v>
      </c>
      <c r="X73" s="459">
        <v>4180882.7597792</v>
      </c>
      <c r="Y73" s="459">
        <v>4180882.7597792</v>
      </c>
      <c r="Z73" s="459">
        <v>4180882.7597792</v>
      </c>
      <c r="AA73" s="459">
        <v>4180882.7597792</v>
      </c>
      <c r="AB73" s="261" t="s">
        <v>799</v>
      </c>
      <c r="AC73" s="296" t="s">
        <v>811</v>
      </c>
      <c r="AD73" s="261"/>
    </row>
    <row r="74" spans="2:30" ht="18.75" customHeight="1">
      <c r="B74" s="260">
        <v>64</v>
      </c>
      <c r="C74" s="260">
        <v>101</v>
      </c>
      <c r="D74" s="261" t="s">
        <v>812</v>
      </c>
      <c r="E74" s="261" t="s">
        <v>735</v>
      </c>
      <c r="F74" s="260" t="s">
        <v>736</v>
      </c>
      <c r="G74" s="260" t="s">
        <v>737</v>
      </c>
      <c r="H74" s="260" t="s">
        <v>789</v>
      </c>
      <c r="I74" s="260" t="s">
        <v>739</v>
      </c>
      <c r="J74" s="260" t="s">
        <v>757</v>
      </c>
      <c r="K74" s="476" t="s">
        <v>790</v>
      </c>
      <c r="L74" s="261">
        <v>2024</v>
      </c>
      <c r="M74" s="461">
        <v>12694147.310000001</v>
      </c>
      <c r="N74" s="261" t="s">
        <v>755</v>
      </c>
      <c r="O74" s="261" t="s">
        <v>755</v>
      </c>
      <c r="P74" s="459">
        <v>483628.24000000011</v>
      </c>
      <c r="Q74" s="459">
        <v>7718924.1680833567</v>
      </c>
      <c r="R74" s="459">
        <v>20481308.086484607</v>
      </c>
      <c r="S74" s="459">
        <v>22178080.011411335</v>
      </c>
      <c r="T74" s="459">
        <v>2508529.6558675198</v>
      </c>
      <c r="U74" s="459">
        <v>2508529.6558675198</v>
      </c>
      <c r="V74" s="459">
        <v>2508529.6558675198</v>
      </c>
      <c r="W74" s="459">
        <v>2508529.6558675198</v>
      </c>
      <c r="X74" s="459">
        <v>2508529.6558675198</v>
      </c>
      <c r="Y74" s="459">
        <v>2508529.6558675198</v>
      </c>
      <c r="Z74" s="459">
        <v>2508529.6558675198</v>
      </c>
      <c r="AA74" s="459">
        <v>2508529.6558675198</v>
      </c>
      <c r="AB74" s="261" t="s">
        <v>799</v>
      </c>
      <c r="AC74" s="296" t="s">
        <v>811</v>
      </c>
      <c r="AD74" s="261"/>
    </row>
    <row r="75" spans="2:30" ht="18.75" hidden="1" customHeight="1">
      <c r="B75" s="260">
        <v>65</v>
      </c>
      <c r="C75" s="260">
        <v>102</v>
      </c>
      <c r="D75" s="261" t="s">
        <v>813</v>
      </c>
      <c r="E75" s="261" t="s">
        <v>743</v>
      </c>
      <c r="F75" s="260" t="s">
        <v>736</v>
      </c>
      <c r="G75" s="260" t="s">
        <v>744</v>
      </c>
      <c r="H75" s="260" t="s">
        <v>789</v>
      </c>
      <c r="I75" s="260" t="s">
        <v>739</v>
      </c>
      <c r="J75" s="262" t="s">
        <v>742</v>
      </c>
      <c r="K75" s="262" t="s">
        <v>790</v>
      </c>
      <c r="L75" s="261"/>
      <c r="M75" s="261"/>
      <c r="N75" s="261"/>
      <c r="O75" s="261"/>
      <c r="P75" s="261"/>
      <c r="Q75" s="261"/>
      <c r="R75" s="261"/>
      <c r="S75" s="261"/>
      <c r="T75" s="261"/>
      <c r="U75" s="261"/>
      <c r="V75" s="261"/>
      <c r="W75" s="261"/>
      <c r="X75" s="261"/>
      <c r="Y75" s="261"/>
      <c r="Z75" s="261"/>
      <c r="AA75" s="261"/>
      <c r="AB75" s="261"/>
      <c r="AC75" s="261"/>
      <c r="AD75" s="261"/>
    </row>
    <row r="76" spans="2:30" ht="18.75" hidden="1" customHeight="1">
      <c r="B76" s="260">
        <v>66</v>
      </c>
      <c r="C76" s="260">
        <v>103</v>
      </c>
      <c r="D76" s="261" t="s">
        <v>814</v>
      </c>
      <c r="E76" s="261" t="s">
        <v>743</v>
      </c>
      <c r="F76" s="260" t="s">
        <v>736</v>
      </c>
      <c r="G76" s="260" t="s">
        <v>744</v>
      </c>
      <c r="H76" s="260" t="s">
        <v>789</v>
      </c>
      <c r="I76" s="260" t="s">
        <v>739</v>
      </c>
      <c r="J76" s="262" t="s">
        <v>746</v>
      </c>
      <c r="K76" s="262" t="s">
        <v>790</v>
      </c>
      <c r="L76" s="261"/>
      <c r="M76" s="261"/>
      <c r="N76" s="261"/>
      <c r="O76" s="261"/>
      <c r="P76" s="261"/>
      <c r="Q76" s="261"/>
      <c r="R76" s="261"/>
      <c r="S76" s="261"/>
      <c r="T76" s="261"/>
      <c r="U76" s="261"/>
      <c r="V76" s="261"/>
      <c r="W76" s="261"/>
      <c r="X76" s="261"/>
      <c r="Y76" s="261"/>
      <c r="Z76" s="261"/>
      <c r="AA76" s="261"/>
      <c r="AB76" s="261"/>
      <c r="AC76" s="261"/>
      <c r="AD76" s="261"/>
    </row>
    <row r="77" spans="2:30" ht="18.75" hidden="1" customHeight="1">
      <c r="B77" s="260">
        <v>67</v>
      </c>
      <c r="C77" s="260">
        <v>104</v>
      </c>
      <c r="D77" s="261" t="s">
        <v>815</v>
      </c>
      <c r="E77" s="261" t="s">
        <v>743</v>
      </c>
      <c r="F77" s="260" t="s">
        <v>736</v>
      </c>
      <c r="G77" s="260" t="s">
        <v>744</v>
      </c>
      <c r="H77" s="260" t="s">
        <v>789</v>
      </c>
      <c r="I77" s="260" t="s">
        <v>739</v>
      </c>
      <c r="J77" s="262" t="s">
        <v>747</v>
      </c>
      <c r="K77" s="262" t="s">
        <v>790</v>
      </c>
      <c r="L77" s="261"/>
      <c r="M77" s="261"/>
      <c r="N77" s="261"/>
      <c r="O77" s="261"/>
      <c r="P77" s="261"/>
      <c r="Q77" s="261"/>
      <c r="R77" s="261"/>
      <c r="S77" s="261"/>
      <c r="T77" s="261"/>
      <c r="U77" s="261"/>
      <c r="V77" s="261"/>
      <c r="W77" s="261"/>
      <c r="X77" s="261"/>
      <c r="Y77" s="261"/>
      <c r="Z77" s="261"/>
      <c r="AA77" s="261"/>
      <c r="AB77" s="261"/>
      <c r="AC77" s="261"/>
      <c r="AD77" s="261"/>
    </row>
    <row r="78" spans="2:30" ht="18.75" hidden="1" customHeight="1">
      <c r="B78" s="260">
        <v>68</v>
      </c>
      <c r="C78" s="260">
        <v>105</v>
      </c>
      <c r="D78" s="261" t="s">
        <v>816</v>
      </c>
      <c r="E78" s="261" t="s">
        <v>743</v>
      </c>
      <c r="F78" s="260" t="s">
        <v>736</v>
      </c>
      <c r="G78" s="260" t="s">
        <v>744</v>
      </c>
      <c r="H78" s="260" t="s">
        <v>789</v>
      </c>
      <c r="I78" s="260" t="s">
        <v>739</v>
      </c>
      <c r="J78" s="262" t="s">
        <v>748</v>
      </c>
      <c r="K78" s="262" t="s">
        <v>790</v>
      </c>
      <c r="L78" s="261"/>
      <c r="M78" s="261"/>
      <c r="N78" s="261"/>
      <c r="O78" s="261"/>
      <c r="P78" s="261"/>
      <c r="Q78" s="261"/>
      <c r="R78" s="261"/>
      <c r="S78" s="261"/>
      <c r="T78" s="261"/>
      <c r="U78" s="261"/>
      <c r="V78" s="261"/>
      <c r="W78" s="261"/>
      <c r="X78" s="261"/>
      <c r="Y78" s="261"/>
      <c r="Z78" s="261"/>
      <c r="AA78" s="261"/>
      <c r="AB78" s="261"/>
      <c r="AC78" s="261"/>
      <c r="AD78" s="261"/>
    </row>
    <row r="79" spans="2:30" ht="18.75" hidden="1" customHeight="1">
      <c r="B79" s="260">
        <v>69</v>
      </c>
      <c r="C79" s="260">
        <v>106</v>
      </c>
      <c r="D79" s="261" t="s">
        <v>817</v>
      </c>
      <c r="E79" s="261" t="s">
        <v>743</v>
      </c>
      <c r="F79" s="260" t="s">
        <v>736</v>
      </c>
      <c r="G79" s="260" t="s">
        <v>744</v>
      </c>
      <c r="H79" s="260" t="s">
        <v>789</v>
      </c>
      <c r="I79" s="260" t="s">
        <v>739</v>
      </c>
      <c r="J79" s="262" t="s">
        <v>749</v>
      </c>
      <c r="K79" s="262" t="s">
        <v>790</v>
      </c>
      <c r="L79" s="261"/>
      <c r="M79" s="261"/>
      <c r="N79" s="261"/>
      <c r="O79" s="261"/>
      <c r="P79" s="261"/>
      <c r="Q79" s="261"/>
      <c r="R79" s="261"/>
      <c r="S79" s="261"/>
      <c r="T79" s="261"/>
      <c r="U79" s="261"/>
      <c r="V79" s="261"/>
      <c r="W79" s="261"/>
      <c r="X79" s="261"/>
      <c r="Y79" s="261"/>
      <c r="Z79" s="261"/>
      <c r="AA79" s="261"/>
      <c r="AB79" s="261"/>
      <c r="AC79" s="261"/>
      <c r="AD79" s="261"/>
    </row>
    <row r="80" spans="2:30" ht="18.75" hidden="1" customHeight="1">
      <c r="B80" s="260">
        <v>70</v>
      </c>
      <c r="C80" s="260">
        <v>107</v>
      </c>
      <c r="D80" s="261" t="s">
        <v>818</v>
      </c>
      <c r="E80" s="261" t="s">
        <v>751</v>
      </c>
      <c r="F80" s="260" t="s">
        <v>736</v>
      </c>
      <c r="G80" s="260" t="s">
        <v>744</v>
      </c>
      <c r="H80" s="260" t="s">
        <v>789</v>
      </c>
      <c r="I80" s="260" t="s">
        <v>739</v>
      </c>
      <c r="J80" s="262" t="s">
        <v>750</v>
      </c>
      <c r="K80" s="297" t="s">
        <v>790</v>
      </c>
      <c r="L80" s="261"/>
      <c r="M80" s="261"/>
      <c r="N80" s="261"/>
      <c r="O80" s="261"/>
      <c r="P80" s="261"/>
      <c r="Q80" s="261"/>
      <c r="R80" s="261"/>
      <c r="S80" s="261"/>
      <c r="T80" s="261"/>
      <c r="U80" s="261"/>
      <c r="V80" s="261"/>
      <c r="W80" s="261"/>
      <c r="X80" s="261"/>
      <c r="Y80" s="261"/>
      <c r="Z80" s="261"/>
      <c r="AA80" s="261"/>
      <c r="AB80" s="261"/>
      <c r="AC80" s="261"/>
      <c r="AD80" s="261"/>
    </row>
    <row r="81" spans="2:30" ht="18.75" hidden="1" customHeight="1">
      <c r="B81" s="260">
        <v>71</v>
      </c>
      <c r="C81" s="260">
        <v>110</v>
      </c>
      <c r="D81" s="261" t="s">
        <v>819</v>
      </c>
      <c r="E81" s="261" t="s">
        <v>743</v>
      </c>
      <c r="F81" s="260" t="s">
        <v>736</v>
      </c>
      <c r="G81" s="260" t="s">
        <v>737</v>
      </c>
      <c r="H81" s="260" t="s">
        <v>789</v>
      </c>
      <c r="I81" s="260" t="s">
        <v>739</v>
      </c>
      <c r="J81" s="262" t="s">
        <v>752</v>
      </c>
      <c r="K81" s="262" t="s">
        <v>790</v>
      </c>
      <c r="L81" s="261"/>
      <c r="M81" s="261"/>
      <c r="N81" s="261"/>
      <c r="O81" s="261"/>
      <c r="P81" s="261"/>
      <c r="Q81" s="261"/>
      <c r="R81" s="261"/>
      <c r="S81" s="261"/>
      <c r="T81" s="261"/>
      <c r="U81" s="261"/>
      <c r="V81" s="261"/>
      <c r="W81" s="261"/>
      <c r="X81" s="261"/>
      <c r="Y81" s="261"/>
      <c r="Z81" s="261"/>
      <c r="AA81" s="261"/>
      <c r="AB81" s="261"/>
      <c r="AC81" s="261"/>
      <c r="AD81" s="261"/>
    </row>
    <row r="82" spans="2:30" ht="18.75" hidden="1" customHeight="1">
      <c r="B82" s="260">
        <v>72</v>
      </c>
      <c r="C82" s="260">
        <v>111</v>
      </c>
      <c r="D82" s="261" t="s">
        <v>820</v>
      </c>
      <c r="E82" s="261" t="s">
        <v>743</v>
      </c>
      <c r="F82" s="260" t="s">
        <v>736</v>
      </c>
      <c r="G82" s="260" t="s">
        <v>737</v>
      </c>
      <c r="H82" s="260" t="s">
        <v>789</v>
      </c>
      <c r="I82" s="260" t="s">
        <v>739</v>
      </c>
      <c r="J82" s="262" t="s">
        <v>753</v>
      </c>
      <c r="K82" s="262" t="s">
        <v>790</v>
      </c>
      <c r="L82" s="261"/>
      <c r="M82" s="261"/>
      <c r="N82" s="261"/>
      <c r="O82" s="261"/>
      <c r="P82" s="261"/>
      <c r="Q82" s="261"/>
      <c r="R82" s="261"/>
      <c r="S82" s="261"/>
      <c r="T82" s="261"/>
      <c r="U82" s="261"/>
      <c r="V82" s="261"/>
      <c r="W82" s="261"/>
      <c r="X82" s="261"/>
      <c r="Y82" s="261"/>
      <c r="Z82" s="261"/>
      <c r="AA82" s="261"/>
      <c r="AB82" s="261"/>
      <c r="AC82" s="261"/>
      <c r="AD82" s="261"/>
    </row>
    <row r="83" spans="2:30" ht="18.75" customHeight="1">
      <c r="B83" s="260">
        <v>73</v>
      </c>
      <c r="C83" s="260">
        <v>112</v>
      </c>
      <c r="D83" s="261" t="s">
        <v>821</v>
      </c>
      <c r="E83" s="261" t="s">
        <v>743</v>
      </c>
      <c r="F83" s="260" t="s">
        <v>736</v>
      </c>
      <c r="G83" s="260" t="s">
        <v>737</v>
      </c>
      <c r="H83" s="260" t="s">
        <v>789</v>
      </c>
      <c r="I83" s="260" t="s">
        <v>739</v>
      </c>
      <c r="J83" s="260" t="s">
        <v>754</v>
      </c>
      <c r="K83" s="260" t="s">
        <v>790</v>
      </c>
      <c r="L83" s="261">
        <v>2024</v>
      </c>
      <c r="M83" s="461">
        <v>138902.23000000001</v>
      </c>
      <c r="N83" s="261" t="s">
        <v>755</v>
      </c>
      <c r="O83" s="261" t="s">
        <v>755</v>
      </c>
      <c r="P83" s="459">
        <v>813352.31</v>
      </c>
      <c r="Q83" s="459">
        <v>10263771.149933225</v>
      </c>
      <c r="R83" s="459">
        <v>12972703.567828026</v>
      </c>
      <c r="S83" s="459">
        <v>13005718.766925456</v>
      </c>
      <c r="T83" s="459">
        <v>2353449.5588852298</v>
      </c>
      <c r="U83" s="459">
        <v>2353449.5588852298</v>
      </c>
      <c r="V83" s="459">
        <v>2353449.5588852298</v>
      </c>
      <c r="W83" s="459">
        <v>2353449.5588852298</v>
      </c>
      <c r="X83" s="459">
        <v>2353449.5588852298</v>
      </c>
      <c r="Y83" s="459">
        <v>2353449.5588852298</v>
      </c>
      <c r="Z83" s="459">
        <v>2353449.5588852298</v>
      </c>
      <c r="AA83" s="459">
        <v>2353449.5588852298</v>
      </c>
      <c r="AB83" s="261" t="s">
        <v>799</v>
      </c>
      <c r="AC83" s="296" t="s">
        <v>822</v>
      </c>
      <c r="AD83" s="261"/>
    </row>
    <row r="84" spans="2:30" ht="18.75" customHeight="1">
      <c r="B84" s="260">
        <v>74</v>
      </c>
      <c r="C84" s="260">
        <v>113</v>
      </c>
      <c r="D84" s="261" t="s">
        <v>823</v>
      </c>
      <c r="E84" s="261" t="s">
        <v>743</v>
      </c>
      <c r="F84" s="260" t="s">
        <v>736</v>
      </c>
      <c r="G84" s="260" t="s">
        <v>737</v>
      </c>
      <c r="H84" s="260" t="s">
        <v>789</v>
      </c>
      <c r="I84" s="260" t="s">
        <v>739</v>
      </c>
      <c r="J84" s="260" t="s">
        <v>757</v>
      </c>
      <c r="K84" s="260" t="s">
        <v>790</v>
      </c>
      <c r="L84" s="261">
        <v>2024</v>
      </c>
      <c r="M84" s="461">
        <v>100577.77</v>
      </c>
      <c r="N84" s="261" t="s">
        <v>755</v>
      </c>
      <c r="O84" s="261" t="s">
        <v>755</v>
      </c>
      <c r="P84" s="459">
        <v>488011.386</v>
      </c>
      <c r="Q84" s="459">
        <v>5853757.0999643719</v>
      </c>
      <c r="R84" s="459">
        <v>7403617.3351060692</v>
      </c>
      <c r="S84" s="459">
        <v>7421775.694608341</v>
      </c>
      <c r="T84" s="459">
        <v>1302587.598356538</v>
      </c>
      <c r="U84" s="459">
        <v>1302587.598356538</v>
      </c>
      <c r="V84" s="459">
        <v>1302587.598356538</v>
      </c>
      <c r="W84" s="459">
        <v>1302587.598356538</v>
      </c>
      <c r="X84" s="459">
        <v>1302587.598356538</v>
      </c>
      <c r="Y84" s="459">
        <v>1302587.598356538</v>
      </c>
      <c r="Z84" s="459">
        <v>1302587.598356538</v>
      </c>
      <c r="AA84" s="459">
        <v>1302587.598356538</v>
      </c>
      <c r="AB84" s="261" t="s">
        <v>799</v>
      </c>
      <c r="AC84" s="296" t="s">
        <v>822</v>
      </c>
      <c r="AD84" s="261"/>
    </row>
    <row r="85" spans="2:30" ht="18.75" hidden="1" customHeight="1">
      <c r="B85" s="260">
        <v>75</v>
      </c>
      <c r="C85" s="260">
        <v>114</v>
      </c>
      <c r="D85" s="261" t="s">
        <v>734</v>
      </c>
      <c r="E85" s="261" t="s">
        <v>735</v>
      </c>
      <c r="F85" s="260" t="s">
        <v>736</v>
      </c>
      <c r="G85" s="260" t="s">
        <v>737</v>
      </c>
      <c r="H85" s="260" t="s">
        <v>789</v>
      </c>
      <c r="I85" s="260" t="s">
        <v>739</v>
      </c>
      <c r="J85" s="262" t="s">
        <v>740</v>
      </c>
      <c r="K85" s="297" t="s">
        <v>741</v>
      </c>
      <c r="L85" s="261"/>
      <c r="M85" s="261"/>
      <c r="N85" s="261"/>
      <c r="O85" s="261"/>
      <c r="P85" s="261"/>
      <c r="Q85" s="261"/>
      <c r="R85" s="261"/>
      <c r="S85" s="261"/>
      <c r="T85" s="261"/>
      <c r="U85" s="261"/>
      <c r="V85" s="261"/>
      <c r="W85" s="261"/>
      <c r="X85" s="261"/>
      <c r="Y85" s="261"/>
      <c r="Z85" s="261"/>
      <c r="AA85" s="261"/>
      <c r="AB85" s="261"/>
      <c r="AC85" s="261"/>
      <c r="AD85" s="261"/>
    </row>
    <row r="86" spans="2:30" ht="18.75" hidden="1" customHeight="1">
      <c r="B86" s="260">
        <v>76</v>
      </c>
      <c r="C86" s="260">
        <v>116</v>
      </c>
      <c r="D86" s="261" t="s">
        <v>824</v>
      </c>
      <c r="E86" s="261" t="s">
        <v>743</v>
      </c>
      <c r="F86" s="260" t="s">
        <v>736</v>
      </c>
      <c r="G86" s="260" t="s">
        <v>744</v>
      </c>
      <c r="H86" s="260" t="s">
        <v>789</v>
      </c>
      <c r="I86" s="260" t="s">
        <v>739</v>
      </c>
      <c r="J86" s="262" t="s">
        <v>784</v>
      </c>
      <c r="K86" s="262" t="s">
        <v>825</v>
      </c>
      <c r="L86" s="261"/>
      <c r="M86" s="261"/>
      <c r="N86" s="261"/>
      <c r="O86" s="261"/>
      <c r="P86" s="261"/>
      <c r="Q86" s="261"/>
      <c r="R86" s="261"/>
      <c r="S86" s="261"/>
      <c r="T86" s="261"/>
      <c r="U86" s="261"/>
      <c r="V86" s="261"/>
      <c r="W86" s="261"/>
      <c r="X86" s="261"/>
      <c r="Y86" s="261"/>
      <c r="Z86" s="261"/>
      <c r="AA86" s="261"/>
      <c r="AB86" s="261"/>
      <c r="AC86" s="261"/>
      <c r="AD86" s="261"/>
    </row>
    <row r="87" spans="2:30" ht="18.75" hidden="1" customHeight="1">
      <c r="B87" s="260">
        <v>77</v>
      </c>
      <c r="C87" s="260">
        <v>117</v>
      </c>
      <c r="D87" s="261" t="s">
        <v>826</v>
      </c>
      <c r="E87" s="261" t="s">
        <v>743</v>
      </c>
      <c r="F87" s="260" t="s">
        <v>736</v>
      </c>
      <c r="G87" s="260" t="s">
        <v>744</v>
      </c>
      <c r="H87" s="260" t="s">
        <v>789</v>
      </c>
      <c r="I87" s="260" t="s">
        <v>739</v>
      </c>
      <c r="J87" s="262" t="s">
        <v>787</v>
      </c>
      <c r="K87" s="262" t="s">
        <v>825</v>
      </c>
      <c r="L87" s="261"/>
      <c r="M87" s="261"/>
      <c r="N87" s="261"/>
      <c r="O87" s="261"/>
      <c r="P87" s="261"/>
      <c r="Q87" s="261"/>
      <c r="R87" s="261"/>
      <c r="S87" s="261"/>
      <c r="T87" s="261"/>
      <c r="U87" s="261"/>
      <c r="V87" s="261"/>
      <c r="W87" s="261"/>
      <c r="X87" s="261"/>
      <c r="Y87" s="261"/>
      <c r="Z87" s="261"/>
      <c r="AA87" s="261"/>
      <c r="AB87" s="261"/>
      <c r="AC87" s="261"/>
      <c r="AD87" s="261"/>
    </row>
    <row r="88" spans="2:30" ht="18.75" hidden="1" customHeight="1">
      <c r="B88" s="260">
        <v>78</v>
      </c>
      <c r="C88" s="260">
        <v>119</v>
      </c>
      <c r="D88" s="261" t="s">
        <v>827</v>
      </c>
      <c r="E88" s="261" t="s">
        <v>743</v>
      </c>
      <c r="F88" s="260" t="s">
        <v>736</v>
      </c>
      <c r="G88" s="260" t="s">
        <v>744</v>
      </c>
      <c r="H88" s="260" t="s">
        <v>789</v>
      </c>
      <c r="I88" s="260" t="s">
        <v>739</v>
      </c>
      <c r="J88" s="262" t="s">
        <v>784</v>
      </c>
      <c r="K88" s="262" t="s">
        <v>828</v>
      </c>
      <c r="L88" s="261"/>
      <c r="M88" s="261"/>
      <c r="N88" s="261"/>
      <c r="O88" s="261"/>
      <c r="P88" s="261"/>
      <c r="Q88" s="261"/>
      <c r="R88" s="261"/>
      <c r="S88" s="261"/>
      <c r="T88" s="261"/>
      <c r="U88" s="261"/>
      <c r="V88" s="261"/>
      <c r="W88" s="261"/>
      <c r="X88" s="261"/>
      <c r="Y88" s="261"/>
      <c r="Z88" s="261"/>
      <c r="AA88" s="261"/>
      <c r="AB88" s="261"/>
      <c r="AC88" s="261"/>
      <c r="AD88" s="261"/>
    </row>
    <row r="89" spans="2:30" ht="18.75" hidden="1" customHeight="1">
      <c r="B89" s="260">
        <v>79</v>
      </c>
      <c r="C89" s="260">
        <v>120</v>
      </c>
      <c r="D89" s="261" t="s">
        <v>829</v>
      </c>
      <c r="E89" s="261" t="s">
        <v>743</v>
      </c>
      <c r="F89" s="260" t="s">
        <v>736</v>
      </c>
      <c r="G89" s="260" t="s">
        <v>744</v>
      </c>
      <c r="H89" s="260" t="s">
        <v>789</v>
      </c>
      <c r="I89" s="260" t="s">
        <v>739</v>
      </c>
      <c r="J89" s="262" t="s">
        <v>787</v>
      </c>
      <c r="K89" s="262" t="s">
        <v>828</v>
      </c>
      <c r="L89" s="261"/>
      <c r="M89" s="261"/>
      <c r="N89" s="261"/>
      <c r="O89" s="261"/>
      <c r="P89" s="261"/>
      <c r="Q89" s="261"/>
      <c r="R89" s="261"/>
      <c r="S89" s="261"/>
      <c r="T89" s="261"/>
      <c r="U89" s="261"/>
      <c r="V89" s="261"/>
      <c r="W89" s="261"/>
      <c r="X89" s="261"/>
      <c r="Y89" s="261"/>
      <c r="Z89" s="261"/>
      <c r="AA89" s="261"/>
      <c r="AB89" s="261"/>
      <c r="AC89" s="261"/>
      <c r="AD89" s="261"/>
    </row>
    <row r="90" spans="2:30" ht="18.75" hidden="1" customHeight="1">
      <c r="B90" s="260">
        <v>80</v>
      </c>
      <c r="C90" s="260">
        <v>139</v>
      </c>
      <c r="D90" s="261" t="s">
        <v>742</v>
      </c>
      <c r="E90" s="261" t="s">
        <v>743</v>
      </c>
      <c r="F90" s="260" t="s">
        <v>736</v>
      </c>
      <c r="G90" s="260" t="s">
        <v>744</v>
      </c>
      <c r="H90" s="260" t="s">
        <v>830</v>
      </c>
      <c r="I90" s="260" t="s">
        <v>739</v>
      </c>
      <c r="J90" s="262" t="s">
        <v>831</v>
      </c>
      <c r="K90" s="262" t="s">
        <v>745</v>
      </c>
      <c r="L90" s="261"/>
      <c r="M90" s="261"/>
      <c r="N90" s="261"/>
      <c r="O90" s="261"/>
      <c r="P90" s="261"/>
      <c r="Q90" s="261"/>
      <c r="R90" s="261"/>
      <c r="S90" s="261"/>
      <c r="T90" s="261"/>
      <c r="U90" s="261"/>
      <c r="V90" s="261"/>
      <c r="W90" s="261"/>
      <c r="X90" s="261"/>
      <c r="Y90" s="261"/>
      <c r="Z90" s="261"/>
      <c r="AA90" s="261"/>
      <c r="AB90" s="261"/>
      <c r="AC90" s="261"/>
      <c r="AD90" s="261"/>
    </row>
    <row r="91" spans="2:30" ht="18.75" hidden="1" customHeight="1">
      <c r="B91" s="260">
        <v>81</v>
      </c>
      <c r="C91" s="260">
        <v>140</v>
      </c>
      <c r="D91" s="261" t="s">
        <v>746</v>
      </c>
      <c r="E91" s="261" t="s">
        <v>743</v>
      </c>
      <c r="F91" s="260" t="s">
        <v>736</v>
      </c>
      <c r="G91" s="260" t="s">
        <v>744</v>
      </c>
      <c r="H91" s="260" t="s">
        <v>830</v>
      </c>
      <c r="I91" s="260" t="s">
        <v>739</v>
      </c>
      <c r="J91" s="262" t="s">
        <v>831</v>
      </c>
      <c r="K91" s="262" t="s">
        <v>745</v>
      </c>
      <c r="L91" s="261"/>
      <c r="M91" s="261"/>
      <c r="N91" s="261"/>
      <c r="O91" s="261"/>
      <c r="P91" s="261"/>
      <c r="Q91" s="261"/>
      <c r="R91" s="261"/>
      <c r="S91" s="261"/>
      <c r="T91" s="261"/>
      <c r="U91" s="261"/>
      <c r="V91" s="261"/>
      <c r="W91" s="261"/>
      <c r="X91" s="261"/>
      <c r="Y91" s="261"/>
      <c r="Z91" s="261"/>
      <c r="AA91" s="261"/>
      <c r="AB91" s="261"/>
      <c r="AC91" s="261"/>
      <c r="AD91" s="261"/>
    </row>
    <row r="92" spans="2:30" ht="18.75" hidden="1" customHeight="1">
      <c r="B92" s="260">
        <v>82</v>
      </c>
      <c r="C92" s="260">
        <v>141</v>
      </c>
      <c r="D92" s="261" t="s">
        <v>747</v>
      </c>
      <c r="E92" s="261" t="s">
        <v>743</v>
      </c>
      <c r="F92" s="260" t="s">
        <v>736</v>
      </c>
      <c r="G92" s="260" t="s">
        <v>744</v>
      </c>
      <c r="H92" s="260" t="s">
        <v>830</v>
      </c>
      <c r="I92" s="260" t="s">
        <v>739</v>
      </c>
      <c r="J92" s="262" t="s">
        <v>832</v>
      </c>
      <c r="K92" s="262" t="s">
        <v>745</v>
      </c>
      <c r="L92" s="261"/>
      <c r="M92" s="261"/>
      <c r="N92" s="261"/>
      <c r="O92" s="261"/>
      <c r="P92" s="261"/>
      <c r="Q92" s="261"/>
      <c r="R92" s="261"/>
      <c r="S92" s="261"/>
      <c r="T92" s="261"/>
      <c r="U92" s="261"/>
      <c r="V92" s="261"/>
      <c r="W92" s="261"/>
      <c r="X92" s="261"/>
      <c r="Y92" s="261"/>
      <c r="Z92" s="261"/>
      <c r="AA92" s="261"/>
      <c r="AB92" s="261"/>
      <c r="AC92" s="261"/>
      <c r="AD92" s="261"/>
    </row>
    <row r="93" spans="2:30" ht="18.75" hidden="1" customHeight="1">
      <c r="B93" s="260">
        <v>83</v>
      </c>
      <c r="C93" s="260">
        <v>142</v>
      </c>
      <c r="D93" s="261" t="s">
        <v>748</v>
      </c>
      <c r="E93" s="261" t="s">
        <v>743</v>
      </c>
      <c r="F93" s="260" t="s">
        <v>736</v>
      </c>
      <c r="G93" s="260" t="s">
        <v>744</v>
      </c>
      <c r="H93" s="260" t="s">
        <v>830</v>
      </c>
      <c r="I93" s="260" t="s">
        <v>739</v>
      </c>
      <c r="J93" s="262" t="s">
        <v>832</v>
      </c>
      <c r="K93" s="262" t="s">
        <v>745</v>
      </c>
      <c r="L93" s="261"/>
      <c r="M93" s="261"/>
      <c r="N93" s="261"/>
      <c r="O93" s="261"/>
      <c r="P93" s="261"/>
      <c r="Q93" s="261"/>
      <c r="R93" s="261"/>
      <c r="S93" s="261"/>
      <c r="T93" s="261"/>
      <c r="U93" s="261"/>
      <c r="V93" s="261"/>
      <c r="W93" s="261"/>
      <c r="X93" s="261"/>
      <c r="Y93" s="261"/>
      <c r="Z93" s="261"/>
      <c r="AA93" s="261"/>
      <c r="AB93" s="261"/>
      <c r="AC93" s="261"/>
      <c r="AD93" s="261"/>
    </row>
    <row r="94" spans="2:30" ht="18.75" hidden="1" customHeight="1">
      <c r="B94" s="260">
        <v>84</v>
      </c>
      <c r="C94" s="260">
        <v>143</v>
      </c>
      <c r="D94" s="261" t="s">
        <v>749</v>
      </c>
      <c r="E94" s="261" t="s">
        <v>743</v>
      </c>
      <c r="F94" s="260" t="s">
        <v>736</v>
      </c>
      <c r="G94" s="260" t="s">
        <v>744</v>
      </c>
      <c r="H94" s="260" t="s">
        <v>830</v>
      </c>
      <c r="I94" s="260" t="s">
        <v>739</v>
      </c>
      <c r="J94" s="262" t="s">
        <v>833</v>
      </c>
      <c r="K94" s="262" t="s">
        <v>745</v>
      </c>
      <c r="L94" s="261"/>
      <c r="M94" s="261"/>
      <c r="N94" s="261"/>
      <c r="O94" s="261"/>
      <c r="P94" s="261"/>
      <c r="Q94" s="261"/>
      <c r="R94" s="261"/>
      <c r="S94" s="261"/>
      <c r="T94" s="261"/>
      <c r="U94" s="261"/>
      <c r="V94" s="261"/>
      <c r="W94" s="261"/>
      <c r="X94" s="261"/>
      <c r="Y94" s="261"/>
      <c r="Z94" s="261"/>
      <c r="AA94" s="261"/>
      <c r="AB94" s="261"/>
      <c r="AC94" s="261"/>
      <c r="AD94" s="261"/>
    </row>
    <row r="95" spans="2:30" ht="18.75" hidden="1" customHeight="1">
      <c r="B95" s="260">
        <v>85</v>
      </c>
      <c r="C95" s="260">
        <v>144</v>
      </c>
      <c r="D95" s="261" t="s">
        <v>750</v>
      </c>
      <c r="E95" s="261" t="s">
        <v>751</v>
      </c>
      <c r="F95" s="260" t="s">
        <v>736</v>
      </c>
      <c r="G95" s="260" t="s">
        <v>744</v>
      </c>
      <c r="H95" s="260" t="s">
        <v>830</v>
      </c>
      <c r="I95" s="260" t="s">
        <v>739</v>
      </c>
      <c r="J95" s="262" t="s">
        <v>833</v>
      </c>
      <c r="K95" s="297" t="s">
        <v>745</v>
      </c>
      <c r="L95" s="261"/>
      <c r="M95" s="261"/>
      <c r="N95" s="261"/>
      <c r="O95" s="261"/>
      <c r="P95" s="261"/>
      <c r="Q95" s="261"/>
      <c r="R95" s="261"/>
      <c r="S95" s="261"/>
      <c r="T95" s="261"/>
      <c r="U95" s="261"/>
      <c r="V95" s="261"/>
      <c r="W95" s="261"/>
      <c r="X95" s="261"/>
      <c r="Y95" s="261"/>
      <c r="Z95" s="261"/>
      <c r="AA95" s="261"/>
      <c r="AB95" s="261"/>
      <c r="AC95" s="261"/>
      <c r="AD95" s="261"/>
    </row>
    <row r="96" spans="2:30" ht="18.75" hidden="1" customHeight="1">
      <c r="B96" s="260">
        <v>86</v>
      </c>
      <c r="C96" s="260">
        <v>147</v>
      </c>
      <c r="D96" s="261" t="s">
        <v>752</v>
      </c>
      <c r="E96" s="261" t="s">
        <v>743</v>
      </c>
      <c r="F96" s="260" t="s">
        <v>736</v>
      </c>
      <c r="G96" s="260" t="s">
        <v>737</v>
      </c>
      <c r="H96" s="260" t="s">
        <v>830</v>
      </c>
      <c r="I96" s="260" t="s">
        <v>739</v>
      </c>
      <c r="J96" s="262" t="s">
        <v>832</v>
      </c>
      <c r="K96" s="262" t="s">
        <v>745</v>
      </c>
      <c r="L96" s="261"/>
      <c r="M96" s="261"/>
      <c r="N96" s="261"/>
      <c r="O96" s="261"/>
      <c r="P96" s="261"/>
      <c r="Q96" s="261"/>
      <c r="R96" s="261"/>
      <c r="S96" s="261"/>
      <c r="T96" s="261"/>
      <c r="U96" s="261"/>
      <c r="V96" s="261"/>
      <c r="W96" s="261"/>
      <c r="X96" s="261"/>
      <c r="Y96" s="261"/>
      <c r="Z96" s="261"/>
      <c r="AA96" s="261"/>
      <c r="AB96" s="261"/>
      <c r="AC96" s="261"/>
      <c r="AD96" s="261"/>
    </row>
    <row r="97" spans="2:30" ht="18.75" hidden="1" customHeight="1">
      <c r="B97" s="260">
        <v>87</v>
      </c>
      <c r="C97" s="260">
        <v>148</v>
      </c>
      <c r="D97" s="261" t="s">
        <v>753</v>
      </c>
      <c r="E97" s="261" t="s">
        <v>743</v>
      </c>
      <c r="F97" s="260" t="s">
        <v>736</v>
      </c>
      <c r="G97" s="260" t="s">
        <v>737</v>
      </c>
      <c r="H97" s="260" t="s">
        <v>830</v>
      </c>
      <c r="I97" s="260" t="s">
        <v>739</v>
      </c>
      <c r="J97" s="262" t="s">
        <v>832</v>
      </c>
      <c r="K97" s="262" t="s">
        <v>745</v>
      </c>
      <c r="L97" s="261"/>
      <c r="M97" s="261"/>
      <c r="N97" s="261"/>
      <c r="O97" s="261"/>
      <c r="P97" s="261"/>
      <c r="Q97" s="261"/>
      <c r="R97" s="261"/>
      <c r="S97" s="261"/>
      <c r="T97" s="261"/>
      <c r="U97" s="261"/>
      <c r="V97" s="261"/>
      <c r="W97" s="261"/>
      <c r="X97" s="261"/>
      <c r="Y97" s="261"/>
      <c r="Z97" s="261"/>
      <c r="AA97" s="261"/>
      <c r="AB97" s="261"/>
      <c r="AC97" s="261"/>
      <c r="AD97" s="261"/>
    </row>
    <row r="98" spans="2:30" ht="18.75" customHeight="1">
      <c r="B98" s="260">
        <v>88</v>
      </c>
      <c r="C98" s="260">
        <v>149</v>
      </c>
      <c r="D98" s="261" t="s">
        <v>754</v>
      </c>
      <c r="E98" s="261" t="s">
        <v>743</v>
      </c>
      <c r="F98" s="260" t="s">
        <v>736</v>
      </c>
      <c r="G98" s="260" t="s">
        <v>737</v>
      </c>
      <c r="H98" s="260" t="s">
        <v>830</v>
      </c>
      <c r="I98" s="260" t="s">
        <v>739</v>
      </c>
      <c r="J98" s="260" t="s">
        <v>833</v>
      </c>
      <c r="K98" s="260" t="s">
        <v>745</v>
      </c>
      <c r="L98" s="261">
        <v>2024</v>
      </c>
      <c r="M98" s="461">
        <v>40685458.670000002</v>
      </c>
      <c r="N98" s="261" t="s">
        <v>755</v>
      </c>
      <c r="O98" s="261" t="s">
        <v>755</v>
      </c>
      <c r="P98" s="459">
        <v>101259205.8862633</v>
      </c>
      <c r="Q98" s="459">
        <v>100715339.2941632</v>
      </c>
      <c r="R98" s="459">
        <v>94040370.020126522</v>
      </c>
      <c r="S98" s="459">
        <v>93579415.101799026</v>
      </c>
      <c r="T98" s="459">
        <v>82871593.604137674</v>
      </c>
      <c r="U98" s="459">
        <v>81524973.096577644</v>
      </c>
      <c r="V98" s="459">
        <v>81662580.70047766</v>
      </c>
      <c r="W98" s="459">
        <v>81570844.596797675</v>
      </c>
      <c r="X98" s="459">
        <v>81570844.596797675</v>
      </c>
      <c r="Y98" s="459">
        <v>81570844.596797675</v>
      </c>
      <c r="Z98" s="459">
        <v>81570844.596797675</v>
      </c>
      <c r="AA98" s="459">
        <v>81570844.596797675</v>
      </c>
      <c r="AB98" s="261" t="s">
        <v>834</v>
      </c>
      <c r="AC98" s="296" t="s">
        <v>756</v>
      </c>
      <c r="AD98" s="261"/>
    </row>
    <row r="99" spans="2:30" ht="18.75" customHeight="1">
      <c r="B99" s="260">
        <v>89</v>
      </c>
      <c r="C99" s="260">
        <v>150</v>
      </c>
      <c r="D99" s="261" t="s">
        <v>757</v>
      </c>
      <c r="E99" s="261" t="s">
        <v>735</v>
      </c>
      <c r="F99" s="260" t="s">
        <v>736</v>
      </c>
      <c r="G99" s="260" t="s">
        <v>737</v>
      </c>
      <c r="H99" s="260" t="s">
        <v>830</v>
      </c>
      <c r="I99" s="260" t="s">
        <v>739</v>
      </c>
      <c r="J99" s="260" t="s">
        <v>833</v>
      </c>
      <c r="K99" s="476" t="s">
        <v>745</v>
      </c>
      <c r="L99" s="261">
        <v>2024</v>
      </c>
      <c r="M99" s="461">
        <v>28098362.190000001</v>
      </c>
      <c r="N99" s="261" t="s">
        <v>755</v>
      </c>
      <c r="O99" s="261" t="s">
        <v>755</v>
      </c>
      <c r="P99" s="459">
        <v>67545535.73507449</v>
      </c>
      <c r="Q99" s="459">
        <v>44186488.790389538</v>
      </c>
      <c r="R99" s="459">
        <v>60509657.808632277</v>
      </c>
      <c r="S99" s="459">
        <v>59962004.875674352</v>
      </c>
      <c r="T99" s="459">
        <v>48325867.392891407</v>
      </c>
      <c r="U99" s="459">
        <v>47518181.379052386</v>
      </c>
      <c r="V99" s="459">
        <v>47600745.941392407</v>
      </c>
      <c r="W99" s="459">
        <v>47545990.569881395</v>
      </c>
      <c r="X99" s="459">
        <v>47545990.569881395</v>
      </c>
      <c r="Y99" s="459">
        <v>47545990.569881395</v>
      </c>
      <c r="Z99" s="459">
        <v>47545990.569881395</v>
      </c>
      <c r="AA99" s="459">
        <v>47545990.569881395</v>
      </c>
      <c r="AB99" s="261" t="s">
        <v>834</v>
      </c>
      <c r="AC99" s="296" t="s">
        <v>756</v>
      </c>
      <c r="AD99" s="261"/>
    </row>
    <row r="100" spans="2:30" ht="18.75" hidden="1" customHeight="1">
      <c r="B100" s="260">
        <v>90</v>
      </c>
      <c r="C100" s="260">
        <v>151</v>
      </c>
      <c r="D100" s="261" t="s">
        <v>835</v>
      </c>
      <c r="E100" s="261" t="s">
        <v>743</v>
      </c>
      <c r="F100" s="260" t="s">
        <v>736</v>
      </c>
      <c r="G100" s="260" t="s">
        <v>744</v>
      </c>
      <c r="H100" s="260" t="s">
        <v>830</v>
      </c>
      <c r="I100" s="260" t="s">
        <v>739</v>
      </c>
      <c r="J100" s="262" t="s">
        <v>836</v>
      </c>
      <c r="K100" s="262" t="s">
        <v>837</v>
      </c>
      <c r="L100" s="261"/>
      <c r="M100" s="261"/>
      <c r="N100" s="261"/>
      <c r="O100" s="261"/>
      <c r="P100" s="261"/>
      <c r="Q100" s="261"/>
      <c r="R100" s="261"/>
      <c r="S100" s="261"/>
      <c r="T100" s="261"/>
      <c r="U100" s="261"/>
      <c r="V100" s="261"/>
      <c r="W100" s="261"/>
      <c r="X100" s="261"/>
      <c r="Y100" s="261"/>
      <c r="Z100" s="261"/>
      <c r="AA100" s="261"/>
      <c r="AB100" s="261"/>
      <c r="AC100" s="261"/>
      <c r="AD100" s="261"/>
    </row>
    <row r="101" spans="2:30" ht="18.75" hidden="1" customHeight="1">
      <c r="B101" s="260">
        <v>91</v>
      </c>
      <c r="C101" s="260">
        <v>152</v>
      </c>
      <c r="D101" s="261" t="s">
        <v>838</v>
      </c>
      <c r="E101" s="261" t="s">
        <v>743</v>
      </c>
      <c r="F101" s="260" t="s">
        <v>736</v>
      </c>
      <c r="G101" s="260" t="s">
        <v>744</v>
      </c>
      <c r="H101" s="260" t="s">
        <v>830</v>
      </c>
      <c r="I101" s="260" t="s">
        <v>739</v>
      </c>
      <c r="J101" s="262" t="s">
        <v>836</v>
      </c>
      <c r="K101" s="262" t="s">
        <v>837</v>
      </c>
      <c r="L101" s="261"/>
      <c r="M101" s="261"/>
      <c r="N101" s="261"/>
      <c r="O101" s="261"/>
      <c r="P101" s="261"/>
      <c r="Q101" s="261"/>
      <c r="R101" s="261"/>
      <c r="S101" s="261"/>
      <c r="T101" s="261"/>
      <c r="U101" s="261"/>
      <c r="V101" s="261"/>
      <c r="W101" s="261"/>
      <c r="X101" s="261"/>
      <c r="Y101" s="261"/>
      <c r="Z101" s="261"/>
      <c r="AA101" s="261"/>
      <c r="AB101" s="261"/>
      <c r="AC101" s="261"/>
      <c r="AD101" s="261"/>
    </row>
    <row r="102" spans="2:30" ht="18.75" hidden="1" customHeight="1">
      <c r="B102" s="260">
        <v>92</v>
      </c>
      <c r="C102" s="260">
        <v>153</v>
      </c>
      <c r="D102" s="261" t="s">
        <v>839</v>
      </c>
      <c r="E102" s="261" t="s">
        <v>743</v>
      </c>
      <c r="F102" s="260" t="s">
        <v>736</v>
      </c>
      <c r="G102" s="260" t="s">
        <v>744</v>
      </c>
      <c r="H102" s="260" t="s">
        <v>830</v>
      </c>
      <c r="I102" s="260" t="s">
        <v>739</v>
      </c>
      <c r="J102" s="262" t="s">
        <v>836</v>
      </c>
      <c r="K102" s="262" t="s">
        <v>837</v>
      </c>
      <c r="L102" s="261"/>
      <c r="M102" s="261"/>
      <c r="N102" s="261"/>
      <c r="O102" s="261"/>
      <c r="P102" s="261"/>
      <c r="Q102" s="261"/>
      <c r="R102" s="261"/>
      <c r="S102" s="261"/>
      <c r="T102" s="261"/>
      <c r="U102" s="261"/>
      <c r="V102" s="261"/>
      <c r="W102" s="261"/>
      <c r="X102" s="261"/>
      <c r="Y102" s="261"/>
      <c r="Z102" s="261"/>
      <c r="AA102" s="261"/>
      <c r="AB102" s="261"/>
      <c r="AC102" s="261"/>
      <c r="AD102" s="261"/>
    </row>
    <row r="103" spans="2:30" ht="18.75" hidden="1" customHeight="1">
      <c r="B103" s="260">
        <v>93</v>
      </c>
      <c r="C103" s="260">
        <v>154</v>
      </c>
      <c r="D103" s="261" t="s">
        <v>840</v>
      </c>
      <c r="E103" s="261" t="s">
        <v>743</v>
      </c>
      <c r="F103" s="260" t="s">
        <v>736</v>
      </c>
      <c r="G103" s="260" t="s">
        <v>744</v>
      </c>
      <c r="H103" s="260" t="s">
        <v>830</v>
      </c>
      <c r="I103" s="260" t="s">
        <v>739</v>
      </c>
      <c r="J103" s="262" t="s">
        <v>836</v>
      </c>
      <c r="K103" s="262" t="s">
        <v>837</v>
      </c>
      <c r="L103" s="261"/>
      <c r="M103" s="261"/>
      <c r="N103" s="261"/>
      <c r="O103" s="261"/>
      <c r="P103" s="261"/>
      <c r="Q103" s="261"/>
      <c r="R103" s="261"/>
      <c r="S103" s="261"/>
      <c r="T103" s="261"/>
      <c r="U103" s="261"/>
      <c r="V103" s="261"/>
      <c r="W103" s="261"/>
      <c r="X103" s="261"/>
      <c r="Y103" s="261"/>
      <c r="Z103" s="261"/>
      <c r="AA103" s="261"/>
      <c r="AB103" s="261"/>
      <c r="AC103" s="261"/>
      <c r="AD103" s="261"/>
    </row>
    <row r="104" spans="2:30" ht="18.75" hidden="1" customHeight="1">
      <c r="B104" s="260">
        <v>94</v>
      </c>
      <c r="C104" s="260">
        <v>155</v>
      </c>
      <c r="D104" s="261" t="s">
        <v>841</v>
      </c>
      <c r="E104" s="261" t="s">
        <v>743</v>
      </c>
      <c r="F104" s="260" t="s">
        <v>736</v>
      </c>
      <c r="G104" s="260" t="s">
        <v>744</v>
      </c>
      <c r="H104" s="260" t="s">
        <v>830</v>
      </c>
      <c r="I104" s="260" t="s">
        <v>739</v>
      </c>
      <c r="J104" s="262" t="s">
        <v>836</v>
      </c>
      <c r="K104" s="262" t="s">
        <v>837</v>
      </c>
      <c r="L104" s="261"/>
      <c r="M104" s="261"/>
      <c r="N104" s="261"/>
      <c r="O104" s="261"/>
      <c r="P104" s="261"/>
      <c r="Q104" s="261"/>
      <c r="R104" s="261"/>
      <c r="S104" s="261"/>
      <c r="T104" s="261"/>
      <c r="U104" s="261"/>
      <c r="V104" s="261"/>
      <c r="W104" s="261"/>
      <c r="X104" s="261"/>
      <c r="Y104" s="261"/>
      <c r="Z104" s="261"/>
      <c r="AA104" s="261"/>
      <c r="AB104" s="261"/>
      <c r="AC104" s="261"/>
      <c r="AD104" s="261"/>
    </row>
    <row r="105" spans="2:30" ht="18.75" hidden="1" customHeight="1">
      <c r="B105" s="260">
        <v>95</v>
      </c>
      <c r="C105" s="260">
        <v>156</v>
      </c>
      <c r="D105" s="261" t="s">
        <v>842</v>
      </c>
      <c r="E105" s="261" t="s">
        <v>751</v>
      </c>
      <c r="F105" s="260" t="s">
        <v>736</v>
      </c>
      <c r="G105" s="260" t="s">
        <v>744</v>
      </c>
      <c r="H105" s="260" t="s">
        <v>830</v>
      </c>
      <c r="I105" s="260" t="s">
        <v>739</v>
      </c>
      <c r="J105" s="262" t="s">
        <v>836</v>
      </c>
      <c r="K105" s="297" t="s">
        <v>837</v>
      </c>
      <c r="L105" s="261"/>
      <c r="M105" s="261"/>
      <c r="N105" s="261"/>
      <c r="O105" s="261"/>
      <c r="P105" s="261"/>
      <c r="Q105" s="261"/>
      <c r="R105" s="261"/>
      <c r="S105" s="261"/>
      <c r="T105" s="261"/>
      <c r="U105" s="261"/>
      <c r="V105" s="261"/>
      <c r="W105" s="261"/>
      <c r="X105" s="261"/>
      <c r="Y105" s="261"/>
      <c r="Z105" s="261"/>
      <c r="AA105" s="261"/>
      <c r="AB105" s="261"/>
      <c r="AC105" s="261"/>
      <c r="AD105" s="261"/>
    </row>
    <row r="106" spans="2:30" ht="18.75" hidden="1" customHeight="1">
      <c r="B106" s="260">
        <v>96</v>
      </c>
      <c r="C106" s="260">
        <v>163</v>
      </c>
      <c r="D106" s="261" t="s">
        <v>734</v>
      </c>
      <c r="E106" s="261" t="s">
        <v>735</v>
      </c>
      <c r="F106" s="260" t="s">
        <v>736</v>
      </c>
      <c r="G106" s="260" t="s">
        <v>737</v>
      </c>
      <c r="H106" s="260" t="s">
        <v>830</v>
      </c>
      <c r="I106" s="260" t="s">
        <v>739</v>
      </c>
      <c r="J106" s="262" t="s">
        <v>740</v>
      </c>
      <c r="K106" s="297" t="s">
        <v>741</v>
      </c>
      <c r="L106" s="261"/>
      <c r="M106" s="261"/>
      <c r="N106" s="261"/>
      <c r="O106" s="261"/>
      <c r="P106" s="261"/>
      <c r="Q106" s="261"/>
      <c r="R106" s="261"/>
      <c r="S106" s="261"/>
      <c r="T106" s="261"/>
      <c r="U106" s="261"/>
      <c r="V106" s="261"/>
      <c r="W106" s="261"/>
      <c r="X106" s="261"/>
      <c r="Y106" s="261"/>
      <c r="Z106" s="261"/>
      <c r="AA106" s="261"/>
      <c r="AB106" s="261"/>
      <c r="AC106" s="261"/>
      <c r="AD106" s="261"/>
    </row>
    <row r="107" spans="2:30" ht="18.75" hidden="1" customHeight="1">
      <c r="B107" s="260">
        <v>97</v>
      </c>
      <c r="C107" s="260">
        <v>183</v>
      </c>
      <c r="D107" s="261" t="s">
        <v>843</v>
      </c>
      <c r="E107" s="261" t="s">
        <v>743</v>
      </c>
      <c r="F107" s="260" t="s">
        <v>736</v>
      </c>
      <c r="G107" s="260" t="s">
        <v>744</v>
      </c>
      <c r="H107" s="260" t="s">
        <v>830</v>
      </c>
      <c r="I107" s="260" t="s">
        <v>739</v>
      </c>
      <c r="J107" s="262" t="s">
        <v>836</v>
      </c>
      <c r="K107" s="262" t="s">
        <v>844</v>
      </c>
      <c r="L107" s="261"/>
      <c r="M107" s="261"/>
      <c r="N107" s="261"/>
      <c r="O107" s="261"/>
      <c r="P107" s="261"/>
      <c r="Q107" s="261"/>
      <c r="R107" s="261"/>
      <c r="S107" s="261"/>
      <c r="T107" s="261"/>
      <c r="U107" s="261"/>
      <c r="V107" s="261"/>
      <c r="W107" s="261"/>
      <c r="X107" s="261"/>
      <c r="Y107" s="261"/>
      <c r="Z107" s="261"/>
      <c r="AA107" s="261"/>
      <c r="AB107" s="261"/>
      <c r="AC107" s="261"/>
      <c r="AD107" s="261"/>
    </row>
    <row r="108" spans="2:30" ht="18.75" hidden="1" customHeight="1">
      <c r="B108" s="260">
        <v>98</v>
      </c>
      <c r="C108" s="260">
        <v>184</v>
      </c>
      <c r="D108" s="261" t="s">
        <v>845</v>
      </c>
      <c r="E108" s="261" t="s">
        <v>743</v>
      </c>
      <c r="F108" s="260" t="s">
        <v>736</v>
      </c>
      <c r="G108" s="260" t="s">
        <v>744</v>
      </c>
      <c r="H108" s="260" t="s">
        <v>830</v>
      </c>
      <c r="I108" s="260" t="s">
        <v>739</v>
      </c>
      <c r="J108" s="262" t="s">
        <v>836</v>
      </c>
      <c r="K108" s="262" t="s">
        <v>846</v>
      </c>
      <c r="L108" s="261"/>
      <c r="M108" s="261"/>
      <c r="N108" s="261"/>
      <c r="O108" s="261"/>
      <c r="P108" s="261"/>
      <c r="Q108" s="261"/>
      <c r="R108" s="261"/>
      <c r="S108" s="261"/>
      <c r="T108" s="261"/>
      <c r="U108" s="261"/>
      <c r="V108" s="261"/>
      <c r="W108" s="261"/>
      <c r="X108" s="261"/>
      <c r="Y108" s="261"/>
      <c r="Z108" s="261"/>
      <c r="AA108" s="261"/>
      <c r="AB108" s="261"/>
      <c r="AC108" s="261"/>
      <c r="AD108" s="261"/>
    </row>
    <row r="109" spans="2:30" ht="18.75" hidden="1" customHeight="1">
      <c r="B109" s="260">
        <v>99</v>
      </c>
      <c r="C109" s="260">
        <v>186</v>
      </c>
      <c r="D109" s="261" t="s">
        <v>847</v>
      </c>
      <c r="E109" s="261" t="s">
        <v>743</v>
      </c>
      <c r="F109" s="260" t="s">
        <v>736</v>
      </c>
      <c r="G109" s="260" t="s">
        <v>744</v>
      </c>
      <c r="H109" s="260" t="s">
        <v>830</v>
      </c>
      <c r="I109" s="260" t="s">
        <v>739</v>
      </c>
      <c r="J109" s="262" t="s">
        <v>836</v>
      </c>
      <c r="K109" s="262" t="s">
        <v>848</v>
      </c>
      <c r="L109" s="261"/>
      <c r="M109" s="261"/>
      <c r="N109" s="261"/>
      <c r="O109" s="261"/>
      <c r="P109" s="261"/>
      <c r="Q109" s="261"/>
      <c r="R109" s="261"/>
      <c r="S109" s="261"/>
      <c r="T109" s="261"/>
      <c r="U109" s="261"/>
      <c r="V109" s="261"/>
      <c r="W109" s="261"/>
      <c r="X109" s="261"/>
      <c r="Y109" s="261"/>
      <c r="Z109" s="261"/>
      <c r="AA109" s="261"/>
      <c r="AB109" s="261"/>
      <c r="AC109" s="261"/>
      <c r="AD109" s="261"/>
    </row>
    <row r="110" spans="2:30" ht="18.75" hidden="1" customHeight="1">
      <c r="B110" s="260">
        <v>100</v>
      </c>
      <c r="C110" s="260">
        <v>188</v>
      </c>
      <c r="D110" s="261" t="s">
        <v>742</v>
      </c>
      <c r="E110" s="261" t="s">
        <v>743</v>
      </c>
      <c r="F110" s="260" t="s">
        <v>736</v>
      </c>
      <c r="G110" s="260" t="s">
        <v>744</v>
      </c>
      <c r="H110" s="260" t="s">
        <v>849</v>
      </c>
      <c r="I110" s="260" t="s">
        <v>739</v>
      </c>
      <c r="J110" s="262" t="s">
        <v>742</v>
      </c>
      <c r="K110" s="262" t="s">
        <v>850</v>
      </c>
      <c r="L110" s="261"/>
      <c r="M110" s="261"/>
      <c r="N110" s="261"/>
      <c r="O110" s="261"/>
      <c r="P110" s="261"/>
      <c r="Q110" s="261"/>
      <c r="R110" s="261"/>
      <c r="S110" s="261"/>
      <c r="T110" s="261"/>
      <c r="U110" s="261"/>
      <c r="V110" s="261"/>
      <c r="W110" s="261"/>
      <c r="X110" s="261"/>
      <c r="Y110" s="261"/>
      <c r="Z110" s="261"/>
      <c r="AA110" s="261"/>
      <c r="AB110" s="261"/>
      <c r="AC110" s="261"/>
      <c r="AD110" s="261"/>
    </row>
    <row r="111" spans="2:30" ht="18.75" hidden="1" customHeight="1">
      <c r="B111" s="260">
        <v>101</v>
      </c>
      <c r="C111" s="260">
        <v>189</v>
      </c>
      <c r="D111" s="261" t="s">
        <v>746</v>
      </c>
      <c r="E111" s="261" t="s">
        <v>743</v>
      </c>
      <c r="F111" s="260" t="s">
        <v>736</v>
      </c>
      <c r="G111" s="260" t="s">
        <v>744</v>
      </c>
      <c r="H111" s="260" t="s">
        <v>849</v>
      </c>
      <c r="I111" s="260" t="s">
        <v>739</v>
      </c>
      <c r="J111" s="262" t="s">
        <v>746</v>
      </c>
      <c r="K111" s="262" t="s">
        <v>850</v>
      </c>
      <c r="L111" s="261"/>
      <c r="M111" s="261"/>
      <c r="N111" s="261"/>
      <c r="O111" s="261"/>
      <c r="P111" s="261"/>
      <c r="Q111" s="261"/>
      <c r="R111" s="261"/>
      <c r="S111" s="261"/>
      <c r="T111" s="261"/>
      <c r="U111" s="261"/>
      <c r="V111" s="261"/>
      <c r="W111" s="261"/>
      <c r="X111" s="261"/>
      <c r="Y111" s="261"/>
      <c r="Z111" s="261"/>
      <c r="AA111" s="261"/>
      <c r="AB111" s="261"/>
      <c r="AC111" s="261"/>
      <c r="AD111" s="261"/>
    </row>
    <row r="112" spans="2:30" ht="18.75" hidden="1" customHeight="1">
      <c r="B112" s="260">
        <v>102</v>
      </c>
      <c r="C112" s="260">
        <v>190</v>
      </c>
      <c r="D112" s="261" t="s">
        <v>747</v>
      </c>
      <c r="E112" s="261" t="s">
        <v>743</v>
      </c>
      <c r="F112" s="260" t="s">
        <v>736</v>
      </c>
      <c r="G112" s="260" t="s">
        <v>744</v>
      </c>
      <c r="H112" s="260" t="s">
        <v>849</v>
      </c>
      <c r="I112" s="260" t="s">
        <v>739</v>
      </c>
      <c r="J112" s="262" t="s">
        <v>747</v>
      </c>
      <c r="K112" s="262" t="s">
        <v>850</v>
      </c>
      <c r="L112" s="261"/>
      <c r="M112" s="261"/>
      <c r="N112" s="261"/>
      <c r="O112" s="261"/>
      <c r="P112" s="261"/>
      <c r="Q112" s="261"/>
      <c r="R112" s="261"/>
      <c r="S112" s="261"/>
      <c r="T112" s="261"/>
      <c r="U112" s="261"/>
      <c r="V112" s="261"/>
      <c r="W112" s="261"/>
      <c r="X112" s="261"/>
      <c r="Y112" s="261"/>
      <c r="Z112" s="261"/>
      <c r="AA112" s="261"/>
      <c r="AB112" s="261"/>
      <c r="AC112" s="261"/>
      <c r="AD112" s="261"/>
    </row>
    <row r="113" spans="2:30" ht="18.75" hidden="1" customHeight="1">
      <c r="B113" s="260">
        <v>103</v>
      </c>
      <c r="C113" s="260">
        <v>191</v>
      </c>
      <c r="D113" s="261" t="s">
        <v>748</v>
      </c>
      <c r="E113" s="261" t="s">
        <v>743</v>
      </c>
      <c r="F113" s="260" t="s">
        <v>736</v>
      </c>
      <c r="G113" s="260" t="s">
        <v>744</v>
      </c>
      <c r="H113" s="260" t="s">
        <v>849</v>
      </c>
      <c r="I113" s="260" t="s">
        <v>739</v>
      </c>
      <c r="J113" s="262" t="s">
        <v>748</v>
      </c>
      <c r="K113" s="262" t="s">
        <v>850</v>
      </c>
      <c r="L113" s="261"/>
      <c r="M113" s="261"/>
      <c r="N113" s="261"/>
      <c r="O113" s="261"/>
      <c r="P113" s="261"/>
      <c r="Q113" s="261"/>
      <c r="R113" s="261"/>
      <c r="S113" s="261"/>
      <c r="T113" s="261"/>
      <c r="U113" s="261"/>
      <c r="V113" s="261"/>
      <c r="W113" s="261"/>
      <c r="X113" s="261"/>
      <c r="Y113" s="261"/>
      <c r="Z113" s="261"/>
      <c r="AA113" s="261"/>
      <c r="AB113" s="261"/>
      <c r="AC113" s="261"/>
      <c r="AD113" s="261"/>
    </row>
    <row r="114" spans="2:30" ht="18.75" hidden="1" customHeight="1">
      <c r="B114" s="260">
        <v>104</v>
      </c>
      <c r="C114" s="260">
        <v>192</v>
      </c>
      <c r="D114" s="261" t="s">
        <v>749</v>
      </c>
      <c r="E114" s="261" t="s">
        <v>743</v>
      </c>
      <c r="F114" s="260" t="s">
        <v>736</v>
      </c>
      <c r="G114" s="260" t="s">
        <v>744</v>
      </c>
      <c r="H114" s="260" t="s">
        <v>849</v>
      </c>
      <c r="I114" s="260" t="s">
        <v>739</v>
      </c>
      <c r="J114" s="262" t="s">
        <v>749</v>
      </c>
      <c r="K114" s="262" t="s">
        <v>850</v>
      </c>
      <c r="L114" s="261"/>
      <c r="M114" s="261"/>
      <c r="N114" s="261"/>
      <c r="O114" s="261"/>
      <c r="P114" s="261"/>
      <c r="Q114" s="261"/>
      <c r="R114" s="261"/>
      <c r="S114" s="261"/>
      <c r="T114" s="261"/>
      <c r="U114" s="261"/>
      <c r="V114" s="261"/>
      <c r="W114" s="261"/>
      <c r="X114" s="261"/>
      <c r="Y114" s="261"/>
      <c r="Z114" s="261"/>
      <c r="AA114" s="261"/>
      <c r="AB114" s="261"/>
      <c r="AC114" s="261"/>
      <c r="AD114" s="261"/>
    </row>
    <row r="115" spans="2:30" ht="18.75" hidden="1" customHeight="1">
      <c r="B115" s="260">
        <v>105</v>
      </c>
      <c r="C115" s="260">
        <v>193</v>
      </c>
      <c r="D115" s="261" t="s">
        <v>750</v>
      </c>
      <c r="E115" s="261" t="s">
        <v>751</v>
      </c>
      <c r="F115" s="260" t="s">
        <v>736</v>
      </c>
      <c r="G115" s="260" t="s">
        <v>744</v>
      </c>
      <c r="H115" s="260" t="s">
        <v>849</v>
      </c>
      <c r="I115" s="260" t="s">
        <v>739</v>
      </c>
      <c r="J115" s="262" t="s">
        <v>750</v>
      </c>
      <c r="K115" s="297" t="s">
        <v>850</v>
      </c>
      <c r="L115" s="261"/>
      <c r="M115" s="261"/>
      <c r="N115" s="261"/>
      <c r="O115" s="261"/>
      <c r="P115" s="261"/>
      <c r="Q115" s="261"/>
      <c r="R115" s="261"/>
      <c r="S115" s="261"/>
      <c r="T115" s="261"/>
      <c r="U115" s="261"/>
      <c r="V115" s="261"/>
      <c r="W115" s="261"/>
      <c r="X115" s="261"/>
      <c r="Y115" s="261"/>
      <c r="Z115" s="261"/>
      <c r="AA115" s="261"/>
      <c r="AB115" s="261"/>
      <c r="AC115" s="261"/>
      <c r="AD115" s="261"/>
    </row>
    <row r="116" spans="2:30" ht="18.75" hidden="1" customHeight="1">
      <c r="B116" s="260">
        <v>106</v>
      </c>
      <c r="C116" s="260">
        <v>196</v>
      </c>
      <c r="D116" s="261" t="s">
        <v>752</v>
      </c>
      <c r="E116" s="261" t="s">
        <v>743</v>
      </c>
      <c r="F116" s="260" t="s">
        <v>736</v>
      </c>
      <c r="G116" s="260" t="s">
        <v>737</v>
      </c>
      <c r="H116" s="260" t="s">
        <v>849</v>
      </c>
      <c r="I116" s="260" t="s">
        <v>739</v>
      </c>
      <c r="J116" s="262" t="s">
        <v>752</v>
      </c>
      <c r="K116" s="262" t="s">
        <v>850</v>
      </c>
      <c r="L116" s="261"/>
      <c r="M116" s="261"/>
      <c r="N116" s="261"/>
      <c r="O116" s="261"/>
      <c r="P116" s="261"/>
      <c r="Q116" s="261"/>
      <c r="R116" s="261"/>
      <c r="S116" s="261"/>
      <c r="T116" s="261"/>
      <c r="U116" s="261"/>
      <c r="V116" s="261"/>
      <c r="W116" s="261"/>
      <c r="X116" s="261"/>
      <c r="Y116" s="261"/>
      <c r="Z116" s="261"/>
      <c r="AA116" s="261"/>
      <c r="AB116" s="261"/>
      <c r="AC116" s="261"/>
      <c r="AD116" s="261"/>
    </row>
    <row r="117" spans="2:30" ht="18.75" hidden="1" customHeight="1">
      <c r="B117" s="260">
        <v>107</v>
      </c>
      <c r="C117" s="260">
        <v>197</v>
      </c>
      <c r="D117" s="261" t="s">
        <v>753</v>
      </c>
      <c r="E117" s="261" t="s">
        <v>743</v>
      </c>
      <c r="F117" s="260" t="s">
        <v>736</v>
      </c>
      <c r="G117" s="260" t="s">
        <v>737</v>
      </c>
      <c r="H117" s="260" t="s">
        <v>849</v>
      </c>
      <c r="I117" s="260" t="s">
        <v>739</v>
      </c>
      <c r="J117" s="262" t="s">
        <v>753</v>
      </c>
      <c r="K117" s="262" t="s">
        <v>850</v>
      </c>
      <c r="L117" s="261"/>
      <c r="M117" s="261"/>
      <c r="N117" s="261"/>
      <c r="O117" s="261"/>
      <c r="P117" s="261"/>
      <c r="Q117" s="261"/>
      <c r="R117" s="261"/>
      <c r="S117" s="261"/>
      <c r="T117" s="261"/>
      <c r="U117" s="261"/>
      <c r="V117" s="261"/>
      <c r="W117" s="261"/>
      <c r="X117" s="261"/>
      <c r="Y117" s="261"/>
      <c r="Z117" s="261"/>
      <c r="AA117" s="261"/>
      <c r="AB117" s="261"/>
      <c r="AC117" s="261"/>
      <c r="AD117" s="261"/>
    </row>
    <row r="118" spans="2:30" ht="18.75" customHeight="1">
      <c r="B118" s="260">
        <v>108</v>
      </c>
      <c r="C118" s="260">
        <v>198</v>
      </c>
      <c r="D118" s="261" t="s">
        <v>754</v>
      </c>
      <c r="E118" s="261" t="s">
        <v>743</v>
      </c>
      <c r="F118" s="260" t="s">
        <v>736</v>
      </c>
      <c r="G118" s="260" t="s">
        <v>737</v>
      </c>
      <c r="H118" s="260" t="s">
        <v>849</v>
      </c>
      <c r="I118" s="260" t="s">
        <v>739</v>
      </c>
      <c r="J118" s="260" t="s">
        <v>754</v>
      </c>
      <c r="K118" s="260" t="s">
        <v>850</v>
      </c>
      <c r="L118" s="261">
        <v>2024</v>
      </c>
      <c r="M118" s="461">
        <v>7402217.9800000004</v>
      </c>
      <c r="N118" s="261" t="s">
        <v>755</v>
      </c>
      <c r="O118" s="261" t="s">
        <v>755</v>
      </c>
      <c r="P118" s="459">
        <v>8460803.234276576</v>
      </c>
      <c r="Q118" s="459">
        <v>10857863.773774069</v>
      </c>
      <c r="R118" s="459">
        <v>12592572.052915748</v>
      </c>
      <c r="S118" s="459">
        <v>11712681.060825739</v>
      </c>
      <c r="T118" s="459">
        <v>19104672.125943508</v>
      </c>
      <c r="U118" s="459">
        <v>19104672.125943512</v>
      </c>
      <c r="V118" s="459">
        <v>19104672.125943508</v>
      </c>
      <c r="W118" s="459">
        <v>19104672.125943508</v>
      </c>
      <c r="X118" s="459">
        <v>19104672.125943508</v>
      </c>
      <c r="Y118" s="459">
        <v>19104672.125943508</v>
      </c>
      <c r="Z118" s="459">
        <v>19104672.125943508</v>
      </c>
      <c r="AA118" s="459">
        <v>19104672.125943508</v>
      </c>
      <c r="AB118" s="261" t="s">
        <v>834</v>
      </c>
      <c r="AC118" s="296" t="s">
        <v>851</v>
      </c>
      <c r="AD118" s="261"/>
    </row>
    <row r="119" spans="2:30" ht="18.75" customHeight="1">
      <c r="B119" s="260">
        <v>109</v>
      </c>
      <c r="C119" s="260">
        <v>199</v>
      </c>
      <c r="D119" s="261" t="s">
        <v>757</v>
      </c>
      <c r="E119" s="261" t="s">
        <v>743</v>
      </c>
      <c r="F119" s="260" t="s">
        <v>736</v>
      </c>
      <c r="G119" s="260" t="s">
        <v>737</v>
      </c>
      <c r="H119" s="260" t="s">
        <v>849</v>
      </c>
      <c r="I119" s="260" t="s">
        <v>739</v>
      </c>
      <c r="J119" s="260" t="s">
        <v>757</v>
      </c>
      <c r="K119" s="260" t="s">
        <v>850</v>
      </c>
      <c r="L119" s="261">
        <v>2024</v>
      </c>
      <c r="M119" s="461">
        <v>5143504.25</v>
      </c>
      <c r="N119" s="261" t="s">
        <v>755</v>
      </c>
      <c r="O119" s="261" t="s">
        <v>755</v>
      </c>
      <c r="P119" s="459">
        <v>6206508.1763677839</v>
      </c>
      <c r="Q119" s="459">
        <v>5662477.8587060692</v>
      </c>
      <c r="R119" s="459">
        <v>8025512.2802428789</v>
      </c>
      <c r="S119" s="459">
        <v>7301671.0266973833</v>
      </c>
      <c r="T119" s="459">
        <v>12580347.638817232</v>
      </c>
      <c r="U119" s="459">
        <v>12580347.638817232</v>
      </c>
      <c r="V119" s="459">
        <v>12580347.638817232</v>
      </c>
      <c r="W119" s="459">
        <v>12580347.638817232</v>
      </c>
      <c r="X119" s="459">
        <v>12580347.638817232</v>
      </c>
      <c r="Y119" s="459">
        <v>12580347.638817232</v>
      </c>
      <c r="Z119" s="459">
        <v>12580347.638817232</v>
      </c>
      <c r="AA119" s="459">
        <v>12580347.638817232</v>
      </c>
      <c r="AB119" s="261" t="s">
        <v>834</v>
      </c>
      <c r="AC119" s="296" t="s">
        <v>851</v>
      </c>
      <c r="AD119" s="261"/>
    </row>
    <row r="120" spans="2:30" ht="18.75" hidden="1" customHeight="1">
      <c r="B120" s="260">
        <v>110</v>
      </c>
      <c r="C120" s="260">
        <v>200</v>
      </c>
      <c r="D120" s="261" t="s">
        <v>734</v>
      </c>
      <c r="E120" s="261" t="s">
        <v>735</v>
      </c>
      <c r="F120" s="260" t="s">
        <v>736</v>
      </c>
      <c r="G120" s="260" t="s">
        <v>737</v>
      </c>
      <c r="H120" s="260" t="s">
        <v>849</v>
      </c>
      <c r="I120" s="260" t="s">
        <v>739</v>
      </c>
      <c r="J120" s="262" t="s">
        <v>740</v>
      </c>
      <c r="K120" s="297" t="s">
        <v>852</v>
      </c>
      <c r="L120" s="261"/>
      <c r="M120" s="261"/>
      <c r="N120" s="261"/>
      <c r="O120" s="261"/>
      <c r="P120" s="261"/>
      <c r="Q120" s="261"/>
      <c r="R120" s="261"/>
      <c r="S120" s="261"/>
      <c r="T120" s="261"/>
      <c r="U120" s="261"/>
      <c r="V120" s="261"/>
      <c r="W120" s="261"/>
      <c r="X120" s="261"/>
      <c r="Y120" s="261"/>
      <c r="Z120" s="261"/>
      <c r="AA120" s="261"/>
      <c r="AB120" s="261"/>
      <c r="AC120" s="261"/>
      <c r="AD120" s="261"/>
    </row>
    <row r="121" spans="2:30" ht="18.75" hidden="1" customHeight="1">
      <c r="B121" s="260">
        <v>111</v>
      </c>
      <c r="C121" s="260">
        <v>201</v>
      </c>
      <c r="D121" s="261" t="s">
        <v>853</v>
      </c>
      <c r="E121" s="261" t="s">
        <v>743</v>
      </c>
      <c r="F121" s="260" t="s">
        <v>736</v>
      </c>
      <c r="G121" s="260" t="s">
        <v>744</v>
      </c>
      <c r="H121" s="260" t="s">
        <v>849</v>
      </c>
      <c r="I121" s="260" t="s">
        <v>739</v>
      </c>
      <c r="J121" s="262" t="s">
        <v>854</v>
      </c>
      <c r="K121" s="262" t="s">
        <v>855</v>
      </c>
      <c r="L121" s="261"/>
      <c r="M121" s="261"/>
      <c r="N121" s="261"/>
      <c r="O121" s="261"/>
      <c r="P121" s="261"/>
      <c r="Q121" s="261"/>
      <c r="R121" s="261"/>
      <c r="S121" s="261"/>
      <c r="T121" s="261"/>
      <c r="U121" s="261"/>
      <c r="V121" s="261"/>
      <c r="W121" s="261"/>
      <c r="X121" s="261"/>
      <c r="Y121" s="261"/>
      <c r="Z121" s="261"/>
      <c r="AA121" s="261"/>
      <c r="AB121" s="261"/>
      <c r="AC121" s="261"/>
      <c r="AD121" s="261"/>
    </row>
    <row r="122" spans="2:30" ht="18.75" hidden="1" customHeight="1">
      <c r="B122" s="260">
        <v>112</v>
      </c>
      <c r="C122" s="260">
        <v>202</v>
      </c>
      <c r="D122" s="261" t="s">
        <v>856</v>
      </c>
      <c r="E122" s="261" t="s">
        <v>743</v>
      </c>
      <c r="F122" s="260" t="s">
        <v>736</v>
      </c>
      <c r="G122" s="260" t="s">
        <v>744</v>
      </c>
      <c r="H122" s="260" t="s">
        <v>849</v>
      </c>
      <c r="I122" s="260" t="s">
        <v>739</v>
      </c>
      <c r="J122" s="262" t="s">
        <v>857</v>
      </c>
      <c r="K122" s="262" t="s">
        <v>855</v>
      </c>
      <c r="L122" s="261"/>
      <c r="M122" s="261"/>
      <c r="N122" s="261"/>
      <c r="O122" s="261"/>
      <c r="P122" s="261"/>
      <c r="Q122" s="261"/>
      <c r="R122" s="261"/>
      <c r="S122" s="261"/>
      <c r="T122" s="261"/>
      <c r="U122" s="261"/>
      <c r="V122" s="261"/>
      <c r="W122" s="261"/>
      <c r="X122" s="261"/>
      <c r="Y122" s="261"/>
      <c r="Z122" s="261"/>
      <c r="AA122" s="261"/>
      <c r="AB122" s="261"/>
      <c r="AC122" s="261"/>
      <c r="AD122" s="261"/>
    </row>
    <row r="123" spans="2:30" ht="18.75" hidden="1" customHeight="1">
      <c r="B123" s="260">
        <v>113</v>
      </c>
      <c r="C123" s="260">
        <v>203</v>
      </c>
      <c r="D123" s="261" t="s">
        <v>858</v>
      </c>
      <c r="E123" s="261" t="s">
        <v>743</v>
      </c>
      <c r="F123" s="260" t="s">
        <v>736</v>
      </c>
      <c r="G123" s="260" t="s">
        <v>744</v>
      </c>
      <c r="H123" s="260" t="s">
        <v>849</v>
      </c>
      <c r="I123" s="260" t="s">
        <v>739</v>
      </c>
      <c r="J123" s="262" t="s">
        <v>859</v>
      </c>
      <c r="K123" s="262" t="s">
        <v>855</v>
      </c>
      <c r="L123" s="261"/>
      <c r="M123" s="261"/>
      <c r="N123" s="261"/>
      <c r="O123" s="261"/>
      <c r="P123" s="261"/>
      <c r="Q123" s="261"/>
      <c r="R123" s="261"/>
      <c r="S123" s="261"/>
      <c r="T123" s="261"/>
      <c r="U123" s="261"/>
      <c r="V123" s="261"/>
      <c r="W123" s="261"/>
      <c r="X123" s="261"/>
      <c r="Y123" s="261"/>
      <c r="Z123" s="261"/>
      <c r="AA123" s="261"/>
      <c r="AB123" s="261"/>
      <c r="AC123" s="261"/>
      <c r="AD123" s="261"/>
    </row>
    <row r="124" spans="2:30" ht="18.75" hidden="1" customHeight="1">
      <c r="B124" s="260">
        <v>114</v>
      </c>
      <c r="C124" s="260">
        <v>219</v>
      </c>
      <c r="D124" s="261" t="s">
        <v>860</v>
      </c>
      <c r="E124" s="261" t="s">
        <v>743</v>
      </c>
      <c r="F124" s="260" t="s">
        <v>736</v>
      </c>
      <c r="G124" s="260" t="s">
        <v>744</v>
      </c>
      <c r="H124" s="260" t="s">
        <v>849</v>
      </c>
      <c r="I124" s="260" t="s">
        <v>739</v>
      </c>
      <c r="J124" s="262" t="s">
        <v>861</v>
      </c>
      <c r="K124" s="262" t="s">
        <v>862</v>
      </c>
      <c r="L124" s="261"/>
      <c r="M124" s="261"/>
      <c r="N124" s="261"/>
      <c r="O124" s="261"/>
      <c r="P124" s="261"/>
      <c r="Q124" s="261"/>
      <c r="R124" s="261"/>
      <c r="S124" s="261"/>
      <c r="T124" s="261"/>
      <c r="U124" s="261"/>
      <c r="V124" s="261"/>
      <c r="W124" s="261"/>
      <c r="X124" s="261"/>
      <c r="Y124" s="261"/>
      <c r="Z124" s="261"/>
      <c r="AA124" s="261"/>
      <c r="AB124" s="261"/>
      <c r="AC124" s="261"/>
      <c r="AD124" s="261"/>
    </row>
    <row r="125" spans="2:30" ht="18.75" hidden="1" customHeight="1">
      <c r="B125" s="260">
        <v>115</v>
      </c>
      <c r="C125" s="260">
        <v>223</v>
      </c>
      <c r="D125" s="261" t="s">
        <v>742</v>
      </c>
      <c r="E125" s="261" t="s">
        <v>743</v>
      </c>
      <c r="F125" s="260" t="s">
        <v>736</v>
      </c>
      <c r="G125" s="260" t="s">
        <v>744</v>
      </c>
      <c r="H125" s="260" t="s">
        <v>863</v>
      </c>
      <c r="I125" s="260" t="s">
        <v>739</v>
      </c>
      <c r="J125" s="262" t="s">
        <v>831</v>
      </c>
      <c r="K125" s="262" t="s">
        <v>864</v>
      </c>
      <c r="L125" s="261"/>
      <c r="M125" s="261"/>
      <c r="N125" s="261"/>
      <c r="O125" s="261"/>
      <c r="P125" s="261"/>
      <c r="Q125" s="261"/>
      <c r="R125" s="261"/>
      <c r="S125" s="261"/>
      <c r="T125" s="261"/>
      <c r="U125" s="261"/>
      <c r="V125" s="261"/>
      <c r="W125" s="261"/>
      <c r="X125" s="261"/>
      <c r="Y125" s="261"/>
      <c r="Z125" s="261"/>
      <c r="AA125" s="261"/>
      <c r="AB125" s="261"/>
      <c r="AC125" s="261"/>
      <c r="AD125" s="261"/>
    </row>
    <row r="126" spans="2:30" ht="18.75" hidden="1" customHeight="1">
      <c r="B126" s="260">
        <v>116</v>
      </c>
      <c r="C126" s="260">
        <v>224</v>
      </c>
      <c r="D126" s="261" t="s">
        <v>746</v>
      </c>
      <c r="E126" s="261" t="s">
        <v>743</v>
      </c>
      <c r="F126" s="260" t="s">
        <v>736</v>
      </c>
      <c r="G126" s="260" t="s">
        <v>744</v>
      </c>
      <c r="H126" s="260" t="s">
        <v>863</v>
      </c>
      <c r="I126" s="260" t="s">
        <v>739</v>
      </c>
      <c r="J126" s="262" t="s">
        <v>831</v>
      </c>
      <c r="K126" s="262" t="s">
        <v>864</v>
      </c>
      <c r="L126" s="261"/>
      <c r="M126" s="261"/>
      <c r="N126" s="261"/>
      <c r="O126" s="261"/>
      <c r="P126" s="261"/>
      <c r="Q126" s="261"/>
      <c r="R126" s="261"/>
      <c r="S126" s="261"/>
      <c r="T126" s="261"/>
      <c r="U126" s="261"/>
      <c r="V126" s="261"/>
      <c r="W126" s="261"/>
      <c r="X126" s="261"/>
      <c r="Y126" s="261"/>
      <c r="Z126" s="261"/>
      <c r="AA126" s="261"/>
      <c r="AB126" s="261"/>
      <c r="AC126" s="261"/>
      <c r="AD126" s="261"/>
    </row>
    <row r="127" spans="2:30" ht="18.75" hidden="1" customHeight="1">
      <c r="B127" s="260">
        <v>117</v>
      </c>
      <c r="C127" s="260">
        <v>225</v>
      </c>
      <c r="D127" s="261" t="s">
        <v>747</v>
      </c>
      <c r="E127" s="261" t="s">
        <v>743</v>
      </c>
      <c r="F127" s="260" t="s">
        <v>736</v>
      </c>
      <c r="G127" s="260" t="s">
        <v>744</v>
      </c>
      <c r="H127" s="260" t="s">
        <v>863</v>
      </c>
      <c r="I127" s="260" t="s">
        <v>739</v>
      </c>
      <c r="J127" s="262" t="s">
        <v>832</v>
      </c>
      <c r="K127" s="262" t="s">
        <v>864</v>
      </c>
      <c r="L127" s="261"/>
      <c r="M127" s="261"/>
      <c r="N127" s="261"/>
      <c r="O127" s="261"/>
      <c r="P127" s="261"/>
      <c r="Q127" s="261"/>
      <c r="R127" s="261"/>
      <c r="S127" s="261"/>
      <c r="T127" s="261"/>
      <c r="U127" s="261"/>
      <c r="V127" s="261"/>
      <c r="W127" s="261"/>
      <c r="X127" s="261"/>
      <c r="Y127" s="261"/>
      <c r="Z127" s="261"/>
      <c r="AA127" s="261"/>
      <c r="AB127" s="261"/>
      <c r="AC127" s="261"/>
      <c r="AD127" s="261"/>
    </row>
    <row r="128" spans="2:30" ht="18.75" hidden="1" customHeight="1">
      <c r="B128" s="260">
        <v>118</v>
      </c>
      <c r="C128" s="260">
        <v>226</v>
      </c>
      <c r="D128" s="261" t="s">
        <v>748</v>
      </c>
      <c r="E128" s="261" t="s">
        <v>743</v>
      </c>
      <c r="F128" s="260" t="s">
        <v>736</v>
      </c>
      <c r="G128" s="260" t="s">
        <v>744</v>
      </c>
      <c r="H128" s="260" t="s">
        <v>863</v>
      </c>
      <c r="I128" s="260" t="s">
        <v>739</v>
      </c>
      <c r="J128" s="262" t="s">
        <v>832</v>
      </c>
      <c r="K128" s="262" t="s">
        <v>864</v>
      </c>
      <c r="L128" s="261"/>
      <c r="M128" s="261"/>
      <c r="N128" s="261"/>
      <c r="O128" s="261"/>
      <c r="P128" s="261"/>
      <c r="Q128" s="261"/>
      <c r="R128" s="261"/>
      <c r="S128" s="261"/>
      <c r="T128" s="261"/>
      <c r="U128" s="261"/>
      <c r="V128" s="261"/>
      <c r="W128" s="261"/>
      <c r="X128" s="261"/>
      <c r="Y128" s="261"/>
      <c r="Z128" s="261"/>
      <c r="AA128" s="261"/>
      <c r="AB128" s="261"/>
      <c r="AC128" s="261"/>
      <c r="AD128" s="261"/>
    </row>
    <row r="129" spans="2:30" ht="18.75" hidden="1" customHeight="1">
      <c r="B129" s="260">
        <v>119</v>
      </c>
      <c r="C129" s="260">
        <v>227</v>
      </c>
      <c r="D129" s="261" t="s">
        <v>749</v>
      </c>
      <c r="E129" s="261" t="s">
        <v>743</v>
      </c>
      <c r="F129" s="260" t="s">
        <v>736</v>
      </c>
      <c r="G129" s="260" t="s">
        <v>744</v>
      </c>
      <c r="H129" s="260" t="s">
        <v>863</v>
      </c>
      <c r="I129" s="260" t="s">
        <v>739</v>
      </c>
      <c r="J129" s="262" t="s">
        <v>833</v>
      </c>
      <c r="K129" s="262" t="s">
        <v>864</v>
      </c>
      <c r="L129" s="261"/>
      <c r="M129" s="261"/>
      <c r="N129" s="261"/>
      <c r="O129" s="261"/>
      <c r="P129" s="261"/>
      <c r="Q129" s="261"/>
      <c r="R129" s="261"/>
      <c r="S129" s="261"/>
      <c r="T129" s="261"/>
      <c r="U129" s="261"/>
      <c r="V129" s="261"/>
      <c r="W129" s="261"/>
      <c r="X129" s="261"/>
      <c r="Y129" s="261"/>
      <c r="Z129" s="261"/>
      <c r="AA129" s="261"/>
      <c r="AB129" s="261"/>
      <c r="AC129" s="261"/>
      <c r="AD129" s="261"/>
    </row>
    <row r="130" spans="2:30" ht="18.75" hidden="1" customHeight="1">
      <c r="B130" s="260">
        <v>120</v>
      </c>
      <c r="C130" s="260">
        <v>228</v>
      </c>
      <c r="D130" s="261" t="s">
        <v>750</v>
      </c>
      <c r="E130" s="261" t="s">
        <v>751</v>
      </c>
      <c r="F130" s="260" t="s">
        <v>736</v>
      </c>
      <c r="G130" s="260" t="s">
        <v>744</v>
      </c>
      <c r="H130" s="260" t="s">
        <v>863</v>
      </c>
      <c r="I130" s="260" t="s">
        <v>739</v>
      </c>
      <c r="J130" s="262" t="s">
        <v>833</v>
      </c>
      <c r="K130" s="297" t="s">
        <v>864</v>
      </c>
      <c r="L130" s="261"/>
      <c r="M130" s="261"/>
      <c r="N130" s="261"/>
      <c r="O130" s="261"/>
      <c r="P130" s="261"/>
      <c r="Q130" s="261"/>
      <c r="R130" s="261"/>
      <c r="S130" s="261"/>
      <c r="T130" s="261"/>
      <c r="U130" s="261"/>
      <c r="V130" s="261"/>
      <c r="W130" s="261"/>
      <c r="X130" s="261"/>
      <c r="Y130" s="261"/>
      <c r="Z130" s="261"/>
      <c r="AA130" s="261"/>
      <c r="AB130" s="261"/>
      <c r="AC130" s="261"/>
      <c r="AD130" s="261"/>
    </row>
    <row r="131" spans="2:30" ht="18.75" hidden="1" customHeight="1">
      <c r="B131" s="260">
        <v>121</v>
      </c>
      <c r="C131" s="260">
        <v>231</v>
      </c>
      <c r="D131" s="261" t="s">
        <v>752</v>
      </c>
      <c r="E131" s="261" t="s">
        <v>743</v>
      </c>
      <c r="F131" s="260" t="s">
        <v>736</v>
      </c>
      <c r="G131" s="260" t="s">
        <v>737</v>
      </c>
      <c r="H131" s="260" t="s">
        <v>863</v>
      </c>
      <c r="I131" s="260" t="s">
        <v>739</v>
      </c>
      <c r="J131" s="262" t="s">
        <v>832</v>
      </c>
      <c r="K131" s="262" t="s">
        <v>864</v>
      </c>
      <c r="L131" s="261"/>
      <c r="M131" s="261"/>
      <c r="N131" s="261"/>
      <c r="O131" s="261"/>
      <c r="P131" s="261"/>
      <c r="Q131" s="261"/>
      <c r="R131" s="261"/>
      <c r="S131" s="261"/>
      <c r="T131" s="261"/>
      <c r="U131" s="261"/>
      <c r="V131" s="261"/>
      <c r="W131" s="261"/>
      <c r="X131" s="261"/>
      <c r="Y131" s="261"/>
      <c r="Z131" s="261"/>
      <c r="AA131" s="261"/>
      <c r="AB131" s="261"/>
      <c r="AC131" s="261"/>
      <c r="AD131" s="261"/>
    </row>
    <row r="132" spans="2:30" ht="18.75" hidden="1" customHeight="1">
      <c r="B132" s="260">
        <v>122</v>
      </c>
      <c r="C132" s="260">
        <v>232</v>
      </c>
      <c r="D132" s="261" t="s">
        <v>753</v>
      </c>
      <c r="E132" s="261" t="s">
        <v>743</v>
      </c>
      <c r="F132" s="260" t="s">
        <v>736</v>
      </c>
      <c r="G132" s="260" t="s">
        <v>737</v>
      </c>
      <c r="H132" s="260" t="s">
        <v>863</v>
      </c>
      <c r="I132" s="260" t="s">
        <v>739</v>
      </c>
      <c r="J132" s="262" t="s">
        <v>832</v>
      </c>
      <c r="K132" s="262" t="s">
        <v>864</v>
      </c>
      <c r="L132" s="261"/>
      <c r="M132" s="261"/>
      <c r="N132" s="261"/>
      <c r="O132" s="261"/>
      <c r="P132" s="261"/>
      <c r="Q132" s="261"/>
      <c r="R132" s="261"/>
      <c r="S132" s="261"/>
      <c r="T132" s="261"/>
      <c r="U132" s="261"/>
      <c r="V132" s="261"/>
      <c r="W132" s="261"/>
      <c r="X132" s="261"/>
      <c r="Y132" s="261"/>
      <c r="Z132" s="261"/>
      <c r="AA132" s="261"/>
      <c r="AB132" s="261"/>
      <c r="AC132" s="261"/>
      <c r="AD132" s="261"/>
    </row>
    <row r="133" spans="2:30" ht="18.75" customHeight="1">
      <c r="B133" s="260">
        <v>123</v>
      </c>
      <c r="C133" s="260">
        <v>233</v>
      </c>
      <c r="D133" s="261" t="s">
        <v>754</v>
      </c>
      <c r="E133" s="261" t="s">
        <v>743</v>
      </c>
      <c r="F133" s="260" t="s">
        <v>736</v>
      </c>
      <c r="G133" s="260" t="s">
        <v>737</v>
      </c>
      <c r="H133" s="260" t="s">
        <v>863</v>
      </c>
      <c r="I133" s="260" t="s">
        <v>739</v>
      </c>
      <c r="J133" s="260" t="s">
        <v>833</v>
      </c>
      <c r="K133" s="260" t="s">
        <v>864</v>
      </c>
      <c r="L133" s="261">
        <v>2024</v>
      </c>
      <c r="M133" s="461">
        <v>17247930.170000002</v>
      </c>
      <c r="N133" s="261" t="s">
        <v>755</v>
      </c>
      <c r="O133" s="261" t="s">
        <v>755</v>
      </c>
      <c r="P133" s="459">
        <v>13923449.568</v>
      </c>
      <c r="Q133" s="459">
        <v>58947749.078962445</v>
      </c>
      <c r="R133" s="459">
        <v>42624689.958000004</v>
      </c>
      <c r="S133" s="459">
        <v>44721625.465000004</v>
      </c>
      <c r="T133" s="459">
        <v>23024286.145405475</v>
      </c>
      <c r="U133" s="459">
        <v>22826106.14530639</v>
      </c>
      <c r="V133" s="459">
        <v>23024246.125405461</v>
      </c>
      <c r="W133" s="459">
        <v>23024246.125405464</v>
      </c>
      <c r="X133" s="459">
        <v>23024246.125405464</v>
      </c>
      <c r="Y133" s="459">
        <v>23024246.125405464</v>
      </c>
      <c r="Z133" s="459">
        <v>23024246.125405464</v>
      </c>
      <c r="AA133" s="459">
        <v>23024246.125405464</v>
      </c>
      <c r="AB133" s="261" t="s">
        <v>834</v>
      </c>
      <c r="AC133" s="296" t="s">
        <v>756</v>
      </c>
      <c r="AD133" s="261"/>
    </row>
    <row r="134" spans="2:30" ht="18.75" customHeight="1">
      <c r="B134" s="260">
        <v>124</v>
      </c>
      <c r="C134" s="260">
        <v>234</v>
      </c>
      <c r="D134" s="261" t="s">
        <v>757</v>
      </c>
      <c r="E134" s="261" t="s">
        <v>743</v>
      </c>
      <c r="F134" s="260" t="s">
        <v>736</v>
      </c>
      <c r="G134" s="260" t="s">
        <v>737</v>
      </c>
      <c r="H134" s="260" t="s">
        <v>863</v>
      </c>
      <c r="I134" s="260" t="s">
        <v>739</v>
      </c>
      <c r="J134" s="260" t="s">
        <v>833</v>
      </c>
      <c r="K134" s="260" t="s">
        <v>864</v>
      </c>
      <c r="L134" s="261">
        <v>2024</v>
      </c>
      <c r="M134" s="461">
        <v>14164822.76</v>
      </c>
      <c r="N134" s="261" t="s">
        <v>755</v>
      </c>
      <c r="O134" s="261" t="s">
        <v>755</v>
      </c>
      <c r="P134" s="459">
        <v>12336268.434750002</v>
      </c>
      <c r="Q134" s="459">
        <v>32909945.848289002</v>
      </c>
      <c r="R134" s="459">
        <v>23221880.469000004</v>
      </c>
      <c r="S134" s="459">
        <v>23656545.072500002</v>
      </c>
      <c r="T134" s="459">
        <v>12358236.632264359</v>
      </c>
      <c r="U134" s="459">
        <v>12249237.63220986</v>
      </c>
      <c r="V134" s="459">
        <v>12358214.621264355</v>
      </c>
      <c r="W134" s="459">
        <v>12358214.621264348</v>
      </c>
      <c r="X134" s="459">
        <v>12358214.621264348</v>
      </c>
      <c r="Y134" s="459">
        <v>12358214.621264348</v>
      </c>
      <c r="Z134" s="459">
        <v>12358214.621264348</v>
      </c>
      <c r="AA134" s="459">
        <v>12358214.621264348</v>
      </c>
      <c r="AB134" s="261" t="s">
        <v>834</v>
      </c>
      <c r="AC134" s="296" t="s">
        <v>756</v>
      </c>
      <c r="AD134" s="261"/>
    </row>
    <row r="135" spans="2:30" ht="18.75" hidden="1" customHeight="1">
      <c r="B135" s="260">
        <v>125</v>
      </c>
      <c r="C135" s="260">
        <v>235</v>
      </c>
      <c r="D135" s="261" t="s">
        <v>734</v>
      </c>
      <c r="E135" s="261" t="s">
        <v>735</v>
      </c>
      <c r="F135" s="260" t="s">
        <v>736</v>
      </c>
      <c r="G135" s="260" t="s">
        <v>737</v>
      </c>
      <c r="H135" s="260" t="s">
        <v>863</v>
      </c>
      <c r="I135" s="260" t="s">
        <v>739</v>
      </c>
      <c r="J135" s="262" t="s">
        <v>740</v>
      </c>
      <c r="K135" s="297" t="s">
        <v>741</v>
      </c>
      <c r="L135" s="261"/>
      <c r="M135" s="261"/>
      <c r="N135" s="261"/>
      <c r="O135" s="261"/>
      <c r="P135" s="261"/>
      <c r="Q135" s="261"/>
      <c r="R135" s="261"/>
      <c r="S135" s="261"/>
      <c r="T135" s="261"/>
      <c r="U135" s="261"/>
      <c r="V135" s="261"/>
      <c r="W135" s="261"/>
      <c r="X135" s="261"/>
      <c r="Y135" s="261"/>
      <c r="Z135" s="261"/>
      <c r="AA135" s="261"/>
      <c r="AB135" s="261"/>
      <c r="AC135" s="261"/>
      <c r="AD135" s="261"/>
    </row>
    <row r="136" spans="2:30" ht="18.75" hidden="1" customHeight="1">
      <c r="B136" s="260">
        <v>126</v>
      </c>
      <c r="C136" s="260">
        <v>260</v>
      </c>
      <c r="D136" s="261" t="s">
        <v>742</v>
      </c>
      <c r="E136" s="261" t="s">
        <v>743</v>
      </c>
      <c r="F136" s="260" t="s">
        <v>736</v>
      </c>
      <c r="G136" s="260" t="s">
        <v>744</v>
      </c>
      <c r="H136" s="260" t="s">
        <v>865</v>
      </c>
      <c r="I136" s="260" t="s">
        <v>739</v>
      </c>
      <c r="J136" s="262" t="s">
        <v>831</v>
      </c>
      <c r="K136" s="262" t="s">
        <v>866</v>
      </c>
      <c r="L136" s="261"/>
      <c r="M136" s="261"/>
      <c r="N136" s="261"/>
      <c r="O136" s="261"/>
      <c r="P136" s="261"/>
      <c r="Q136" s="261"/>
      <c r="R136" s="261"/>
      <c r="S136" s="261"/>
      <c r="T136" s="261"/>
      <c r="U136" s="261"/>
      <c r="V136" s="261"/>
      <c r="W136" s="261"/>
      <c r="X136" s="261"/>
      <c r="Y136" s="261"/>
      <c r="Z136" s="261"/>
      <c r="AA136" s="261"/>
      <c r="AB136" s="261"/>
      <c r="AC136" s="261"/>
      <c r="AD136" s="261"/>
    </row>
    <row r="137" spans="2:30" ht="18.75" hidden="1" customHeight="1">
      <c r="B137" s="260">
        <v>127</v>
      </c>
      <c r="C137" s="260">
        <v>261</v>
      </c>
      <c r="D137" s="261" t="s">
        <v>746</v>
      </c>
      <c r="E137" s="261" t="s">
        <v>743</v>
      </c>
      <c r="F137" s="260" t="s">
        <v>736</v>
      </c>
      <c r="G137" s="260" t="s">
        <v>744</v>
      </c>
      <c r="H137" s="260" t="s">
        <v>865</v>
      </c>
      <c r="I137" s="260" t="s">
        <v>739</v>
      </c>
      <c r="J137" s="262" t="s">
        <v>831</v>
      </c>
      <c r="K137" s="262" t="s">
        <v>866</v>
      </c>
      <c r="L137" s="261"/>
      <c r="M137" s="261"/>
      <c r="N137" s="261"/>
      <c r="O137" s="261"/>
      <c r="P137" s="261"/>
      <c r="Q137" s="261"/>
      <c r="R137" s="261"/>
      <c r="S137" s="261"/>
      <c r="T137" s="261"/>
      <c r="U137" s="261"/>
      <c r="V137" s="261"/>
      <c r="W137" s="261"/>
      <c r="X137" s="261"/>
      <c r="Y137" s="261"/>
      <c r="Z137" s="261"/>
      <c r="AA137" s="261"/>
      <c r="AB137" s="261"/>
      <c r="AC137" s="261"/>
      <c r="AD137" s="261"/>
    </row>
    <row r="138" spans="2:30" ht="18.75" hidden="1" customHeight="1">
      <c r="B138" s="260">
        <v>128</v>
      </c>
      <c r="C138" s="260">
        <v>262</v>
      </c>
      <c r="D138" s="261" t="s">
        <v>747</v>
      </c>
      <c r="E138" s="261" t="s">
        <v>743</v>
      </c>
      <c r="F138" s="260" t="s">
        <v>736</v>
      </c>
      <c r="G138" s="260" t="s">
        <v>744</v>
      </c>
      <c r="H138" s="260" t="s">
        <v>865</v>
      </c>
      <c r="I138" s="260" t="s">
        <v>739</v>
      </c>
      <c r="J138" s="262" t="s">
        <v>832</v>
      </c>
      <c r="K138" s="262" t="s">
        <v>866</v>
      </c>
      <c r="L138" s="261"/>
      <c r="M138" s="261"/>
      <c r="N138" s="261"/>
      <c r="O138" s="261"/>
      <c r="P138" s="261"/>
      <c r="Q138" s="261"/>
      <c r="R138" s="261"/>
      <c r="S138" s="261"/>
      <c r="T138" s="261"/>
      <c r="U138" s="261"/>
      <c r="V138" s="261"/>
      <c r="W138" s="261"/>
      <c r="X138" s="261"/>
      <c r="Y138" s="261"/>
      <c r="Z138" s="261"/>
      <c r="AA138" s="261"/>
      <c r="AB138" s="261"/>
      <c r="AC138" s="261"/>
      <c r="AD138" s="261"/>
    </row>
    <row r="139" spans="2:30" ht="18.75" hidden="1" customHeight="1">
      <c r="B139" s="260">
        <v>129</v>
      </c>
      <c r="C139" s="260">
        <v>263</v>
      </c>
      <c r="D139" s="261" t="s">
        <v>748</v>
      </c>
      <c r="E139" s="261" t="s">
        <v>743</v>
      </c>
      <c r="F139" s="260" t="s">
        <v>736</v>
      </c>
      <c r="G139" s="260" t="s">
        <v>744</v>
      </c>
      <c r="H139" s="260" t="s">
        <v>865</v>
      </c>
      <c r="I139" s="260" t="s">
        <v>739</v>
      </c>
      <c r="J139" s="262" t="s">
        <v>832</v>
      </c>
      <c r="K139" s="262" t="s">
        <v>866</v>
      </c>
      <c r="L139" s="261"/>
      <c r="M139" s="261"/>
      <c r="N139" s="261"/>
      <c r="O139" s="261"/>
      <c r="P139" s="261"/>
      <c r="Q139" s="261"/>
      <c r="R139" s="261"/>
      <c r="S139" s="261"/>
      <c r="T139" s="261"/>
      <c r="U139" s="261"/>
      <c r="V139" s="261"/>
      <c r="W139" s="261"/>
      <c r="X139" s="261"/>
      <c r="Y139" s="261"/>
      <c r="Z139" s="261"/>
      <c r="AA139" s="261"/>
      <c r="AB139" s="261"/>
      <c r="AC139" s="261"/>
      <c r="AD139" s="261"/>
    </row>
    <row r="140" spans="2:30" ht="18.75" hidden="1" customHeight="1">
      <c r="B140" s="260">
        <v>130</v>
      </c>
      <c r="C140" s="260">
        <v>264</v>
      </c>
      <c r="D140" s="261" t="s">
        <v>749</v>
      </c>
      <c r="E140" s="261" t="s">
        <v>743</v>
      </c>
      <c r="F140" s="260" t="s">
        <v>736</v>
      </c>
      <c r="G140" s="260" t="s">
        <v>744</v>
      </c>
      <c r="H140" s="260" t="s">
        <v>865</v>
      </c>
      <c r="I140" s="260" t="s">
        <v>739</v>
      </c>
      <c r="J140" s="262" t="s">
        <v>833</v>
      </c>
      <c r="K140" s="262" t="s">
        <v>866</v>
      </c>
      <c r="L140" s="261"/>
      <c r="M140" s="462"/>
      <c r="N140" s="463"/>
      <c r="O140" s="463"/>
      <c r="P140" s="461"/>
      <c r="Q140" s="261"/>
      <c r="R140" s="261"/>
      <c r="S140" s="261"/>
      <c r="T140" s="261"/>
      <c r="U140" s="261"/>
      <c r="V140" s="261"/>
      <c r="W140" s="261"/>
      <c r="X140" s="261"/>
      <c r="Y140" s="261"/>
      <c r="Z140" s="261"/>
      <c r="AA140" s="261"/>
      <c r="AB140" s="460"/>
      <c r="AC140" s="460"/>
      <c r="AD140" s="261"/>
    </row>
    <row r="141" spans="2:30" ht="18.75" hidden="1" customHeight="1">
      <c r="B141" s="260">
        <v>131</v>
      </c>
      <c r="C141" s="260">
        <v>265</v>
      </c>
      <c r="D141" s="261" t="s">
        <v>750</v>
      </c>
      <c r="E141" s="261" t="s">
        <v>751</v>
      </c>
      <c r="F141" s="260" t="s">
        <v>736</v>
      </c>
      <c r="G141" s="260" t="s">
        <v>744</v>
      </c>
      <c r="H141" s="260" t="s">
        <v>865</v>
      </c>
      <c r="I141" s="260" t="s">
        <v>739</v>
      </c>
      <c r="J141" s="262" t="s">
        <v>833</v>
      </c>
      <c r="K141" s="297" t="s">
        <v>866</v>
      </c>
      <c r="L141" s="261"/>
      <c r="M141" s="462"/>
      <c r="N141" s="463"/>
      <c r="O141" s="463"/>
      <c r="P141" s="461"/>
      <c r="Q141" s="261"/>
      <c r="R141" s="261"/>
      <c r="S141" s="261"/>
      <c r="T141" s="261"/>
      <c r="U141" s="261"/>
      <c r="V141" s="261"/>
      <c r="W141" s="261"/>
      <c r="X141" s="261"/>
      <c r="Y141" s="261"/>
      <c r="Z141" s="261"/>
      <c r="AA141" s="261"/>
      <c r="AB141" s="460"/>
      <c r="AC141" s="460"/>
      <c r="AD141" s="261"/>
    </row>
    <row r="142" spans="2:30" ht="18.75" hidden="1" customHeight="1">
      <c r="B142" s="260">
        <v>132</v>
      </c>
      <c r="C142" s="260">
        <v>268</v>
      </c>
      <c r="D142" s="261" t="s">
        <v>752</v>
      </c>
      <c r="E142" s="261" t="s">
        <v>743</v>
      </c>
      <c r="F142" s="260" t="s">
        <v>736</v>
      </c>
      <c r="G142" s="260" t="s">
        <v>737</v>
      </c>
      <c r="H142" s="260" t="s">
        <v>865</v>
      </c>
      <c r="I142" s="260" t="s">
        <v>739</v>
      </c>
      <c r="J142" s="262" t="s">
        <v>832</v>
      </c>
      <c r="K142" s="262" t="s">
        <v>866</v>
      </c>
      <c r="L142" s="261"/>
      <c r="M142" s="261"/>
      <c r="N142" s="261"/>
      <c r="O142" s="261"/>
      <c r="P142" s="261"/>
      <c r="Q142" s="261"/>
      <c r="R142" s="261"/>
      <c r="S142" s="261"/>
      <c r="T142" s="261"/>
      <c r="U142" s="261"/>
      <c r="V142" s="261"/>
      <c r="W142" s="261"/>
      <c r="X142" s="261"/>
      <c r="Y142" s="261"/>
      <c r="Z142" s="261"/>
      <c r="AA142" s="261"/>
      <c r="AB142" s="261"/>
      <c r="AC142" s="261"/>
      <c r="AD142" s="261"/>
    </row>
    <row r="143" spans="2:30" ht="18.75" hidden="1" customHeight="1">
      <c r="B143" s="260">
        <v>133</v>
      </c>
      <c r="C143" s="260">
        <v>269</v>
      </c>
      <c r="D143" s="261" t="s">
        <v>753</v>
      </c>
      <c r="E143" s="261" t="s">
        <v>743</v>
      </c>
      <c r="F143" s="260" t="s">
        <v>736</v>
      </c>
      <c r="G143" s="260" t="s">
        <v>737</v>
      </c>
      <c r="H143" s="260" t="s">
        <v>865</v>
      </c>
      <c r="I143" s="260" t="s">
        <v>739</v>
      </c>
      <c r="J143" s="262" t="s">
        <v>832</v>
      </c>
      <c r="K143" s="262" t="s">
        <v>866</v>
      </c>
      <c r="L143" s="261"/>
      <c r="M143" s="261"/>
      <c r="N143" s="261"/>
      <c r="O143" s="261"/>
      <c r="P143" s="261"/>
      <c r="Q143" s="261"/>
      <c r="R143" s="261"/>
      <c r="S143" s="261"/>
      <c r="T143" s="261"/>
      <c r="U143" s="261"/>
      <c r="V143" s="261"/>
      <c r="W143" s="261"/>
      <c r="X143" s="261"/>
      <c r="Y143" s="261"/>
      <c r="Z143" s="261"/>
      <c r="AA143" s="261"/>
      <c r="AB143" s="261"/>
      <c r="AC143" s="261"/>
      <c r="AD143" s="261"/>
    </row>
    <row r="144" spans="2:30" ht="18.75" customHeight="1">
      <c r="B144" s="260">
        <v>134</v>
      </c>
      <c r="C144" s="260">
        <v>270</v>
      </c>
      <c r="D144" s="261" t="s">
        <v>754</v>
      </c>
      <c r="E144" s="261" t="s">
        <v>743</v>
      </c>
      <c r="F144" s="260" t="s">
        <v>736</v>
      </c>
      <c r="G144" s="260" t="s">
        <v>737</v>
      </c>
      <c r="H144" s="260" t="s">
        <v>865</v>
      </c>
      <c r="I144" s="260" t="s">
        <v>739</v>
      </c>
      <c r="J144" s="260" t="s">
        <v>833</v>
      </c>
      <c r="K144" s="260" t="s">
        <v>866</v>
      </c>
      <c r="L144" s="261">
        <v>2024</v>
      </c>
      <c r="M144" s="461">
        <v>4895524.04</v>
      </c>
      <c r="N144" s="261" t="s">
        <v>755</v>
      </c>
      <c r="O144" s="261" t="s">
        <v>755</v>
      </c>
      <c r="P144" s="459">
        <v>4972832.7407</v>
      </c>
      <c r="Q144" s="459">
        <v>8743016.1532343775</v>
      </c>
      <c r="R144" s="459">
        <v>7758595.7760796007</v>
      </c>
      <c r="S144" s="459">
        <v>7758595.7760796007</v>
      </c>
      <c r="T144" s="459">
        <v>6332919.6382071013</v>
      </c>
      <c r="U144" s="459">
        <v>6332919.6382071013</v>
      </c>
      <c r="V144" s="459">
        <v>6332919.6382071013</v>
      </c>
      <c r="W144" s="459">
        <v>6332919.6382071013</v>
      </c>
      <c r="X144" s="459">
        <v>6332919.6382071013</v>
      </c>
      <c r="Y144" s="459">
        <v>6332919.6382071013</v>
      </c>
      <c r="Z144" s="459">
        <v>6332919.6382071013</v>
      </c>
      <c r="AA144" s="459">
        <v>6332919.6382071013</v>
      </c>
      <c r="AB144" s="261" t="s">
        <v>834</v>
      </c>
      <c r="AC144" s="296" t="s">
        <v>756</v>
      </c>
      <c r="AD144" s="261"/>
    </row>
    <row r="145" spans="2:30" ht="18.75" customHeight="1">
      <c r="B145" s="260">
        <v>135</v>
      </c>
      <c r="C145" s="260">
        <v>271</v>
      </c>
      <c r="D145" s="261" t="s">
        <v>757</v>
      </c>
      <c r="E145" s="261" t="s">
        <v>743</v>
      </c>
      <c r="F145" s="260" t="s">
        <v>736</v>
      </c>
      <c r="G145" s="260" t="s">
        <v>737</v>
      </c>
      <c r="H145" s="260" t="s">
        <v>865</v>
      </c>
      <c r="I145" s="260" t="s">
        <v>739</v>
      </c>
      <c r="J145" s="260" t="s">
        <v>833</v>
      </c>
      <c r="K145" s="260" t="s">
        <v>866</v>
      </c>
      <c r="L145" s="261">
        <v>2024</v>
      </c>
      <c r="M145" s="461">
        <v>3352942.19</v>
      </c>
      <c r="N145" s="261" t="s">
        <v>755</v>
      </c>
      <c r="O145" s="261" t="s">
        <v>755</v>
      </c>
      <c r="P145" s="459">
        <v>3405512.0777759999</v>
      </c>
      <c r="Q145" s="459">
        <v>5385028.304368211</v>
      </c>
      <c r="R145" s="459">
        <v>4615400.26076362</v>
      </c>
      <c r="S145" s="459">
        <v>4615400.26076362</v>
      </c>
      <c r="T145" s="459">
        <v>3718399.0228977846</v>
      </c>
      <c r="U145" s="459">
        <v>3718399.0228977846</v>
      </c>
      <c r="V145" s="459">
        <v>3718399.0228977846</v>
      </c>
      <c r="W145" s="459">
        <v>3718399.0228977846</v>
      </c>
      <c r="X145" s="459">
        <v>3718399.0228977846</v>
      </c>
      <c r="Y145" s="459">
        <v>3718399.0228977846</v>
      </c>
      <c r="Z145" s="459">
        <v>3718399.0228977846</v>
      </c>
      <c r="AA145" s="459">
        <v>3718399.0228977846</v>
      </c>
      <c r="AB145" s="261" t="s">
        <v>834</v>
      </c>
      <c r="AC145" s="296" t="s">
        <v>756</v>
      </c>
      <c r="AD145" s="261"/>
    </row>
    <row r="146" spans="2:30" ht="18.75" hidden="1" customHeight="1">
      <c r="B146" s="260">
        <v>136</v>
      </c>
      <c r="C146" s="260">
        <v>272</v>
      </c>
      <c r="D146" s="261" t="s">
        <v>734</v>
      </c>
      <c r="E146" s="261" t="s">
        <v>743</v>
      </c>
      <c r="F146" s="260" t="s">
        <v>736</v>
      </c>
      <c r="G146" s="260" t="s">
        <v>737</v>
      </c>
      <c r="H146" s="260" t="s">
        <v>865</v>
      </c>
      <c r="I146" s="260" t="s">
        <v>739</v>
      </c>
      <c r="J146" s="262" t="s">
        <v>740</v>
      </c>
      <c r="K146" s="297" t="s">
        <v>741</v>
      </c>
      <c r="L146" s="261"/>
      <c r="M146" s="261"/>
      <c r="N146" s="261"/>
      <c r="O146" s="261"/>
      <c r="P146" s="261"/>
      <c r="Q146" s="261"/>
      <c r="R146" s="261"/>
      <c r="S146" s="261"/>
      <c r="T146" s="261"/>
      <c r="U146" s="261"/>
      <c r="V146" s="261"/>
      <c r="W146" s="261"/>
      <c r="X146" s="261"/>
      <c r="Y146" s="261"/>
      <c r="Z146" s="261"/>
      <c r="AA146" s="261"/>
      <c r="AB146" s="261"/>
      <c r="AC146" s="261"/>
      <c r="AD146" s="261"/>
    </row>
    <row r="147" spans="2:30" ht="18.75" hidden="1" customHeight="1">
      <c r="B147" s="260">
        <v>137</v>
      </c>
      <c r="C147" s="260">
        <v>282</v>
      </c>
      <c r="D147" s="261" t="s">
        <v>867</v>
      </c>
      <c r="E147" s="261" t="s">
        <v>743</v>
      </c>
      <c r="F147" s="260" t="s">
        <v>736</v>
      </c>
      <c r="G147" s="260" t="s">
        <v>737</v>
      </c>
      <c r="H147" s="260" t="s">
        <v>868</v>
      </c>
      <c r="I147" s="260" t="s">
        <v>869</v>
      </c>
      <c r="J147" s="262" t="s">
        <v>870</v>
      </c>
      <c r="K147" s="297" t="s">
        <v>871</v>
      </c>
      <c r="L147" s="261"/>
      <c r="M147" s="261"/>
      <c r="N147" s="261"/>
      <c r="O147" s="261"/>
      <c r="P147" s="261"/>
      <c r="Q147" s="261"/>
      <c r="R147" s="261"/>
      <c r="S147" s="261"/>
      <c r="T147" s="261"/>
      <c r="U147" s="261"/>
      <c r="V147" s="261"/>
      <c r="W147" s="261"/>
      <c r="X147" s="261"/>
      <c r="Y147" s="261"/>
      <c r="Z147" s="261"/>
      <c r="AA147" s="261"/>
      <c r="AB147" s="261"/>
      <c r="AC147" s="261"/>
      <c r="AD147" s="261"/>
    </row>
    <row r="148" spans="2:30" ht="18.75" customHeight="1">
      <c r="B148" s="260">
        <v>138</v>
      </c>
      <c r="C148" s="260">
        <v>283</v>
      </c>
      <c r="D148" s="261" t="s">
        <v>872</v>
      </c>
      <c r="E148" s="261" t="s">
        <v>743</v>
      </c>
      <c r="F148" s="260" t="s">
        <v>736</v>
      </c>
      <c r="G148" s="260" t="s">
        <v>737</v>
      </c>
      <c r="H148" s="260" t="s">
        <v>868</v>
      </c>
      <c r="I148" s="260" t="s">
        <v>869</v>
      </c>
      <c r="J148" s="260" t="s">
        <v>873</v>
      </c>
      <c r="K148" s="476" t="s">
        <v>874</v>
      </c>
      <c r="L148" s="261">
        <v>2024</v>
      </c>
      <c r="M148" s="461">
        <v>46</v>
      </c>
      <c r="N148" s="261" t="s">
        <v>755</v>
      </c>
      <c r="O148" s="261" t="s">
        <v>755</v>
      </c>
      <c r="P148" s="459">
        <v>33</v>
      </c>
      <c r="Q148" s="260">
        <v>32</v>
      </c>
      <c r="R148" s="459">
        <v>9.3000000000000007</v>
      </c>
      <c r="S148" s="261">
        <v>9.9</v>
      </c>
      <c r="T148" s="261">
        <v>9</v>
      </c>
      <c r="U148" s="261">
        <v>8.5</v>
      </c>
      <c r="V148" s="261">
        <v>8.3000000000000007</v>
      </c>
      <c r="W148" s="261">
        <v>8.1</v>
      </c>
      <c r="X148" s="459">
        <v>7.9</v>
      </c>
      <c r="Y148" s="459">
        <v>7.8</v>
      </c>
      <c r="Z148" s="459">
        <v>7.6</v>
      </c>
      <c r="AA148" s="459">
        <v>7.4</v>
      </c>
      <c r="AB148" s="261" t="s">
        <v>875</v>
      </c>
      <c r="AC148" s="296" t="s">
        <v>876</v>
      </c>
      <c r="AD148" s="261"/>
    </row>
    <row r="149" spans="2:30" ht="18.75" hidden="1" customHeight="1">
      <c r="B149" s="260">
        <v>139</v>
      </c>
      <c r="C149" s="260">
        <v>284</v>
      </c>
      <c r="D149" s="261" t="s">
        <v>877</v>
      </c>
      <c r="E149" s="261" t="s">
        <v>735</v>
      </c>
      <c r="F149" s="260" t="s">
        <v>736</v>
      </c>
      <c r="G149" s="260" t="s">
        <v>737</v>
      </c>
      <c r="H149" s="260" t="s">
        <v>868</v>
      </c>
      <c r="I149" s="260" t="s">
        <v>869</v>
      </c>
      <c r="J149" s="262" t="s">
        <v>878</v>
      </c>
      <c r="K149" s="297" t="s">
        <v>879</v>
      </c>
      <c r="L149" s="261"/>
      <c r="M149" s="261"/>
      <c r="N149" s="261"/>
      <c r="O149" s="261"/>
      <c r="P149" s="261"/>
      <c r="Q149" s="261"/>
      <c r="R149" s="261"/>
      <c r="S149" s="261"/>
      <c r="T149" s="261"/>
      <c r="U149" s="261"/>
      <c r="V149" s="261"/>
      <c r="W149" s="261"/>
      <c r="X149" s="261"/>
      <c r="Y149" s="261"/>
      <c r="Z149" s="261"/>
      <c r="AA149" s="261"/>
      <c r="AB149" s="261"/>
      <c r="AC149" s="261"/>
      <c r="AD149" s="261"/>
    </row>
    <row r="150" spans="2:30" ht="18.75" hidden="1" customHeight="1">
      <c r="B150" s="260">
        <v>140</v>
      </c>
      <c r="C150" s="260">
        <v>291</v>
      </c>
      <c r="D150" s="261" t="s">
        <v>880</v>
      </c>
      <c r="E150" s="261" t="s">
        <v>743</v>
      </c>
      <c r="F150" s="260" t="s">
        <v>736</v>
      </c>
      <c r="G150" s="260" t="s">
        <v>744</v>
      </c>
      <c r="H150" s="260" t="s">
        <v>868</v>
      </c>
      <c r="I150" s="260" t="s">
        <v>869</v>
      </c>
      <c r="J150" s="262" t="s">
        <v>881</v>
      </c>
      <c r="K150" s="262" t="s">
        <v>880</v>
      </c>
      <c r="L150" s="261"/>
      <c r="M150" s="261"/>
      <c r="N150" s="261"/>
      <c r="O150" s="261"/>
      <c r="P150" s="261"/>
      <c r="Q150" s="261"/>
      <c r="R150" s="261"/>
      <c r="S150" s="261"/>
      <c r="T150" s="261"/>
      <c r="U150" s="261"/>
      <c r="V150" s="261"/>
      <c r="W150" s="261"/>
      <c r="X150" s="261"/>
      <c r="Y150" s="261"/>
      <c r="Z150" s="261"/>
      <c r="AA150" s="261"/>
      <c r="AB150" s="261"/>
      <c r="AC150" s="261"/>
      <c r="AD150" s="261"/>
    </row>
    <row r="151" spans="2:30" ht="18.75" hidden="1" customHeight="1">
      <c r="B151" s="260">
        <v>141</v>
      </c>
      <c r="C151" s="260">
        <v>292</v>
      </c>
      <c r="D151" s="261" t="s">
        <v>882</v>
      </c>
      <c r="E151" s="261" t="s">
        <v>883</v>
      </c>
      <c r="F151" s="260" t="s">
        <v>736</v>
      </c>
      <c r="G151" s="260" t="s">
        <v>744</v>
      </c>
      <c r="H151" s="260" t="s">
        <v>884</v>
      </c>
      <c r="I151" s="260" t="s">
        <v>885</v>
      </c>
      <c r="J151" s="262" t="s">
        <v>881</v>
      </c>
      <c r="K151" s="262" t="s">
        <v>882</v>
      </c>
      <c r="L151" s="261"/>
      <c r="M151" s="261"/>
      <c r="N151" s="261"/>
      <c r="O151" s="261"/>
      <c r="P151" s="261"/>
      <c r="Q151" s="261"/>
      <c r="R151" s="261"/>
      <c r="S151" s="261"/>
      <c r="T151" s="261"/>
      <c r="U151" s="261"/>
      <c r="V151" s="261"/>
      <c r="W151" s="261"/>
      <c r="X151" s="261"/>
      <c r="Y151" s="261"/>
      <c r="Z151" s="261"/>
      <c r="AA151" s="261"/>
      <c r="AB151" s="261"/>
      <c r="AC151" s="261"/>
      <c r="AD151" s="261"/>
    </row>
    <row r="152" spans="2:30" ht="18.75" hidden="1" customHeight="1">
      <c r="B152" s="260">
        <v>142</v>
      </c>
      <c r="C152" s="260">
        <v>293</v>
      </c>
      <c r="D152" s="261" t="s">
        <v>886</v>
      </c>
      <c r="E152" s="261" t="s">
        <v>883</v>
      </c>
      <c r="F152" s="260" t="s">
        <v>736</v>
      </c>
      <c r="G152" s="260" t="s">
        <v>744</v>
      </c>
      <c r="H152" s="260" t="s">
        <v>884</v>
      </c>
      <c r="I152" s="260" t="s">
        <v>885</v>
      </c>
      <c r="J152" s="262" t="s">
        <v>881</v>
      </c>
      <c r="K152" s="262" t="s">
        <v>886</v>
      </c>
      <c r="L152" s="261"/>
      <c r="M152" s="261"/>
      <c r="N152" s="261"/>
      <c r="O152" s="261"/>
      <c r="P152" s="261"/>
      <c r="Q152" s="261"/>
      <c r="R152" s="261"/>
      <c r="S152" s="261"/>
      <c r="T152" s="261"/>
      <c r="U152" s="261"/>
      <c r="V152" s="261"/>
      <c r="W152" s="261"/>
      <c r="X152" s="261"/>
      <c r="Y152" s="261"/>
      <c r="Z152" s="261"/>
      <c r="AA152" s="261"/>
      <c r="AB152" s="261"/>
      <c r="AC152" s="261"/>
      <c r="AD152" s="261"/>
    </row>
    <row r="153" spans="2:30" ht="18.75" hidden="1" customHeight="1">
      <c r="B153" s="260">
        <v>143</v>
      </c>
      <c r="C153" s="260">
        <v>294</v>
      </c>
      <c r="D153" s="261" t="s">
        <v>887</v>
      </c>
      <c r="E153" s="261" t="s">
        <v>743</v>
      </c>
      <c r="F153" s="260" t="s">
        <v>736</v>
      </c>
      <c r="G153" s="260" t="s">
        <v>744</v>
      </c>
      <c r="H153" s="260" t="s">
        <v>868</v>
      </c>
      <c r="I153" s="260" t="s">
        <v>869</v>
      </c>
      <c r="J153" s="262" t="s">
        <v>888</v>
      </c>
      <c r="K153" s="262" t="s">
        <v>887</v>
      </c>
      <c r="L153" s="261"/>
      <c r="M153" s="261"/>
      <c r="N153" s="261"/>
      <c r="O153" s="261"/>
      <c r="P153" s="261"/>
      <c r="Q153" s="261"/>
      <c r="R153" s="261"/>
      <c r="S153" s="261"/>
      <c r="T153" s="261"/>
      <c r="U153" s="261"/>
      <c r="V153" s="261"/>
      <c r="W153" s="261"/>
      <c r="X153" s="261"/>
      <c r="Y153" s="261"/>
      <c r="Z153" s="261"/>
      <c r="AA153" s="261"/>
      <c r="AB153" s="261"/>
      <c r="AC153" s="261"/>
      <c r="AD153" s="261"/>
    </row>
    <row r="154" spans="2:30" ht="18.75" hidden="1" customHeight="1">
      <c r="B154" s="260">
        <v>144</v>
      </c>
      <c r="C154" s="260">
        <v>296</v>
      </c>
      <c r="D154" s="261" t="s">
        <v>889</v>
      </c>
      <c r="E154" s="261" t="s">
        <v>743</v>
      </c>
      <c r="F154" s="260" t="s">
        <v>736</v>
      </c>
      <c r="G154" s="260" t="s">
        <v>744</v>
      </c>
      <c r="H154" s="260" t="s">
        <v>868</v>
      </c>
      <c r="I154" s="260" t="s">
        <v>869</v>
      </c>
      <c r="J154" s="262" t="s">
        <v>881</v>
      </c>
      <c r="K154" s="262" t="s">
        <v>889</v>
      </c>
      <c r="L154" s="261"/>
      <c r="M154" s="261"/>
      <c r="N154" s="261"/>
      <c r="O154" s="261"/>
      <c r="P154" s="261"/>
      <c r="Q154" s="261"/>
      <c r="R154" s="261"/>
      <c r="S154" s="261"/>
      <c r="T154" s="261"/>
      <c r="U154" s="261"/>
      <c r="V154" s="261"/>
      <c r="W154" s="261"/>
      <c r="X154" s="261"/>
      <c r="Y154" s="261"/>
      <c r="Z154" s="261"/>
      <c r="AA154" s="261"/>
      <c r="AB154" s="261"/>
      <c r="AC154" s="261"/>
      <c r="AD154" s="261"/>
    </row>
    <row r="155" spans="2:30" ht="18.75" hidden="1" customHeight="1">
      <c r="B155" s="260">
        <v>145</v>
      </c>
      <c r="C155" s="260">
        <v>297</v>
      </c>
      <c r="D155" s="261" t="s">
        <v>889</v>
      </c>
      <c r="E155" s="261" t="s">
        <v>743</v>
      </c>
      <c r="F155" s="260" t="s">
        <v>736</v>
      </c>
      <c r="G155" s="260" t="s">
        <v>744</v>
      </c>
      <c r="H155" s="260" t="s">
        <v>868</v>
      </c>
      <c r="I155" s="260" t="s">
        <v>869</v>
      </c>
      <c r="J155" s="262" t="s">
        <v>836</v>
      </c>
      <c r="K155" s="262" t="s">
        <v>889</v>
      </c>
      <c r="L155" s="261"/>
      <c r="M155" s="261"/>
      <c r="N155" s="261"/>
      <c r="O155" s="261"/>
      <c r="P155" s="261"/>
      <c r="Q155" s="261"/>
      <c r="R155" s="261"/>
      <c r="S155" s="261"/>
      <c r="T155" s="261"/>
      <c r="U155" s="261"/>
      <c r="V155" s="261"/>
      <c r="W155" s="261"/>
      <c r="X155" s="261"/>
      <c r="Y155" s="261"/>
      <c r="Z155" s="261"/>
      <c r="AA155" s="261"/>
      <c r="AB155" s="261"/>
      <c r="AC155" s="261"/>
      <c r="AD155" s="261"/>
    </row>
    <row r="156" spans="2:30" ht="18.75" hidden="1" customHeight="1">
      <c r="B156" s="260">
        <v>146</v>
      </c>
      <c r="C156" s="260">
        <v>307</v>
      </c>
      <c r="D156" s="261" t="s">
        <v>890</v>
      </c>
      <c r="E156" s="261" t="s">
        <v>743</v>
      </c>
      <c r="F156" s="260" t="s">
        <v>736</v>
      </c>
      <c r="G156" s="260" t="s">
        <v>744</v>
      </c>
      <c r="H156" s="260" t="s">
        <v>891</v>
      </c>
      <c r="I156" s="260" t="s">
        <v>892</v>
      </c>
      <c r="J156" s="262" t="s">
        <v>881</v>
      </c>
      <c r="K156" s="262" t="s">
        <v>893</v>
      </c>
      <c r="L156" s="261"/>
      <c r="M156" s="261"/>
      <c r="N156" s="261"/>
      <c r="O156" s="261"/>
      <c r="P156" s="261"/>
      <c r="Q156" s="261"/>
      <c r="R156" s="261"/>
      <c r="S156" s="261"/>
      <c r="T156" s="261"/>
      <c r="U156" s="261"/>
      <c r="V156" s="261"/>
      <c r="W156" s="261"/>
      <c r="X156" s="261"/>
      <c r="Y156" s="261"/>
      <c r="Z156" s="261"/>
      <c r="AA156" s="261"/>
      <c r="AB156" s="261"/>
      <c r="AC156" s="261"/>
      <c r="AD156" s="261"/>
    </row>
    <row r="157" spans="2:30" ht="18.75" hidden="1" customHeight="1">
      <c r="B157" s="260">
        <v>147</v>
      </c>
      <c r="C157" s="260">
        <v>308</v>
      </c>
      <c r="D157" s="261" t="s">
        <v>894</v>
      </c>
      <c r="E157" s="261" t="s">
        <v>743</v>
      </c>
      <c r="F157" s="260" t="s">
        <v>736</v>
      </c>
      <c r="G157" s="260" t="s">
        <v>744</v>
      </c>
      <c r="H157" s="260" t="s">
        <v>891</v>
      </c>
      <c r="I157" s="260" t="s">
        <v>892</v>
      </c>
      <c r="J157" s="262" t="s">
        <v>895</v>
      </c>
      <c r="K157" s="262" t="s">
        <v>896</v>
      </c>
      <c r="L157" s="261"/>
      <c r="M157" s="261"/>
      <c r="N157" s="261"/>
      <c r="O157" s="261"/>
      <c r="P157" s="261"/>
      <c r="Q157" s="261"/>
      <c r="R157" s="261"/>
      <c r="S157" s="261"/>
      <c r="T157" s="261"/>
      <c r="U157" s="261"/>
      <c r="V157" s="261"/>
      <c r="W157" s="261"/>
      <c r="X157" s="261"/>
      <c r="Y157" s="261"/>
      <c r="Z157" s="261"/>
      <c r="AA157" s="261"/>
      <c r="AB157" s="261"/>
      <c r="AC157" s="261"/>
      <c r="AD157" s="261"/>
    </row>
    <row r="158" spans="2:30" ht="18.75" hidden="1" customHeight="1">
      <c r="B158" s="260">
        <v>148</v>
      </c>
      <c r="C158" s="260">
        <v>309</v>
      </c>
      <c r="D158" s="261" t="s">
        <v>897</v>
      </c>
      <c r="E158" s="261" t="s">
        <v>743</v>
      </c>
      <c r="F158" s="260" t="s">
        <v>736</v>
      </c>
      <c r="G158" s="260" t="s">
        <v>744</v>
      </c>
      <c r="H158" s="260" t="s">
        <v>891</v>
      </c>
      <c r="I158" s="260" t="s">
        <v>892</v>
      </c>
      <c r="J158" s="262" t="s">
        <v>898</v>
      </c>
      <c r="K158" s="262" t="s">
        <v>899</v>
      </c>
      <c r="L158" s="261"/>
      <c r="M158" s="261"/>
      <c r="N158" s="261"/>
      <c r="O158" s="261"/>
      <c r="P158" s="261"/>
      <c r="Q158" s="261"/>
      <c r="R158" s="261"/>
      <c r="S158" s="261"/>
      <c r="T158" s="261"/>
      <c r="U158" s="261"/>
      <c r="V158" s="261"/>
      <c r="W158" s="261"/>
      <c r="X158" s="261"/>
      <c r="Y158" s="261"/>
      <c r="Z158" s="261"/>
      <c r="AA158" s="261"/>
      <c r="AB158" s="261"/>
      <c r="AC158" s="261"/>
      <c r="AD158" s="261"/>
    </row>
    <row r="159" spans="2:30" ht="18.75" hidden="1" customHeight="1">
      <c r="B159" s="260">
        <v>149</v>
      </c>
      <c r="C159" s="260">
        <v>310</v>
      </c>
      <c r="D159" s="261" t="s">
        <v>900</v>
      </c>
      <c r="E159" s="261" t="s">
        <v>743</v>
      </c>
      <c r="F159" s="260" t="s">
        <v>736</v>
      </c>
      <c r="G159" s="260" t="s">
        <v>744</v>
      </c>
      <c r="H159" s="260" t="s">
        <v>891</v>
      </c>
      <c r="I159" s="260" t="s">
        <v>892</v>
      </c>
      <c r="J159" s="262" t="s">
        <v>901</v>
      </c>
      <c r="K159" s="262" t="s">
        <v>902</v>
      </c>
      <c r="L159" s="261"/>
      <c r="M159" s="261"/>
      <c r="N159" s="261"/>
      <c r="O159" s="261"/>
      <c r="P159" s="261"/>
      <c r="Q159" s="261"/>
      <c r="R159" s="261"/>
      <c r="S159" s="261"/>
      <c r="T159" s="261"/>
      <c r="U159" s="261"/>
      <c r="V159" s="261"/>
      <c r="W159" s="261"/>
      <c r="X159" s="261"/>
      <c r="Y159" s="261"/>
      <c r="Z159" s="261"/>
      <c r="AA159" s="261"/>
      <c r="AB159" s="261"/>
      <c r="AC159" s="261"/>
      <c r="AD159" s="261"/>
    </row>
    <row r="160" spans="2:30" ht="18.75" hidden="1" customHeight="1">
      <c r="B160" s="260">
        <v>150</v>
      </c>
      <c r="C160" s="260">
        <v>311</v>
      </c>
      <c r="D160" s="261" t="s">
        <v>903</v>
      </c>
      <c r="E160" s="261" t="s">
        <v>743</v>
      </c>
      <c r="F160" s="260" t="s">
        <v>736</v>
      </c>
      <c r="G160" s="260" t="s">
        <v>744</v>
      </c>
      <c r="H160" s="260" t="s">
        <v>891</v>
      </c>
      <c r="I160" s="260" t="s">
        <v>892</v>
      </c>
      <c r="J160" s="262" t="s">
        <v>901</v>
      </c>
      <c r="K160" s="262" t="s">
        <v>904</v>
      </c>
      <c r="L160" s="261"/>
      <c r="M160" s="261"/>
      <c r="N160" s="261"/>
      <c r="O160" s="261"/>
      <c r="P160" s="261"/>
      <c r="Q160" s="261"/>
      <c r="R160" s="261"/>
      <c r="S160" s="261"/>
      <c r="T160" s="261"/>
      <c r="U160" s="261"/>
      <c r="V160" s="261"/>
      <c r="W160" s="261"/>
      <c r="X160" s="261"/>
      <c r="Y160" s="261"/>
      <c r="Z160" s="261"/>
      <c r="AA160" s="261"/>
      <c r="AB160" s="261"/>
      <c r="AC160" s="261"/>
      <c r="AD160" s="261"/>
    </row>
    <row r="161" spans="2:30" ht="18.75" hidden="1" customHeight="1">
      <c r="B161" s="260">
        <v>151</v>
      </c>
      <c r="C161" s="260">
        <v>312</v>
      </c>
      <c r="D161" s="261" t="s">
        <v>905</v>
      </c>
      <c r="E161" s="261" t="s">
        <v>743</v>
      </c>
      <c r="F161" s="260" t="s">
        <v>736</v>
      </c>
      <c r="G161" s="260" t="s">
        <v>744</v>
      </c>
      <c r="H161" s="260" t="s">
        <v>891</v>
      </c>
      <c r="I161" s="260" t="s">
        <v>892</v>
      </c>
      <c r="J161" s="262" t="s">
        <v>906</v>
      </c>
      <c r="K161" s="262" t="s">
        <v>907</v>
      </c>
      <c r="L161" s="261"/>
      <c r="M161" s="261"/>
      <c r="N161" s="261"/>
      <c r="O161" s="261"/>
      <c r="P161" s="261"/>
      <c r="Q161" s="261"/>
      <c r="R161" s="261"/>
      <c r="S161" s="261"/>
      <c r="T161" s="261"/>
      <c r="U161" s="261"/>
      <c r="V161" s="261"/>
      <c r="W161" s="261"/>
      <c r="X161" s="261"/>
      <c r="Y161" s="261"/>
      <c r="Z161" s="261"/>
      <c r="AA161" s="261"/>
      <c r="AB161" s="261"/>
      <c r="AC161" s="261"/>
      <c r="AD161" s="261"/>
    </row>
    <row r="162" spans="2:30" ht="18.75" hidden="1" customHeight="1">
      <c r="B162" s="260">
        <v>152</v>
      </c>
      <c r="C162" s="260">
        <v>313</v>
      </c>
      <c r="D162" s="261" t="s">
        <v>908</v>
      </c>
      <c r="E162" s="261" t="s">
        <v>743</v>
      </c>
      <c r="F162" s="260" t="s">
        <v>736</v>
      </c>
      <c r="G162" s="260" t="s">
        <v>744</v>
      </c>
      <c r="H162" s="260" t="s">
        <v>891</v>
      </c>
      <c r="I162" s="260" t="s">
        <v>892</v>
      </c>
      <c r="J162" s="262" t="s">
        <v>906</v>
      </c>
      <c r="K162" s="262" t="s">
        <v>909</v>
      </c>
      <c r="L162" s="261"/>
      <c r="M162" s="261"/>
      <c r="N162" s="261"/>
      <c r="O162" s="261"/>
      <c r="P162" s="261"/>
      <c r="Q162" s="261"/>
      <c r="R162" s="261"/>
      <c r="S162" s="261"/>
      <c r="T162" s="261"/>
      <c r="U162" s="261"/>
      <c r="V162" s="261"/>
      <c r="W162" s="261"/>
      <c r="X162" s="261"/>
      <c r="Y162" s="261"/>
      <c r="Z162" s="261"/>
      <c r="AA162" s="261"/>
      <c r="AB162" s="261"/>
      <c r="AC162" s="261"/>
      <c r="AD162" s="261"/>
    </row>
    <row r="163" spans="2:30" ht="18.75" hidden="1" customHeight="1">
      <c r="B163" s="260">
        <v>153</v>
      </c>
      <c r="C163" s="260">
        <v>321</v>
      </c>
      <c r="D163" s="261" t="s">
        <v>910</v>
      </c>
      <c r="E163" s="261" t="s">
        <v>743</v>
      </c>
      <c r="F163" s="260" t="s">
        <v>736</v>
      </c>
      <c r="G163" s="260" t="s">
        <v>744</v>
      </c>
      <c r="H163" s="260" t="s">
        <v>891</v>
      </c>
      <c r="I163" s="260" t="s">
        <v>892</v>
      </c>
      <c r="J163" s="262" t="s">
        <v>911</v>
      </c>
      <c r="K163" s="262" t="s">
        <v>912</v>
      </c>
      <c r="L163" s="261"/>
      <c r="M163" s="261"/>
      <c r="N163" s="261"/>
      <c r="O163" s="261"/>
      <c r="P163" s="261"/>
      <c r="Q163" s="261"/>
      <c r="R163" s="261"/>
      <c r="S163" s="261"/>
      <c r="T163" s="261"/>
      <c r="U163" s="261"/>
      <c r="V163" s="261"/>
      <c r="W163" s="261"/>
      <c r="X163" s="261"/>
      <c r="Y163" s="261"/>
      <c r="Z163" s="261"/>
      <c r="AA163" s="261"/>
      <c r="AB163" s="261"/>
      <c r="AC163" s="261"/>
      <c r="AD163" s="261"/>
    </row>
    <row r="164" spans="2:30" ht="18.75" hidden="1" customHeight="1">
      <c r="B164" s="260">
        <v>154</v>
      </c>
      <c r="C164" s="260">
        <v>322</v>
      </c>
      <c r="D164" s="261" t="s">
        <v>913</v>
      </c>
      <c r="E164" s="261" t="s">
        <v>743</v>
      </c>
      <c r="F164" s="260" t="s">
        <v>736</v>
      </c>
      <c r="G164" s="260" t="s">
        <v>744</v>
      </c>
      <c r="H164" s="260" t="s">
        <v>891</v>
      </c>
      <c r="I164" s="260" t="s">
        <v>892</v>
      </c>
      <c r="J164" s="262" t="s">
        <v>914</v>
      </c>
      <c r="K164" s="262" t="s">
        <v>912</v>
      </c>
      <c r="L164" s="261"/>
      <c r="M164" s="261"/>
      <c r="N164" s="261"/>
      <c r="O164" s="261"/>
      <c r="P164" s="261"/>
      <c r="Q164" s="261"/>
      <c r="R164" s="261"/>
      <c r="S164" s="261"/>
      <c r="T164" s="261"/>
      <c r="U164" s="261"/>
      <c r="V164" s="261"/>
      <c r="W164" s="261"/>
      <c r="X164" s="261"/>
      <c r="Y164" s="261"/>
      <c r="Z164" s="261"/>
      <c r="AA164" s="261"/>
      <c r="AB164" s="261"/>
      <c r="AC164" s="261"/>
      <c r="AD164" s="261"/>
    </row>
    <row r="165" spans="2:30" ht="18.75" hidden="1" customHeight="1">
      <c r="B165" s="260">
        <v>155</v>
      </c>
      <c r="C165" s="260">
        <v>323</v>
      </c>
      <c r="D165" s="261" t="s">
        <v>915</v>
      </c>
      <c r="E165" s="261" t="s">
        <v>743</v>
      </c>
      <c r="F165" s="260" t="s">
        <v>736</v>
      </c>
      <c r="G165" s="260" t="s">
        <v>744</v>
      </c>
      <c r="H165" s="260" t="s">
        <v>891</v>
      </c>
      <c r="I165" s="260" t="s">
        <v>892</v>
      </c>
      <c r="J165" s="262" t="s">
        <v>916</v>
      </c>
      <c r="K165" s="262" t="s">
        <v>912</v>
      </c>
      <c r="L165" s="261"/>
      <c r="M165" s="261"/>
      <c r="N165" s="261"/>
      <c r="O165" s="261"/>
      <c r="P165" s="261"/>
      <c r="Q165" s="261"/>
      <c r="R165" s="261"/>
      <c r="S165" s="261"/>
      <c r="T165" s="261"/>
      <c r="U165" s="261"/>
      <c r="V165" s="261"/>
      <c r="W165" s="261"/>
      <c r="X165" s="261"/>
      <c r="Y165" s="261"/>
      <c r="Z165" s="261"/>
      <c r="AA165" s="261"/>
      <c r="AB165" s="261"/>
      <c r="AC165" s="261"/>
      <c r="AD165" s="261"/>
    </row>
    <row r="166" spans="2:30" ht="18.75" hidden="1" customHeight="1">
      <c r="B166" s="260">
        <v>156</v>
      </c>
      <c r="C166" s="260">
        <v>324</v>
      </c>
      <c r="D166" s="261" t="s">
        <v>917</v>
      </c>
      <c r="E166" s="261" t="s">
        <v>743</v>
      </c>
      <c r="F166" s="260" t="s">
        <v>736</v>
      </c>
      <c r="G166" s="260" t="s">
        <v>744</v>
      </c>
      <c r="H166" s="260" t="s">
        <v>891</v>
      </c>
      <c r="I166" s="260" t="s">
        <v>892</v>
      </c>
      <c r="J166" s="262" t="s">
        <v>918</v>
      </c>
      <c r="K166" s="262" t="s">
        <v>912</v>
      </c>
      <c r="L166" s="261"/>
      <c r="M166" s="261"/>
      <c r="N166" s="261"/>
      <c r="O166" s="261"/>
      <c r="P166" s="261"/>
      <c r="Q166" s="261"/>
      <c r="R166" s="261"/>
      <c r="S166" s="261"/>
      <c r="T166" s="261"/>
      <c r="U166" s="261"/>
      <c r="V166" s="261"/>
      <c r="W166" s="261"/>
      <c r="X166" s="261"/>
      <c r="Y166" s="261"/>
      <c r="Z166" s="261"/>
      <c r="AA166" s="261"/>
      <c r="AB166" s="261"/>
      <c r="AC166" s="261"/>
      <c r="AD166" s="261"/>
    </row>
    <row r="167" spans="2:30" ht="18.75" hidden="1" customHeight="1">
      <c r="B167" s="260">
        <v>157</v>
      </c>
      <c r="C167" s="260">
        <v>325</v>
      </c>
      <c r="D167" s="261" t="s">
        <v>919</v>
      </c>
      <c r="E167" s="261" t="s">
        <v>743</v>
      </c>
      <c r="F167" s="260" t="s">
        <v>736</v>
      </c>
      <c r="G167" s="260" t="s">
        <v>744</v>
      </c>
      <c r="H167" s="260" t="s">
        <v>891</v>
      </c>
      <c r="I167" s="260" t="s">
        <v>892</v>
      </c>
      <c r="J167" s="262" t="s">
        <v>911</v>
      </c>
      <c r="K167" s="262" t="s">
        <v>920</v>
      </c>
      <c r="L167" s="261"/>
      <c r="M167" s="261"/>
      <c r="N167" s="261"/>
      <c r="O167" s="261"/>
      <c r="P167" s="261"/>
      <c r="Q167" s="261"/>
      <c r="R167" s="261"/>
      <c r="S167" s="261"/>
      <c r="T167" s="261"/>
      <c r="U167" s="261"/>
      <c r="V167" s="261"/>
      <c r="W167" s="261"/>
      <c r="X167" s="261"/>
      <c r="Y167" s="261"/>
      <c r="Z167" s="261"/>
      <c r="AA167" s="261"/>
      <c r="AB167" s="261"/>
      <c r="AC167" s="261"/>
      <c r="AD167" s="261"/>
    </row>
    <row r="168" spans="2:30" ht="18.75" hidden="1" customHeight="1">
      <c r="B168" s="260">
        <v>158</v>
      </c>
      <c r="C168" s="260">
        <v>326</v>
      </c>
      <c r="D168" s="261" t="s">
        <v>921</v>
      </c>
      <c r="E168" s="261" t="s">
        <v>743</v>
      </c>
      <c r="F168" s="260" t="s">
        <v>736</v>
      </c>
      <c r="G168" s="260" t="s">
        <v>744</v>
      </c>
      <c r="H168" s="260" t="s">
        <v>891</v>
      </c>
      <c r="I168" s="260" t="s">
        <v>892</v>
      </c>
      <c r="J168" s="262" t="s">
        <v>914</v>
      </c>
      <c r="K168" s="262" t="s">
        <v>920</v>
      </c>
      <c r="L168" s="261"/>
      <c r="M168" s="261"/>
      <c r="N168" s="261"/>
      <c r="O168" s="261"/>
      <c r="P168" s="261"/>
      <c r="Q168" s="261"/>
      <c r="R168" s="261"/>
      <c r="S168" s="261"/>
      <c r="T168" s="261"/>
      <c r="U168" s="261"/>
      <c r="V168" s="261"/>
      <c r="W168" s="261"/>
      <c r="X168" s="261"/>
      <c r="Y168" s="261"/>
      <c r="Z168" s="261"/>
      <c r="AA168" s="261"/>
      <c r="AB168" s="261"/>
      <c r="AC168" s="261"/>
      <c r="AD168" s="261"/>
    </row>
    <row r="169" spans="2:30" ht="18.75" hidden="1" customHeight="1">
      <c r="B169" s="260">
        <v>159</v>
      </c>
      <c r="C169" s="260">
        <v>327</v>
      </c>
      <c r="D169" s="261" t="s">
        <v>922</v>
      </c>
      <c r="E169" s="261" t="s">
        <v>743</v>
      </c>
      <c r="F169" s="260" t="s">
        <v>736</v>
      </c>
      <c r="G169" s="260" t="s">
        <v>744</v>
      </c>
      <c r="H169" s="260" t="s">
        <v>891</v>
      </c>
      <c r="I169" s="260" t="s">
        <v>892</v>
      </c>
      <c r="J169" s="262" t="s">
        <v>916</v>
      </c>
      <c r="K169" s="262" t="s">
        <v>920</v>
      </c>
      <c r="L169" s="261"/>
      <c r="M169" s="261"/>
      <c r="N169" s="261"/>
      <c r="O169" s="261"/>
      <c r="P169" s="261"/>
      <c r="Q169" s="261"/>
      <c r="R169" s="261"/>
      <c r="S169" s="261"/>
      <c r="T169" s="261"/>
      <c r="U169" s="261"/>
      <c r="V169" s="261"/>
      <c r="W169" s="261"/>
      <c r="X169" s="261"/>
      <c r="Y169" s="261"/>
      <c r="Z169" s="261"/>
      <c r="AA169" s="261"/>
      <c r="AB169" s="261"/>
      <c r="AC169" s="261"/>
      <c r="AD169" s="261"/>
    </row>
    <row r="170" spans="2:30" ht="18.75" hidden="1" customHeight="1">
      <c r="B170" s="260">
        <v>160</v>
      </c>
      <c r="C170" s="260">
        <v>328</v>
      </c>
      <c r="D170" s="261" t="s">
        <v>923</v>
      </c>
      <c r="E170" s="261" t="s">
        <v>743</v>
      </c>
      <c r="F170" s="260" t="s">
        <v>736</v>
      </c>
      <c r="G170" s="260" t="s">
        <v>744</v>
      </c>
      <c r="H170" s="260" t="s">
        <v>891</v>
      </c>
      <c r="I170" s="260" t="s">
        <v>892</v>
      </c>
      <c r="J170" s="262" t="s">
        <v>918</v>
      </c>
      <c r="K170" s="262" t="s">
        <v>920</v>
      </c>
      <c r="L170" s="261"/>
      <c r="M170" s="261"/>
      <c r="N170" s="261"/>
      <c r="O170" s="261"/>
      <c r="P170" s="261"/>
      <c r="Q170" s="261"/>
      <c r="R170" s="261"/>
      <c r="S170" s="261"/>
      <c r="T170" s="261"/>
      <c r="U170" s="261"/>
      <c r="V170" s="261"/>
      <c r="W170" s="261"/>
      <c r="X170" s="261"/>
      <c r="Y170" s="261"/>
      <c r="Z170" s="261"/>
      <c r="AA170" s="261"/>
      <c r="AB170" s="261"/>
      <c r="AC170" s="261"/>
      <c r="AD170" s="261"/>
    </row>
    <row r="171" spans="2:30" ht="18.75" hidden="1" customHeight="1">
      <c r="B171" s="260" t="s">
        <v>924</v>
      </c>
      <c r="C171" s="260" t="s">
        <v>925</v>
      </c>
      <c r="D171" s="296" t="s">
        <v>926</v>
      </c>
      <c r="E171" s="261" t="s">
        <v>927</v>
      </c>
      <c r="F171" s="260" t="s">
        <v>35</v>
      </c>
      <c r="G171" s="260" t="s">
        <v>744</v>
      </c>
      <c r="H171" s="260" t="s">
        <v>18</v>
      </c>
      <c r="I171" s="260" t="s">
        <v>35</v>
      </c>
      <c r="J171" s="262" t="s">
        <v>881</v>
      </c>
      <c r="K171" s="297" t="s">
        <v>928</v>
      </c>
      <c r="L171" s="261"/>
      <c r="M171" s="261"/>
      <c r="N171" s="261"/>
      <c r="O171" s="261"/>
      <c r="P171" s="261"/>
      <c r="Q171" s="261"/>
      <c r="R171" s="261"/>
      <c r="S171" s="261"/>
      <c r="T171" s="261"/>
      <c r="U171" s="261"/>
      <c r="V171" s="261"/>
      <c r="W171" s="261"/>
      <c r="X171" s="261"/>
      <c r="Y171" s="261"/>
      <c r="Z171" s="261"/>
      <c r="AA171" s="261"/>
      <c r="AB171" s="261"/>
      <c r="AC171" s="261"/>
      <c r="AD171" s="261"/>
    </row>
    <row r="172" spans="2:30" ht="18.75" hidden="1" customHeight="1">
      <c r="B172" s="260" t="s">
        <v>929</v>
      </c>
      <c r="C172" s="260" t="s">
        <v>925</v>
      </c>
      <c r="D172" s="261" t="s">
        <v>926</v>
      </c>
      <c r="E172" s="261" t="s">
        <v>927</v>
      </c>
      <c r="F172" s="260" t="s">
        <v>35</v>
      </c>
      <c r="G172" s="260" t="s">
        <v>744</v>
      </c>
      <c r="H172" s="260" t="s">
        <v>830</v>
      </c>
      <c r="I172" s="260" t="s">
        <v>35</v>
      </c>
      <c r="J172" s="262" t="s">
        <v>881</v>
      </c>
      <c r="K172" s="262"/>
      <c r="L172" s="261"/>
      <c r="M172" s="261"/>
      <c r="N172" s="261"/>
      <c r="O172" s="261"/>
      <c r="P172" s="261"/>
      <c r="Q172" s="261"/>
      <c r="R172" s="261"/>
      <c r="S172" s="261"/>
      <c r="T172" s="261"/>
      <c r="U172" s="261"/>
      <c r="V172" s="261"/>
      <c r="W172" s="261"/>
      <c r="X172" s="261"/>
      <c r="Y172" s="261"/>
      <c r="Z172" s="261"/>
      <c r="AA172" s="261"/>
      <c r="AB172" s="261"/>
      <c r="AC172" s="261"/>
      <c r="AD172" s="261"/>
    </row>
    <row r="173" spans="2:30" ht="18.75" hidden="1" customHeight="1">
      <c r="B173" s="260" t="s">
        <v>930</v>
      </c>
      <c r="C173" s="260" t="s">
        <v>925</v>
      </c>
      <c r="D173" s="261" t="s">
        <v>926</v>
      </c>
      <c r="E173" s="261" t="s">
        <v>927</v>
      </c>
      <c r="F173" s="260" t="s">
        <v>35</v>
      </c>
      <c r="G173" s="260" t="s">
        <v>744</v>
      </c>
      <c r="H173" s="260" t="s">
        <v>849</v>
      </c>
      <c r="I173" s="260" t="s">
        <v>35</v>
      </c>
      <c r="J173" s="262" t="s">
        <v>881</v>
      </c>
      <c r="K173" s="262"/>
      <c r="L173" s="261"/>
      <c r="M173" s="261"/>
      <c r="N173" s="261"/>
      <c r="O173" s="261"/>
      <c r="P173" s="261"/>
      <c r="Q173" s="261"/>
      <c r="R173" s="261"/>
      <c r="S173" s="261"/>
      <c r="T173" s="261"/>
      <c r="U173" s="261"/>
      <c r="V173" s="261"/>
      <c r="W173" s="261"/>
      <c r="X173" s="261"/>
      <c r="Y173" s="261"/>
      <c r="Z173" s="261"/>
      <c r="AA173" s="261"/>
      <c r="AB173" s="261"/>
      <c r="AC173" s="261"/>
      <c r="AD173" s="261"/>
    </row>
    <row r="174" spans="2:30" ht="18.75" hidden="1" customHeight="1">
      <c r="B174" s="260" t="s">
        <v>931</v>
      </c>
      <c r="C174" s="260" t="s">
        <v>925</v>
      </c>
      <c r="D174" s="261" t="s">
        <v>926</v>
      </c>
      <c r="E174" s="261" t="s">
        <v>927</v>
      </c>
      <c r="F174" s="260" t="s">
        <v>35</v>
      </c>
      <c r="G174" s="260" t="s">
        <v>744</v>
      </c>
      <c r="H174" s="260" t="s">
        <v>865</v>
      </c>
      <c r="I174" s="260" t="s">
        <v>35</v>
      </c>
      <c r="J174" s="262" t="s">
        <v>881</v>
      </c>
      <c r="K174" s="262"/>
      <c r="L174" s="261"/>
      <c r="M174" s="261"/>
      <c r="N174" s="261"/>
      <c r="O174" s="261"/>
      <c r="P174" s="261"/>
      <c r="Q174" s="261"/>
      <c r="R174" s="261"/>
      <c r="S174" s="261"/>
      <c r="T174" s="261"/>
      <c r="U174" s="261"/>
      <c r="V174" s="261"/>
      <c r="W174" s="261"/>
      <c r="X174" s="261"/>
      <c r="Y174" s="261"/>
      <c r="Z174" s="261"/>
      <c r="AA174" s="261"/>
      <c r="AB174" s="261"/>
      <c r="AC174" s="261"/>
      <c r="AD174" s="261"/>
    </row>
    <row r="175" spans="2:30" ht="18.75" hidden="1" customHeight="1">
      <c r="B175" s="260" t="s">
        <v>932</v>
      </c>
      <c r="C175" s="260" t="s">
        <v>925</v>
      </c>
      <c r="D175" s="261" t="s">
        <v>926</v>
      </c>
      <c r="E175" s="261" t="s">
        <v>927</v>
      </c>
      <c r="F175" s="260" t="s">
        <v>35</v>
      </c>
      <c r="G175" s="260" t="s">
        <v>744</v>
      </c>
      <c r="H175" s="260" t="s">
        <v>863</v>
      </c>
      <c r="I175" s="260" t="s">
        <v>35</v>
      </c>
      <c r="J175" s="262" t="s">
        <v>881</v>
      </c>
      <c r="K175" s="262"/>
      <c r="L175" s="261"/>
      <c r="M175" s="261"/>
      <c r="N175" s="261"/>
      <c r="O175" s="261"/>
      <c r="P175" s="261"/>
      <c r="Q175" s="261"/>
      <c r="R175" s="261"/>
      <c r="S175" s="261"/>
      <c r="T175" s="261"/>
      <c r="U175" s="261"/>
      <c r="V175" s="261"/>
      <c r="W175" s="261"/>
      <c r="X175" s="261"/>
      <c r="Y175" s="261"/>
      <c r="Z175" s="261"/>
      <c r="AA175" s="261"/>
      <c r="AB175" s="261"/>
      <c r="AC175" s="261"/>
      <c r="AD175" s="261"/>
    </row>
    <row r="176" spans="2:30" ht="18.75" hidden="1" customHeight="1">
      <c r="B176" s="260" t="s">
        <v>933</v>
      </c>
      <c r="C176" s="260" t="s">
        <v>925</v>
      </c>
      <c r="D176" s="261" t="s">
        <v>926</v>
      </c>
      <c r="E176" s="261" t="s">
        <v>927</v>
      </c>
      <c r="F176" s="260" t="s">
        <v>35</v>
      </c>
      <c r="G176" s="260" t="s">
        <v>744</v>
      </c>
      <c r="H176" s="260" t="s">
        <v>884</v>
      </c>
      <c r="I176" s="260" t="s">
        <v>35</v>
      </c>
      <c r="J176" s="262" t="s">
        <v>881</v>
      </c>
      <c r="K176" s="262"/>
      <c r="L176" s="261"/>
      <c r="M176" s="261"/>
      <c r="N176" s="261"/>
      <c r="O176" s="261"/>
      <c r="P176" s="261"/>
      <c r="Q176" s="261"/>
      <c r="R176" s="261"/>
      <c r="S176" s="261"/>
      <c r="T176" s="261"/>
      <c r="U176" s="261"/>
      <c r="V176" s="261"/>
      <c r="W176" s="261"/>
      <c r="X176" s="261"/>
      <c r="Y176" s="261"/>
      <c r="Z176" s="261"/>
      <c r="AA176" s="261"/>
      <c r="AB176" s="261"/>
      <c r="AC176" s="261"/>
      <c r="AD176" s="261"/>
    </row>
    <row r="177" spans="2:30" ht="18.75" hidden="1" customHeight="1">
      <c r="B177" s="260" t="s">
        <v>934</v>
      </c>
      <c r="C177" s="260" t="s">
        <v>935</v>
      </c>
      <c r="D177" s="261" t="s">
        <v>936</v>
      </c>
      <c r="E177" s="261" t="s">
        <v>927</v>
      </c>
      <c r="F177" s="260" t="s">
        <v>35</v>
      </c>
      <c r="G177" s="260" t="s">
        <v>744</v>
      </c>
      <c r="H177" s="260" t="s">
        <v>18</v>
      </c>
      <c r="I177" s="260" t="s">
        <v>35</v>
      </c>
      <c r="J177" s="262" t="s">
        <v>861</v>
      </c>
      <c r="K177" s="262" t="s">
        <v>937</v>
      </c>
      <c r="L177" s="261"/>
      <c r="M177" s="261"/>
      <c r="N177" s="261"/>
      <c r="O177" s="261"/>
      <c r="P177" s="261"/>
      <c r="Q177" s="261"/>
      <c r="R177" s="261"/>
      <c r="S177" s="261"/>
      <c r="T177" s="261"/>
      <c r="U177" s="261"/>
      <c r="V177" s="261"/>
      <c r="W177" s="261"/>
      <c r="X177" s="261"/>
      <c r="Y177" s="261"/>
      <c r="Z177" s="261"/>
      <c r="AA177" s="261"/>
      <c r="AB177" s="261"/>
      <c r="AC177" s="261"/>
      <c r="AD177" s="261"/>
    </row>
    <row r="178" spans="2:30" ht="18.75" hidden="1" customHeight="1">
      <c r="B178" s="260" t="s">
        <v>938</v>
      </c>
      <c r="C178" s="260" t="s">
        <v>935</v>
      </c>
      <c r="D178" s="261" t="s">
        <v>936</v>
      </c>
      <c r="E178" s="261" t="s">
        <v>927</v>
      </c>
      <c r="F178" s="260" t="s">
        <v>35</v>
      </c>
      <c r="G178" s="260" t="s">
        <v>744</v>
      </c>
      <c r="H178" s="260" t="s">
        <v>830</v>
      </c>
      <c r="I178" s="260" t="s">
        <v>35</v>
      </c>
      <c r="J178" s="262" t="s">
        <v>861</v>
      </c>
      <c r="K178" s="262"/>
      <c r="L178" s="261"/>
      <c r="M178" s="261"/>
      <c r="N178" s="261"/>
      <c r="O178" s="261"/>
      <c r="P178" s="261"/>
      <c r="Q178" s="261"/>
      <c r="R178" s="261"/>
      <c r="S178" s="261"/>
      <c r="T178" s="261"/>
      <c r="U178" s="261"/>
      <c r="V178" s="261"/>
      <c r="W178" s="261"/>
      <c r="X178" s="261"/>
      <c r="Y178" s="261"/>
      <c r="Z178" s="261"/>
      <c r="AA178" s="261"/>
      <c r="AB178" s="261"/>
      <c r="AC178" s="261"/>
      <c r="AD178" s="261"/>
    </row>
    <row r="179" spans="2:30" ht="18.75" hidden="1" customHeight="1">
      <c r="B179" s="260" t="s">
        <v>939</v>
      </c>
      <c r="C179" s="260" t="s">
        <v>935</v>
      </c>
      <c r="D179" s="261" t="s">
        <v>936</v>
      </c>
      <c r="E179" s="261" t="s">
        <v>927</v>
      </c>
      <c r="F179" s="260" t="s">
        <v>35</v>
      </c>
      <c r="G179" s="260" t="s">
        <v>744</v>
      </c>
      <c r="H179" s="260" t="s">
        <v>849</v>
      </c>
      <c r="I179" s="260" t="s">
        <v>35</v>
      </c>
      <c r="J179" s="262" t="s">
        <v>861</v>
      </c>
      <c r="K179" s="262"/>
      <c r="L179" s="261"/>
      <c r="M179" s="261"/>
      <c r="N179" s="261"/>
      <c r="O179" s="261"/>
      <c r="P179" s="261"/>
      <c r="Q179" s="261"/>
      <c r="R179" s="261"/>
      <c r="S179" s="261"/>
      <c r="T179" s="261"/>
      <c r="U179" s="261"/>
      <c r="V179" s="261"/>
      <c r="W179" s="261"/>
      <c r="X179" s="261"/>
      <c r="Y179" s="261"/>
      <c r="Z179" s="261"/>
      <c r="AA179" s="261"/>
      <c r="AB179" s="261"/>
      <c r="AC179" s="261"/>
      <c r="AD179" s="261"/>
    </row>
    <row r="180" spans="2:30" ht="18.75" hidden="1" customHeight="1">
      <c r="B180" s="260" t="s">
        <v>940</v>
      </c>
      <c r="C180" s="260" t="s">
        <v>935</v>
      </c>
      <c r="D180" s="261" t="s">
        <v>936</v>
      </c>
      <c r="E180" s="261" t="s">
        <v>927</v>
      </c>
      <c r="F180" s="260" t="s">
        <v>35</v>
      </c>
      <c r="G180" s="260" t="s">
        <v>744</v>
      </c>
      <c r="H180" s="260" t="s">
        <v>865</v>
      </c>
      <c r="I180" s="260" t="s">
        <v>35</v>
      </c>
      <c r="J180" s="262" t="s">
        <v>861</v>
      </c>
      <c r="K180" s="262"/>
      <c r="L180" s="261"/>
      <c r="M180" s="261"/>
      <c r="N180" s="261"/>
      <c r="O180" s="261"/>
      <c r="P180" s="261"/>
      <c r="Q180" s="261"/>
      <c r="R180" s="261"/>
      <c r="S180" s="261"/>
      <c r="T180" s="261"/>
      <c r="U180" s="261"/>
      <c r="V180" s="261"/>
      <c r="W180" s="261"/>
      <c r="X180" s="261"/>
      <c r="Y180" s="261"/>
      <c r="Z180" s="261"/>
      <c r="AA180" s="261"/>
      <c r="AB180" s="261"/>
      <c r="AC180" s="261"/>
      <c r="AD180" s="261"/>
    </row>
    <row r="181" spans="2:30" ht="18.75" hidden="1" customHeight="1">
      <c r="B181" s="260" t="s">
        <v>941</v>
      </c>
      <c r="C181" s="260" t="s">
        <v>935</v>
      </c>
      <c r="D181" s="261" t="s">
        <v>936</v>
      </c>
      <c r="E181" s="261" t="s">
        <v>927</v>
      </c>
      <c r="F181" s="260" t="s">
        <v>35</v>
      </c>
      <c r="G181" s="260" t="s">
        <v>744</v>
      </c>
      <c r="H181" s="260" t="s">
        <v>863</v>
      </c>
      <c r="I181" s="260" t="s">
        <v>35</v>
      </c>
      <c r="J181" s="262" t="s">
        <v>861</v>
      </c>
      <c r="K181" s="262"/>
      <c r="L181" s="261"/>
      <c r="M181" s="261"/>
      <c r="N181" s="261"/>
      <c r="O181" s="261"/>
      <c r="P181" s="261"/>
      <c r="Q181" s="261"/>
      <c r="R181" s="261"/>
      <c r="S181" s="261"/>
      <c r="T181" s="261"/>
      <c r="U181" s="261"/>
      <c r="V181" s="261"/>
      <c r="W181" s="261"/>
      <c r="X181" s="261"/>
      <c r="Y181" s="261"/>
      <c r="Z181" s="261"/>
      <c r="AA181" s="261"/>
      <c r="AB181" s="261"/>
      <c r="AC181" s="261"/>
      <c r="AD181" s="261"/>
    </row>
    <row r="182" spans="2:30" ht="18.75" hidden="1" customHeight="1">
      <c r="B182" s="260" t="s">
        <v>942</v>
      </c>
      <c r="C182" s="260" t="s">
        <v>935</v>
      </c>
      <c r="D182" s="261" t="s">
        <v>936</v>
      </c>
      <c r="E182" s="261" t="s">
        <v>927</v>
      </c>
      <c r="F182" s="260" t="s">
        <v>35</v>
      </c>
      <c r="G182" s="260" t="s">
        <v>744</v>
      </c>
      <c r="H182" s="260" t="s">
        <v>884</v>
      </c>
      <c r="I182" s="260" t="s">
        <v>35</v>
      </c>
      <c r="J182" s="262" t="s">
        <v>861</v>
      </c>
      <c r="K182" s="262"/>
      <c r="L182" s="261"/>
      <c r="M182" s="261"/>
      <c r="N182" s="261"/>
      <c r="O182" s="261"/>
      <c r="P182" s="261"/>
      <c r="Q182" s="261"/>
      <c r="R182" s="261"/>
      <c r="S182" s="261"/>
      <c r="T182" s="261"/>
      <c r="U182" s="261"/>
      <c r="V182" s="261"/>
      <c r="W182" s="261"/>
      <c r="X182" s="261"/>
      <c r="Y182" s="261"/>
      <c r="Z182" s="261"/>
      <c r="AA182" s="261"/>
      <c r="AB182" s="261"/>
      <c r="AC182" s="261"/>
      <c r="AD182" s="261"/>
    </row>
    <row r="183" spans="2:30" ht="18.75" hidden="1" customHeight="1">
      <c r="B183" s="260" t="s">
        <v>943</v>
      </c>
      <c r="C183" s="260" t="s">
        <v>944</v>
      </c>
      <c r="D183" s="261" t="s">
        <v>945</v>
      </c>
      <c r="E183" s="261" t="s">
        <v>927</v>
      </c>
      <c r="F183" s="260" t="s">
        <v>35</v>
      </c>
      <c r="G183" s="260" t="s">
        <v>744</v>
      </c>
      <c r="H183" s="260" t="s">
        <v>780</v>
      </c>
      <c r="I183" s="260" t="s">
        <v>946</v>
      </c>
      <c r="J183" s="262" t="s">
        <v>836</v>
      </c>
      <c r="K183" s="262" t="s">
        <v>947</v>
      </c>
      <c r="L183" s="261"/>
      <c r="M183" s="261"/>
      <c r="N183" s="261"/>
      <c r="O183" s="261"/>
      <c r="P183" s="261"/>
      <c r="Q183" s="261"/>
      <c r="R183" s="261"/>
      <c r="S183" s="261"/>
      <c r="T183" s="261"/>
      <c r="U183" s="261"/>
      <c r="V183" s="261"/>
      <c r="W183" s="261"/>
      <c r="X183" s="261"/>
      <c r="Y183" s="261"/>
      <c r="Z183" s="261"/>
      <c r="AA183" s="261"/>
      <c r="AB183" s="261"/>
      <c r="AC183" s="261"/>
      <c r="AD183" s="261"/>
    </row>
    <row r="184" spans="2:30" ht="18.75" hidden="1" customHeight="1">
      <c r="B184" s="260" t="s">
        <v>948</v>
      </c>
      <c r="C184" s="260" t="s">
        <v>944</v>
      </c>
      <c r="D184" s="261" t="s">
        <v>945</v>
      </c>
      <c r="E184" s="261" t="s">
        <v>927</v>
      </c>
      <c r="F184" s="260" t="s">
        <v>35</v>
      </c>
      <c r="G184" s="260" t="s">
        <v>744</v>
      </c>
      <c r="H184" s="260" t="s">
        <v>789</v>
      </c>
      <c r="I184" s="260" t="s">
        <v>946</v>
      </c>
      <c r="J184" s="262" t="s">
        <v>836</v>
      </c>
      <c r="K184" s="262" t="s">
        <v>947</v>
      </c>
      <c r="L184" s="261"/>
      <c r="M184" s="261"/>
      <c r="N184" s="261"/>
      <c r="O184" s="261"/>
      <c r="P184" s="261"/>
      <c r="Q184" s="261"/>
      <c r="R184" s="261"/>
      <c r="S184" s="261"/>
      <c r="T184" s="261"/>
      <c r="U184" s="261"/>
      <c r="V184" s="261"/>
      <c r="W184" s="261"/>
      <c r="X184" s="261"/>
      <c r="Y184" s="261"/>
      <c r="Z184" s="261"/>
      <c r="AA184" s="261"/>
      <c r="AB184" s="261"/>
      <c r="AC184" s="261"/>
      <c r="AD184" s="261"/>
    </row>
    <row r="185" spans="2:30" ht="18.75" hidden="1" customHeight="1">
      <c r="B185" s="260" t="s">
        <v>949</v>
      </c>
      <c r="C185" s="260" t="s">
        <v>944</v>
      </c>
      <c r="D185" s="261" t="s">
        <v>945</v>
      </c>
      <c r="E185" s="261" t="s">
        <v>927</v>
      </c>
      <c r="F185" s="260" t="s">
        <v>35</v>
      </c>
      <c r="G185" s="260" t="s">
        <v>744</v>
      </c>
      <c r="H185" s="260" t="s">
        <v>830</v>
      </c>
      <c r="I185" s="260" t="s">
        <v>946</v>
      </c>
      <c r="J185" s="262" t="s">
        <v>836</v>
      </c>
      <c r="K185" s="262" t="s">
        <v>947</v>
      </c>
      <c r="L185" s="261"/>
      <c r="M185" s="261"/>
      <c r="N185" s="261"/>
      <c r="O185" s="261"/>
      <c r="P185" s="261"/>
      <c r="Q185" s="261"/>
      <c r="R185" s="261"/>
      <c r="S185" s="261"/>
      <c r="T185" s="261"/>
      <c r="U185" s="261"/>
      <c r="V185" s="261"/>
      <c r="W185" s="261"/>
      <c r="X185" s="261"/>
      <c r="Y185" s="261"/>
      <c r="Z185" s="261"/>
      <c r="AA185" s="261"/>
      <c r="AB185" s="261"/>
      <c r="AC185" s="261"/>
      <c r="AD185" s="261"/>
    </row>
    <row r="186" spans="2:30" ht="18.75" hidden="1" customHeight="1">
      <c r="B186" s="260" t="s">
        <v>950</v>
      </c>
      <c r="C186" s="260" t="s">
        <v>951</v>
      </c>
      <c r="D186" s="261" t="s">
        <v>952</v>
      </c>
      <c r="E186" s="261" t="s">
        <v>927</v>
      </c>
      <c r="F186" s="260" t="s">
        <v>35</v>
      </c>
      <c r="G186" s="260" t="s">
        <v>744</v>
      </c>
      <c r="H186" s="260" t="s">
        <v>780</v>
      </c>
      <c r="I186" s="260" t="s">
        <v>946</v>
      </c>
      <c r="J186" s="262" t="s">
        <v>836</v>
      </c>
      <c r="K186" s="262" t="s">
        <v>953</v>
      </c>
      <c r="L186" s="261"/>
      <c r="M186" s="261"/>
      <c r="N186" s="261"/>
      <c r="O186" s="261"/>
      <c r="P186" s="261"/>
      <c r="Q186" s="261"/>
      <c r="R186" s="261"/>
      <c r="S186" s="261"/>
      <c r="T186" s="261"/>
      <c r="U186" s="261"/>
      <c r="V186" s="261"/>
      <c r="W186" s="261"/>
      <c r="X186" s="261"/>
      <c r="Y186" s="261"/>
      <c r="Z186" s="261"/>
      <c r="AA186" s="261"/>
      <c r="AB186" s="261"/>
      <c r="AC186" s="261"/>
      <c r="AD186" s="261"/>
    </row>
    <row r="187" spans="2:30" ht="18.75" hidden="1" customHeight="1">
      <c r="B187" s="260" t="s">
        <v>954</v>
      </c>
      <c r="C187" s="260" t="s">
        <v>951</v>
      </c>
      <c r="D187" s="261" t="s">
        <v>952</v>
      </c>
      <c r="E187" s="261" t="s">
        <v>927</v>
      </c>
      <c r="F187" s="260" t="s">
        <v>35</v>
      </c>
      <c r="G187" s="260" t="s">
        <v>744</v>
      </c>
      <c r="H187" s="260" t="s">
        <v>789</v>
      </c>
      <c r="I187" s="260" t="s">
        <v>946</v>
      </c>
      <c r="J187" s="262" t="s">
        <v>836</v>
      </c>
      <c r="K187" s="262" t="s">
        <v>953</v>
      </c>
      <c r="L187" s="261"/>
      <c r="M187" s="261"/>
      <c r="N187" s="261"/>
      <c r="O187" s="261"/>
      <c r="P187" s="261"/>
      <c r="Q187" s="261"/>
      <c r="R187" s="261"/>
      <c r="S187" s="261"/>
      <c r="T187" s="261"/>
      <c r="U187" s="261"/>
      <c r="V187" s="261"/>
      <c r="W187" s="261"/>
      <c r="X187" s="261"/>
      <c r="Y187" s="261"/>
      <c r="Z187" s="261"/>
      <c r="AA187" s="261"/>
      <c r="AB187" s="261"/>
      <c r="AC187" s="261"/>
      <c r="AD187" s="261"/>
    </row>
    <row r="188" spans="2:30" ht="18.75" hidden="1" customHeight="1">
      <c r="B188" s="260" t="s">
        <v>955</v>
      </c>
      <c r="C188" s="260" t="s">
        <v>951</v>
      </c>
      <c r="D188" s="261" t="s">
        <v>952</v>
      </c>
      <c r="E188" s="261" t="s">
        <v>927</v>
      </c>
      <c r="F188" s="260" t="s">
        <v>35</v>
      </c>
      <c r="G188" s="260" t="s">
        <v>744</v>
      </c>
      <c r="H188" s="260" t="s">
        <v>830</v>
      </c>
      <c r="I188" s="260" t="s">
        <v>946</v>
      </c>
      <c r="J188" s="262" t="s">
        <v>836</v>
      </c>
      <c r="K188" s="262" t="s">
        <v>953</v>
      </c>
      <c r="L188" s="261"/>
      <c r="M188" s="261"/>
      <c r="N188" s="261"/>
      <c r="O188" s="261"/>
      <c r="P188" s="261"/>
      <c r="Q188" s="261"/>
      <c r="R188" s="261"/>
      <c r="S188" s="261"/>
      <c r="T188" s="261"/>
      <c r="U188" s="261"/>
      <c r="V188" s="261"/>
      <c r="W188" s="261"/>
      <c r="X188" s="261"/>
      <c r="Y188" s="261"/>
      <c r="Z188" s="261"/>
      <c r="AA188" s="261"/>
      <c r="AB188" s="261"/>
      <c r="AC188" s="261"/>
      <c r="AD188" s="261"/>
    </row>
    <row r="189" spans="2:30" ht="18.75" hidden="1" customHeight="1">
      <c r="B189" s="260" t="s">
        <v>956</v>
      </c>
      <c r="C189" s="260" t="s">
        <v>957</v>
      </c>
      <c r="D189" s="261" t="s">
        <v>958</v>
      </c>
      <c r="E189" s="261" t="s">
        <v>927</v>
      </c>
      <c r="F189" s="260" t="s">
        <v>35</v>
      </c>
      <c r="G189" s="260" t="s">
        <v>744</v>
      </c>
      <c r="H189" s="260" t="s">
        <v>18</v>
      </c>
      <c r="I189" s="260" t="s">
        <v>35</v>
      </c>
      <c r="J189" s="262" t="s">
        <v>836</v>
      </c>
      <c r="K189" s="297" t="s">
        <v>928</v>
      </c>
      <c r="L189" s="261"/>
      <c r="M189" s="261"/>
      <c r="N189" s="261"/>
      <c r="O189" s="261"/>
      <c r="P189" s="261"/>
      <c r="Q189" s="261"/>
      <c r="R189" s="261"/>
      <c r="S189" s="261"/>
      <c r="T189" s="261"/>
      <c r="U189" s="261"/>
      <c r="V189" s="261"/>
      <c r="W189" s="261"/>
      <c r="X189" s="261"/>
      <c r="Y189" s="261"/>
      <c r="Z189" s="261"/>
      <c r="AA189" s="261"/>
      <c r="AB189" s="261"/>
      <c r="AC189" s="261"/>
      <c r="AD189" s="261"/>
    </row>
    <row r="190" spans="2:30" ht="18.75" hidden="1" customHeight="1">
      <c r="B190" s="260" t="s">
        <v>959</v>
      </c>
      <c r="C190" s="260" t="s">
        <v>957</v>
      </c>
      <c r="D190" s="261" t="s">
        <v>958</v>
      </c>
      <c r="E190" s="261" t="s">
        <v>927</v>
      </c>
      <c r="F190" s="260" t="s">
        <v>35</v>
      </c>
      <c r="G190" s="260" t="s">
        <v>744</v>
      </c>
      <c r="H190" s="260" t="s">
        <v>830</v>
      </c>
      <c r="I190" s="260" t="s">
        <v>35</v>
      </c>
      <c r="J190" s="262" t="s">
        <v>836</v>
      </c>
      <c r="K190" s="262"/>
      <c r="L190" s="261"/>
      <c r="M190" s="261"/>
      <c r="N190" s="261"/>
      <c r="O190" s="261"/>
      <c r="P190" s="261"/>
      <c r="Q190" s="261"/>
      <c r="R190" s="261"/>
      <c r="S190" s="261"/>
      <c r="T190" s="261"/>
      <c r="U190" s="261"/>
      <c r="V190" s="261"/>
      <c r="W190" s="261"/>
      <c r="X190" s="261"/>
      <c r="Y190" s="261"/>
      <c r="Z190" s="261"/>
      <c r="AA190" s="261"/>
      <c r="AB190" s="261"/>
      <c r="AC190" s="261"/>
      <c r="AD190" s="261"/>
    </row>
    <row r="191" spans="2:30" ht="18.75" hidden="1" customHeight="1">
      <c r="B191" s="260" t="s">
        <v>960</v>
      </c>
      <c r="C191" s="260" t="s">
        <v>957</v>
      </c>
      <c r="D191" s="261" t="s">
        <v>958</v>
      </c>
      <c r="E191" s="261" t="s">
        <v>927</v>
      </c>
      <c r="F191" s="260" t="s">
        <v>35</v>
      </c>
      <c r="G191" s="260" t="s">
        <v>744</v>
      </c>
      <c r="H191" s="260" t="s">
        <v>849</v>
      </c>
      <c r="I191" s="260" t="s">
        <v>35</v>
      </c>
      <c r="J191" s="262" t="s">
        <v>836</v>
      </c>
      <c r="K191" s="262"/>
      <c r="L191" s="261"/>
      <c r="M191" s="261"/>
      <c r="N191" s="261"/>
      <c r="O191" s="261"/>
      <c r="P191" s="261"/>
      <c r="Q191" s="261"/>
      <c r="R191" s="261"/>
      <c r="S191" s="261"/>
      <c r="T191" s="261"/>
      <c r="U191" s="261"/>
      <c r="V191" s="261"/>
      <c r="W191" s="261"/>
      <c r="X191" s="261"/>
      <c r="Y191" s="261"/>
      <c r="Z191" s="261"/>
      <c r="AA191" s="261"/>
      <c r="AB191" s="261"/>
      <c r="AC191" s="261"/>
      <c r="AD191" s="261"/>
    </row>
    <row r="192" spans="2:30" ht="18.75" hidden="1" customHeight="1">
      <c r="B192" s="260" t="s">
        <v>961</v>
      </c>
      <c r="C192" s="260" t="s">
        <v>957</v>
      </c>
      <c r="D192" s="261" t="s">
        <v>958</v>
      </c>
      <c r="E192" s="261" t="s">
        <v>927</v>
      </c>
      <c r="F192" s="260" t="s">
        <v>35</v>
      </c>
      <c r="G192" s="260" t="s">
        <v>744</v>
      </c>
      <c r="H192" s="260" t="s">
        <v>865</v>
      </c>
      <c r="I192" s="260" t="s">
        <v>35</v>
      </c>
      <c r="J192" s="262" t="s">
        <v>836</v>
      </c>
      <c r="K192" s="262"/>
      <c r="L192" s="261"/>
      <c r="M192" s="261"/>
      <c r="N192" s="261"/>
      <c r="O192" s="261"/>
      <c r="P192" s="261"/>
      <c r="Q192" s="261"/>
      <c r="R192" s="261"/>
      <c r="S192" s="261"/>
      <c r="T192" s="261"/>
      <c r="U192" s="261"/>
      <c r="V192" s="261"/>
      <c r="W192" s="261"/>
      <c r="X192" s="261"/>
      <c r="Y192" s="261"/>
      <c r="Z192" s="261"/>
      <c r="AA192" s="261"/>
      <c r="AB192" s="261"/>
      <c r="AC192" s="261"/>
      <c r="AD192" s="261"/>
    </row>
    <row r="193" spans="2:30" ht="18.75" hidden="1" customHeight="1">
      <c r="B193" s="260" t="s">
        <v>962</v>
      </c>
      <c r="C193" s="260" t="s">
        <v>957</v>
      </c>
      <c r="D193" s="261" t="s">
        <v>958</v>
      </c>
      <c r="E193" s="261" t="s">
        <v>927</v>
      </c>
      <c r="F193" s="260" t="s">
        <v>35</v>
      </c>
      <c r="G193" s="260" t="s">
        <v>744</v>
      </c>
      <c r="H193" s="260" t="s">
        <v>863</v>
      </c>
      <c r="I193" s="260" t="s">
        <v>35</v>
      </c>
      <c r="J193" s="262" t="s">
        <v>836</v>
      </c>
      <c r="K193" s="262"/>
      <c r="L193" s="261"/>
      <c r="M193" s="261"/>
      <c r="N193" s="261"/>
      <c r="O193" s="261"/>
      <c r="P193" s="261"/>
      <c r="Q193" s="261"/>
      <c r="R193" s="261"/>
      <c r="S193" s="261"/>
      <c r="T193" s="261"/>
      <c r="U193" s="261"/>
      <c r="V193" s="261"/>
      <c r="W193" s="261"/>
      <c r="X193" s="261"/>
      <c r="Y193" s="261"/>
      <c r="Z193" s="261"/>
      <c r="AA193" s="261"/>
      <c r="AB193" s="261"/>
      <c r="AC193" s="261"/>
      <c r="AD193" s="261"/>
    </row>
    <row r="194" spans="2:30" ht="18.75" hidden="1" customHeight="1">
      <c r="B194" s="260" t="s">
        <v>963</v>
      </c>
      <c r="C194" s="260" t="s">
        <v>957</v>
      </c>
      <c r="D194" s="261" t="s">
        <v>958</v>
      </c>
      <c r="E194" s="261" t="s">
        <v>927</v>
      </c>
      <c r="F194" s="260" t="s">
        <v>35</v>
      </c>
      <c r="G194" s="260" t="s">
        <v>744</v>
      </c>
      <c r="H194" s="260" t="s">
        <v>884</v>
      </c>
      <c r="I194" s="260" t="s">
        <v>35</v>
      </c>
      <c r="J194" s="262" t="s">
        <v>836</v>
      </c>
      <c r="K194" s="262"/>
      <c r="L194" s="261"/>
      <c r="M194" s="261"/>
      <c r="N194" s="261"/>
      <c r="O194" s="261"/>
      <c r="P194" s="261"/>
      <c r="Q194" s="261"/>
      <c r="R194" s="261"/>
      <c r="S194" s="261"/>
      <c r="T194" s="261"/>
      <c r="U194" s="261"/>
      <c r="V194" s="261"/>
      <c r="W194" s="261"/>
      <c r="X194" s="261"/>
      <c r="Y194" s="261"/>
      <c r="Z194" s="261"/>
      <c r="AA194" s="261"/>
      <c r="AB194" s="261"/>
      <c r="AC194" s="261"/>
      <c r="AD194" s="261"/>
    </row>
    <row r="195" spans="2:30" ht="18.75" hidden="1" customHeight="1">
      <c r="B195" s="260" t="s">
        <v>964</v>
      </c>
      <c r="C195" s="260" t="s">
        <v>965</v>
      </c>
      <c r="D195" s="296" t="s">
        <v>966</v>
      </c>
      <c r="E195" s="261" t="s">
        <v>927</v>
      </c>
      <c r="F195" s="260" t="s">
        <v>35</v>
      </c>
      <c r="G195" s="260" t="s">
        <v>744</v>
      </c>
      <c r="H195" s="260" t="s">
        <v>18</v>
      </c>
      <c r="I195" s="260" t="s">
        <v>35</v>
      </c>
      <c r="J195" s="262" t="s">
        <v>861</v>
      </c>
      <c r="K195" s="262" t="s">
        <v>937</v>
      </c>
      <c r="L195" s="261"/>
      <c r="M195" s="261"/>
      <c r="N195" s="261"/>
      <c r="O195" s="261"/>
      <c r="P195" s="261"/>
      <c r="Q195" s="261"/>
      <c r="R195" s="261"/>
      <c r="S195" s="261"/>
      <c r="T195" s="261"/>
      <c r="U195" s="261"/>
      <c r="V195" s="261"/>
      <c r="W195" s="261"/>
      <c r="X195" s="261"/>
      <c r="Y195" s="261"/>
      <c r="Z195" s="261"/>
      <c r="AA195" s="261"/>
      <c r="AB195" s="261"/>
      <c r="AC195" s="261"/>
      <c r="AD195" s="261"/>
    </row>
    <row r="196" spans="2:30" ht="18.75" hidden="1" customHeight="1">
      <c r="B196" s="260" t="s">
        <v>967</v>
      </c>
      <c r="C196" s="260" t="s">
        <v>965</v>
      </c>
      <c r="D196" s="261" t="s">
        <v>966</v>
      </c>
      <c r="E196" s="261" t="s">
        <v>927</v>
      </c>
      <c r="F196" s="260" t="s">
        <v>35</v>
      </c>
      <c r="G196" s="260" t="s">
        <v>744</v>
      </c>
      <c r="H196" s="260" t="s">
        <v>830</v>
      </c>
      <c r="I196" s="260" t="s">
        <v>35</v>
      </c>
      <c r="J196" s="262" t="s">
        <v>861</v>
      </c>
      <c r="K196" s="262" t="s">
        <v>937</v>
      </c>
      <c r="L196" s="261"/>
      <c r="M196" s="261"/>
      <c r="N196" s="261"/>
      <c r="O196" s="261"/>
      <c r="P196" s="261"/>
      <c r="Q196" s="261"/>
      <c r="R196" s="261"/>
      <c r="S196" s="261"/>
      <c r="T196" s="261"/>
      <c r="U196" s="261"/>
      <c r="V196" s="261"/>
      <c r="W196" s="261"/>
      <c r="X196" s="261"/>
      <c r="Y196" s="261"/>
      <c r="Z196" s="261"/>
      <c r="AA196" s="261"/>
      <c r="AB196" s="261"/>
      <c r="AC196" s="261"/>
      <c r="AD196" s="261"/>
    </row>
    <row r="197" spans="2:30" ht="18.75" hidden="1" customHeight="1">
      <c r="B197" s="260" t="s">
        <v>968</v>
      </c>
      <c r="C197" s="260" t="s">
        <v>965</v>
      </c>
      <c r="D197" s="261" t="s">
        <v>966</v>
      </c>
      <c r="E197" s="261" t="s">
        <v>927</v>
      </c>
      <c r="F197" s="260" t="s">
        <v>35</v>
      </c>
      <c r="G197" s="260" t="s">
        <v>744</v>
      </c>
      <c r="H197" s="260" t="s">
        <v>849</v>
      </c>
      <c r="I197" s="260" t="s">
        <v>35</v>
      </c>
      <c r="J197" s="262" t="s">
        <v>861</v>
      </c>
      <c r="K197" s="262" t="s">
        <v>937</v>
      </c>
      <c r="L197" s="261"/>
      <c r="M197" s="261"/>
      <c r="N197" s="261"/>
      <c r="O197" s="261"/>
      <c r="P197" s="261"/>
      <c r="Q197" s="261"/>
      <c r="R197" s="261"/>
      <c r="S197" s="261"/>
      <c r="T197" s="261"/>
      <c r="U197" s="261"/>
      <c r="V197" s="261"/>
      <c r="W197" s="261"/>
      <c r="X197" s="261"/>
      <c r="Y197" s="261"/>
      <c r="Z197" s="261"/>
      <c r="AA197" s="261"/>
      <c r="AB197" s="261"/>
      <c r="AC197" s="261"/>
      <c r="AD197" s="261"/>
    </row>
    <row r="198" spans="2:30" ht="18.75" hidden="1" customHeight="1">
      <c r="B198" s="260" t="s">
        <v>969</v>
      </c>
      <c r="C198" s="260" t="s">
        <v>965</v>
      </c>
      <c r="D198" s="261" t="s">
        <v>966</v>
      </c>
      <c r="E198" s="261" t="s">
        <v>927</v>
      </c>
      <c r="F198" s="260" t="s">
        <v>35</v>
      </c>
      <c r="G198" s="260" t="s">
        <v>744</v>
      </c>
      <c r="H198" s="260" t="s">
        <v>865</v>
      </c>
      <c r="I198" s="260" t="s">
        <v>35</v>
      </c>
      <c r="J198" s="262" t="s">
        <v>861</v>
      </c>
      <c r="K198" s="262" t="s">
        <v>937</v>
      </c>
      <c r="L198" s="261"/>
      <c r="M198" s="261"/>
      <c r="N198" s="261"/>
      <c r="O198" s="261"/>
      <c r="P198" s="261"/>
      <c r="Q198" s="261"/>
      <c r="R198" s="261"/>
      <c r="S198" s="261"/>
      <c r="T198" s="261"/>
      <c r="U198" s="261"/>
      <c r="V198" s="261"/>
      <c r="W198" s="261"/>
      <c r="X198" s="261"/>
      <c r="Y198" s="261"/>
      <c r="Z198" s="261"/>
      <c r="AA198" s="261"/>
      <c r="AB198" s="261"/>
      <c r="AC198" s="261"/>
      <c r="AD198" s="261"/>
    </row>
    <row r="199" spans="2:30" ht="18.75" hidden="1" customHeight="1">
      <c r="B199" s="260" t="s">
        <v>970</v>
      </c>
      <c r="C199" s="260" t="s">
        <v>965</v>
      </c>
      <c r="D199" s="261" t="s">
        <v>966</v>
      </c>
      <c r="E199" s="261" t="s">
        <v>927</v>
      </c>
      <c r="F199" s="260" t="s">
        <v>35</v>
      </c>
      <c r="G199" s="260" t="s">
        <v>744</v>
      </c>
      <c r="H199" s="260" t="s">
        <v>863</v>
      </c>
      <c r="I199" s="260" t="s">
        <v>35</v>
      </c>
      <c r="J199" s="262" t="s">
        <v>861</v>
      </c>
      <c r="K199" s="262" t="s">
        <v>937</v>
      </c>
      <c r="L199" s="261"/>
      <c r="M199" s="261"/>
      <c r="N199" s="261"/>
      <c r="O199" s="261"/>
      <c r="P199" s="261"/>
      <c r="Q199" s="261"/>
      <c r="R199" s="261"/>
      <c r="S199" s="261"/>
      <c r="T199" s="261"/>
      <c r="U199" s="261"/>
      <c r="V199" s="261"/>
      <c r="W199" s="261"/>
      <c r="X199" s="261"/>
      <c r="Y199" s="261"/>
      <c r="Z199" s="261"/>
      <c r="AA199" s="261"/>
      <c r="AB199" s="261"/>
      <c r="AC199" s="261"/>
      <c r="AD199" s="261"/>
    </row>
    <row r="200" spans="2:30" ht="18.75" hidden="1" customHeight="1">
      <c r="B200" s="260" t="s">
        <v>971</v>
      </c>
      <c r="C200" s="260" t="s">
        <v>965</v>
      </c>
      <c r="D200" s="261" t="s">
        <v>966</v>
      </c>
      <c r="E200" s="261" t="s">
        <v>927</v>
      </c>
      <c r="F200" s="260" t="s">
        <v>35</v>
      </c>
      <c r="G200" s="260" t="s">
        <v>744</v>
      </c>
      <c r="H200" s="260" t="s">
        <v>884</v>
      </c>
      <c r="I200" s="260" t="s">
        <v>35</v>
      </c>
      <c r="J200" s="262" t="s">
        <v>861</v>
      </c>
      <c r="K200" s="262" t="s">
        <v>937</v>
      </c>
      <c r="L200" s="261"/>
      <c r="M200" s="261"/>
      <c r="N200" s="261"/>
      <c r="O200" s="261"/>
      <c r="P200" s="261"/>
      <c r="Q200" s="261"/>
      <c r="R200" s="261"/>
      <c r="S200" s="261"/>
      <c r="T200" s="261"/>
      <c r="U200" s="261"/>
      <c r="V200" s="261"/>
      <c r="W200" s="261"/>
      <c r="X200" s="261"/>
      <c r="Y200" s="261"/>
      <c r="Z200" s="261"/>
      <c r="AA200" s="261"/>
      <c r="AB200" s="261"/>
      <c r="AC200" s="261"/>
      <c r="AD200" s="261"/>
    </row>
    <row r="201" spans="2:30" ht="18.75" hidden="1" customHeight="1">
      <c r="B201" s="260" t="s">
        <v>972</v>
      </c>
      <c r="C201" s="260" t="s">
        <v>973</v>
      </c>
      <c r="D201" s="261" t="s">
        <v>974</v>
      </c>
      <c r="E201" s="261" t="s">
        <v>927</v>
      </c>
      <c r="F201" s="260" t="s">
        <v>35</v>
      </c>
      <c r="G201" s="260" t="s">
        <v>744</v>
      </c>
      <c r="H201" s="260" t="s">
        <v>18</v>
      </c>
      <c r="I201" s="260" t="s">
        <v>885</v>
      </c>
      <c r="J201" s="262" t="s">
        <v>881</v>
      </c>
      <c r="K201" s="262" t="s">
        <v>975</v>
      </c>
      <c r="L201" s="261"/>
      <c r="M201" s="261"/>
      <c r="N201" s="261"/>
      <c r="O201" s="261"/>
      <c r="P201" s="261"/>
      <c r="Q201" s="261"/>
      <c r="R201" s="261"/>
      <c r="S201" s="261"/>
      <c r="T201" s="261"/>
      <c r="U201" s="261"/>
      <c r="V201" s="261"/>
      <c r="W201" s="261"/>
      <c r="X201" s="261"/>
      <c r="Y201" s="261"/>
      <c r="Z201" s="261"/>
      <c r="AA201" s="261"/>
      <c r="AB201" s="261"/>
      <c r="AC201" s="261"/>
      <c r="AD201" s="261"/>
    </row>
    <row r="202" spans="2:30" ht="18.75" hidden="1" customHeight="1">
      <c r="B202" s="260" t="s">
        <v>976</v>
      </c>
      <c r="C202" s="260" t="s">
        <v>973</v>
      </c>
      <c r="D202" s="261" t="s">
        <v>974</v>
      </c>
      <c r="E202" s="261" t="s">
        <v>927</v>
      </c>
      <c r="F202" s="260" t="s">
        <v>35</v>
      </c>
      <c r="G202" s="260" t="s">
        <v>744</v>
      </c>
      <c r="H202" s="260" t="s">
        <v>830</v>
      </c>
      <c r="I202" s="260" t="s">
        <v>885</v>
      </c>
      <c r="J202" s="262" t="s">
        <v>881</v>
      </c>
      <c r="K202" s="262"/>
      <c r="L202" s="261"/>
      <c r="M202" s="261"/>
      <c r="N202" s="261"/>
      <c r="O202" s="261"/>
      <c r="P202" s="261"/>
      <c r="Q202" s="261"/>
      <c r="R202" s="261"/>
      <c r="S202" s="261"/>
      <c r="T202" s="261"/>
      <c r="U202" s="261"/>
      <c r="V202" s="261"/>
      <c r="W202" s="261"/>
      <c r="X202" s="261"/>
      <c r="Y202" s="261"/>
      <c r="Z202" s="261"/>
      <c r="AA202" s="261"/>
      <c r="AB202" s="261"/>
      <c r="AC202" s="261"/>
      <c r="AD202" s="261"/>
    </row>
    <row r="203" spans="2:30" ht="18.75" hidden="1" customHeight="1">
      <c r="B203" s="260" t="s">
        <v>977</v>
      </c>
      <c r="C203" s="260" t="s">
        <v>973</v>
      </c>
      <c r="D203" s="261" t="s">
        <v>974</v>
      </c>
      <c r="E203" s="261" t="s">
        <v>927</v>
      </c>
      <c r="F203" s="260" t="s">
        <v>35</v>
      </c>
      <c r="G203" s="260" t="s">
        <v>744</v>
      </c>
      <c r="H203" s="260" t="s">
        <v>849</v>
      </c>
      <c r="I203" s="260" t="s">
        <v>885</v>
      </c>
      <c r="J203" s="262" t="s">
        <v>881</v>
      </c>
      <c r="K203" s="262"/>
      <c r="L203" s="261"/>
      <c r="M203" s="261"/>
      <c r="N203" s="261"/>
      <c r="O203" s="261"/>
      <c r="P203" s="261"/>
      <c r="Q203" s="261"/>
      <c r="R203" s="261"/>
      <c r="S203" s="261"/>
      <c r="T203" s="261"/>
      <c r="U203" s="261"/>
      <c r="V203" s="261"/>
      <c r="W203" s="261"/>
      <c r="X203" s="261"/>
      <c r="Y203" s="261"/>
      <c r="Z203" s="261"/>
      <c r="AA203" s="261"/>
      <c r="AB203" s="261"/>
      <c r="AC203" s="261"/>
      <c r="AD203" s="261"/>
    </row>
    <row r="204" spans="2:30" ht="18.75" hidden="1" customHeight="1">
      <c r="B204" s="260" t="s">
        <v>978</v>
      </c>
      <c r="C204" s="260" t="s">
        <v>973</v>
      </c>
      <c r="D204" s="261" t="s">
        <v>974</v>
      </c>
      <c r="E204" s="261" t="s">
        <v>927</v>
      </c>
      <c r="F204" s="260" t="s">
        <v>35</v>
      </c>
      <c r="G204" s="260" t="s">
        <v>744</v>
      </c>
      <c r="H204" s="260" t="s">
        <v>865</v>
      </c>
      <c r="I204" s="260" t="s">
        <v>885</v>
      </c>
      <c r="J204" s="262" t="s">
        <v>881</v>
      </c>
      <c r="K204" s="262"/>
      <c r="L204" s="261"/>
      <c r="M204" s="261"/>
      <c r="N204" s="261"/>
      <c r="O204" s="261"/>
      <c r="P204" s="261"/>
      <c r="Q204" s="261"/>
      <c r="R204" s="261"/>
      <c r="S204" s="261"/>
      <c r="T204" s="261"/>
      <c r="U204" s="261"/>
      <c r="V204" s="261"/>
      <c r="W204" s="261"/>
      <c r="X204" s="261"/>
      <c r="Y204" s="261"/>
      <c r="Z204" s="261"/>
      <c r="AA204" s="261"/>
      <c r="AB204" s="261"/>
      <c r="AC204" s="261"/>
      <c r="AD204" s="261"/>
    </row>
    <row r="205" spans="2:30" ht="18.75" hidden="1" customHeight="1">
      <c r="B205" s="260" t="s">
        <v>979</v>
      </c>
      <c r="C205" s="260" t="s">
        <v>973</v>
      </c>
      <c r="D205" s="261" t="s">
        <v>974</v>
      </c>
      <c r="E205" s="261" t="s">
        <v>927</v>
      </c>
      <c r="F205" s="260" t="s">
        <v>35</v>
      </c>
      <c r="G205" s="260" t="s">
        <v>744</v>
      </c>
      <c r="H205" s="260" t="s">
        <v>863</v>
      </c>
      <c r="I205" s="260" t="s">
        <v>885</v>
      </c>
      <c r="J205" s="262" t="s">
        <v>881</v>
      </c>
      <c r="K205" s="262"/>
      <c r="L205" s="261"/>
      <c r="M205" s="261"/>
      <c r="N205" s="261"/>
      <c r="O205" s="261"/>
      <c r="P205" s="261"/>
      <c r="Q205" s="261"/>
      <c r="R205" s="261"/>
      <c r="S205" s="261"/>
      <c r="T205" s="261"/>
      <c r="U205" s="261"/>
      <c r="V205" s="261"/>
      <c r="W205" s="261"/>
      <c r="X205" s="261"/>
      <c r="Y205" s="261"/>
      <c r="Z205" s="261"/>
      <c r="AA205" s="261"/>
      <c r="AB205" s="261"/>
      <c r="AC205" s="261"/>
      <c r="AD205" s="261"/>
    </row>
    <row r="206" spans="2:30" ht="18.75" hidden="1" customHeight="1">
      <c r="B206" s="260" t="s">
        <v>980</v>
      </c>
      <c r="C206" s="260" t="s">
        <v>973</v>
      </c>
      <c r="D206" s="261" t="s">
        <v>974</v>
      </c>
      <c r="E206" s="261" t="s">
        <v>927</v>
      </c>
      <c r="F206" s="260" t="s">
        <v>35</v>
      </c>
      <c r="G206" s="260" t="s">
        <v>744</v>
      </c>
      <c r="H206" s="260" t="s">
        <v>884</v>
      </c>
      <c r="I206" s="260" t="s">
        <v>885</v>
      </c>
      <c r="J206" s="262" t="s">
        <v>881</v>
      </c>
      <c r="K206" s="296"/>
      <c r="L206" s="261"/>
      <c r="M206" s="261"/>
      <c r="N206" s="261"/>
      <c r="O206" s="261"/>
      <c r="P206" s="261"/>
      <c r="Q206" s="261"/>
      <c r="R206" s="261"/>
      <c r="S206" s="261"/>
      <c r="T206" s="261"/>
      <c r="U206" s="261"/>
      <c r="V206" s="261"/>
      <c r="W206" s="261"/>
      <c r="X206" s="261"/>
      <c r="Y206" s="261"/>
      <c r="Z206" s="261"/>
      <c r="AA206" s="261"/>
      <c r="AB206" s="261"/>
      <c r="AC206" s="261"/>
      <c r="AD206" s="261"/>
    </row>
    <row r="207" spans="2:30" ht="18.75" hidden="1" customHeight="1">
      <c r="B207" s="260" t="s">
        <v>981</v>
      </c>
      <c r="C207" s="260" t="s">
        <v>982</v>
      </c>
      <c r="D207" s="261" t="s">
        <v>983</v>
      </c>
      <c r="E207" s="261" t="s">
        <v>927</v>
      </c>
      <c r="F207" s="260" t="s">
        <v>35</v>
      </c>
      <c r="G207" s="260" t="s">
        <v>744</v>
      </c>
      <c r="H207" s="260" t="s">
        <v>18</v>
      </c>
      <c r="I207" s="260" t="s">
        <v>20</v>
      </c>
      <c r="J207" s="262" t="s">
        <v>881</v>
      </c>
      <c r="K207" s="262" t="s">
        <v>975</v>
      </c>
      <c r="L207" s="261"/>
      <c r="M207" s="261"/>
      <c r="N207" s="261"/>
      <c r="O207" s="261"/>
      <c r="P207" s="261"/>
      <c r="Q207" s="261"/>
      <c r="R207" s="261"/>
      <c r="S207" s="261"/>
      <c r="T207" s="261"/>
      <c r="U207" s="261"/>
      <c r="V207" s="261"/>
      <c r="W207" s="261"/>
      <c r="X207" s="261"/>
      <c r="Y207" s="261"/>
      <c r="Z207" s="261"/>
      <c r="AA207" s="261"/>
      <c r="AB207" s="261"/>
      <c r="AC207" s="261"/>
      <c r="AD207" s="261"/>
    </row>
    <row r="208" spans="2:30" ht="18.75" hidden="1" customHeight="1">
      <c r="B208" s="260" t="s">
        <v>984</v>
      </c>
      <c r="C208" s="260" t="s">
        <v>982</v>
      </c>
      <c r="D208" s="261" t="s">
        <v>983</v>
      </c>
      <c r="E208" s="261" t="s">
        <v>927</v>
      </c>
      <c r="F208" s="260" t="s">
        <v>35</v>
      </c>
      <c r="G208" s="260" t="s">
        <v>744</v>
      </c>
      <c r="H208" s="260" t="s">
        <v>830</v>
      </c>
      <c r="I208" s="260" t="s">
        <v>20</v>
      </c>
      <c r="J208" s="262" t="s">
        <v>881</v>
      </c>
      <c r="K208" s="262"/>
      <c r="L208" s="261"/>
      <c r="M208" s="261"/>
      <c r="N208" s="261"/>
      <c r="O208" s="261"/>
      <c r="P208" s="261"/>
      <c r="Q208" s="261"/>
      <c r="R208" s="261"/>
      <c r="S208" s="261"/>
      <c r="T208" s="261"/>
      <c r="U208" s="261"/>
      <c r="V208" s="261"/>
      <c r="W208" s="261"/>
      <c r="X208" s="261"/>
      <c r="Y208" s="261"/>
      <c r="Z208" s="261"/>
      <c r="AA208" s="261"/>
      <c r="AB208" s="261"/>
      <c r="AC208" s="261"/>
      <c r="AD208" s="261"/>
    </row>
    <row r="209" spans="2:30" ht="18.75" hidden="1" customHeight="1">
      <c r="B209" s="260" t="s">
        <v>985</v>
      </c>
      <c r="C209" s="260" t="s">
        <v>982</v>
      </c>
      <c r="D209" s="261" t="s">
        <v>983</v>
      </c>
      <c r="E209" s="261" t="s">
        <v>927</v>
      </c>
      <c r="F209" s="260" t="s">
        <v>35</v>
      </c>
      <c r="G209" s="260" t="s">
        <v>744</v>
      </c>
      <c r="H209" s="260" t="s">
        <v>849</v>
      </c>
      <c r="I209" s="260" t="s">
        <v>20</v>
      </c>
      <c r="J209" s="262" t="s">
        <v>881</v>
      </c>
      <c r="K209" s="262"/>
      <c r="L209" s="261"/>
      <c r="M209" s="261"/>
      <c r="N209" s="261"/>
      <c r="O209" s="261"/>
      <c r="P209" s="261"/>
      <c r="Q209" s="261"/>
      <c r="R209" s="261"/>
      <c r="S209" s="261"/>
      <c r="T209" s="261"/>
      <c r="U209" s="261"/>
      <c r="V209" s="261"/>
      <c r="W209" s="261"/>
      <c r="X209" s="261"/>
      <c r="Y209" s="261"/>
      <c r="Z209" s="261"/>
      <c r="AA209" s="261"/>
      <c r="AB209" s="261"/>
      <c r="AC209" s="261"/>
      <c r="AD209" s="261"/>
    </row>
    <row r="210" spans="2:30" ht="18.75" hidden="1" customHeight="1">
      <c r="B210" s="260" t="s">
        <v>986</v>
      </c>
      <c r="C210" s="260" t="s">
        <v>982</v>
      </c>
      <c r="D210" s="261" t="s">
        <v>983</v>
      </c>
      <c r="E210" s="261" t="s">
        <v>927</v>
      </c>
      <c r="F210" s="260" t="s">
        <v>35</v>
      </c>
      <c r="G210" s="260" t="s">
        <v>744</v>
      </c>
      <c r="H210" s="260" t="s">
        <v>865</v>
      </c>
      <c r="I210" s="260" t="s">
        <v>20</v>
      </c>
      <c r="J210" s="262" t="s">
        <v>881</v>
      </c>
      <c r="K210" s="262"/>
      <c r="L210" s="261"/>
      <c r="M210" s="261"/>
      <c r="N210" s="261"/>
      <c r="O210" s="261"/>
      <c r="P210" s="261"/>
      <c r="Q210" s="261"/>
      <c r="R210" s="261"/>
      <c r="S210" s="261"/>
      <c r="T210" s="261"/>
      <c r="U210" s="261"/>
      <c r="V210" s="261"/>
      <c r="W210" s="261"/>
      <c r="X210" s="261"/>
      <c r="Y210" s="261"/>
      <c r="Z210" s="261"/>
      <c r="AA210" s="261"/>
      <c r="AB210" s="261"/>
      <c r="AC210" s="261"/>
      <c r="AD210" s="261"/>
    </row>
    <row r="211" spans="2:30" ht="15" hidden="1">
      <c r="B211" s="260" t="s">
        <v>987</v>
      </c>
      <c r="C211" s="260" t="s">
        <v>982</v>
      </c>
      <c r="D211" s="261" t="s">
        <v>983</v>
      </c>
      <c r="E211" s="261" t="s">
        <v>927</v>
      </c>
      <c r="F211" s="260" t="s">
        <v>35</v>
      </c>
      <c r="G211" s="260" t="s">
        <v>744</v>
      </c>
      <c r="H211" s="260" t="s">
        <v>863</v>
      </c>
      <c r="I211" s="260" t="s">
        <v>20</v>
      </c>
      <c r="J211" s="262" t="s">
        <v>881</v>
      </c>
      <c r="K211" s="262"/>
      <c r="L211" s="261"/>
      <c r="M211" s="261"/>
      <c r="N211" s="261"/>
      <c r="O211" s="261"/>
      <c r="P211" s="261"/>
      <c r="Q211" s="261"/>
      <c r="R211" s="261"/>
      <c r="S211" s="261"/>
      <c r="T211" s="261"/>
      <c r="U211" s="261"/>
      <c r="V211" s="261"/>
      <c r="W211" s="261"/>
      <c r="X211" s="261"/>
      <c r="Y211" s="261"/>
      <c r="Z211" s="261"/>
      <c r="AA211" s="261"/>
      <c r="AB211" s="261"/>
      <c r="AC211" s="261"/>
      <c r="AD211" s="261"/>
    </row>
    <row r="212" spans="2:30" ht="15" hidden="1">
      <c r="B212" s="260" t="s">
        <v>988</v>
      </c>
      <c r="C212" s="260" t="s">
        <v>982</v>
      </c>
      <c r="D212" s="261" t="s">
        <v>983</v>
      </c>
      <c r="E212" s="261" t="s">
        <v>927</v>
      </c>
      <c r="F212" s="260" t="s">
        <v>35</v>
      </c>
      <c r="G212" s="260" t="s">
        <v>744</v>
      </c>
      <c r="H212" s="260" t="s">
        <v>884</v>
      </c>
      <c r="I212" s="260" t="s">
        <v>20</v>
      </c>
      <c r="J212" s="262" t="s">
        <v>881</v>
      </c>
      <c r="K212" s="262"/>
      <c r="L212" s="261"/>
      <c r="M212" s="261"/>
      <c r="N212" s="261"/>
      <c r="O212" s="261"/>
      <c r="P212" s="261"/>
      <c r="Q212" s="261"/>
      <c r="R212" s="261"/>
      <c r="S212" s="261"/>
      <c r="T212" s="261"/>
      <c r="U212" s="261"/>
      <c r="V212" s="261"/>
      <c r="W212" s="261"/>
      <c r="X212" s="261"/>
      <c r="Y212" s="261"/>
      <c r="Z212" s="261"/>
      <c r="AA212" s="261"/>
      <c r="AB212" s="261"/>
      <c r="AC212" s="261"/>
      <c r="AD212" s="261"/>
    </row>
    <row r="213" spans="2:30" ht="30" hidden="1">
      <c r="B213" s="260" t="s">
        <v>989</v>
      </c>
      <c r="C213" s="260" t="s">
        <v>990</v>
      </c>
      <c r="D213" s="261" t="s">
        <v>991</v>
      </c>
      <c r="E213" s="261" t="s">
        <v>992</v>
      </c>
      <c r="F213" s="260" t="s">
        <v>35</v>
      </c>
      <c r="G213" s="260" t="s">
        <v>744</v>
      </c>
      <c r="H213" s="260" t="s">
        <v>18</v>
      </c>
      <c r="I213" s="260" t="s">
        <v>35</v>
      </c>
      <c r="J213" s="262" t="s">
        <v>993</v>
      </c>
      <c r="K213" s="297" t="s">
        <v>994</v>
      </c>
      <c r="L213" s="261"/>
      <c r="M213" s="261"/>
      <c r="N213" s="261"/>
      <c r="O213" s="261"/>
      <c r="P213" s="261"/>
      <c r="Q213" s="261"/>
      <c r="R213" s="261"/>
      <c r="S213" s="261"/>
      <c r="T213" s="261"/>
      <c r="U213" s="261"/>
      <c r="V213" s="261"/>
      <c r="W213" s="261"/>
      <c r="X213" s="261"/>
      <c r="Y213" s="261"/>
      <c r="Z213" s="261"/>
      <c r="AA213" s="261"/>
      <c r="AB213" s="261"/>
      <c r="AC213" s="261"/>
      <c r="AD213" s="261"/>
    </row>
    <row r="214" spans="2:30" ht="30" hidden="1">
      <c r="B214" s="260" t="s">
        <v>995</v>
      </c>
      <c r="C214" s="260" t="s">
        <v>990</v>
      </c>
      <c r="D214" s="261" t="s">
        <v>996</v>
      </c>
      <c r="E214" s="261" t="s">
        <v>992</v>
      </c>
      <c r="F214" s="260" t="s">
        <v>35</v>
      </c>
      <c r="G214" s="260" t="s">
        <v>744</v>
      </c>
      <c r="H214" s="260" t="s">
        <v>18</v>
      </c>
      <c r="I214" s="260" t="s">
        <v>35</v>
      </c>
      <c r="J214" s="262" t="s">
        <v>993</v>
      </c>
      <c r="K214" s="297" t="s">
        <v>994</v>
      </c>
      <c r="L214" s="261"/>
      <c r="M214" s="261"/>
      <c r="N214" s="261"/>
      <c r="O214" s="261"/>
      <c r="P214" s="261"/>
      <c r="Q214" s="261"/>
      <c r="R214" s="261"/>
      <c r="S214" s="261"/>
      <c r="T214" s="261"/>
      <c r="U214" s="261"/>
      <c r="V214" s="261"/>
      <c r="W214" s="261"/>
      <c r="X214" s="261"/>
      <c r="Y214" s="261"/>
      <c r="Z214" s="261"/>
      <c r="AA214" s="261"/>
      <c r="AB214" s="261"/>
      <c r="AC214" s="261"/>
      <c r="AD214" s="261"/>
    </row>
    <row r="215" spans="2:30" ht="30" hidden="1">
      <c r="B215" s="260" t="s">
        <v>997</v>
      </c>
      <c r="C215" s="260" t="s">
        <v>990</v>
      </c>
      <c r="D215" s="261" t="s">
        <v>998</v>
      </c>
      <c r="E215" s="261" t="s">
        <v>992</v>
      </c>
      <c r="F215" s="260" t="s">
        <v>35</v>
      </c>
      <c r="G215" s="260" t="s">
        <v>744</v>
      </c>
      <c r="H215" s="260" t="s">
        <v>18</v>
      </c>
      <c r="I215" s="260" t="s">
        <v>35</v>
      </c>
      <c r="J215" s="262" t="s">
        <v>993</v>
      </c>
      <c r="K215" s="297" t="s">
        <v>994</v>
      </c>
      <c r="L215" s="261"/>
      <c r="M215" s="261"/>
      <c r="N215" s="261"/>
      <c r="O215" s="261"/>
      <c r="P215" s="261"/>
      <c r="Q215" s="261"/>
      <c r="R215" s="261"/>
      <c r="S215" s="261"/>
      <c r="T215" s="261"/>
      <c r="U215" s="261"/>
      <c r="V215" s="261"/>
      <c r="W215" s="261"/>
      <c r="X215" s="261"/>
      <c r="Y215" s="261"/>
      <c r="Z215" s="261"/>
      <c r="AA215" s="261"/>
      <c r="AB215" s="261"/>
      <c r="AC215" s="261"/>
      <c r="AD215" s="261"/>
    </row>
    <row r="216" spans="2:30" ht="30" hidden="1">
      <c r="B216" s="260" t="s">
        <v>999</v>
      </c>
      <c r="C216" s="260" t="s">
        <v>990</v>
      </c>
      <c r="D216" s="261" t="s">
        <v>1000</v>
      </c>
      <c r="E216" s="261" t="s">
        <v>992</v>
      </c>
      <c r="F216" s="260" t="s">
        <v>35</v>
      </c>
      <c r="G216" s="260" t="s">
        <v>744</v>
      </c>
      <c r="H216" s="260" t="s">
        <v>18</v>
      </c>
      <c r="I216" s="260" t="s">
        <v>35</v>
      </c>
      <c r="J216" s="262" t="s">
        <v>993</v>
      </c>
      <c r="K216" s="297" t="s">
        <v>994</v>
      </c>
      <c r="L216" s="261"/>
      <c r="M216" s="261"/>
      <c r="N216" s="261"/>
      <c r="O216" s="261"/>
      <c r="P216" s="261"/>
      <c r="Q216" s="261"/>
      <c r="R216" s="261"/>
      <c r="S216" s="261"/>
      <c r="T216" s="261"/>
      <c r="U216" s="261"/>
      <c r="V216" s="261"/>
      <c r="W216" s="261"/>
      <c r="X216" s="261"/>
      <c r="Y216" s="261"/>
      <c r="Z216" s="261"/>
      <c r="AA216" s="261"/>
      <c r="AB216" s="261"/>
      <c r="AC216" s="261"/>
      <c r="AD216" s="261"/>
    </row>
    <row r="217" spans="2:30" ht="30" hidden="1">
      <c r="B217" s="260" t="s">
        <v>1001</v>
      </c>
      <c r="C217" s="260" t="s">
        <v>990</v>
      </c>
      <c r="D217" s="296" t="s">
        <v>991</v>
      </c>
      <c r="E217" s="261" t="s">
        <v>992</v>
      </c>
      <c r="F217" s="260" t="s">
        <v>35</v>
      </c>
      <c r="G217" s="260" t="s">
        <v>744</v>
      </c>
      <c r="H217" s="260" t="s">
        <v>830</v>
      </c>
      <c r="I217" s="260" t="s">
        <v>35</v>
      </c>
      <c r="J217" s="262" t="s">
        <v>993</v>
      </c>
      <c r="K217" s="297" t="s">
        <v>994</v>
      </c>
      <c r="L217" s="261"/>
      <c r="M217" s="261"/>
      <c r="N217" s="261"/>
      <c r="O217" s="261"/>
      <c r="P217" s="261"/>
      <c r="Q217" s="261"/>
      <c r="R217" s="261"/>
      <c r="S217" s="261"/>
      <c r="T217" s="261"/>
      <c r="U217" s="261"/>
      <c r="V217" s="261"/>
      <c r="W217" s="261"/>
      <c r="X217" s="261"/>
      <c r="Y217" s="261"/>
      <c r="Z217" s="261"/>
      <c r="AA217" s="261"/>
      <c r="AB217" s="261"/>
      <c r="AC217" s="261"/>
      <c r="AD217" s="261"/>
    </row>
    <row r="218" spans="2:30" ht="30" hidden="1">
      <c r="B218" s="260" t="s">
        <v>1002</v>
      </c>
      <c r="C218" s="260" t="s">
        <v>990</v>
      </c>
      <c r="D218" s="296" t="s">
        <v>996</v>
      </c>
      <c r="E218" s="261" t="s">
        <v>992</v>
      </c>
      <c r="F218" s="260" t="s">
        <v>35</v>
      </c>
      <c r="G218" s="260" t="s">
        <v>744</v>
      </c>
      <c r="H218" s="260" t="s">
        <v>830</v>
      </c>
      <c r="I218" s="260" t="s">
        <v>35</v>
      </c>
      <c r="J218" s="262" t="s">
        <v>993</v>
      </c>
      <c r="K218" s="297" t="s">
        <v>994</v>
      </c>
      <c r="L218" s="261"/>
      <c r="M218" s="261"/>
      <c r="N218" s="261"/>
      <c r="O218" s="261"/>
      <c r="P218" s="261"/>
      <c r="Q218" s="261"/>
      <c r="R218" s="261"/>
      <c r="S218" s="261"/>
      <c r="T218" s="261"/>
      <c r="U218" s="261"/>
      <c r="V218" s="261"/>
      <c r="W218" s="261"/>
      <c r="X218" s="261"/>
      <c r="Y218" s="261"/>
      <c r="Z218" s="261"/>
      <c r="AA218" s="261"/>
      <c r="AB218" s="261"/>
      <c r="AC218" s="261"/>
      <c r="AD218" s="261"/>
    </row>
    <row r="219" spans="2:30" ht="30" hidden="1">
      <c r="B219" s="260" t="s">
        <v>1003</v>
      </c>
      <c r="C219" s="260" t="s">
        <v>990</v>
      </c>
      <c r="D219" s="296" t="s">
        <v>998</v>
      </c>
      <c r="E219" s="261" t="s">
        <v>992</v>
      </c>
      <c r="F219" s="260" t="s">
        <v>35</v>
      </c>
      <c r="G219" s="260" t="s">
        <v>744</v>
      </c>
      <c r="H219" s="260" t="s">
        <v>830</v>
      </c>
      <c r="I219" s="260" t="s">
        <v>35</v>
      </c>
      <c r="J219" s="262" t="s">
        <v>993</v>
      </c>
      <c r="K219" s="297" t="s">
        <v>994</v>
      </c>
      <c r="L219" s="261"/>
      <c r="M219" s="261"/>
      <c r="N219" s="261"/>
      <c r="O219" s="261"/>
      <c r="P219" s="261"/>
      <c r="Q219" s="261"/>
      <c r="R219" s="261"/>
      <c r="S219" s="261"/>
      <c r="T219" s="261"/>
      <c r="U219" s="261"/>
      <c r="V219" s="261"/>
      <c r="W219" s="261"/>
      <c r="X219" s="261"/>
      <c r="Y219" s="261"/>
      <c r="Z219" s="261"/>
      <c r="AA219" s="261"/>
      <c r="AB219" s="261"/>
      <c r="AC219" s="261"/>
      <c r="AD219" s="261"/>
    </row>
    <row r="220" spans="2:30" ht="30" hidden="1">
      <c r="B220" s="260" t="s">
        <v>1004</v>
      </c>
      <c r="C220" s="260" t="s">
        <v>990</v>
      </c>
      <c r="D220" s="296" t="s">
        <v>1000</v>
      </c>
      <c r="E220" s="261" t="s">
        <v>992</v>
      </c>
      <c r="F220" s="260" t="s">
        <v>35</v>
      </c>
      <c r="G220" s="260" t="s">
        <v>744</v>
      </c>
      <c r="H220" s="260" t="s">
        <v>830</v>
      </c>
      <c r="I220" s="260" t="s">
        <v>35</v>
      </c>
      <c r="J220" s="262" t="s">
        <v>993</v>
      </c>
      <c r="K220" s="297" t="s">
        <v>994</v>
      </c>
      <c r="L220" s="261"/>
      <c r="M220" s="261"/>
      <c r="N220" s="261"/>
      <c r="O220" s="261"/>
      <c r="P220" s="261"/>
      <c r="Q220" s="261"/>
      <c r="R220" s="261"/>
      <c r="S220" s="261"/>
      <c r="T220" s="261"/>
      <c r="U220" s="261"/>
      <c r="V220" s="261"/>
      <c r="W220" s="261"/>
      <c r="X220" s="261"/>
      <c r="Y220" s="261"/>
      <c r="Z220" s="261"/>
      <c r="AA220" s="261"/>
      <c r="AB220" s="261"/>
      <c r="AC220" s="261"/>
      <c r="AD220" s="261"/>
    </row>
    <row r="221" spans="2:30" ht="30" hidden="1">
      <c r="B221" s="260" t="s">
        <v>1005</v>
      </c>
      <c r="C221" s="260" t="s">
        <v>990</v>
      </c>
      <c r="D221" s="296" t="s">
        <v>991</v>
      </c>
      <c r="E221" s="261" t="s">
        <v>992</v>
      </c>
      <c r="F221" s="260" t="s">
        <v>35</v>
      </c>
      <c r="G221" s="260" t="s">
        <v>744</v>
      </c>
      <c r="H221" s="260" t="s">
        <v>849</v>
      </c>
      <c r="I221" s="260" t="s">
        <v>35</v>
      </c>
      <c r="J221" s="262" t="s">
        <v>993</v>
      </c>
      <c r="K221" s="297" t="s">
        <v>994</v>
      </c>
      <c r="L221" s="261"/>
      <c r="M221" s="261"/>
      <c r="N221" s="261"/>
      <c r="O221" s="261"/>
      <c r="P221" s="261"/>
      <c r="Q221" s="261"/>
      <c r="R221" s="261"/>
      <c r="S221" s="261"/>
      <c r="T221" s="261"/>
      <c r="U221" s="261"/>
      <c r="V221" s="261"/>
      <c r="W221" s="261"/>
      <c r="X221" s="261"/>
      <c r="Y221" s="261"/>
      <c r="Z221" s="261"/>
      <c r="AA221" s="261"/>
      <c r="AB221" s="261"/>
      <c r="AC221" s="261"/>
      <c r="AD221" s="261"/>
    </row>
    <row r="222" spans="2:30" ht="30" hidden="1">
      <c r="B222" s="260" t="s">
        <v>1006</v>
      </c>
      <c r="C222" s="260" t="s">
        <v>990</v>
      </c>
      <c r="D222" s="296" t="s">
        <v>996</v>
      </c>
      <c r="E222" s="261" t="s">
        <v>992</v>
      </c>
      <c r="F222" s="260" t="s">
        <v>35</v>
      </c>
      <c r="G222" s="260" t="s">
        <v>744</v>
      </c>
      <c r="H222" s="260" t="s">
        <v>849</v>
      </c>
      <c r="I222" s="260" t="s">
        <v>35</v>
      </c>
      <c r="J222" s="262" t="s">
        <v>993</v>
      </c>
      <c r="K222" s="297" t="s">
        <v>994</v>
      </c>
      <c r="L222" s="261"/>
      <c r="M222" s="261"/>
      <c r="N222" s="261"/>
      <c r="O222" s="261"/>
      <c r="P222" s="261"/>
      <c r="Q222" s="261"/>
      <c r="R222" s="261"/>
      <c r="S222" s="261"/>
      <c r="T222" s="261"/>
      <c r="U222" s="261"/>
      <c r="V222" s="261"/>
      <c r="W222" s="261"/>
      <c r="X222" s="261"/>
      <c r="Y222" s="261"/>
      <c r="Z222" s="261"/>
      <c r="AA222" s="261"/>
      <c r="AB222" s="261"/>
      <c r="AC222" s="261"/>
      <c r="AD222" s="261"/>
    </row>
    <row r="223" spans="2:30" ht="30" hidden="1">
      <c r="B223" s="260" t="s">
        <v>1007</v>
      </c>
      <c r="C223" s="260" t="s">
        <v>990</v>
      </c>
      <c r="D223" s="296" t="s">
        <v>998</v>
      </c>
      <c r="E223" s="261" t="s">
        <v>992</v>
      </c>
      <c r="F223" s="260" t="s">
        <v>35</v>
      </c>
      <c r="G223" s="260" t="s">
        <v>744</v>
      </c>
      <c r="H223" s="260" t="s">
        <v>849</v>
      </c>
      <c r="I223" s="260" t="s">
        <v>35</v>
      </c>
      <c r="J223" s="262" t="s">
        <v>993</v>
      </c>
      <c r="K223" s="297" t="s">
        <v>994</v>
      </c>
      <c r="L223" s="261"/>
      <c r="M223" s="261"/>
      <c r="N223" s="261"/>
      <c r="O223" s="261"/>
      <c r="P223" s="261"/>
      <c r="Q223" s="261"/>
      <c r="R223" s="261"/>
      <c r="S223" s="261"/>
      <c r="T223" s="261"/>
      <c r="U223" s="261"/>
      <c r="V223" s="261"/>
      <c r="W223" s="261"/>
      <c r="X223" s="261"/>
      <c r="Y223" s="261"/>
      <c r="Z223" s="261"/>
      <c r="AA223" s="261"/>
      <c r="AB223" s="261"/>
      <c r="AC223" s="261"/>
      <c r="AD223" s="261"/>
    </row>
    <row r="224" spans="2:30" ht="30" hidden="1">
      <c r="B224" s="260" t="s">
        <v>1008</v>
      </c>
      <c r="C224" s="260" t="s">
        <v>990</v>
      </c>
      <c r="D224" s="296" t="s">
        <v>1000</v>
      </c>
      <c r="E224" s="261" t="s">
        <v>992</v>
      </c>
      <c r="F224" s="260" t="s">
        <v>35</v>
      </c>
      <c r="G224" s="260" t="s">
        <v>744</v>
      </c>
      <c r="H224" s="260" t="s">
        <v>849</v>
      </c>
      <c r="I224" s="260" t="s">
        <v>35</v>
      </c>
      <c r="J224" s="262" t="s">
        <v>993</v>
      </c>
      <c r="K224" s="297" t="s">
        <v>994</v>
      </c>
      <c r="L224" s="261"/>
      <c r="M224" s="261"/>
      <c r="N224" s="261"/>
      <c r="O224" s="261"/>
      <c r="P224" s="261"/>
      <c r="Q224" s="261"/>
      <c r="R224" s="261"/>
      <c r="S224" s="261"/>
      <c r="T224" s="261"/>
      <c r="U224" s="261"/>
      <c r="V224" s="261"/>
      <c r="W224" s="261"/>
      <c r="X224" s="261"/>
      <c r="Y224" s="261"/>
      <c r="Z224" s="261"/>
      <c r="AA224" s="261"/>
      <c r="AB224" s="261"/>
      <c r="AC224" s="261"/>
      <c r="AD224" s="261"/>
    </row>
    <row r="225" spans="2:30" ht="30" hidden="1">
      <c r="B225" s="260" t="s">
        <v>1009</v>
      </c>
      <c r="C225" s="260" t="s">
        <v>990</v>
      </c>
      <c r="D225" s="296" t="s">
        <v>991</v>
      </c>
      <c r="E225" s="261" t="s">
        <v>992</v>
      </c>
      <c r="F225" s="260" t="s">
        <v>35</v>
      </c>
      <c r="G225" s="260" t="s">
        <v>744</v>
      </c>
      <c r="H225" s="260" t="s">
        <v>865</v>
      </c>
      <c r="I225" s="260" t="s">
        <v>35</v>
      </c>
      <c r="J225" s="262" t="s">
        <v>993</v>
      </c>
      <c r="K225" s="297" t="s">
        <v>994</v>
      </c>
      <c r="L225" s="261"/>
      <c r="M225" s="261"/>
      <c r="N225" s="261"/>
      <c r="O225" s="261"/>
      <c r="P225" s="261"/>
      <c r="Q225" s="261"/>
      <c r="R225" s="261"/>
      <c r="S225" s="261"/>
      <c r="T225" s="261"/>
      <c r="U225" s="261"/>
      <c r="V225" s="261"/>
      <c r="W225" s="261"/>
      <c r="X225" s="261"/>
      <c r="Y225" s="261"/>
      <c r="Z225" s="261"/>
      <c r="AA225" s="261"/>
      <c r="AB225" s="261"/>
      <c r="AC225" s="261"/>
      <c r="AD225" s="261"/>
    </row>
    <row r="226" spans="2:30" ht="30" hidden="1">
      <c r="B226" s="260" t="s">
        <v>1010</v>
      </c>
      <c r="C226" s="260" t="s">
        <v>990</v>
      </c>
      <c r="D226" s="296" t="s">
        <v>996</v>
      </c>
      <c r="E226" s="261" t="s">
        <v>992</v>
      </c>
      <c r="F226" s="260" t="s">
        <v>35</v>
      </c>
      <c r="G226" s="260" t="s">
        <v>744</v>
      </c>
      <c r="H226" s="260" t="s">
        <v>865</v>
      </c>
      <c r="I226" s="260" t="s">
        <v>35</v>
      </c>
      <c r="J226" s="262" t="s">
        <v>993</v>
      </c>
      <c r="K226" s="297" t="s">
        <v>994</v>
      </c>
      <c r="L226" s="261"/>
      <c r="M226" s="261"/>
      <c r="N226" s="261"/>
      <c r="O226" s="261"/>
      <c r="P226" s="261"/>
      <c r="Q226" s="261"/>
      <c r="R226" s="261"/>
      <c r="S226" s="261"/>
      <c r="T226" s="261"/>
      <c r="U226" s="261"/>
      <c r="V226" s="261"/>
      <c r="W226" s="261"/>
      <c r="X226" s="261"/>
      <c r="Y226" s="261"/>
      <c r="Z226" s="261"/>
      <c r="AA226" s="261"/>
      <c r="AB226" s="261"/>
      <c r="AC226" s="261"/>
      <c r="AD226" s="261"/>
    </row>
    <row r="227" spans="2:30" ht="30" hidden="1">
      <c r="B227" s="260" t="s">
        <v>1011</v>
      </c>
      <c r="C227" s="260" t="s">
        <v>990</v>
      </c>
      <c r="D227" s="296" t="s">
        <v>998</v>
      </c>
      <c r="E227" s="261" t="s">
        <v>992</v>
      </c>
      <c r="F227" s="260" t="s">
        <v>35</v>
      </c>
      <c r="G227" s="260" t="s">
        <v>744</v>
      </c>
      <c r="H227" s="260" t="s">
        <v>865</v>
      </c>
      <c r="I227" s="260" t="s">
        <v>35</v>
      </c>
      <c r="J227" s="262" t="s">
        <v>993</v>
      </c>
      <c r="K227" s="297" t="s">
        <v>994</v>
      </c>
      <c r="L227" s="261"/>
      <c r="M227" s="261"/>
      <c r="N227" s="261"/>
      <c r="O227" s="261"/>
      <c r="P227" s="261"/>
      <c r="Q227" s="261"/>
      <c r="R227" s="261"/>
      <c r="S227" s="261"/>
      <c r="T227" s="261"/>
      <c r="U227" s="261"/>
      <c r="V227" s="261"/>
      <c r="W227" s="261"/>
      <c r="X227" s="261"/>
      <c r="Y227" s="261"/>
      <c r="Z227" s="261"/>
      <c r="AA227" s="261"/>
      <c r="AB227" s="261"/>
      <c r="AC227" s="261"/>
      <c r="AD227" s="261"/>
    </row>
    <row r="228" spans="2:30" ht="30" hidden="1">
      <c r="B228" s="260" t="s">
        <v>1012</v>
      </c>
      <c r="C228" s="260" t="s">
        <v>990</v>
      </c>
      <c r="D228" s="296" t="s">
        <v>1000</v>
      </c>
      <c r="E228" s="261" t="s">
        <v>992</v>
      </c>
      <c r="F228" s="260" t="s">
        <v>35</v>
      </c>
      <c r="G228" s="260" t="s">
        <v>744</v>
      </c>
      <c r="H228" s="260" t="s">
        <v>865</v>
      </c>
      <c r="I228" s="260" t="s">
        <v>35</v>
      </c>
      <c r="J228" s="262" t="s">
        <v>993</v>
      </c>
      <c r="K228" s="297" t="s">
        <v>994</v>
      </c>
      <c r="L228" s="261"/>
      <c r="M228" s="261"/>
      <c r="N228" s="261"/>
      <c r="O228" s="261"/>
      <c r="P228" s="261"/>
      <c r="Q228" s="261"/>
      <c r="R228" s="261"/>
      <c r="S228" s="261"/>
      <c r="T228" s="261"/>
      <c r="U228" s="261"/>
      <c r="V228" s="261"/>
      <c r="W228" s="261"/>
      <c r="X228" s="261"/>
      <c r="Y228" s="261"/>
      <c r="Z228" s="261"/>
      <c r="AA228" s="261"/>
      <c r="AB228" s="261"/>
      <c r="AC228" s="261"/>
      <c r="AD228" s="261"/>
    </row>
    <row r="229" spans="2:30" ht="30" hidden="1">
      <c r="B229" s="260" t="s">
        <v>1013</v>
      </c>
      <c r="C229" s="260" t="s">
        <v>990</v>
      </c>
      <c r="D229" s="296" t="s">
        <v>991</v>
      </c>
      <c r="E229" s="261" t="s">
        <v>992</v>
      </c>
      <c r="F229" s="260" t="s">
        <v>35</v>
      </c>
      <c r="G229" s="260" t="s">
        <v>744</v>
      </c>
      <c r="H229" s="260" t="s">
        <v>863</v>
      </c>
      <c r="I229" s="260" t="s">
        <v>35</v>
      </c>
      <c r="J229" s="262" t="s">
        <v>993</v>
      </c>
      <c r="K229" s="297" t="s">
        <v>994</v>
      </c>
      <c r="L229" s="261"/>
      <c r="M229" s="261"/>
      <c r="N229" s="261"/>
      <c r="O229" s="261"/>
      <c r="P229" s="261"/>
      <c r="Q229" s="261"/>
      <c r="R229" s="261"/>
      <c r="S229" s="261"/>
      <c r="T229" s="261"/>
      <c r="U229" s="261"/>
      <c r="V229" s="261"/>
      <c r="W229" s="261"/>
      <c r="X229" s="261"/>
      <c r="Y229" s="261"/>
      <c r="Z229" s="261"/>
      <c r="AA229" s="261"/>
      <c r="AB229" s="261"/>
      <c r="AC229" s="261"/>
      <c r="AD229" s="261"/>
    </row>
    <row r="230" spans="2:30" ht="30" hidden="1">
      <c r="B230" s="260" t="s">
        <v>1014</v>
      </c>
      <c r="C230" s="260" t="s">
        <v>990</v>
      </c>
      <c r="D230" s="296" t="s">
        <v>996</v>
      </c>
      <c r="E230" s="261" t="s">
        <v>992</v>
      </c>
      <c r="F230" s="260" t="s">
        <v>35</v>
      </c>
      <c r="G230" s="260" t="s">
        <v>744</v>
      </c>
      <c r="H230" s="260" t="s">
        <v>863</v>
      </c>
      <c r="I230" s="260" t="s">
        <v>35</v>
      </c>
      <c r="J230" s="262" t="s">
        <v>993</v>
      </c>
      <c r="K230" s="297" t="s">
        <v>994</v>
      </c>
      <c r="L230" s="261"/>
      <c r="M230" s="261"/>
      <c r="N230" s="261"/>
      <c r="O230" s="261"/>
      <c r="P230" s="261"/>
      <c r="Q230" s="261"/>
      <c r="R230" s="261"/>
      <c r="S230" s="261"/>
      <c r="T230" s="261"/>
      <c r="U230" s="261"/>
      <c r="V230" s="261"/>
      <c r="W230" s="261"/>
      <c r="X230" s="261"/>
      <c r="Y230" s="261"/>
      <c r="Z230" s="261"/>
      <c r="AA230" s="261"/>
      <c r="AB230" s="261"/>
      <c r="AC230" s="261"/>
      <c r="AD230" s="261"/>
    </row>
    <row r="231" spans="2:30" ht="30" hidden="1">
      <c r="B231" s="260" t="s">
        <v>1015</v>
      </c>
      <c r="C231" s="260" t="s">
        <v>990</v>
      </c>
      <c r="D231" s="296" t="s">
        <v>998</v>
      </c>
      <c r="E231" s="261" t="s">
        <v>992</v>
      </c>
      <c r="F231" s="260" t="s">
        <v>35</v>
      </c>
      <c r="G231" s="260" t="s">
        <v>744</v>
      </c>
      <c r="H231" s="260" t="s">
        <v>863</v>
      </c>
      <c r="I231" s="260" t="s">
        <v>35</v>
      </c>
      <c r="J231" s="262" t="s">
        <v>993</v>
      </c>
      <c r="K231" s="297" t="s">
        <v>994</v>
      </c>
      <c r="L231" s="261"/>
      <c r="M231" s="261"/>
      <c r="N231" s="261"/>
      <c r="O231" s="261"/>
      <c r="P231" s="261"/>
      <c r="Q231" s="261"/>
      <c r="R231" s="261"/>
      <c r="S231" s="261"/>
      <c r="T231" s="261"/>
      <c r="U231" s="261"/>
      <c r="V231" s="261"/>
      <c r="W231" s="261"/>
      <c r="X231" s="261"/>
      <c r="Y231" s="261"/>
      <c r="Z231" s="261"/>
      <c r="AA231" s="261"/>
      <c r="AB231" s="261"/>
      <c r="AC231" s="261"/>
      <c r="AD231" s="261"/>
    </row>
    <row r="232" spans="2:30" ht="30" hidden="1">
      <c r="B232" s="260" t="s">
        <v>1016</v>
      </c>
      <c r="C232" s="260" t="s">
        <v>990</v>
      </c>
      <c r="D232" s="296" t="s">
        <v>1000</v>
      </c>
      <c r="E232" s="261" t="s">
        <v>992</v>
      </c>
      <c r="F232" s="260" t="s">
        <v>35</v>
      </c>
      <c r="G232" s="260" t="s">
        <v>744</v>
      </c>
      <c r="H232" s="260" t="s">
        <v>863</v>
      </c>
      <c r="I232" s="260" t="s">
        <v>35</v>
      </c>
      <c r="J232" s="262" t="s">
        <v>993</v>
      </c>
      <c r="K232" s="297" t="s">
        <v>994</v>
      </c>
      <c r="L232" s="261"/>
      <c r="M232" s="261"/>
      <c r="N232" s="261"/>
      <c r="O232" s="261"/>
      <c r="P232" s="261"/>
      <c r="Q232" s="261"/>
      <c r="R232" s="261"/>
      <c r="S232" s="261"/>
      <c r="T232" s="261"/>
      <c r="U232" s="261"/>
      <c r="V232" s="261"/>
      <c r="W232" s="261"/>
      <c r="X232" s="261"/>
      <c r="Y232" s="261"/>
      <c r="Z232" s="261"/>
      <c r="AA232" s="261"/>
      <c r="AB232" s="261"/>
      <c r="AC232" s="261"/>
      <c r="AD232" s="261"/>
    </row>
    <row r="233" spans="2:30" ht="30" hidden="1">
      <c r="B233" s="260" t="s">
        <v>1017</v>
      </c>
      <c r="C233" s="260" t="s">
        <v>990</v>
      </c>
      <c r="D233" s="296" t="s">
        <v>991</v>
      </c>
      <c r="E233" s="261" t="s">
        <v>992</v>
      </c>
      <c r="F233" s="260" t="s">
        <v>35</v>
      </c>
      <c r="G233" s="260" t="s">
        <v>744</v>
      </c>
      <c r="H233" s="260" t="s">
        <v>884</v>
      </c>
      <c r="I233" s="260" t="s">
        <v>35</v>
      </c>
      <c r="J233" s="262" t="s">
        <v>993</v>
      </c>
      <c r="K233" s="297" t="s">
        <v>994</v>
      </c>
      <c r="L233" s="261"/>
      <c r="M233" s="261"/>
      <c r="N233" s="261"/>
      <c r="O233" s="261"/>
      <c r="P233" s="261"/>
      <c r="Q233" s="261"/>
      <c r="R233" s="261"/>
      <c r="S233" s="261"/>
      <c r="T233" s="261"/>
      <c r="U233" s="261"/>
      <c r="V233" s="261"/>
      <c r="W233" s="261"/>
      <c r="X233" s="261"/>
      <c r="Y233" s="261"/>
      <c r="Z233" s="261"/>
      <c r="AA233" s="261"/>
      <c r="AB233" s="261"/>
      <c r="AC233" s="261"/>
      <c r="AD233" s="261"/>
    </row>
    <row r="234" spans="2:30" ht="30" hidden="1">
      <c r="B234" s="260" t="s">
        <v>1018</v>
      </c>
      <c r="C234" s="260" t="s">
        <v>990</v>
      </c>
      <c r="D234" s="296" t="s">
        <v>996</v>
      </c>
      <c r="E234" s="261" t="s">
        <v>992</v>
      </c>
      <c r="F234" s="260" t="s">
        <v>35</v>
      </c>
      <c r="G234" s="260" t="s">
        <v>744</v>
      </c>
      <c r="H234" s="260" t="s">
        <v>884</v>
      </c>
      <c r="I234" s="260" t="s">
        <v>35</v>
      </c>
      <c r="J234" s="262" t="s">
        <v>993</v>
      </c>
      <c r="K234" s="297" t="s">
        <v>994</v>
      </c>
      <c r="L234" s="261"/>
      <c r="M234" s="261"/>
      <c r="N234" s="261"/>
      <c r="O234" s="261"/>
      <c r="P234" s="261"/>
      <c r="Q234" s="261"/>
      <c r="R234" s="261"/>
      <c r="S234" s="261"/>
      <c r="T234" s="261"/>
      <c r="U234" s="261"/>
      <c r="V234" s="261"/>
      <c r="W234" s="261"/>
      <c r="X234" s="261"/>
      <c r="Y234" s="261"/>
      <c r="Z234" s="261"/>
      <c r="AA234" s="261"/>
      <c r="AB234" s="261"/>
      <c r="AC234" s="261"/>
      <c r="AD234" s="261"/>
    </row>
    <row r="235" spans="2:30" ht="18.75" hidden="1" customHeight="1">
      <c r="B235" s="260" t="s">
        <v>1019</v>
      </c>
      <c r="C235" s="260" t="s">
        <v>990</v>
      </c>
      <c r="D235" s="296" t="s">
        <v>998</v>
      </c>
      <c r="E235" s="261" t="s">
        <v>992</v>
      </c>
      <c r="F235" s="260" t="s">
        <v>35</v>
      </c>
      <c r="G235" s="260" t="s">
        <v>744</v>
      </c>
      <c r="H235" s="260" t="s">
        <v>884</v>
      </c>
      <c r="I235" s="260" t="s">
        <v>35</v>
      </c>
      <c r="J235" s="262" t="s">
        <v>993</v>
      </c>
      <c r="K235" s="297" t="s">
        <v>994</v>
      </c>
      <c r="L235" s="261"/>
      <c r="M235" s="261"/>
      <c r="N235" s="261"/>
      <c r="O235" s="261"/>
      <c r="P235" s="261"/>
      <c r="Q235" s="261"/>
      <c r="R235" s="261"/>
      <c r="S235" s="261"/>
      <c r="T235" s="261"/>
      <c r="U235" s="261"/>
      <c r="V235" s="261"/>
      <c r="W235" s="261"/>
      <c r="X235" s="261"/>
      <c r="Y235" s="261"/>
      <c r="Z235" s="261"/>
      <c r="AA235" s="261"/>
      <c r="AB235" s="261"/>
      <c r="AC235" s="261"/>
      <c r="AD235" s="261"/>
    </row>
    <row r="236" spans="2:30" ht="18.75" hidden="1" customHeight="1">
      <c r="B236" s="260" t="s">
        <v>1020</v>
      </c>
      <c r="C236" s="260" t="s">
        <v>990</v>
      </c>
      <c r="D236" s="296" t="s">
        <v>1000</v>
      </c>
      <c r="E236" s="261" t="s">
        <v>992</v>
      </c>
      <c r="F236" s="260" t="s">
        <v>35</v>
      </c>
      <c r="G236" s="260" t="s">
        <v>744</v>
      </c>
      <c r="H236" s="260" t="s">
        <v>884</v>
      </c>
      <c r="I236" s="260" t="s">
        <v>35</v>
      </c>
      <c r="J236" s="262" t="s">
        <v>993</v>
      </c>
      <c r="K236" s="297" t="s">
        <v>994</v>
      </c>
      <c r="L236" s="261"/>
      <c r="M236" s="261"/>
      <c r="N236" s="261"/>
      <c r="O236" s="261"/>
      <c r="P236" s="261"/>
      <c r="Q236" s="261"/>
      <c r="R236" s="261"/>
      <c r="S236" s="261"/>
      <c r="T236" s="261"/>
      <c r="U236" s="261"/>
      <c r="V236" s="261"/>
      <c r="W236" s="261"/>
      <c r="X236" s="261"/>
      <c r="Y236" s="261"/>
      <c r="Z236" s="261"/>
      <c r="AA236" s="261"/>
      <c r="AB236" s="261"/>
      <c r="AC236" s="261"/>
      <c r="AD236" s="261"/>
    </row>
    <row r="237" spans="2:30" ht="18.75" hidden="1" customHeight="1">
      <c r="B237" s="260" t="s">
        <v>1021</v>
      </c>
      <c r="C237" s="260" t="s">
        <v>1022</v>
      </c>
      <c r="D237" s="296" t="s">
        <v>1023</v>
      </c>
      <c r="E237" s="261" t="s">
        <v>992</v>
      </c>
      <c r="F237" s="260" t="s">
        <v>35</v>
      </c>
      <c r="G237" s="260" t="s">
        <v>744</v>
      </c>
      <c r="H237" s="260" t="s">
        <v>18</v>
      </c>
      <c r="I237" s="260" t="s">
        <v>35</v>
      </c>
      <c r="J237" s="262" t="s">
        <v>832</v>
      </c>
      <c r="K237" s="297" t="s">
        <v>1024</v>
      </c>
      <c r="L237" s="261"/>
      <c r="M237" s="261"/>
      <c r="N237" s="261"/>
      <c r="O237" s="261"/>
      <c r="P237" s="261"/>
      <c r="Q237" s="261"/>
      <c r="R237" s="261"/>
      <c r="S237" s="261"/>
      <c r="T237" s="261"/>
      <c r="U237" s="261"/>
      <c r="V237" s="261"/>
      <c r="W237" s="261"/>
      <c r="X237" s="261"/>
      <c r="Y237" s="261"/>
      <c r="Z237" s="261"/>
      <c r="AA237" s="261"/>
      <c r="AB237" s="261"/>
      <c r="AC237" s="261"/>
      <c r="AD237" s="261"/>
    </row>
    <row r="238" spans="2:30" ht="18.75" hidden="1" customHeight="1">
      <c r="B238" s="260" t="s">
        <v>1025</v>
      </c>
      <c r="C238" s="260" t="s">
        <v>1022</v>
      </c>
      <c r="D238" s="296" t="s">
        <v>1026</v>
      </c>
      <c r="E238" s="261" t="s">
        <v>992</v>
      </c>
      <c r="F238" s="260" t="s">
        <v>35</v>
      </c>
      <c r="G238" s="260" t="s">
        <v>744</v>
      </c>
      <c r="H238" s="260" t="s">
        <v>18</v>
      </c>
      <c r="I238" s="260" t="s">
        <v>35</v>
      </c>
      <c r="J238" s="262" t="s">
        <v>832</v>
      </c>
      <c r="K238" s="297" t="s">
        <v>1024</v>
      </c>
      <c r="L238" s="261"/>
      <c r="M238" s="261"/>
      <c r="N238" s="261"/>
      <c r="O238" s="261"/>
      <c r="P238" s="261"/>
      <c r="Q238" s="261"/>
      <c r="R238" s="261"/>
      <c r="S238" s="261"/>
      <c r="T238" s="261"/>
      <c r="U238" s="261"/>
      <c r="V238" s="261"/>
      <c r="W238" s="261"/>
      <c r="X238" s="261"/>
      <c r="Y238" s="261"/>
      <c r="Z238" s="261"/>
      <c r="AA238" s="261"/>
      <c r="AB238" s="261"/>
      <c r="AC238" s="261"/>
      <c r="AD238" s="261"/>
    </row>
    <row r="239" spans="2:30" ht="18.75" hidden="1" customHeight="1">
      <c r="B239" s="260" t="s">
        <v>1027</v>
      </c>
      <c r="C239" s="260" t="s">
        <v>1022</v>
      </c>
      <c r="D239" s="296" t="s">
        <v>1028</v>
      </c>
      <c r="E239" s="261" t="s">
        <v>992</v>
      </c>
      <c r="F239" s="260" t="s">
        <v>35</v>
      </c>
      <c r="G239" s="260" t="s">
        <v>744</v>
      </c>
      <c r="H239" s="260" t="s">
        <v>18</v>
      </c>
      <c r="I239" s="260" t="s">
        <v>35</v>
      </c>
      <c r="J239" s="262" t="s">
        <v>832</v>
      </c>
      <c r="K239" s="297" t="s">
        <v>1024</v>
      </c>
      <c r="L239" s="261"/>
      <c r="M239" s="261"/>
      <c r="N239" s="261"/>
      <c r="O239" s="261"/>
      <c r="P239" s="261"/>
      <c r="Q239" s="261"/>
      <c r="R239" s="261"/>
      <c r="S239" s="261"/>
      <c r="T239" s="261"/>
      <c r="U239" s="261"/>
      <c r="V239" s="261"/>
      <c r="W239" s="261"/>
      <c r="X239" s="261"/>
      <c r="Y239" s="261"/>
      <c r="Z239" s="261"/>
      <c r="AA239" s="261"/>
      <c r="AB239" s="261"/>
      <c r="AC239" s="261"/>
      <c r="AD239" s="261"/>
    </row>
    <row r="240" spans="2:30" ht="18.75" hidden="1" customHeight="1">
      <c r="B240" s="260" t="s">
        <v>1029</v>
      </c>
      <c r="C240" s="260" t="s">
        <v>1022</v>
      </c>
      <c r="D240" s="296" t="s">
        <v>1030</v>
      </c>
      <c r="E240" s="261" t="s">
        <v>992</v>
      </c>
      <c r="F240" s="260" t="s">
        <v>35</v>
      </c>
      <c r="G240" s="260" t="s">
        <v>744</v>
      </c>
      <c r="H240" s="260" t="s">
        <v>18</v>
      </c>
      <c r="I240" s="260" t="s">
        <v>35</v>
      </c>
      <c r="J240" s="262" t="s">
        <v>832</v>
      </c>
      <c r="K240" s="297" t="s">
        <v>1024</v>
      </c>
      <c r="L240" s="261"/>
      <c r="M240" s="261"/>
      <c r="N240" s="261"/>
      <c r="O240" s="261"/>
      <c r="P240" s="261"/>
      <c r="Q240" s="261"/>
      <c r="R240" s="261"/>
      <c r="S240" s="261"/>
      <c r="T240" s="261"/>
      <c r="U240" s="261"/>
      <c r="V240" s="261"/>
      <c r="W240" s="261"/>
      <c r="X240" s="261"/>
      <c r="Y240" s="261"/>
      <c r="Z240" s="261"/>
      <c r="AA240" s="261"/>
      <c r="AB240" s="261"/>
      <c r="AC240" s="261"/>
      <c r="AD240" s="261"/>
    </row>
    <row r="241" spans="2:30" ht="18.75" hidden="1" customHeight="1">
      <c r="B241" s="260" t="s">
        <v>1031</v>
      </c>
      <c r="C241" s="260" t="s">
        <v>1022</v>
      </c>
      <c r="D241" s="261" t="s">
        <v>1023</v>
      </c>
      <c r="E241" s="261" t="s">
        <v>992</v>
      </c>
      <c r="F241" s="260" t="s">
        <v>35</v>
      </c>
      <c r="G241" s="260" t="s">
        <v>744</v>
      </c>
      <c r="H241" s="260" t="s">
        <v>830</v>
      </c>
      <c r="I241" s="260" t="s">
        <v>35</v>
      </c>
      <c r="J241" s="262" t="s">
        <v>832</v>
      </c>
      <c r="K241" s="297" t="s">
        <v>1024</v>
      </c>
      <c r="L241" s="261"/>
      <c r="M241" s="261"/>
      <c r="N241" s="261"/>
      <c r="O241" s="261"/>
      <c r="P241" s="261"/>
      <c r="Q241" s="261"/>
      <c r="R241" s="261"/>
      <c r="S241" s="261"/>
      <c r="T241" s="261"/>
      <c r="U241" s="261"/>
      <c r="V241" s="261"/>
      <c r="W241" s="261"/>
      <c r="X241" s="261"/>
      <c r="Y241" s="261"/>
      <c r="Z241" s="261"/>
      <c r="AA241" s="261"/>
      <c r="AB241" s="261"/>
      <c r="AC241" s="261"/>
      <c r="AD241" s="261"/>
    </row>
    <row r="242" spans="2:30" ht="18.75" hidden="1" customHeight="1">
      <c r="B242" s="260" t="s">
        <v>1032</v>
      </c>
      <c r="C242" s="260" t="s">
        <v>1022</v>
      </c>
      <c r="D242" s="261" t="s">
        <v>1026</v>
      </c>
      <c r="E242" s="261" t="s">
        <v>992</v>
      </c>
      <c r="F242" s="260" t="s">
        <v>35</v>
      </c>
      <c r="G242" s="260" t="s">
        <v>744</v>
      </c>
      <c r="H242" s="260" t="s">
        <v>830</v>
      </c>
      <c r="I242" s="260" t="s">
        <v>35</v>
      </c>
      <c r="J242" s="262" t="s">
        <v>832</v>
      </c>
      <c r="K242" s="297" t="s">
        <v>1024</v>
      </c>
      <c r="L242" s="261"/>
      <c r="M242" s="261"/>
      <c r="N242" s="261"/>
      <c r="O242" s="261"/>
      <c r="P242" s="261"/>
      <c r="Q242" s="261"/>
      <c r="R242" s="261"/>
      <c r="S242" s="261"/>
      <c r="T242" s="261"/>
      <c r="U242" s="261"/>
      <c r="V242" s="261"/>
      <c r="W242" s="261"/>
      <c r="X242" s="261"/>
      <c r="Y242" s="261"/>
      <c r="Z242" s="261"/>
      <c r="AA242" s="261"/>
      <c r="AB242" s="261"/>
      <c r="AC242" s="261"/>
      <c r="AD242" s="261"/>
    </row>
    <row r="243" spans="2:30" ht="18.75" hidden="1" customHeight="1">
      <c r="B243" s="260" t="s">
        <v>1033</v>
      </c>
      <c r="C243" s="260" t="s">
        <v>1022</v>
      </c>
      <c r="D243" s="261" t="s">
        <v>1028</v>
      </c>
      <c r="E243" s="261" t="s">
        <v>992</v>
      </c>
      <c r="F243" s="260" t="s">
        <v>35</v>
      </c>
      <c r="G243" s="260" t="s">
        <v>744</v>
      </c>
      <c r="H243" s="260" t="s">
        <v>830</v>
      </c>
      <c r="I243" s="260" t="s">
        <v>35</v>
      </c>
      <c r="J243" s="262" t="s">
        <v>832</v>
      </c>
      <c r="K243" s="297" t="s">
        <v>1024</v>
      </c>
      <c r="L243" s="261"/>
      <c r="M243" s="261"/>
      <c r="N243" s="261"/>
      <c r="O243" s="261"/>
      <c r="P243" s="261"/>
      <c r="Q243" s="261"/>
      <c r="R243" s="261"/>
      <c r="S243" s="261"/>
      <c r="T243" s="261"/>
      <c r="U243" s="261"/>
      <c r="V243" s="261"/>
      <c r="W243" s="261"/>
      <c r="X243" s="261"/>
      <c r="Y243" s="261"/>
      <c r="Z243" s="261"/>
      <c r="AA243" s="261"/>
      <c r="AB243" s="261"/>
      <c r="AC243" s="261"/>
      <c r="AD243" s="261"/>
    </row>
    <row r="244" spans="2:30" ht="18.75" hidden="1" customHeight="1">
      <c r="B244" s="260" t="s">
        <v>1034</v>
      </c>
      <c r="C244" s="260" t="s">
        <v>1022</v>
      </c>
      <c r="D244" s="261" t="s">
        <v>1030</v>
      </c>
      <c r="E244" s="261" t="s">
        <v>992</v>
      </c>
      <c r="F244" s="260" t="s">
        <v>35</v>
      </c>
      <c r="G244" s="260" t="s">
        <v>744</v>
      </c>
      <c r="H244" s="260" t="s">
        <v>830</v>
      </c>
      <c r="I244" s="260" t="s">
        <v>35</v>
      </c>
      <c r="J244" s="262" t="s">
        <v>832</v>
      </c>
      <c r="K244" s="297" t="s">
        <v>1024</v>
      </c>
      <c r="L244" s="261"/>
      <c r="M244" s="261"/>
      <c r="N244" s="261"/>
      <c r="O244" s="261"/>
      <c r="P244" s="261"/>
      <c r="Q244" s="261"/>
      <c r="R244" s="261"/>
      <c r="S244" s="261"/>
      <c r="T244" s="261"/>
      <c r="U244" s="261"/>
      <c r="V244" s="261"/>
      <c r="W244" s="261"/>
      <c r="X244" s="261"/>
      <c r="Y244" s="261"/>
      <c r="Z244" s="261"/>
      <c r="AA244" s="261"/>
      <c r="AB244" s="261"/>
      <c r="AC244" s="261"/>
      <c r="AD244" s="261"/>
    </row>
    <row r="245" spans="2:30" ht="18.75" hidden="1" customHeight="1">
      <c r="B245" s="260" t="s">
        <v>1035</v>
      </c>
      <c r="C245" s="260" t="s">
        <v>1022</v>
      </c>
      <c r="D245" s="261" t="s">
        <v>1023</v>
      </c>
      <c r="E245" s="261" t="s">
        <v>992</v>
      </c>
      <c r="F245" s="260" t="s">
        <v>35</v>
      </c>
      <c r="G245" s="260" t="s">
        <v>744</v>
      </c>
      <c r="H245" s="260" t="s">
        <v>849</v>
      </c>
      <c r="I245" s="260" t="s">
        <v>35</v>
      </c>
      <c r="J245" s="262" t="s">
        <v>832</v>
      </c>
      <c r="K245" s="297" t="s">
        <v>1024</v>
      </c>
      <c r="L245" s="261"/>
      <c r="M245" s="261"/>
      <c r="N245" s="261"/>
      <c r="O245" s="261"/>
      <c r="P245" s="261"/>
      <c r="Q245" s="261"/>
      <c r="R245" s="261"/>
      <c r="S245" s="261"/>
      <c r="T245" s="261"/>
      <c r="U245" s="261"/>
      <c r="V245" s="261"/>
      <c r="W245" s="261"/>
      <c r="X245" s="261"/>
      <c r="Y245" s="261"/>
      <c r="Z245" s="261"/>
      <c r="AA245" s="261"/>
      <c r="AB245" s="261"/>
      <c r="AC245" s="261"/>
      <c r="AD245" s="261"/>
    </row>
    <row r="246" spans="2:30" ht="18.75" hidden="1" customHeight="1">
      <c r="B246" s="260" t="s">
        <v>1036</v>
      </c>
      <c r="C246" s="260" t="s">
        <v>1022</v>
      </c>
      <c r="D246" s="261" t="s">
        <v>1026</v>
      </c>
      <c r="E246" s="261" t="s">
        <v>992</v>
      </c>
      <c r="F246" s="260" t="s">
        <v>35</v>
      </c>
      <c r="G246" s="260" t="s">
        <v>744</v>
      </c>
      <c r="H246" s="260" t="s">
        <v>849</v>
      </c>
      <c r="I246" s="260" t="s">
        <v>35</v>
      </c>
      <c r="J246" s="262" t="s">
        <v>832</v>
      </c>
      <c r="K246" s="297" t="s">
        <v>1024</v>
      </c>
      <c r="L246" s="261"/>
      <c r="M246" s="261"/>
      <c r="N246" s="261"/>
      <c r="O246" s="261"/>
      <c r="P246" s="261"/>
      <c r="Q246" s="261"/>
      <c r="R246" s="261"/>
      <c r="S246" s="261"/>
      <c r="T246" s="261"/>
      <c r="U246" s="261"/>
      <c r="V246" s="261"/>
      <c r="W246" s="261"/>
      <c r="X246" s="261"/>
      <c r="Y246" s="261"/>
      <c r="Z246" s="261"/>
      <c r="AA246" s="261"/>
      <c r="AB246" s="261"/>
      <c r="AC246" s="261"/>
      <c r="AD246" s="261"/>
    </row>
    <row r="247" spans="2:30" ht="18.75" hidden="1" customHeight="1">
      <c r="B247" s="260" t="s">
        <v>1037</v>
      </c>
      <c r="C247" s="260" t="s">
        <v>1022</v>
      </c>
      <c r="D247" s="261" t="s">
        <v>1028</v>
      </c>
      <c r="E247" s="261" t="s">
        <v>992</v>
      </c>
      <c r="F247" s="260" t="s">
        <v>35</v>
      </c>
      <c r="G247" s="260" t="s">
        <v>744</v>
      </c>
      <c r="H247" s="260" t="s">
        <v>849</v>
      </c>
      <c r="I247" s="260" t="s">
        <v>35</v>
      </c>
      <c r="J247" s="262" t="s">
        <v>832</v>
      </c>
      <c r="K247" s="297" t="s">
        <v>1024</v>
      </c>
      <c r="L247" s="261"/>
      <c r="M247" s="261"/>
      <c r="N247" s="261"/>
      <c r="O247" s="261"/>
      <c r="P247" s="261"/>
      <c r="Q247" s="261"/>
      <c r="R247" s="261"/>
      <c r="S247" s="261"/>
      <c r="T247" s="261"/>
      <c r="U247" s="261"/>
      <c r="V247" s="261"/>
      <c r="W247" s="261"/>
      <c r="X247" s="261"/>
      <c r="Y247" s="261"/>
      <c r="Z247" s="261"/>
      <c r="AA247" s="261"/>
      <c r="AB247" s="261"/>
      <c r="AC247" s="261"/>
      <c r="AD247" s="261"/>
    </row>
    <row r="248" spans="2:30" ht="18.75" hidden="1" customHeight="1">
      <c r="B248" s="260" t="s">
        <v>1038</v>
      </c>
      <c r="C248" s="260" t="s">
        <v>1022</v>
      </c>
      <c r="D248" s="261" t="s">
        <v>1030</v>
      </c>
      <c r="E248" s="261" t="s">
        <v>992</v>
      </c>
      <c r="F248" s="260" t="s">
        <v>35</v>
      </c>
      <c r="G248" s="260" t="s">
        <v>744</v>
      </c>
      <c r="H248" s="260" t="s">
        <v>849</v>
      </c>
      <c r="I248" s="260" t="s">
        <v>35</v>
      </c>
      <c r="J248" s="262" t="s">
        <v>832</v>
      </c>
      <c r="K248" s="297" t="s">
        <v>1024</v>
      </c>
      <c r="L248" s="261"/>
      <c r="M248" s="261"/>
      <c r="N248" s="261"/>
      <c r="O248" s="261"/>
      <c r="P248" s="261"/>
      <c r="Q248" s="261"/>
      <c r="R248" s="261"/>
      <c r="S248" s="261"/>
      <c r="T248" s="261"/>
      <c r="U248" s="261"/>
      <c r="V248" s="261"/>
      <c r="W248" s="261"/>
      <c r="X248" s="261"/>
      <c r="Y248" s="261"/>
      <c r="Z248" s="261"/>
      <c r="AA248" s="261"/>
      <c r="AB248" s="261"/>
      <c r="AC248" s="261"/>
      <c r="AD248" s="261"/>
    </row>
    <row r="249" spans="2:30" ht="18.75" hidden="1" customHeight="1">
      <c r="B249" s="260" t="s">
        <v>1039</v>
      </c>
      <c r="C249" s="260" t="s">
        <v>1022</v>
      </c>
      <c r="D249" s="261" t="s">
        <v>1023</v>
      </c>
      <c r="E249" s="261" t="s">
        <v>992</v>
      </c>
      <c r="F249" s="260" t="s">
        <v>35</v>
      </c>
      <c r="G249" s="260" t="s">
        <v>744</v>
      </c>
      <c r="H249" s="260" t="s">
        <v>865</v>
      </c>
      <c r="I249" s="260" t="s">
        <v>35</v>
      </c>
      <c r="J249" s="262" t="s">
        <v>832</v>
      </c>
      <c r="K249" s="297" t="s">
        <v>1024</v>
      </c>
      <c r="L249" s="261"/>
      <c r="M249" s="261"/>
      <c r="N249" s="261"/>
      <c r="O249" s="261"/>
      <c r="P249" s="261"/>
      <c r="Q249" s="261"/>
      <c r="R249" s="261"/>
      <c r="S249" s="261"/>
      <c r="T249" s="261"/>
      <c r="U249" s="261"/>
      <c r="V249" s="261"/>
      <c r="W249" s="261"/>
      <c r="X249" s="261"/>
      <c r="Y249" s="261"/>
      <c r="Z249" s="261"/>
      <c r="AA249" s="261"/>
      <c r="AB249" s="261"/>
      <c r="AC249" s="261"/>
      <c r="AD249" s="261"/>
    </row>
    <row r="250" spans="2:30" ht="18.75" hidden="1" customHeight="1">
      <c r="B250" s="260" t="s">
        <v>1040</v>
      </c>
      <c r="C250" s="260" t="s">
        <v>1022</v>
      </c>
      <c r="D250" s="261" t="s">
        <v>1026</v>
      </c>
      <c r="E250" s="261" t="s">
        <v>992</v>
      </c>
      <c r="F250" s="260" t="s">
        <v>35</v>
      </c>
      <c r="G250" s="260" t="s">
        <v>744</v>
      </c>
      <c r="H250" s="260" t="s">
        <v>865</v>
      </c>
      <c r="I250" s="260" t="s">
        <v>35</v>
      </c>
      <c r="J250" s="262" t="s">
        <v>832</v>
      </c>
      <c r="K250" s="297" t="s">
        <v>1024</v>
      </c>
      <c r="L250" s="261"/>
      <c r="M250" s="261"/>
      <c r="N250" s="261"/>
      <c r="O250" s="261"/>
      <c r="P250" s="261"/>
      <c r="Q250" s="261"/>
      <c r="R250" s="261"/>
      <c r="S250" s="261"/>
      <c r="T250" s="261"/>
      <c r="U250" s="261"/>
      <c r="V250" s="261"/>
      <c r="W250" s="261"/>
      <c r="X250" s="261"/>
      <c r="Y250" s="261"/>
      <c r="Z250" s="261"/>
      <c r="AA250" s="261"/>
      <c r="AB250" s="261"/>
      <c r="AC250" s="261"/>
      <c r="AD250" s="261"/>
    </row>
    <row r="251" spans="2:30" ht="18.75" hidden="1" customHeight="1">
      <c r="B251" s="260" t="s">
        <v>1041</v>
      </c>
      <c r="C251" s="260" t="s">
        <v>1022</v>
      </c>
      <c r="D251" s="261" t="s">
        <v>1028</v>
      </c>
      <c r="E251" s="261" t="s">
        <v>992</v>
      </c>
      <c r="F251" s="260" t="s">
        <v>35</v>
      </c>
      <c r="G251" s="260" t="s">
        <v>744</v>
      </c>
      <c r="H251" s="260" t="s">
        <v>865</v>
      </c>
      <c r="I251" s="260" t="s">
        <v>35</v>
      </c>
      <c r="J251" s="262" t="s">
        <v>832</v>
      </c>
      <c r="K251" s="297" t="s">
        <v>1024</v>
      </c>
      <c r="L251" s="261"/>
      <c r="M251" s="261"/>
      <c r="N251" s="261"/>
      <c r="O251" s="261"/>
      <c r="P251" s="261"/>
      <c r="Q251" s="261"/>
      <c r="R251" s="261"/>
      <c r="S251" s="261"/>
      <c r="T251" s="261"/>
      <c r="U251" s="261"/>
      <c r="V251" s="261"/>
      <c r="W251" s="261"/>
      <c r="X251" s="261"/>
      <c r="Y251" s="261"/>
      <c r="Z251" s="261"/>
      <c r="AA251" s="261"/>
      <c r="AB251" s="261"/>
      <c r="AC251" s="261"/>
      <c r="AD251" s="261"/>
    </row>
    <row r="252" spans="2:30" ht="18.75" hidden="1" customHeight="1">
      <c r="B252" s="260" t="s">
        <v>1042</v>
      </c>
      <c r="C252" s="260" t="s">
        <v>1022</v>
      </c>
      <c r="D252" s="261" t="s">
        <v>1030</v>
      </c>
      <c r="E252" s="261" t="s">
        <v>992</v>
      </c>
      <c r="F252" s="260" t="s">
        <v>35</v>
      </c>
      <c r="G252" s="260" t="s">
        <v>744</v>
      </c>
      <c r="H252" s="260" t="s">
        <v>865</v>
      </c>
      <c r="I252" s="260" t="s">
        <v>35</v>
      </c>
      <c r="J252" s="262" t="s">
        <v>832</v>
      </c>
      <c r="K252" s="297" t="s">
        <v>1024</v>
      </c>
      <c r="L252" s="261"/>
      <c r="M252" s="261"/>
      <c r="N252" s="261"/>
      <c r="O252" s="261"/>
      <c r="P252" s="261"/>
      <c r="Q252" s="261"/>
      <c r="R252" s="261"/>
      <c r="S252" s="261"/>
      <c r="T252" s="261"/>
      <c r="U252" s="261"/>
      <c r="V252" s="261"/>
      <c r="W252" s="261"/>
      <c r="X252" s="261"/>
      <c r="Y252" s="261"/>
      <c r="Z252" s="261"/>
      <c r="AA252" s="261"/>
      <c r="AB252" s="261"/>
      <c r="AC252" s="261"/>
      <c r="AD252" s="261"/>
    </row>
    <row r="253" spans="2:30" ht="18.75" hidden="1" customHeight="1">
      <c r="B253" s="260" t="s">
        <v>1043</v>
      </c>
      <c r="C253" s="260" t="s">
        <v>1022</v>
      </c>
      <c r="D253" s="261" t="s">
        <v>1023</v>
      </c>
      <c r="E253" s="261" t="s">
        <v>992</v>
      </c>
      <c r="F253" s="260" t="s">
        <v>35</v>
      </c>
      <c r="G253" s="260" t="s">
        <v>744</v>
      </c>
      <c r="H253" s="260" t="s">
        <v>863</v>
      </c>
      <c r="I253" s="260" t="s">
        <v>35</v>
      </c>
      <c r="J253" s="262" t="s">
        <v>832</v>
      </c>
      <c r="K253" s="297" t="s">
        <v>1024</v>
      </c>
      <c r="L253" s="261"/>
      <c r="M253" s="261"/>
      <c r="N253" s="261"/>
      <c r="O253" s="261"/>
      <c r="P253" s="261"/>
      <c r="Q253" s="261"/>
      <c r="R253" s="261"/>
      <c r="S253" s="261"/>
      <c r="T253" s="261"/>
      <c r="U253" s="261"/>
      <c r="V253" s="261"/>
      <c r="W253" s="261"/>
      <c r="X253" s="261"/>
      <c r="Y253" s="261"/>
      <c r="Z253" s="261"/>
      <c r="AA253" s="261"/>
      <c r="AB253" s="261"/>
      <c r="AC253" s="261"/>
      <c r="AD253" s="261"/>
    </row>
    <row r="254" spans="2:30" ht="18.75" hidden="1" customHeight="1">
      <c r="B254" s="260" t="s">
        <v>1044</v>
      </c>
      <c r="C254" s="260" t="s">
        <v>1022</v>
      </c>
      <c r="D254" s="261" t="s">
        <v>1026</v>
      </c>
      <c r="E254" s="261" t="s">
        <v>992</v>
      </c>
      <c r="F254" s="260" t="s">
        <v>35</v>
      </c>
      <c r="G254" s="260" t="s">
        <v>744</v>
      </c>
      <c r="H254" s="260" t="s">
        <v>863</v>
      </c>
      <c r="I254" s="260" t="s">
        <v>35</v>
      </c>
      <c r="J254" s="262" t="s">
        <v>832</v>
      </c>
      <c r="K254" s="297" t="s">
        <v>1024</v>
      </c>
      <c r="L254" s="261"/>
      <c r="M254" s="261"/>
      <c r="N254" s="261"/>
      <c r="O254" s="261"/>
      <c r="P254" s="261"/>
      <c r="Q254" s="261"/>
      <c r="R254" s="261"/>
      <c r="S254" s="261"/>
      <c r="T254" s="261"/>
      <c r="U254" s="261"/>
      <c r="V254" s="261"/>
      <c r="W254" s="261"/>
      <c r="X254" s="261"/>
      <c r="Y254" s="261"/>
      <c r="Z254" s="261"/>
      <c r="AA254" s="261"/>
      <c r="AB254" s="261"/>
      <c r="AC254" s="261"/>
      <c r="AD254" s="261"/>
    </row>
    <row r="255" spans="2:30" ht="18.75" hidden="1" customHeight="1">
      <c r="B255" s="260" t="s">
        <v>1045</v>
      </c>
      <c r="C255" s="260" t="s">
        <v>1022</v>
      </c>
      <c r="D255" s="261" t="s">
        <v>1028</v>
      </c>
      <c r="E255" s="261" t="s">
        <v>992</v>
      </c>
      <c r="F255" s="260" t="s">
        <v>35</v>
      </c>
      <c r="G255" s="260" t="s">
        <v>744</v>
      </c>
      <c r="H255" s="260" t="s">
        <v>863</v>
      </c>
      <c r="I255" s="260" t="s">
        <v>35</v>
      </c>
      <c r="J255" s="262" t="s">
        <v>832</v>
      </c>
      <c r="K255" s="297" t="s">
        <v>1024</v>
      </c>
      <c r="L255" s="261"/>
      <c r="M255" s="261"/>
      <c r="N255" s="261"/>
      <c r="O255" s="261"/>
      <c r="P255" s="261"/>
      <c r="Q255" s="261"/>
      <c r="R255" s="261"/>
      <c r="S255" s="261"/>
      <c r="T255" s="261"/>
      <c r="U255" s="261"/>
      <c r="V255" s="261"/>
      <c r="W255" s="261"/>
      <c r="X255" s="261"/>
      <c r="Y255" s="261"/>
      <c r="Z255" s="261"/>
      <c r="AA255" s="261"/>
      <c r="AB255" s="261"/>
      <c r="AC255" s="261"/>
      <c r="AD255" s="261"/>
    </row>
    <row r="256" spans="2:30" ht="18.75" hidden="1" customHeight="1">
      <c r="B256" s="260" t="s">
        <v>1046</v>
      </c>
      <c r="C256" s="260" t="s">
        <v>1022</v>
      </c>
      <c r="D256" s="261" t="s">
        <v>1030</v>
      </c>
      <c r="E256" s="261" t="s">
        <v>992</v>
      </c>
      <c r="F256" s="260" t="s">
        <v>35</v>
      </c>
      <c r="G256" s="260" t="s">
        <v>744</v>
      </c>
      <c r="H256" s="260" t="s">
        <v>863</v>
      </c>
      <c r="I256" s="260" t="s">
        <v>35</v>
      </c>
      <c r="J256" s="262" t="s">
        <v>832</v>
      </c>
      <c r="K256" s="297" t="s">
        <v>1024</v>
      </c>
      <c r="L256" s="261"/>
      <c r="M256" s="261"/>
      <c r="N256" s="261"/>
      <c r="O256" s="261"/>
      <c r="P256" s="261"/>
      <c r="Q256" s="261"/>
      <c r="R256" s="261"/>
      <c r="S256" s="261"/>
      <c r="T256" s="261"/>
      <c r="U256" s="261"/>
      <c r="V256" s="261"/>
      <c r="W256" s="261"/>
      <c r="X256" s="261"/>
      <c r="Y256" s="261"/>
      <c r="Z256" s="261"/>
      <c r="AA256" s="261"/>
      <c r="AB256" s="261"/>
      <c r="AC256" s="261"/>
      <c r="AD256" s="261"/>
    </row>
    <row r="257" spans="2:30" ht="18.75" hidden="1" customHeight="1">
      <c r="B257" s="260" t="s">
        <v>1047</v>
      </c>
      <c r="C257" s="260" t="s">
        <v>1022</v>
      </c>
      <c r="D257" s="261" t="s">
        <v>1023</v>
      </c>
      <c r="E257" s="261" t="s">
        <v>992</v>
      </c>
      <c r="F257" s="260" t="s">
        <v>35</v>
      </c>
      <c r="G257" s="260" t="s">
        <v>744</v>
      </c>
      <c r="H257" s="260" t="s">
        <v>884</v>
      </c>
      <c r="I257" s="260" t="s">
        <v>35</v>
      </c>
      <c r="J257" s="262" t="s">
        <v>832</v>
      </c>
      <c r="K257" s="297" t="s">
        <v>1024</v>
      </c>
      <c r="L257" s="261"/>
      <c r="M257" s="261"/>
      <c r="N257" s="261"/>
      <c r="O257" s="261"/>
      <c r="P257" s="261"/>
      <c r="Q257" s="261"/>
      <c r="R257" s="261"/>
      <c r="S257" s="261"/>
      <c r="T257" s="261"/>
      <c r="U257" s="261"/>
      <c r="V257" s="261"/>
      <c r="W257" s="261"/>
      <c r="X257" s="261"/>
      <c r="Y257" s="261"/>
      <c r="Z257" s="261"/>
      <c r="AA257" s="261"/>
      <c r="AB257" s="261"/>
      <c r="AC257" s="261"/>
      <c r="AD257" s="261"/>
    </row>
    <row r="258" spans="2:30" ht="18.75" hidden="1" customHeight="1">
      <c r="B258" s="260" t="s">
        <v>1048</v>
      </c>
      <c r="C258" s="260" t="s">
        <v>1022</v>
      </c>
      <c r="D258" s="261" t="s">
        <v>1026</v>
      </c>
      <c r="E258" s="261" t="s">
        <v>992</v>
      </c>
      <c r="F258" s="260" t="s">
        <v>35</v>
      </c>
      <c r="G258" s="260" t="s">
        <v>744</v>
      </c>
      <c r="H258" s="260" t="s">
        <v>884</v>
      </c>
      <c r="I258" s="260" t="s">
        <v>35</v>
      </c>
      <c r="J258" s="262" t="s">
        <v>832</v>
      </c>
      <c r="K258" s="297" t="s">
        <v>1024</v>
      </c>
      <c r="L258" s="261"/>
      <c r="M258" s="261"/>
      <c r="N258" s="261"/>
      <c r="O258" s="261"/>
      <c r="P258" s="261"/>
      <c r="Q258" s="261"/>
      <c r="R258" s="261"/>
      <c r="S258" s="261"/>
      <c r="T258" s="261"/>
      <c r="U258" s="261"/>
      <c r="V258" s="261"/>
      <c r="W258" s="261"/>
      <c r="X258" s="261"/>
      <c r="Y258" s="261"/>
      <c r="Z258" s="261"/>
      <c r="AA258" s="261"/>
      <c r="AB258" s="261"/>
      <c r="AC258" s="261"/>
      <c r="AD258" s="261"/>
    </row>
    <row r="259" spans="2:30" ht="18.75" hidden="1" customHeight="1">
      <c r="B259" s="260" t="s">
        <v>1049</v>
      </c>
      <c r="C259" s="260" t="s">
        <v>1022</v>
      </c>
      <c r="D259" s="261" t="s">
        <v>1028</v>
      </c>
      <c r="E259" s="261" t="s">
        <v>992</v>
      </c>
      <c r="F259" s="260" t="s">
        <v>35</v>
      </c>
      <c r="G259" s="260" t="s">
        <v>744</v>
      </c>
      <c r="H259" s="260" t="s">
        <v>884</v>
      </c>
      <c r="I259" s="260" t="s">
        <v>35</v>
      </c>
      <c r="J259" s="262" t="s">
        <v>832</v>
      </c>
      <c r="K259" s="297" t="s">
        <v>1024</v>
      </c>
      <c r="L259" s="261"/>
      <c r="M259" s="261"/>
      <c r="N259" s="261"/>
      <c r="O259" s="261"/>
      <c r="P259" s="261"/>
      <c r="Q259" s="261"/>
      <c r="R259" s="261"/>
      <c r="S259" s="261"/>
      <c r="T259" s="261"/>
      <c r="U259" s="261"/>
      <c r="V259" s="261"/>
      <c r="W259" s="261"/>
      <c r="X259" s="261"/>
      <c r="Y259" s="261"/>
      <c r="Z259" s="261"/>
      <c r="AA259" s="261"/>
      <c r="AB259" s="261"/>
      <c r="AC259" s="261"/>
      <c r="AD259" s="261"/>
    </row>
    <row r="260" spans="2:30" ht="18.75" hidden="1" customHeight="1">
      <c r="B260" s="260" t="s">
        <v>1050</v>
      </c>
      <c r="C260" s="260" t="s">
        <v>1022</v>
      </c>
      <c r="D260" s="261" t="s">
        <v>1030</v>
      </c>
      <c r="E260" s="261" t="s">
        <v>992</v>
      </c>
      <c r="F260" s="260" t="s">
        <v>35</v>
      </c>
      <c r="G260" s="260" t="s">
        <v>744</v>
      </c>
      <c r="H260" s="260" t="s">
        <v>884</v>
      </c>
      <c r="I260" s="260" t="s">
        <v>35</v>
      </c>
      <c r="J260" s="262" t="s">
        <v>832</v>
      </c>
      <c r="K260" s="297" t="s">
        <v>1024</v>
      </c>
      <c r="L260" s="261"/>
      <c r="M260" s="261"/>
      <c r="N260" s="261"/>
      <c r="O260" s="261"/>
      <c r="P260" s="261"/>
      <c r="Q260" s="261"/>
      <c r="R260" s="261"/>
      <c r="S260" s="261"/>
      <c r="T260" s="261"/>
      <c r="U260" s="261"/>
      <c r="V260" s="261"/>
      <c r="W260" s="261"/>
      <c r="X260" s="261"/>
      <c r="Y260" s="261"/>
      <c r="Z260" s="261"/>
      <c r="AA260" s="261"/>
      <c r="AB260" s="261"/>
      <c r="AC260" s="261"/>
      <c r="AD260" s="261"/>
    </row>
    <row r="261" spans="2:30" ht="18.75" hidden="1" customHeight="1">
      <c r="B261" s="260" t="s">
        <v>1051</v>
      </c>
      <c r="C261" s="260" t="s">
        <v>1052</v>
      </c>
      <c r="D261" s="296" t="s">
        <v>1053</v>
      </c>
      <c r="E261" s="261" t="s">
        <v>992</v>
      </c>
      <c r="F261" s="260" t="s">
        <v>35</v>
      </c>
      <c r="G261" s="260" t="s">
        <v>744</v>
      </c>
      <c r="H261" s="260" t="s">
        <v>18</v>
      </c>
      <c r="I261" s="260" t="s">
        <v>35</v>
      </c>
      <c r="J261" s="262" t="s">
        <v>831</v>
      </c>
      <c r="K261" s="297" t="s">
        <v>1054</v>
      </c>
      <c r="L261" s="261"/>
      <c r="M261" s="261"/>
      <c r="N261" s="261"/>
      <c r="O261" s="261"/>
      <c r="P261" s="261"/>
      <c r="Q261" s="261"/>
      <c r="R261" s="261"/>
      <c r="S261" s="261"/>
      <c r="T261" s="261"/>
      <c r="U261" s="261"/>
      <c r="V261" s="261"/>
      <c r="W261" s="261"/>
      <c r="X261" s="261"/>
      <c r="Y261" s="261"/>
      <c r="Z261" s="261"/>
      <c r="AA261" s="261"/>
      <c r="AB261" s="261"/>
      <c r="AC261" s="261"/>
      <c r="AD261" s="261"/>
    </row>
    <row r="262" spans="2:30" ht="18.75" hidden="1" customHeight="1">
      <c r="B262" s="260" t="s">
        <v>1055</v>
      </c>
      <c r="C262" s="260" t="s">
        <v>1052</v>
      </c>
      <c r="D262" s="261" t="s">
        <v>1056</v>
      </c>
      <c r="E262" s="261" t="s">
        <v>992</v>
      </c>
      <c r="F262" s="260" t="s">
        <v>35</v>
      </c>
      <c r="G262" s="260" t="s">
        <v>744</v>
      </c>
      <c r="H262" s="260" t="s">
        <v>18</v>
      </c>
      <c r="I262" s="260" t="s">
        <v>35</v>
      </c>
      <c r="J262" s="262" t="s">
        <v>831</v>
      </c>
      <c r="K262" s="297" t="s">
        <v>1054</v>
      </c>
      <c r="L262" s="261"/>
      <c r="M262" s="261"/>
      <c r="N262" s="261"/>
      <c r="O262" s="261"/>
      <c r="P262" s="261"/>
      <c r="Q262" s="261"/>
      <c r="R262" s="261"/>
      <c r="S262" s="261"/>
      <c r="T262" s="261"/>
      <c r="U262" s="261"/>
      <c r="V262" s="261"/>
      <c r="W262" s="261"/>
      <c r="X262" s="261"/>
      <c r="Y262" s="261"/>
      <c r="Z262" s="261"/>
      <c r="AA262" s="261"/>
      <c r="AB262" s="261"/>
      <c r="AC262" s="261"/>
      <c r="AD262" s="261"/>
    </row>
    <row r="263" spans="2:30" ht="18.75" hidden="1" customHeight="1">
      <c r="B263" s="260" t="s">
        <v>1057</v>
      </c>
      <c r="C263" s="260" t="s">
        <v>1052</v>
      </c>
      <c r="D263" s="261" t="s">
        <v>1053</v>
      </c>
      <c r="E263" s="261" t="s">
        <v>992</v>
      </c>
      <c r="F263" s="260" t="s">
        <v>35</v>
      </c>
      <c r="G263" s="260" t="s">
        <v>744</v>
      </c>
      <c r="H263" s="260" t="s">
        <v>830</v>
      </c>
      <c r="I263" s="260" t="s">
        <v>35</v>
      </c>
      <c r="J263" s="262" t="s">
        <v>831</v>
      </c>
      <c r="K263" s="297" t="s">
        <v>1054</v>
      </c>
      <c r="L263" s="261"/>
      <c r="M263" s="261"/>
      <c r="N263" s="261"/>
      <c r="O263" s="261"/>
      <c r="P263" s="261"/>
      <c r="Q263" s="261"/>
      <c r="R263" s="261"/>
      <c r="S263" s="261"/>
      <c r="T263" s="261"/>
      <c r="U263" s="261"/>
      <c r="V263" s="261"/>
      <c r="W263" s="261"/>
      <c r="X263" s="261"/>
      <c r="Y263" s="261"/>
      <c r="Z263" s="261"/>
      <c r="AA263" s="261"/>
      <c r="AB263" s="261"/>
      <c r="AC263" s="261"/>
      <c r="AD263" s="261"/>
    </row>
    <row r="264" spans="2:30" ht="18.75" hidden="1" customHeight="1">
      <c r="B264" s="260" t="s">
        <v>1058</v>
      </c>
      <c r="C264" s="260" t="s">
        <v>1052</v>
      </c>
      <c r="D264" s="261" t="s">
        <v>1056</v>
      </c>
      <c r="E264" s="261" t="s">
        <v>992</v>
      </c>
      <c r="F264" s="260" t="s">
        <v>35</v>
      </c>
      <c r="G264" s="260" t="s">
        <v>744</v>
      </c>
      <c r="H264" s="260" t="s">
        <v>830</v>
      </c>
      <c r="I264" s="260" t="s">
        <v>35</v>
      </c>
      <c r="J264" s="262" t="s">
        <v>831</v>
      </c>
      <c r="K264" s="297" t="s">
        <v>1054</v>
      </c>
      <c r="L264" s="261"/>
      <c r="M264" s="261"/>
      <c r="N264" s="261"/>
      <c r="O264" s="261"/>
      <c r="P264" s="261"/>
      <c r="Q264" s="261"/>
      <c r="R264" s="261"/>
      <c r="S264" s="261"/>
      <c r="T264" s="261"/>
      <c r="U264" s="261"/>
      <c r="V264" s="261"/>
      <c r="W264" s="261"/>
      <c r="X264" s="261"/>
      <c r="Y264" s="261"/>
      <c r="Z264" s="261"/>
      <c r="AA264" s="261"/>
      <c r="AB264" s="261"/>
      <c r="AC264" s="261"/>
      <c r="AD264" s="261"/>
    </row>
    <row r="265" spans="2:30" ht="18.75" hidden="1" customHeight="1">
      <c r="B265" s="260" t="s">
        <v>1059</v>
      </c>
      <c r="C265" s="260" t="s">
        <v>1052</v>
      </c>
      <c r="D265" s="261" t="s">
        <v>1053</v>
      </c>
      <c r="E265" s="261" t="s">
        <v>992</v>
      </c>
      <c r="F265" s="260" t="s">
        <v>35</v>
      </c>
      <c r="G265" s="260" t="s">
        <v>744</v>
      </c>
      <c r="H265" s="260" t="s">
        <v>849</v>
      </c>
      <c r="I265" s="260" t="s">
        <v>35</v>
      </c>
      <c r="J265" s="262" t="s">
        <v>831</v>
      </c>
      <c r="K265" s="297" t="s">
        <v>1054</v>
      </c>
      <c r="L265" s="261"/>
      <c r="M265" s="261"/>
      <c r="N265" s="261"/>
      <c r="O265" s="261"/>
      <c r="P265" s="261"/>
      <c r="Q265" s="261"/>
      <c r="R265" s="261"/>
      <c r="S265" s="261"/>
      <c r="T265" s="261"/>
      <c r="U265" s="261"/>
      <c r="V265" s="261"/>
      <c r="W265" s="261"/>
      <c r="X265" s="261"/>
      <c r="Y265" s="261"/>
      <c r="Z265" s="261"/>
      <c r="AA265" s="261"/>
      <c r="AB265" s="261"/>
      <c r="AC265" s="261"/>
      <c r="AD265" s="261"/>
    </row>
    <row r="266" spans="2:30" ht="18.75" hidden="1" customHeight="1">
      <c r="B266" s="260" t="s">
        <v>1060</v>
      </c>
      <c r="C266" s="260" t="s">
        <v>1052</v>
      </c>
      <c r="D266" s="261" t="s">
        <v>1056</v>
      </c>
      <c r="E266" s="261" t="s">
        <v>992</v>
      </c>
      <c r="F266" s="260" t="s">
        <v>35</v>
      </c>
      <c r="G266" s="260" t="s">
        <v>744</v>
      </c>
      <c r="H266" s="260" t="s">
        <v>849</v>
      </c>
      <c r="I266" s="260" t="s">
        <v>35</v>
      </c>
      <c r="J266" s="262" t="s">
        <v>831</v>
      </c>
      <c r="K266" s="297" t="s">
        <v>1054</v>
      </c>
      <c r="L266" s="261"/>
      <c r="M266" s="261"/>
      <c r="N266" s="261"/>
      <c r="O266" s="261"/>
      <c r="P266" s="261"/>
      <c r="Q266" s="261"/>
      <c r="R266" s="261"/>
      <c r="S266" s="261"/>
      <c r="T266" s="261"/>
      <c r="U266" s="261"/>
      <c r="V266" s="261"/>
      <c r="W266" s="261"/>
      <c r="X266" s="261"/>
      <c r="Y266" s="261"/>
      <c r="Z266" s="261"/>
      <c r="AA266" s="261"/>
      <c r="AB266" s="261"/>
      <c r="AC266" s="261"/>
      <c r="AD266" s="261"/>
    </row>
    <row r="267" spans="2:30" ht="18.75" hidden="1" customHeight="1">
      <c r="B267" s="260" t="s">
        <v>1061</v>
      </c>
      <c r="C267" s="260" t="s">
        <v>1052</v>
      </c>
      <c r="D267" s="261" t="s">
        <v>1053</v>
      </c>
      <c r="E267" s="261" t="s">
        <v>992</v>
      </c>
      <c r="F267" s="260" t="s">
        <v>35</v>
      </c>
      <c r="G267" s="260" t="s">
        <v>744</v>
      </c>
      <c r="H267" s="260" t="s">
        <v>865</v>
      </c>
      <c r="I267" s="260" t="s">
        <v>35</v>
      </c>
      <c r="J267" s="262" t="s">
        <v>831</v>
      </c>
      <c r="K267" s="297" t="s">
        <v>1054</v>
      </c>
      <c r="L267" s="261"/>
      <c r="M267" s="261"/>
      <c r="N267" s="261"/>
      <c r="O267" s="261"/>
      <c r="P267" s="261"/>
      <c r="Q267" s="261"/>
      <c r="R267" s="261"/>
      <c r="S267" s="261"/>
      <c r="T267" s="261"/>
      <c r="U267" s="261"/>
      <c r="V267" s="261"/>
      <c r="W267" s="261"/>
      <c r="X267" s="261"/>
      <c r="Y267" s="261"/>
      <c r="Z267" s="261"/>
      <c r="AA267" s="261"/>
      <c r="AB267" s="261"/>
      <c r="AC267" s="261"/>
      <c r="AD267" s="261"/>
    </row>
    <row r="268" spans="2:30" ht="18.75" hidden="1" customHeight="1">
      <c r="B268" s="260" t="s">
        <v>1062</v>
      </c>
      <c r="C268" s="260" t="s">
        <v>1052</v>
      </c>
      <c r="D268" s="261" t="s">
        <v>1056</v>
      </c>
      <c r="E268" s="261" t="s">
        <v>992</v>
      </c>
      <c r="F268" s="260" t="s">
        <v>35</v>
      </c>
      <c r="G268" s="260" t="s">
        <v>744</v>
      </c>
      <c r="H268" s="260" t="s">
        <v>865</v>
      </c>
      <c r="I268" s="260" t="s">
        <v>35</v>
      </c>
      <c r="J268" s="262" t="s">
        <v>831</v>
      </c>
      <c r="K268" s="297" t="s">
        <v>1054</v>
      </c>
      <c r="L268" s="261"/>
      <c r="M268" s="261"/>
      <c r="N268" s="261"/>
      <c r="O268" s="261"/>
      <c r="P268" s="261"/>
      <c r="Q268" s="261"/>
      <c r="R268" s="261"/>
      <c r="S268" s="261"/>
      <c r="T268" s="261"/>
      <c r="U268" s="261"/>
      <c r="V268" s="261"/>
      <c r="W268" s="261"/>
      <c r="X268" s="261"/>
      <c r="Y268" s="261"/>
      <c r="Z268" s="261"/>
      <c r="AA268" s="261"/>
      <c r="AB268" s="261"/>
      <c r="AC268" s="261"/>
      <c r="AD268" s="261"/>
    </row>
    <row r="269" spans="2:30" ht="18.75" hidden="1" customHeight="1">
      <c r="B269" s="260" t="s">
        <v>1063</v>
      </c>
      <c r="C269" s="260" t="s">
        <v>1052</v>
      </c>
      <c r="D269" s="261" t="s">
        <v>1053</v>
      </c>
      <c r="E269" s="261" t="s">
        <v>992</v>
      </c>
      <c r="F269" s="260" t="s">
        <v>35</v>
      </c>
      <c r="G269" s="260" t="s">
        <v>744</v>
      </c>
      <c r="H269" s="260" t="s">
        <v>863</v>
      </c>
      <c r="I269" s="260" t="s">
        <v>35</v>
      </c>
      <c r="J269" s="262" t="s">
        <v>831</v>
      </c>
      <c r="K269" s="297" t="s">
        <v>1054</v>
      </c>
      <c r="L269" s="261"/>
      <c r="M269" s="261"/>
      <c r="N269" s="261"/>
      <c r="O269" s="261"/>
      <c r="P269" s="261"/>
      <c r="Q269" s="261"/>
      <c r="R269" s="261"/>
      <c r="S269" s="261"/>
      <c r="T269" s="261"/>
      <c r="U269" s="261"/>
      <c r="V269" s="261"/>
      <c r="W269" s="261"/>
      <c r="X269" s="261"/>
      <c r="Y269" s="261"/>
      <c r="Z269" s="261"/>
      <c r="AA269" s="261"/>
      <c r="AB269" s="261"/>
      <c r="AC269" s="261"/>
      <c r="AD269" s="261"/>
    </row>
    <row r="270" spans="2:30" ht="18.75" hidden="1" customHeight="1">
      <c r="B270" s="260" t="s">
        <v>1064</v>
      </c>
      <c r="C270" s="260" t="s">
        <v>1052</v>
      </c>
      <c r="D270" s="261" t="s">
        <v>1056</v>
      </c>
      <c r="E270" s="261" t="s">
        <v>992</v>
      </c>
      <c r="F270" s="260" t="s">
        <v>35</v>
      </c>
      <c r="G270" s="260" t="s">
        <v>744</v>
      </c>
      <c r="H270" s="260" t="s">
        <v>863</v>
      </c>
      <c r="I270" s="260" t="s">
        <v>35</v>
      </c>
      <c r="J270" s="262" t="s">
        <v>831</v>
      </c>
      <c r="K270" s="297" t="s">
        <v>1054</v>
      </c>
      <c r="L270" s="261"/>
      <c r="M270" s="261"/>
      <c r="N270" s="261"/>
      <c r="O270" s="261"/>
      <c r="P270" s="261"/>
      <c r="Q270" s="261"/>
      <c r="R270" s="261"/>
      <c r="S270" s="261"/>
      <c r="T270" s="261"/>
      <c r="U270" s="261"/>
      <c r="V270" s="261"/>
      <c r="W270" s="261"/>
      <c r="X270" s="261"/>
      <c r="Y270" s="261"/>
      <c r="Z270" s="261"/>
      <c r="AA270" s="261"/>
      <c r="AB270" s="261"/>
      <c r="AC270" s="261"/>
      <c r="AD270" s="261"/>
    </row>
    <row r="271" spans="2:30" ht="18.75" hidden="1" customHeight="1">
      <c r="B271" s="260" t="s">
        <v>1065</v>
      </c>
      <c r="C271" s="260" t="s">
        <v>1052</v>
      </c>
      <c r="D271" s="261" t="s">
        <v>1053</v>
      </c>
      <c r="E271" s="261" t="s">
        <v>992</v>
      </c>
      <c r="F271" s="260" t="s">
        <v>35</v>
      </c>
      <c r="G271" s="260" t="s">
        <v>744</v>
      </c>
      <c r="H271" s="260" t="s">
        <v>884</v>
      </c>
      <c r="I271" s="260" t="s">
        <v>35</v>
      </c>
      <c r="J271" s="262" t="s">
        <v>831</v>
      </c>
      <c r="K271" s="297" t="s">
        <v>1054</v>
      </c>
      <c r="L271" s="261"/>
      <c r="M271" s="261"/>
      <c r="N271" s="261"/>
      <c r="O271" s="261"/>
      <c r="P271" s="261"/>
      <c r="Q271" s="261"/>
      <c r="R271" s="261"/>
      <c r="S271" s="261"/>
      <c r="T271" s="261"/>
      <c r="U271" s="261"/>
      <c r="V271" s="261"/>
      <c r="W271" s="261"/>
      <c r="X271" s="261"/>
      <c r="Y271" s="261"/>
      <c r="Z271" s="261"/>
      <c r="AA271" s="261"/>
      <c r="AB271" s="261"/>
      <c r="AC271" s="261"/>
      <c r="AD271" s="261"/>
    </row>
    <row r="272" spans="2:30" ht="18.75" hidden="1" customHeight="1">
      <c r="B272" s="260" t="s">
        <v>1066</v>
      </c>
      <c r="C272" s="260" t="s">
        <v>1052</v>
      </c>
      <c r="D272" s="261" t="s">
        <v>1056</v>
      </c>
      <c r="E272" s="261" t="s">
        <v>992</v>
      </c>
      <c r="F272" s="260" t="s">
        <v>35</v>
      </c>
      <c r="G272" s="260" t="s">
        <v>744</v>
      </c>
      <c r="H272" s="260" t="s">
        <v>884</v>
      </c>
      <c r="I272" s="260" t="s">
        <v>35</v>
      </c>
      <c r="J272" s="262" t="s">
        <v>831</v>
      </c>
      <c r="K272" s="297" t="s">
        <v>1054</v>
      </c>
      <c r="L272" s="261"/>
      <c r="M272" s="261"/>
      <c r="N272" s="261"/>
      <c r="O272" s="261"/>
      <c r="P272" s="261"/>
      <c r="Q272" s="261"/>
      <c r="R272" s="261"/>
      <c r="S272" s="261"/>
      <c r="T272" s="261"/>
      <c r="U272" s="261"/>
      <c r="V272" s="261"/>
      <c r="W272" s="261"/>
      <c r="X272" s="261"/>
      <c r="Y272" s="261"/>
      <c r="Z272" s="261"/>
      <c r="AA272" s="261"/>
      <c r="AB272" s="261"/>
      <c r="AC272" s="261"/>
      <c r="AD272" s="261"/>
    </row>
    <row r="273" spans="2:30" ht="18.75" hidden="1" customHeight="1">
      <c r="B273" s="260" t="s">
        <v>1067</v>
      </c>
      <c r="C273" s="260" t="s">
        <v>1068</v>
      </c>
      <c r="D273" s="261" t="s">
        <v>1069</v>
      </c>
      <c r="E273" s="261" t="s">
        <v>992</v>
      </c>
      <c r="F273" s="260" t="s">
        <v>35</v>
      </c>
      <c r="G273" s="260" t="s">
        <v>744</v>
      </c>
      <c r="H273" s="260" t="s">
        <v>18</v>
      </c>
      <c r="I273" s="260" t="s">
        <v>35</v>
      </c>
      <c r="J273" s="262" t="s">
        <v>833</v>
      </c>
      <c r="K273" s="297" t="s">
        <v>1024</v>
      </c>
      <c r="L273" s="261"/>
      <c r="M273" s="261"/>
      <c r="N273" s="261"/>
      <c r="O273" s="261"/>
      <c r="P273" s="261"/>
      <c r="Q273" s="261"/>
      <c r="R273" s="261"/>
      <c r="S273" s="261"/>
      <c r="T273" s="261"/>
      <c r="U273" s="261"/>
      <c r="V273" s="261"/>
      <c r="W273" s="261"/>
      <c r="X273" s="261"/>
      <c r="Y273" s="261"/>
      <c r="Z273" s="261"/>
      <c r="AA273" s="261"/>
      <c r="AB273" s="261"/>
      <c r="AC273" s="261"/>
      <c r="AD273" s="261"/>
    </row>
    <row r="274" spans="2:30" ht="18.75" hidden="1" customHeight="1">
      <c r="B274" s="260" t="s">
        <v>1070</v>
      </c>
      <c r="C274" s="260" t="s">
        <v>1068</v>
      </c>
      <c r="D274" s="261" t="s">
        <v>1071</v>
      </c>
      <c r="E274" s="261" t="s">
        <v>992</v>
      </c>
      <c r="F274" s="260" t="s">
        <v>35</v>
      </c>
      <c r="G274" s="260" t="s">
        <v>744</v>
      </c>
      <c r="H274" s="260" t="s">
        <v>18</v>
      </c>
      <c r="I274" s="260" t="s">
        <v>35</v>
      </c>
      <c r="J274" s="262" t="s">
        <v>833</v>
      </c>
      <c r="K274" s="297" t="s">
        <v>1024</v>
      </c>
      <c r="L274" s="261"/>
      <c r="M274" s="261"/>
      <c r="N274" s="261"/>
      <c r="O274" s="261"/>
      <c r="P274" s="261"/>
      <c r="Q274" s="261"/>
      <c r="R274" s="261"/>
      <c r="S274" s="261"/>
      <c r="T274" s="261"/>
      <c r="U274" s="261"/>
      <c r="V274" s="261"/>
      <c r="W274" s="261"/>
      <c r="X274" s="261"/>
      <c r="Y274" s="261"/>
      <c r="Z274" s="261"/>
      <c r="AA274" s="261"/>
      <c r="AB274" s="261"/>
      <c r="AC274" s="261"/>
      <c r="AD274" s="261"/>
    </row>
    <row r="275" spans="2:30" ht="18.75" hidden="1" customHeight="1">
      <c r="B275" s="260" t="s">
        <v>1072</v>
      </c>
      <c r="C275" s="260" t="s">
        <v>1068</v>
      </c>
      <c r="D275" s="261" t="s">
        <v>1073</v>
      </c>
      <c r="E275" s="261" t="s">
        <v>992</v>
      </c>
      <c r="F275" s="260" t="s">
        <v>35</v>
      </c>
      <c r="G275" s="260" t="s">
        <v>744</v>
      </c>
      <c r="H275" s="260" t="s">
        <v>18</v>
      </c>
      <c r="I275" s="260" t="s">
        <v>35</v>
      </c>
      <c r="J275" s="262" t="s">
        <v>833</v>
      </c>
      <c r="K275" s="297" t="s">
        <v>1024</v>
      </c>
      <c r="L275" s="261"/>
      <c r="M275" s="261"/>
      <c r="N275" s="261"/>
      <c r="O275" s="261"/>
      <c r="P275" s="261"/>
      <c r="Q275" s="261"/>
      <c r="R275" s="261"/>
      <c r="S275" s="261"/>
      <c r="T275" s="261"/>
      <c r="U275" s="261"/>
      <c r="V275" s="261"/>
      <c r="W275" s="261"/>
      <c r="X275" s="261"/>
      <c r="Y275" s="261"/>
      <c r="Z275" s="261"/>
      <c r="AA275" s="261"/>
      <c r="AB275" s="261"/>
      <c r="AC275" s="261"/>
      <c r="AD275" s="261"/>
    </row>
    <row r="276" spans="2:30" ht="18.75" hidden="1" customHeight="1">
      <c r="B276" s="260" t="s">
        <v>1074</v>
      </c>
      <c r="C276" s="260" t="s">
        <v>1068</v>
      </c>
      <c r="D276" s="261" t="s">
        <v>1075</v>
      </c>
      <c r="E276" s="261" t="s">
        <v>992</v>
      </c>
      <c r="F276" s="260" t="s">
        <v>35</v>
      </c>
      <c r="G276" s="260" t="s">
        <v>744</v>
      </c>
      <c r="H276" s="260" t="s">
        <v>18</v>
      </c>
      <c r="I276" s="260" t="s">
        <v>35</v>
      </c>
      <c r="J276" s="262" t="s">
        <v>833</v>
      </c>
      <c r="K276" s="297" t="s">
        <v>1024</v>
      </c>
      <c r="L276" s="261"/>
      <c r="M276" s="261"/>
      <c r="N276" s="261"/>
      <c r="O276" s="261"/>
      <c r="P276" s="261"/>
      <c r="Q276" s="261"/>
      <c r="R276" s="261"/>
      <c r="S276" s="261"/>
      <c r="T276" s="261"/>
      <c r="U276" s="261"/>
      <c r="V276" s="261"/>
      <c r="W276" s="261"/>
      <c r="X276" s="261"/>
      <c r="Y276" s="261"/>
      <c r="Z276" s="261"/>
      <c r="AA276" s="261"/>
      <c r="AB276" s="261"/>
      <c r="AC276" s="261"/>
      <c r="AD276" s="261"/>
    </row>
    <row r="277" spans="2:30" ht="18.75" hidden="1" customHeight="1">
      <c r="B277" s="260" t="s">
        <v>1076</v>
      </c>
      <c r="C277" s="260" t="s">
        <v>1068</v>
      </c>
      <c r="D277" s="261" t="s">
        <v>1069</v>
      </c>
      <c r="E277" s="261" t="s">
        <v>992</v>
      </c>
      <c r="F277" s="260" t="s">
        <v>35</v>
      </c>
      <c r="G277" s="260" t="s">
        <v>744</v>
      </c>
      <c r="H277" s="260" t="s">
        <v>830</v>
      </c>
      <c r="I277" s="260" t="s">
        <v>35</v>
      </c>
      <c r="J277" s="262" t="s">
        <v>833</v>
      </c>
      <c r="K277" s="297" t="s">
        <v>1024</v>
      </c>
      <c r="L277" s="261"/>
      <c r="M277" s="261"/>
      <c r="N277" s="261"/>
      <c r="O277" s="261"/>
      <c r="P277" s="261"/>
      <c r="Q277" s="261"/>
      <c r="R277" s="261"/>
      <c r="S277" s="261"/>
      <c r="T277" s="261"/>
      <c r="U277" s="261"/>
      <c r="V277" s="261"/>
      <c r="W277" s="261"/>
      <c r="X277" s="261"/>
      <c r="Y277" s="261"/>
      <c r="Z277" s="261"/>
      <c r="AA277" s="261"/>
      <c r="AB277" s="261"/>
      <c r="AC277" s="261"/>
      <c r="AD277" s="261"/>
    </row>
    <row r="278" spans="2:30" ht="18.75" hidden="1" customHeight="1">
      <c r="B278" s="260" t="s">
        <v>1077</v>
      </c>
      <c r="C278" s="260" t="s">
        <v>1068</v>
      </c>
      <c r="D278" s="261" t="s">
        <v>1071</v>
      </c>
      <c r="E278" s="261" t="s">
        <v>992</v>
      </c>
      <c r="F278" s="260" t="s">
        <v>35</v>
      </c>
      <c r="G278" s="260" t="s">
        <v>744</v>
      </c>
      <c r="H278" s="260" t="s">
        <v>830</v>
      </c>
      <c r="I278" s="260" t="s">
        <v>35</v>
      </c>
      <c r="J278" s="262" t="s">
        <v>833</v>
      </c>
      <c r="K278" s="297" t="s">
        <v>1024</v>
      </c>
      <c r="L278" s="261"/>
      <c r="M278" s="261"/>
      <c r="N278" s="261"/>
      <c r="O278" s="261"/>
      <c r="P278" s="261"/>
      <c r="Q278" s="261"/>
      <c r="R278" s="261"/>
      <c r="S278" s="261"/>
      <c r="T278" s="261"/>
      <c r="U278" s="261"/>
      <c r="V278" s="261"/>
      <c r="W278" s="261"/>
      <c r="X278" s="261"/>
      <c r="Y278" s="261"/>
      <c r="Z278" s="261"/>
      <c r="AA278" s="261"/>
      <c r="AB278" s="261"/>
      <c r="AC278" s="261"/>
      <c r="AD278" s="261"/>
    </row>
    <row r="279" spans="2:30" ht="18.75" hidden="1" customHeight="1">
      <c r="B279" s="260" t="s">
        <v>1078</v>
      </c>
      <c r="C279" s="260" t="s">
        <v>1068</v>
      </c>
      <c r="D279" s="261" t="s">
        <v>1073</v>
      </c>
      <c r="E279" s="261" t="s">
        <v>992</v>
      </c>
      <c r="F279" s="260" t="s">
        <v>35</v>
      </c>
      <c r="G279" s="260" t="s">
        <v>744</v>
      </c>
      <c r="H279" s="260" t="s">
        <v>830</v>
      </c>
      <c r="I279" s="260" t="s">
        <v>35</v>
      </c>
      <c r="J279" s="262" t="s">
        <v>833</v>
      </c>
      <c r="K279" s="297" t="s">
        <v>1024</v>
      </c>
      <c r="L279" s="261"/>
      <c r="M279" s="261"/>
      <c r="N279" s="261"/>
      <c r="O279" s="261"/>
      <c r="P279" s="261"/>
      <c r="Q279" s="261"/>
      <c r="R279" s="261"/>
      <c r="S279" s="261"/>
      <c r="T279" s="261"/>
      <c r="U279" s="261"/>
      <c r="V279" s="261"/>
      <c r="W279" s="261"/>
      <c r="X279" s="261"/>
      <c r="Y279" s="261"/>
      <c r="Z279" s="261"/>
      <c r="AA279" s="261"/>
      <c r="AB279" s="261"/>
      <c r="AC279" s="261"/>
      <c r="AD279" s="261"/>
    </row>
    <row r="280" spans="2:30" ht="18.75" hidden="1" customHeight="1">
      <c r="B280" s="260" t="s">
        <v>1079</v>
      </c>
      <c r="C280" s="260" t="s">
        <v>1068</v>
      </c>
      <c r="D280" s="261" t="s">
        <v>1075</v>
      </c>
      <c r="E280" s="261" t="s">
        <v>992</v>
      </c>
      <c r="F280" s="260" t="s">
        <v>35</v>
      </c>
      <c r="G280" s="260" t="s">
        <v>744</v>
      </c>
      <c r="H280" s="260" t="s">
        <v>830</v>
      </c>
      <c r="I280" s="260" t="s">
        <v>35</v>
      </c>
      <c r="J280" s="262" t="s">
        <v>833</v>
      </c>
      <c r="K280" s="297" t="s">
        <v>1024</v>
      </c>
      <c r="L280" s="261"/>
      <c r="M280" s="261"/>
      <c r="N280" s="261"/>
      <c r="O280" s="261"/>
      <c r="P280" s="261"/>
      <c r="Q280" s="261"/>
      <c r="R280" s="261"/>
      <c r="S280" s="261"/>
      <c r="T280" s="261"/>
      <c r="U280" s="261"/>
      <c r="V280" s="261"/>
      <c r="W280" s="261"/>
      <c r="X280" s="261"/>
      <c r="Y280" s="261"/>
      <c r="Z280" s="261"/>
      <c r="AA280" s="261"/>
      <c r="AB280" s="261"/>
      <c r="AC280" s="261"/>
      <c r="AD280" s="261"/>
    </row>
    <row r="281" spans="2:30" ht="18.75" hidden="1" customHeight="1">
      <c r="B281" s="260" t="s">
        <v>1080</v>
      </c>
      <c r="C281" s="260" t="s">
        <v>1068</v>
      </c>
      <c r="D281" s="261" t="s">
        <v>1069</v>
      </c>
      <c r="E281" s="261" t="s">
        <v>992</v>
      </c>
      <c r="F281" s="260" t="s">
        <v>35</v>
      </c>
      <c r="G281" s="260" t="s">
        <v>744</v>
      </c>
      <c r="H281" s="260" t="s">
        <v>849</v>
      </c>
      <c r="I281" s="260" t="s">
        <v>35</v>
      </c>
      <c r="J281" s="262" t="s">
        <v>833</v>
      </c>
      <c r="K281" s="297" t="s">
        <v>1024</v>
      </c>
      <c r="L281" s="261"/>
      <c r="M281" s="261"/>
      <c r="N281" s="261"/>
      <c r="O281" s="261"/>
      <c r="P281" s="261"/>
      <c r="Q281" s="261"/>
      <c r="R281" s="261"/>
      <c r="S281" s="261"/>
      <c r="T281" s="261"/>
      <c r="U281" s="261"/>
      <c r="V281" s="261"/>
      <c r="W281" s="261"/>
      <c r="X281" s="261"/>
      <c r="Y281" s="261"/>
      <c r="Z281" s="261"/>
      <c r="AA281" s="261"/>
      <c r="AB281" s="261"/>
      <c r="AC281" s="261"/>
      <c r="AD281" s="261"/>
    </row>
    <row r="282" spans="2:30" ht="18.75" hidden="1" customHeight="1">
      <c r="B282" s="260" t="s">
        <v>1081</v>
      </c>
      <c r="C282" s="260" t="s">
        <v>1068</v>
      </c>
      <c r="D282" s="261" t="s">
        <v>1071</v>
      </c>
      <c r="E282" s="261" t="s">
        <v>992</v>
      </c>
      <c r="F282" s="260" t="s">
        <v>35</v>
      </c>
      <c r="G282" s="260" t="s">
        <v>744</v>
      </c>
      <c r="H282" s="260" t="s">
        <v>849</v>
      </c>
      <c r="I282" s="260" t="s">
        <v>35</v>
      </c>
      <c r="J282" s="262" t="s">
        <v>833</v>
      </c>
      <c r="K282" s="297" t="s">
        <v>1024</v>
      </c>
      <c r="L282" s="261"/>
      <c r="M282" s="261"/>
      <c r="N282" s="261"/>
      <c r="O282" s="261"/>
      <c r="P282" s="261"/>
      <c r="Q282" s="261"/>
      <c r="R282" s="261"/>
      <c r="S282" s="261"/>
      <c r="T282" s="261"/>
      <c r="U282" s="261"/>
      <c r="V282" s="261"/>
      <c r="W282" s="261"/>
      <c r="X282" s="261"/>
      <c r="Y282" s="261"/>
      <c r="Z282" s="261"/>
      <c r="AA282" s="261"/>
      <c r="AB282" s="261"/>
      <c r="AC282" s="261"/>
      <c r="AD282" s="261"/>
    </row>
    <row r="283" spans="2:30" ht="18.75" hidden="1" customHeight="1">
      <c r="B283" s="260" t="s">
        <v>1082</v>
      </c>
      <c r="C283" s="260" t="s">
        <v>1068</v>
      </c>
      <c r="D283" s="261" t="s">
        <v>1073</v>
      </c>
      <c r="E283" s="261" t="s">
        <v>992</v>
      </c>
      <c r="F283" s="260" t="s">
        <v>35</v>
      </c>
      <c r="G283" s="260" t="s">
        <v>744</v>
      </c>
      <c r="H283" s="260" t="s">
        <v>849</v>
      </c>
      <c r="I283" s="260" t="s">
        <v>35</v>
      </c>
      <c r="J283" s="262" t="s">
        <v>833</v>
      </c>
      <c r="K283" s="297" t="s">
        <v>1024</v>
      </c>
      <c r="L283" s="261"/>
      <c r="M283" s="261"/>
      <c r="N283" s="261"/>
      <c r="O283" s="261"/>
      <c r="P283" s="261"/>
      <c r="Q283" s="261"/>
      <c r="R283" s="261"/>
      <c r="S283" s="261"/>
      <c r="T283" s="261"/>
      <c r="U283" s="261"/>
      <c r="V283" s="261"/>
      <c r="W283" s="261"/>
      <c r="X283" s="261"/>
      <c r="Y283" s="261"/>
      <c r="Z283" s="261"/>
      <c r="AA283" s="261"/>
      <c r="AB283" s="261"/>
      <c r="AC283" s="261"/>
      <c r="AD283" s="261"/>
    </row>
    <row r="284" spans="2:30" ht="18.75" hidden="1" customHeight="1">
      <c r="B284" s="260" t="s">
        <v>1083</v>
      </c>
      <c r="C284" s="260" t="s">
        <v>1068</v>
      </c>
      <c r="D284" s="261" t="s">
        <v>1075</v>
      </c>
      <c r="E284" s="261" t="s">
        <v>992</v>
      </c>
      <c r="F284" s="260" t="s">
        <v>35</v>
      </c>
      <c r="G284" s="260" t="s">
        <v>744</v>
      </c>
      <c r="H284" s="260" t="s">
        <v>849</v>
      </c>
      <c r="I284" s="260" t="s">
        <v>35</v>
      </c>
      <c r="J284" s="262" t="s">
        <v>833</v>
      </c>
      <c r="K284" s="297" t="s">
        <v>1024</v>
      </c>
      <c r="L284" s="261"/>
      <c r="M284" s="261"/>
      <c r="N284" s="261"/>
      <c r="O284" s="261"/>
      <c r="P284" s="261"/>
      <c r="Q284" s="261"/>
      <c r="R284" s="261"/>
      <c r="S284" s="261"/>
      <c r="T284" s="261"/>
      <c r="U284" s="261"/>
      <c r="V284" s="261"/>
      <c r="W284" s="261"/>
      <c r="X284" s="261"/>
      <c r="Y284" s="261"/>
      <c r="Z284" s="261"/>
      <c r="AA284" s="261"/>
      <c r="AB284" s="261"/>
      <c r="AC284" s="261"/>
      <c r="AD284" s="261"/>
    </row>
    <row r="285" spans="2:30" ht="18.75" hidden="1" customHeight="1">
      <c r="B285" s="260" t="s">
        <v>1084</v>
      </c>
      <c r="C285" s="260" t="s">
        <v>1068</v>
      </c>
      <c r="D285" s="261" t="s">
        <v>1069</v>
      </c>
      <c r="E285" s="261" t="s">
        <v>992</v>
      </c>
      <c r="F285" s="260" t="s">
        <v>35</v>
      </c>
      <c r="G285" s="260" t="s">
        <v>744</v>
      </c>
      <c r="H285" s="260" t="s">
        <v>865</v>
      </c>
      <c r="I285" s="260" t="s">
        <v>35</v>
      </c>
      <c r="J285" s="262" t="s">
        <v>833</v>
      </c>
      <c r="K285" s="297" t="s">
        <v>1024</v>
      </c>
      <c r="L285" s="261"/>
      <c r="M285" s="261"/>
      <c r="N285" s="261"/>
      <c r="O285" s="261"/>
      <c r="P285" s="261"/>
      <c r="Q285" s="261"/>
      <c r="R285" s="261"/>
      <c r="S285" s="261"/>
      <c r="T285" s="261"/>
      <c r="U285" s="261"/>
      <c r="V285" s="261"/>
      <c r="W285" s="261"/>
      <c r="X285" s="261"/>
      <c r="Y285" s="261"/>
      <c r="Z285" s="261"/>
      <c r="AA285" s="261"/>
      <c r="AB285" s="261"/>
      <c r="AC285" s="261"/>
      <c r="AD285" s="261"/>
    </row>
    <row r="286" spans="2:30" ht="18.75" hidden="1" customHeight="1">
      <c r="B286" s="260" t="s">
        <v>1085</v>
      </c>
      <c r="C286" s="260" t="s">
        <v>1068</v>
      </c>
      <c r="D286" s="261" t="s">
        <v>1071</v>
      </c>
      <c r="E286" s="261" t="s">
        <v>992</v>
      </c>
      <c r="F286" s="260" t="s">
        <v>35</v>
      </c>
      <c r="G286" s="260" t="s">
        <v>744</v>
      </c>
      <c r="H286" s="260" t="s">
        <v>865</v>
      </c>
      <c r="I286" s="260" t="s">
        <v>35</v>
      </c>
      <c r="J286" s="262" t="s">
        <v>833</v>
      </c>
      <c r="K286" s="297" t="s">
        <v>1024</v>
      </c>
      <c r="L286" s="261"/>
      <c r="M286" s="261"/>
      <c r="N286" s="261"/>
      <c r="O286" s="261"/>
      <c r="P286" s="261"/>
      <c r="Q286" s="261"/>
      <c r="R286" s="261"/>
      <c r="S286" s="261"/>
      <c r="T286" s="261"/>
      <c r="U286" s="261"/>
      <c r="V286" s="261"/>
      <c r="W286" s="261"/>
      <c r="X286" s="261"/>
      <c r="Y286" s="261"/>
      <c r="Z286" s="261"/>
      <c r="AA286" s="261"/>
      <c r="AB286" s="261"/>
      <c r="AC286" s="261"/>
      <c r="AD286" s="261"/>
    </row>
    <row r="287" spans="2:30" ht="18.75" hidden="1" customHeight="1">
      <c r="B287" s="260" t="s">
        <v>1086</v>
      </c>
      <c r="C287" s="260" t="s">
        <v>1068</v>
      </c>
      <c r="D287" s="261" t="s">
        <v>1073</v>
      </c>
      <c r="E287" s="261" t="s">
        <v>992</v>
      </c>
      <c r="F287" s="260" t="s">
        <v>35</v>
      </c>
      <c r="G287" s="260" t="s">
        <v>744</v>
      </c>
      <c r="H287" s="260" t="s">
        <v>865</v>
      </c>
      <c r="I287" s="260" t="s">
        <v>35</v>
      </c>
      <c r="J287" s="262" t="s">
        <v>833</v>
      </c>
      <c r="K287" s="297" t="s">
        <v>1024</v>
      </c>
      <c r="L287" s="261"/>
      <c r="M287" s="261"/>
      <c r="N287" s="261"/>
      <c r="O287" s="261"/>
      <c r="P287" s="261"/>
      <c r="Q287" s="261"/>
      <c r="R287" s="261"/>
      <c r="S287" s="261"/>
      <c r="T287" s="261"/>
      <c r="U287" s="261"/>
      <c r="V287" s="261"/>
      <c r="W287" s="261"/>
      <c r="X287" s="261"/>
      <c r="Y287" s="261"/>
      <c r="Z287" s="261"/>
      <c r="AA287" s="261"/>
      <c r="AB287" s="261"/>
      <c r="AC287" s="261"/>
      <c r="AD287" s="261"/>
    </row>
    <row r="288" spans="2:30" ht="18.75" hidden="1" customHeight="1">
      <c r="B288" s="260" t="s">
        <v>1087</v>
      </c>
      <c r="C288" s="260" t="s">
        <v>1068</v>
      </c>
      <c r="D288" s="261" t="s">
        <v>1075</v>
      </c>
      <c r="E288" s="261" t="s">
        <v>992</v>
      </c>
      <c r="F288" s="260" t="s">
        <v>35</v>
      </c>
      <c r="G288" s="260" t="s">
        <v>744</v>
      </c>
      <c r="H288" s="260" t="s">
        <v>865</v>
      </c>
      <c r="I288" s="260" t="s">
        <v>35</v>
      </c>
      <c r="J288" s="262" t="s">
        <v>833</v>
      </c>
      <c r="K288" s="297" t="s">
        <v>1024</v>
      </c>
      <c r="L288" s="261"/>
      <c r="M288" s="261"/>
      <c r="N288" s="261"/>
      <c r="O288" s="261"/>
      <c r="P288" s="261"/>
      <c r="Q288" s="261"/>
      <c r="R288" s="261"/>
      <c r="S288" s="261"/>
      <c r="T288" s="261"/>
      <c r="U288" s="261"/>
      <c r="V288" s="261"/>
      <c r="W288" s="261"/>
      <c r="X288" s="261"/>
      <c r="Y288" s="261"/>
      <c r="Z288" s="261"/>
      <c r="AA288" s="261"/>
      <c r="AB288" s="261"/>
      <c r="AC288" s="261"/>
      <c r="AD288" s="261"/>
    </row>
    <row r="289" spans="2:30" ht="18.75" hidden="1" customHeight="1">
      <c r="B289" s="260" t="s">
        <v>1088</v>
      </c>
      <c r="C289" s="260" t="s">
        <v>1068</v>
      </c>
      <c r="D289" s="261" t="s">
        <v>1069</v>
      </c>
      <c r="E289" s="261" t="s">
        <v>992</v>
      </c>
      <c r="F289" s="260" t="s">
        <v>35</v>
      </c>
      <c r="G289" s="260" t="s">
        <v>744</v>
      </c>
      <c r="H289" s="260" t="s">
        <v>863</v>
      </c>
      <c r="I289" s="260" t="s">
        <v>35</v>
      </c>
      <c r="J289" s="262" t="s">
        <v>833</v>
      </c>
      <c r="K289" s="297" t="s">
        <v>1024</v>
      </c>
      <c r="L289" s="261"/>
      <c r="M289" s="261"/>
      <c r="N289" s="261"/>
      <c r="O289" s="261"/>
      <c r="P289" s="261"/>
      <c r="Q289" s="261"/>
      <c r="R289" s="261"/>
      <c r="S289" s="261"/>
      <c r="T289" s="261"/>
      <c r="U289" s="261"/>
      <c r="V289" s="261"/>
      <c r="W289" s="261"/>
      <c r="X289" s="261"/>
      <c r="Y289" s="261"/>
      <c r="Z289" s="261"/>
      <c r="AA289" s="261"/>
      <c r="AB289" s="261"/>
      <c r="AC289" s="261"/>
      <c r="AD289" s="261"/>
    </row>
    <row r="290" spans="2:30" ht="18.75" hidden="1" customHeight="1">
      <c r="B290" s="260" t="s">
        <v>1089</v>
      </c>
      <c r="C290" s="260" t="s">
        <v>1068</v>
      </c>
      <c r="D290" s="261" t="s">
        <v>1071</v>
      </c>
      <c r="E290" s="261" t="s">
        <v>992</v>
      </c>
      <c r="F290" s="260" t="s">
        <v>35</v>
      </c>
      <c r="G290" s="260" t="s">
        <v>744</v>
      </c>
      <c r="H290" s="260" t="s">
        <v>863</v>
      </c>
      <c r="I290" s="260" t="s">
        <v>35</v>
      </c>
      <c r="J290" s="262" t="s">
        <v>833</v>
      </c>
      <c r="K290" s="297" t="s">
        <v>1024</v>
      </c>
      <c r="L290" s="261"/>
      <c r="M290" s="261"/>
      <c r="N290" s="261"/>
      <c r="O290" s="261"/>
      <c r="P290" s="261"/>
      <c r="Q290" s="261"/>
      <c r="R290" s="261"/>
      <c r="S290" s="261"/>
      <c r="T290" s="261"/>
      <c r="U290" s="261"/>
      <c r="V290" s="261"/>
      <c r="W290" s="261"/>
      <c r="X290" s="261"/>
      <c r="Y290" s="261"/>
      <c r="Z290" s="261"/>
      <c r="AA290" s="261"/>
      <c r="AB290" s="261"/>
      <c r="AC290" s="261"/>
      <c r="AD290" s="261"/>
    </row>
    <row r="291" spans="2:30" ht="18.75" hidden="1" customHeight="1">
      <c r="B291" s="260" t="s">
        <v>1090</v>
      </c>
      <c r="C291" s="260" t="s">
        <v>1068</v>
      </c>
      <c r="D291" s="261" t="s">
        <v>1073</v>
      </c>
      <c r="E291" s="261" t="s">
        <v>992</v>
      </c>
      <c r="F291" s="260" t="s">
        <v>35</v>
      </c>
      <c r="G291" s="260" t="s">
        <v>744</v>
      </c>
      <c r="H291" s="260" t="s">
        <v>863</v>
      </c>
      <c r="I291" s="260" t="s">
        <v>35</v>
      </c>
      <c r="J291" s="262" t="s">
        <v>833</v>
      </c>
      <c r="K291" s="297" t="s">
        <v>1024</v>
      </c>
      <c r="L291" s="261"/>
      <c r="M291" s="261"/>
      <c r="N291" s="261"/>
      <c r="O291" s="261"/>
      <c r="P291" s="261"/>
      <c r="Q291" s="261"/>
      <c r="R291" s="261"/>
      <c r="S291" s="261"/>
      <c r="T291" s="261"/>
      <c r="U291" s="261"/>
      <c r="V291" s="261"/>
      <c r="W291" s="261"/>
      <c r="X291" s="261"/>
      <c r="Y291" s="261"/>
      <c r="Z291" s="261"/>
      <c r="AA291" s="261"/>
      <c r="AB291" s="261"/>
      <c r="AC291" s="261"/>
      <c r="AD291" s="261"/>
    </row>
    <row r="292" spans="2:30" ht="18.75" hidden="1" customHeight="1">
      <c r="B292" s="260" t="s">
        <v>1091</v>
      </c>
      <c r="C292" s="260" t="s">
        <v>1068</v>
      </c>
      <c r="D292" s="261" t="s">
        <v>1075</v>
      </c>
      <c r="E292" s="261" t="s">
        <v>992</v>
      </c>
      <c r="F292" s="260" t="s">
        <v>35</v>
      </c>
      <c r="G292" s="260" t="s">
        <v>744</v>
      </c>
      <c r="H292" s="260" t="s">
        <v>863</v>
      </c>
      <c r="I292" s="260" t="s">
        <v>35</v>
      </c>
      <c r="J292" s="262" t="s">
        <v>833</v>
      </c>
      <c r="K292" s="297" t="s">
        <v>1024</v>
      </c>
      <c r="L292" s="261"/>
      <c r="M292" s="261"/>
      <c r="N292" s="261"/>
      <c r="O292" s="261"/>
      <c r="P292" s="261"/>
      <c r="Q292" s="261"/>
      <c r="R292" s="261"/>
      <c r="S292" s="261"/>
      <c r="T292" s="261"/>
      <c r="U292" s="261"/>
      <c r="V292" s="261"/>
      <c r="W292" s="261"/>
      <c r="X292" s="261"/>
      <c r="Y292" s="261"/>
      <c r="Z292" s="261"/>
      <c r="AA292" s="261"/>
      <c r="AB292" s="261"/>
      <c r="AC292" s="261"/>
      <c r="AD292" s="261"/>
    </row>
    <row r="293" spans="2:30" ht="18.75" hidden="1" customHeight="1">
      <c r="B293" s="260" t="s">
        <v>1092</v>
      </c>
      <c r="C293" s="260" t="s">
        <v>1068</v>
      </c>
      <c r="D293" s="261" t="s">
        <v>1069</v>
      </c>
      <c r="E293" s="261" t="s">
        <v>992</v>
      </c>
      <c r="F293" s="260" t="s">
        <v>35</v>
      </c>
      <c r="G293" s="260" t="s">
        <v>744</v>
      </c>
      <c r="H293" s="260" t="s">
        <v>884</v>
      </c>
      <c r="I293" s="260" t="s">
        <v>35</v>
      </c>
      <c r="J293" s="262" t="s">
        <v>833</v>
      </c>
      <c r="K293" s="297" t="s">
        <v>1024</v>
      </c>
      <c r="L293" s="261"/>
      <c r="M293" s="261"/>
      <c r="N293" s="261"/>
      <c r="O293" s="261"/>
      <c r="P293" s="261"/>
      <c r="Q293" s="261"/>
      <c r="R293" s="261"/>
      <c r="S293" s="261"/>
      <c r="T293" s="261"/>
      <c r="U293" s="261"/>
      <c r="V293" s="261"/>
      <c r="W293" s="261"/>
      <c r="X293" s="261"/>
      <c r="Y293" s="261"/>
      <c r="Z293" s="261"/>
      <c r="AA293" s="261"/>
      <c r="AB293" s="261"/>
      <c r="AC293" s="261"/>
      <c r="AD293" s="261"/>
    </row>
    <row r="294" spans="2:30" ht="18.75" hidden="1" customHeight="1">
      <c r="B294" s="260" t="s">
        <v>1093</v>
      </c>
      <c r="C294" s="260" t="s">
        <v>1068</v>
      </c>
      <c r="D294" s="261" t="s">
        <v>1071</v>
      </c>
      <c r="E294" s="261" t="s">
        <v>992</v>
      </c>
      <c r="F294" s="260" t="s">
        <v>35</v>
      </c>
      <c r="G294" s="260" t="s">
        <v>744</v>
      </c>
      <c r="H294" s="260" t="s">
        <v>884</v>
      </c>
      <c r="I294" s="260" t="s">
        <v>35</v>
      </c>
      <c r="J294" s="262" t="s">
        <v>833</v>
      </c>
      <c r="K294" s="297" t="s">
        <v>1024</v>
      </c>
      <c r="L294" s="261"/>
      <c r="M294" s="261"/>
      <c r="N294" s="261"/>
      <c r="O294" s="261"/>
      <c r="P294" s="261"/>
      <c r="Q294" s="261"/>
      <c r="R294" s="261"/>
      <c r="S294" s="261"/>
      <c r="T294" s="261"/>
      <c r="U294" s="261"/>
      <c r="V294" s="261"/>
      <c r="W294" s="261"/>
      <c r="X294" s="261"/>
      <c r="Y294" s="261"/>
      <c r="Z294" s="261"/>
      <c r="AA294" s="261"/>
      <c r="AB294" s="261"/>
      <c r="AC294" s="261"/>
      <c r="AD294" s="261"/>
    </row>
    <row r="295" spans="2:30" ht="18.75" hidden="1" customHeight="1">
      <c r="B295" s="260" t="s">
        <v>1094</v>
      </c>
      <c r="C295" s="260" t="s">
        <v>1068</v>
      </c>
      <c r="D295" s="261" t="s">
        <v>1073</v>
      </c>
      <c r="E295" s="261" t="s">
        <v>992</v>
      </c>
      <c r="F295" s="260" t="s">
        <v>35</v>
      </c>
      <c r="G295" s="260" t="s">
        <v>744</v>
      </c>
      <c r="H295" s="260" t="s">
        <v>884</v>
      </c>
      <c r="I295" s="260" t="s">
        <v>35</v>
      </c>
      <c r="J295" s="262" t="s">
        <v>833</v>
      </c>
      <c r="K295" s="297" t="s">
        <v>1024</v>
      </c>
      <c r="L295" s="261"/>
      <c r="M295" s="261"/>
      <c r="N295" s="261"/>
      <c r="O295" s="261"/>
      <c r="P295" s="261"/>
      <c r="Q295" s="261"/>
      <c r="R295" s="261"/>
      <c r="S295" s="261"/>
      <c r="T295" s="261"/>
      <c r="U295" s="261"/>
      <c r="V295" s="261"/>
      <c r="W295" s="261"/>
      <c r="X295" s="261"/>
      <c r="Y295" s="261"/>
      <c r="Z295" s="261"/>
      <c r="AA295" s="261"/>
      <c r="AB295" s="261"/>
      <c r="AC295" s="261"/>
      <c r="AD295" s="261"/>
    </row>
    <row r="296" spans="2:30" ht="18.75" hidden="1" customHeight="1">
      <c r="B296" s="260" t="s">
        <v>1095</v>
      </c>
      <c r="C296" s="260" t="s">
        <v>1068</v>
      </c>
      <c r="D296" s="261" t="s">
        <v>1075</v>
      </c>
      <c r="E296" s="261" t="s">
        <v>992</v>
      </c>
      <c r="F296" s="260" t="s">
        <v>35</v>
      </c>
      <c r="G296" s="260" t="s">
        <v>744</v>
      </c>
      <c r="H296" s="260" t="s">
        <v>884</v>
      </c>
      <c r="I296" s="260" t="s">
        <v>35</v>
      </c>
      <c r="J296" s="262" t="s">
        <v>833</v>
      </c>
      <c r="K296" s="297" t="s">
        <v>1024</v>
      </c>
      <c r="L296" s="261"/>
      <c r="M296" s="261"/>
      <c r="N296" s="261"/>
      <c r="O296" s="261"/>
      <c r="P296" s="261"/>
      <c r="Q296" s="261"/>
      <c r="R296" s="261"/>
      <c r="S296" s="261"/>
      <c r="T296" s="261"/>
      <c r="U296" s="261"/>
      <c r="V296" s="261"/>
      <c r="W296" s="261"/>
      <c r="X296" s="261"/>
      <c r="Y296" s="261"/>
      <c r="Z296" s="261"/>
      <c r="AA296" s="261"/>
      <c r="AB296" s="261"/>
      <c r="AC296" s="261"/>
      <c r="AD296" s="261"/>
    </row>
    <row r="297" spans="2:30" ht="18.75" hidden="1" customHeight="1">
      <c r="B297" s="260" t="s">
        <v>1096</v>
      </c>
      <c r="C297" s="260" t="s">
        <v>1097</v>
      </c>
      <c r="D297" s="261" t="s">
        <v>1098</v>
      </c>
      <c r="E297" s="261" t="s">
        <v>927</v>
      </c>
      <c r="F297" s="260" t="s">
        <v>35</v>
      </c>
      <c r="G297" s="260" t="s">
        <v>744</v>
      </c>
      <c r="H297" s="260" t="s">
        <v>18</v>
      </c>
      <c r="I297" s="260" t="s">
        <v>35</v>
      </c>
      <c r="J297" s="262" t="s">
        <v>312</v>
      </c>
      <c r="K297" s="297" t="s">
        <v>1099</v>
      </c>
      <c r="L297" s="261"/>
      <c r="M297" s="261"/>
      <c r="N297" s="261"/>
      <c r="O297" s="261"/>
      <c r="P297" s="261"/>
      <c r="Q297" s="261"/>
      <c r="R297" s="261"/>
      <c r="S297" s="261"/>
      <c r="T297" s="261"/>
      <c r="U297" s="261"/>
      <c r="V297" s="261"/>
      <c r="W297" s="261"/>
      <c r="X297" s="261"/>
      <c r="Y297" s="261"/>
      <c r="Z297" s="261"/>
      <c r="AA297" s="261"/>
      <c r="AB297" s="261"/>
      <c r="AC297" s="261"/>
      <c r="AD297" s="261"/>
    </row>
    <row r="298" spans="2:30" ht="18.75" hidden="1" customHeight="1">
      <c r="B298" s="260" t="s">
        <v>1100</v>
      </c>
      <c r="C298" s="260" t="s">
        <v>1097</v>
      </c>
      <c r="D298" s="261" t="s">
        <v>1098</v>
      </c>
      <c r="E298" s="261" t="s">
        <v>927</v>
      </c>
      <c r="F298" s="260" t="s">
        <v>35</v>
      </c>
      <c r="G298" s="260" t="s">
        <v>744</v>
      </c>
      <c r="H298" s="260" t="s">
        <v>830</v>
      </c>
      <c r="I298" s="260" t="s">
        <v>35</v>
      </c>
      <c r="J298" s="262" t="s">
        <v>312</v>
      </c>
      <c r="K298" s="297" t="s">
        <v>1099</v>
      </c>
      <c r="L298" s="261"/>
      <c r="M298" s="261"/>
      <c r="N298" s="261"/>
      <c r="O298" s="261"/>
      <c r="P298" s="261"/>
      <c r="Q298" s="261"/>
      <c r="R298" s="261"/>
      <c r="S298" s="261"/>
      <c r="T298" s="261"/>
      <c r="U298" s="261"/>
      <c r="V298" s="261"/>
      <c r="W298" s="261"/>
      <c r="X298" s="261"/>
      <c r="Y298" s="261"/>
      <c r="Z298" s="261"/>
      <c r="AA298" s="261"/>
      <c r="AB298" s="261"/>
      <c r="AC298" s="261"/>
      <c r="AD298" s="261"/>
    </row>
    <row r="299" spans="2:30" ht="18.75" hidden="1" customHeight="1">
      <c r="B299" s="260" t="s">
        <v>1101</v>
      </c>
      <c r="C299" s="260" t="s">
        <v>1097</v>
      </c>
      <c r="D299" s="261" t="s">
        <v>1098</v>
      </c>
      <c r="E299" s="261" t="s">
        <v>927</v>
      </c>
      <c r="F299" s="260" t="s">
        <v>35</v>
      </c>
      <c r="G299" s="260" t="s">
        <v>744</v>
      </c>
      <c r="H299" s="260" t="s">
        <v>849</v>
      </c>
      <c r="I299" s="260" t="s">
        <v>35</v>
      </c>
      <c r="J299" s="262" t="s">
        <v>312</v>
      </c>
      <c r="K299" s="297" t="s">
        <v>1099</v>
      </c>
      <c r="L299" s="261"/>
      <c r="M299" s="261"/>
      <c r="N299" s="261"/>
      <c r="O299" s="261"/>
      <c r="P299" s="261"/>
      <c r="Q299" s="261"/>
      <c r="R299" s="261"/>
      <c r="S299" s="261"/>
      <c r="T299" s="261"/>
      <c r="U299" s="261"/>
      <c r="V299" s="261"/>
      <c r="W299" s="261"/>
      <c r="X299" s="261"/>
      <c r="Y299" s="261"/>
      <c r="Z299" s="261"/>
      <c r="AA299" s="261"/>
      <c r="AB299" s="261"/>
      <c r="AC299" s="261"/>
      <c r="AD299" s="261"/>
    </row>
    <row r="300" spans="2:30" ht="18.75" hidden="1" customHeight="1">
      <c r="B300" s="260" t="s">
        <v>1102</v>
      </c>
      <c r="C300" s="260" t="s">
        <v>1097</v>
      </c>
      <c r="D300" s="261" t="s">
        <v>1098</v>
      </c>
      <c r="E300" s="261" t="s">
        <v>927</v>
      </c>
      <c r="F300" s="260" t="s">
        <v>35</v>
      </c>
      <c r="G300" s="260" t="s">
        <v>744</v>
      </c>
      <c r="H300" s="260" t="s">
        <v>865</v>
      </c>
      <c r="I300" s="260" t="s">
        <v>35</v>
      </c>
      <c r="J300" s="262" t="s">
        <v>312</v>
      </c>
      <c r="K300" s="297" t="s">
        <v>1099</v>
      </c>
      <c r="L300" s="261"/>
      <c r="M300" s="261"/>
      <c r="N300" s="261"/>
      <c r="O300" s="261"/>
      <c r="P300" s="261"/>
      <c r="Q300" s="261"/>
      <c r="R300" s="261"/>
      <c r="S300" s="261"/>
      <c r="T300" s="261"/>
      <c r="U300" s="261"/>
      <c r="V300" s="261"/>
      <c r="W300" s="261"/>
      <c r="X300" s="261"/>
      <c r="Y300" s="261"/>
      <c r="Z300" s="261"/>
      <c r="AA300" s="261"/>
      <c r="AB300" s="261"/>
      <c r="AC300" s="261"/>
      <c r="AD300" s="261"/>
    </row>
    <row r="301" spans="2:30" ht="18.75" hidden="1" customHeight="1">
      <c r="B301" s="260" t="s">
        <v>1103</v>
      </c>
      <c r="C301" s="260" t="s">
        <v>1097</v>
      </c>
      <c r="D301" s="261" t="s">
        <v>1098</v>
      </c>
      <c r="E301" s="261" t="s">
        <v>927</v>
      </c>
      <c r="F301" s="260" t="s">
        <v>35</v>
      </c>
      <c r="G301" s="260" t="s">
        <v>744</v>
      </c>
      <c r="H301" s="260" t="s">
        <v>863</v>
      </c>
      <c r="I301" s="260" t="s">
        <v>35</v>
      </c>
      <c r="J301" s="262" t="s">
        <v>312</v>
      </c>
      <c r="K301" s="297" t="s">
        <v>1099</v>
      </c>
      <c r="L301" s="261"/>
      <c r="M301" s="261"/>
      <c r="N301" s="261"/>
      <c r="O301" s="261"/>
      <c r="P301" s="261"/>
      <c r="Q301" s="261"/>
      <c r="R301" s="261"/>
      <c r="S301" s="261"/>
      <c r="T301" s="261"/>
      <c r="U301" s="261"/>
      <c r="V301" s="261"/>
      <c r="W301" s="261"/>
      <c r="X301" s="261"/>
      <c r="Y301" s="261"/>
      <c r="Z301" s="261"/>
      <c r="AA301" s="261"/>
      <c r="AB301" s="261"/>
      <c r="AC301" s="261"/>
      <c r="AD301" s="261"/>
    </row>
    <row r="302" spans="2:30" ht="18.75" hidden="1" customHeight="1">
      <c r="B302" s="260" t="s">
        <v>1104</v>
      </c>
      <c r="C302" s="260" t="s">
        <v>1097</v>
      </c>
      <c r="D302" s="261" t="s">
        <v>1098</v>
      </c>
      <c r="E302" s="261" t="s">
        <v>927</v>
      </c>
      <c r="F302" s="260" t="s">
        <v>35</v>
      </c>
      <c r="G302" s="260" t="s">
        <v>744</v>
      </c>
      <c r="H302" s="260" t="s">
        <v>884</v>
      </c>
      <c r="I302" s="260" t="s">
        <v>35</v>
      </c>
      <c r="J302" s="262" t="s">
        <v>312</v>
      </c>
      <c r="K302" s="297" t="s">
        <v>1099</v>
      </c>
      <c r="L302" s="261"/>
      <c r="M302" s="261"/>
      <c r="N302" s="261"/>
      <c r="O302" s="261"/>
      <c r="P302" s="261"/>
      <c r="Q302" s="261"/>
      <c r="R302" s="261"/>
      <c r="S302" s="261"/>
      <c r="T302" s="261"/>
      <c r="U302" s="261"/>
      <c r="V302" s="261"/>
      <c r="W302" s="261"/>
      <c r="X302" s="261"/>
      <c r="Y302" s="261"/>
      <c r="Z302" s="261"/>
      <c r="AA302" s="261"/>
      <c r="AB302" s="261"/>
      <c r="AC302" s="261"/>
      <c r="AD302" s="261"/>
    </row>
    <row r="303" spans="2:30" ht="18.75" hidden="1" customHeight="1">
      <c r="B303" s="260" t="s">
        <v>1105</v>
      </c>
      <c r="C303" s="260" t="s">
        <v>1106</v>
      </c>
      <c r="D303" s="261" t="s">
        <v>1107</v>
      </c>
      <c r="E303" s="261" t="s">
        <v>1108</v>
      </c>
      <c r="F303" s="260" t="s">
        <v>29</v>
      </c>
      <c r="G303" s="260" t="s">
        <v>744</v>
      </c>
      <c r="H303" s="260" t="s">
        <v>738</v>
      </c>
      <c r="I303" s="260" t="s">
        <v>1109</v>
      </c>
      <c r="J303" s="262" t="s">
        <v>881</v>
      </c>
      <c r="K303" s="262" t="s">
        <v>1110</v>
      </c>
      <c r="L303" s="261"/>
      <c r="M303" s="261"/>
      <c r="N303" s="261"/>
      <c r="O303" s="261"/>
      <c r="P303" s="261"/>
      <c r="Q303" s="261"/>
      <c r="R303" s="261"/>
      <c r="S303" s="261"/>
      <c r="T303" s="261"/>
      <c r="U303" s="261"/>
      <c r="V303" s="261"/>
      <c r="W303" s="261"/>
      <c r="X303" s="261"/>
      <c r="Y303" s="261"/>
      <c r="Z303" s="261"/>
      <c r="AA303" s="261"/>
      <c r="AB303" s="261"/>
      <c r="AC303" s="261"/>
      <c r="AD303" s="261"/>
    </row>
    <row r="304" spans="2:30" ht="18.75" hidden="1" customHeight="1">
      <c r="B304" s="260" t="s">
        <v>1111</v>
      </c>
      <c r="C304" s="260" t="s">
        <v>1112</v>
      </c>
      <c r="D304" s="261" t="s">
        <v>1113</v>
      </c>
      <c r="E304" s="261" t="s">
        <v>1114</v>
      </c>
      <c r="F304" s="260" t="s">
        <v>29</v>
      </c>
      <c r="G304" s="260" t="s">
        <v>744</v>
      </c>
      <c r="H304" s="260" t="s">
        <v>738</v>
      </c>
      <c r="I304" s="260" t="s">
        <v>739</v>
      </c>
      <c r="J304" s="262" t="s">
        <v>752</v>
      </c>
      <c r="K304" s="262" t="s">
        <v>1110</v>
      </c>
      <c r="L304" s="261"/>
      <c r="M304" s="261"/>
      <c r="N304" s="261"/>
      <c r="O304" s="261"/>
      <c r="P304" s="261"/>
      <c r="Q304" s="261"/>
      <c r="R304" s="261"/>
      <c r="S304" s="261"/>
      <c r="T304" s="261"/>
      <c r="U304" s="261"/>
      <c r="V304" s="261"/>
      <c r="W304" s="261"/>
      <c r="X304" s="261"/>
      <c r="Y304" s="261"/>
      <c r="Z304" s="261"/>
      <c r="AA304" s="261"/>
      <c r="AB304" s="261"/>
      <c r="AC304" s="261"/>
      <c r="AD304" s="261"/>
    </row>
    <row r="305" spans="2:30" ht="18.75" hidden="1" customHeight="1">
      <c r="B305" s="260" t="s">
        <v>1115</v>
      </c>
      <c r="C305" s="260" t="s">
        <v>1112</v>
      </c>
      <c r="D305" s="261" t="s">
        <v>1113</v>
      </c>
      <c r="E305" s="261" t="s">
        <v>1114</v>
      </c>
      <c r="F305" s="260" t="s">
        <v>29</v>
      </c>
      <c r="G305" s="260" t="s">
        <v>744</v>
      </c>
      <c r="H305" s="260" t="s">
        <v>738</v>
      </c>
      <c r="I305" s="260" t="s">
        <v>739</v>
      </c>
      <c r="J305" s="262" t="s">
        <v>742</v>
      </c>
      <c r="K305" s="262"/>
      <c r="L305" s="261"/>
      <c r="M305" s="261"/>
      <c r="N305" s="261"/>
      <c r="O305" s="261"/>
      <c r="P305" s="261"/>
      <c r="Q305" s="261"/>
      <c r="R305" s="261"/>
      <c r="S305" s="261"/>
      <c r="T305" s="261"/>
      <c r="U305" s="261"/>
      <c r="V305" s="261"/>
      <c r="W305" s="261"/>
      <c r="X305" s="261"/>
      <c r="Y305" s="261"/>
      <c r="Z305" s="261"/>
      <c r="AA305" s="261"/>
      <c r="AB305" s="261"/>
      <c r="AC305" s="261"/>
      <c r="AD305" s="261"/>
    </row>
    <row r="306" spans="2:30" ht="18.75" hidden="1" customHeight="1">
      <c r="B306" s="260" t="s">
        <v>1116</v>
      </c>
      <c r="C306" s="260" t="s">
        <v>1112</v>
      </c>
      <c r="D306" s="261" t="s">
        <v>1113</v>
      </c>
      <c r="E306" s="261" t="s">
        <v>1114</v>
      </c>
      <c r="F306" s="260" t="s">
        <v>29</v>
      </c>
      <c r="G306" s="260" t="s">
        <v>744</v>
      </c>
      <c r="H306" s="260" t="s">
        <v>738</v>
      </c>
      <c r="I306" s="260" t="s">
        <v>739</v>
      </c>
      <c r="J306" s="262" t="s">
        <v>754</v>
      </c>
      <c r="K306" s="262"/>
      <c r="L306" s="261"/>
      <c r="M306" s="261"/>
      <c r="N306" s="261"/>
      <c r="O306" s="261"/>
      <c r="P306" s="261"/>
      <c r="Q306" s="261"/>
      <c r="R306" s="261"/>
      <c r="S306" s="261"/>
      <c r="T306" s="261"/>
      <c r="U306" s="261"/>
      <c r="V306" s="261"/>
      <c r="W306" s="261"/>
      <c r="X306" s="261"/>
      <c r="Y306" s="261"/>
      <c r="Z306" s="261"/>
      <c r="AA306" s="261"/>
      <c r="AB306" s="261"/>
      <c r="AC306" s="261"/>
      <c r="AD306" s="261"/>
    </row>
    <row r="307" spans="2:30" ht="18.75" hidden="1" customHeight="1">
      <c r="B307" s="260" t="s">
        <v>1117</v>
      </c>
      <c r="C307" s="260" t="s">
        <v>1112</v>
      </c>
      <c r="D307" s="261" t="s">
        <v>1113</v>
      </c>
      <c r="E307" s="261" t="s">
        <v>1114</v>
      </c>
      <c r="F307" s="260" t="s">
        <v>29</v>
      </c>
      <c r="G307" s="260" t="s">
        <v>744</v>
      </c>
      <c r="H307" s="260" t="s">
        <v>738</v>
      </c>
      <c r="I307" s="260" t="s">
        <v>739</v>
      </c>
      <c r="J307" s="262" t="s">
        <v>753</v>
      </c>
      <c r="K307" s="262"/>
      <c r="L307" s="261"/>
      <c r="M307" s="261"/>
      <c r="N307" s="261"/>
      <c r="O307" s="261"/>
      <c r="P307" s="261"/>
      <c r="Q307" s="261"/>
      <c r="R307" s="261"/>
      <c r="S307" s="261"/>
      <c r="T307" s="261"/>
      <c r="U307" s="261"/>
      <c r="V307" s="261"/>
      <c r="W307" s="261"/>
      <c r="X307" s="261"/>
      <c r="Y307" s="261"/>
      <c r="Z307" s="261"/>
      <c r="AA307" s="261"/>
      <c r="AB307" s="261"/>
      <c r="AC307" s="261"/>
      <c r="AD307" s="261"/>
    </row>
    <row r="308" spans="2:30" ht="18.75" hidden="1" customHeight="1">
      <c r="B308" s="260" t="s">
        <v>1118</v>
      </c>
      <c r="C308" s="260" t="s">
        <v>1112</v>
      </c>
      <c r="D308" s="261" t="s">
        <v>1113</v>
      </c>
      <c r="E308" s="261" t="s">
        <v>1114</v>
      </c>
      <c r="F308" s="260" t="s">
        <v>29</v>
      </c>
      <c r="G308" s="260" t="s">
        <v>744</v>
      </c>
      <c r="H308" s="260" t="s">
        <v>738</v>
      </c>
      <c r="I308" s="260" t="s">
        <v>739</v>
      </c>
      <c r="J308" s="262" t="s">
        <v>746</v>
      </c>
      <c r="K308" s="262"/>
      <c r="L308" s="261"/>
      <c r="M308" s="261"/>
      <c r="N308" s="261"/>
      <c r="O308" s="261"/>
      <c r="P308" s="261"/>
      <c r="Q308" s="261"/>
      <c r="R308" s="261"/>
      <c r="S308" s="261"/>
      <c r="T308" s="261"/>
      <c r="U308" s="261"/>
      <c r="V308" s="261"/>
      <c r="W308" s="261"/>
      <c r="X308" s="261"/>
      <c r="Y308" s="261"/>
      <c r="Z308" s="261"/>
      <c r="AA308" s="261"/>
      <c r="AB308" s="261"/>
      <c r="AC308" s="261"/>
      <c r="AD308" s="261"/>
    </row>
    <row r="309" spans="2:30" ht="18.75" hidden="1" customHeight="1">
      <c r="B309" s="260" t="s">
        <v>1119</v>
      </c>
      <c r="C309" s="260" t="s">
        <v>1112</v>
      </c>
      <c r="D309" s="261" t="s">
        <v>1113</v>
      </c>
      <c r="E309" s="261" t="s">
        <v>1114</v>
      </c>
      <c r="F309" s="260" t="s">
        <v>29</v>
      </c>
      <c r="G309" s="260" t="s">
        <v>744</v>
      </c>
      <c r="H309" s="260" t="s">
        <v>738</v>
      </c>
      <c r="I309" s="260" t="s">
        <v>739</v>
      </c>
      <c r="J309" s="262" t="s">
        <v>757</v>
      </c>
      <c r="K309" s="262"/>
      <c r="L309" s="261"/>
      <c r="M309" s="261"/>
      <c r="N309" s="261"/>
      <c r="O309" s="261"/>
      <c r="P309" s="261"/>
      <c r="Q309" s="261"/>
      <c r="R309" s="261"/>
      <c r="S309" s="261"/>
      <c r="T309" s="261"/>
      <c r="U309" s="261"/>
      <c r="V309" s="261"/>
      <c r="W309" s="261"/>
      <c r="X309" s="261"/>
      <c r="Y309" s="261"/>
      <c r="Z309" s="261"/>
      <c r="AA309" s="261"/>
      <c r="AB309" s="261"/>
      <c r="AC309" s="261"/>
      <c r="AD309" s="261"/>
    </row>
    <row r="310" spans="2:30" ht="18.75" hidden="1" customHeight="1">
      <c r="B310" s="260" t="s">
        <v>1120</v>
      </c>
      <c r="C310" s="260" t="s">
        <v>1120</v>
      </c>
      <c r="D310" s="261" t="s">
        <v>1121</v>
      </c>
      <c r="E310" s="261" t="s">
        <v>1122</v>
      </c>
      <c r="F310" s="260" t="s">
        <v>29</v>
      </c>
      <c r="G310" s="260" t="s">
        <v>744</v>
      </c>
      <c r="H310" s="260" t="s">
        <v>738</v>
      </c>
      <c r="I310" s="260" t="s">
        <v>946</v>
      </c>
      <c r="J310" s="262" t="s">
        <v>881</v>
      </c>
      <c r="K310" s="262" t="s">
        <v>1110</v>
      </c>
      <c r="L310" s="261"/>
      <c r="M310" s="261"/>
      <c r="N310" s="261"/>
      <c r="O310" s="261"/>
      <c r="P310" s="261"/>
      <c r="Q310" s="261"/>
      <c r="R310" s="261"/>
      <c r="S310" s="261"/>
      <c r="T310" s="261"/>
      <c r="U310" s="261"/>
      <c r="V310" s="261"/>
      <c r="W310" s="261"/>
      <c r="X310" s="261"/>
      <c r="Y310" s="261"/>
      <c r="Z310" s="261"/>
      <c r="AA310" s="261"/>
      <c r="AB310" s="261"/>
      <c r="AC310" s="261"/>
      <c r="AD310" s="261"/>
    </row>
    <row r="311" spans="2:30" ht="18.75" hidden="1" customHeight="1">
      <c r="B311" s="260" t="s">
        <v>1123</v>
      </c>
      <c r="C311" s="260" t="s">
        <v>1124</v>
      </c>
      <c r="D311" s="261" t="s">
        <v>1125</v>
      </c>
      <c r="E311" s="261" t="s">
        <v>927</v>
      </c>
      <c r="F311" s="260" t="s">
        <v>29</v>
      </c>
      <c r="G311" s="260" t="s">
        <v>744</v>
      </c>
      <c r="H311" s="260" t="s">
        <v>18</v>
      </c>
      <c r="I311" s="260" t="s">
        <v>29</v>
      </c>
      <c r="J311" s="262" t="s">
        <v>836</v>
      </c>
      <c r="K311" s="262" t="s">
        <v>1110</v>
      </c>
      <c r="L311" s="261"/>
      <c r="M311" s="261"/>
      <c r="N311" s="261"/>
      <c r="O311" s="261"/>
      <c r="P311" s="261"/>
      <c r="Q311" s="261"/>
      <c r="R311" s="261"/>
      <c r="S311" s="261"/>
      <c r="T311" s="261"/>
      <c r="U311" s="261"/>
      <c r="V311" s="261"/>
      <c r="W311" s="261"/>
      <c r="X311" s="261"/>
      <c r="Y311" s="261"/>
      <c r="Z311" s="261"/>
      <c r="AA311" s="261"/>
      <c r="AB311" s="261"/>
      <c r="AC311" s="261"/>
      <c r="AD311" s="261"/>
    </row>
    <row r="312" spans="2:30" ht="18.75" hidden="1" customHeight="1">
      <c r="B312" s="260" t="s">
        <v>1126</v>
      </c>
      <c r="C312" s="260" t="s">
        <v>1124</v>
      </c>
      <c r="D312" s="261" t="s">
        <v>1125</v>
      </c>
      <c r="E312" s="261" t="s">
        <v>927</v>
      </c>
      <c r="F312" s="260" t="s">
        <v>29</v>
      </c>
      <c r="G312" s="260" t="s">
        <v>744</v>
      </c>
      <c r="H312" s="260" t="s">
        <v>830</v>
      </c>
      <c r="I312" s="260" t="s">
        <v>29</v>
      </c>
      <c r="J312" s="262" t="s">
        <v>836</v>
      </c>
      <c r="K312" s="262"/>
      <c r="L312" s="261"/>
      <c r="M312" s="261"/>
      <c r="N312" s="261"/>
      <c r="O312" s="261"/>
      <c r="P312" s="261"/>
      <c r="Q312" s="261"/>
      <c r="R312" s="261"/>
      <c r="S312" s="261"/>
      <c r="T312" s="261"/>
      <c r="U312" s="261"/>
      <c r="V312" s="261"/>
      <c r="W312" s="261"/>
      <c r="X312" s="261"/>
      <c r="Y312" s="261"/>
      <c r="Z312" s="261"/>
      <c r="AA312" s="261"/>
      <c r="AB312" s="261"/>
      <c r="AC312" s="261"/>
      <c r="AD312" s="261"/>
    </row>
    <row r="313" spans="2:30" ht="18.75" hidden="1" customHeight="1">
      <c r="B313" s="260" t="s">
        <v>1127</v>
      </c>
      <c r="C313" s="260" t="s">
        <v>1124</v>
      </c>
      <c r="D313" s="261" t="s">
        <v>1125</v>
      </c>
      <c r="E313" s="261" t="s">
        <v>927</v>
      </c>
      <c r="F313" s="260" t="s">
        <v>29</v>
      </c>
      <c r="G313" s="260" t="s">
        <v>744</v>
      </c>
      <c r="H313" s="260" t="s">
        <v>849</v>
      </c>
      <c r="I313" s="260" t="s">
        <v>29</v>
      </c>
      <c r="J313" s="262" t="s">
        <v>836</v>
      </c>
      <c r="K313" s="262"/>
      <c r="L313" s="261"/>
      <c r="M313" s="261"/>
      <c r="N313" s="261"/>
      <c r="O313" s="261"/>
      <c r="P313" s="261"/>
      <c r="Q313" s="261"/>
      <c r="R313" s="261"/>
      <c r="S313" s="261"/>
      <c r="T313" s="261"/>
      <c r="U313" s="261"/>
      <c r="V313" s="261"/>
      <c r="W313" s="261"/>
      <c r="X313" s="261"/>
      <c r="Y313" s="261"/>
      <c r="Z313" s="261"/>
      <c r="AA313" s="261"/>
      <c r="AB313" s="261"/>
      <c r="AC313" s="261"/>
      <c r="AD313" s="261"/>
    </row>
    <row r="314" spans="2:30" ht="18.75" hidden="1" customHeight="1">
      <c r="B314" s="260" t="s">
        <v>1128</v>
      </c>
      <c r="C314" s="260" t="s">
        <v>1124</v>
      </c>
      <c r="D314" s="261" t="s">
        <v>1125</v>
      </c>
      <c r="E314" s="261" t="s">
        <v>927</v>
      </c>
      <c r="F314" s="260" t="s">
        <v>29</v>
      </c>
      <c r="G314" s="260" t="s">
        <v>744</v>
      </c>
      <c r="H314" s="260" t="s">
        <v>865</v>
      </c>
      <c r="I314" s="260" t="s">
        <v>29</v>
      </c>
      <c r="J314" s="262" t="s">
        <v>836</v>
      </c>
      <c r="K314" s="262"/>
      <c r="L314" s="261"/>
      <c r="M314" s="261"/>
      <c r="N314" s="261"/>
      <c r="O314" s="261"/>
      <c r="P314" s="261"/>
      <c r="Q314" s="261"/>
      <c r="R314" s="261"/>
      <c r="S314" s="261"/>
      <c r="T314" s="261"/>
      <c r="U314" s="261"/>
      <c r="V314" s="261"/>
      <c r="W314" s="261"/>
      <c r="X314" s="261"/>
      <c r="Y314" s="261"/>
      <c r="Z314" s="261"/>
      <c r="AA314" s="261"/>
      <c r="AB314" s="261"/>
      <c r="AC314" s="261"/>
      <c r="AD314" s="261"/>
    </row>
    <row r="315" spans="2:30" ht="18.75" hidden="1" customHeight="1">
      <c r="B315" s="260" t="s">
        <v>1129</v>
      </c>
      <c r="C315" s="260" t="s">
        <v>1124</v>
      </c>
      <c r="D315" s="261" t="s">
        <v>1125</v>
      </c>
      <c r="E315" s="261" t="s">
        <v>927</v>
      </c>
      <c r="F315" s="260" t="s">
        <v>29</v>
      </c>
      <c r="G315" s="260" t="s">
        <v>744</v>
      </c>
      <c r="H315" s="260" t="s">
        <v>863</v>
      </c>
      <c r="I315" s="260" t="s">
        <v>29</v>
      </c>
      <c r="J315" s="262" t="s">
        <v>836</v>
      </c>
      <c r="K315" s="262"/>
      <c r="L315" s="261"/>
      <c r="M315" s="261"/>
      <c r="N315" s="261"/>
      <c r="O315" s="261"/>
      <c r="P315" s="261"/>
      <c r="Q315" s="261"/>
      <c r="R315" s="261"/>
      <c r="S315" s="261"/>
      <c r="T315" s="261"/>
      <c r="U315" s="261"/>
      <c r="V315" s="261"/>
      <c r="W315" s="261"/>
      <c r="X315" s="261"/>
      <c r="Y315" s="261"/>
      <c r="Z315" s="261"/>
      <c r="AA315" s="261"/>
      <c r="AB315" s="261"/>
      <c r="AC315" s="261"/>
      <c r="AD315" s="261"/>
    </row>
    <row r="316" spans="2:30" ht="18.75" hidden="1" customHeight="1">
      <c r="B316" s="260" t="s">
        <v>1130</v>
      </c>
      <c r="C316" s="260" t="s">
        <v>1124</v>
      </c>
      <c r="D316" s="261" t="s">
        <v>1125</v>
      </c>
      <c r="E316" s="261" t="s">
        <v>927</v>
      </c>
      <c r="F316" s="260" t="s">
        <v>29</v>
      </c>
      <c r="G316" s="260" t="s">
        <v>744</v>
      </c>
      <c r="H316" s="260" t="s">
        <v>884</v>
      </c>
      <c r="I316" s="260" t="s">
        <v>29</v>
      </c>
      <c r="J316" s="262" t="s">
        <v>836</v>
      </c>
      <c r="K316" s="262"/>
      <c r="L316" s="261"/>
      <c r="M316" s="261"/>
      <c r="N316" s="261"/>
      <c r="O316" s="261"/>
      <c r="P316" s="261"/>
      <c r="Q316" s="261"/>
      <c r="R316" s="261"/>
      <c r="S316" s="261"/>
      <c r="T316" s="261"/>
      <c r="U316" s="261"/>
      <c r="V316" s="261"/>
      <c r="W316" s="261"/>
      <c r="X316" s="261"/>
      <c r="Y316" s="261"/>
      <c r="Z316" s="261"/>
      <c r="AA316" s="261"/>
      <c r="AB316" s="261"/>
      <c r="AC316" s="261"/>
      <c r="AD316" s="261"/>
    </row>
    <row r="317" spans="2:30" ht="18.75" hidden="1" customHeight="1">
      <c r="B317" s="260" t="s">
        <v>1131</v>
      </c>
      <c r="C317" s="260" t="s">
        <v>1132</v>
      </c>
      <c r="D317" s="261" t="s">
        <v>1133</v>
      </c>
      <c r="E317" s="261" t="s">
        <v>927</v>
      </c>
      <c r="F317" s="260" t="s">
        <v>29</v>
      </c>
      <c r="G317" s="260" t="s">
        <v>744</v>
      </c>
      <c r="H317" s="260" t="s">
        <v>18</v>
      </c>
      <c r="I317" s="260" t="s">
        <v>29</v>
      </c>
      <c r="J317" s="262" t="s">
        <v>881</v>
      </c>
      <c r="K317" s="262" t="s">
        <v>1110</v>
      </c>
      <c r="L317" s="261"/>
      <c r="M317" s="261"/>
      <c r="N317" s="261"/>
      <c r="O317" s="261"/>
      <c r="P317" s="261"/>
      <c r="Q317" s="261"/>
      <c r="R317" s="261"/>
      <c r="S317" s="261"/>
      <c r="T317" s="261"/>
      <c r="U317" s="261"/>
      <c r="V317" s="261"/>
      <c r="W317" s="261"/>
      <c r="X317" s="261"/>
      <c r="Y317" s="261"/>
      <c r="Z317" s="261"/>
      <c r="AA317" s="261"/>
      <c r="AB317" s="261"/>
      <c r="AC317" s="261"/>
      <c r="AD317" s="261"/>
    </row>
    <row r="318" spans="2:30" ht="18.75" hidden="1" customHeight="1">
      <c r="B318" s="260" t="s">
        <v>1134</v>
      </c>
      <c r="C318" s="260" t="s">
        <v>1132</v>
      </c>
      <c r="D318" s="261" t="s">
        <v>1133</v>
      </c>
      <c r="E318" s="261" t="s">
        <v>927</v>
      </c>
      <c r="F318" s="260" t="s">
        <v>29</v>
      </c>
      <c r="G318" s="260" t="s">
        <v>744</v>
      </c>
      <c r="H318" s="260" t="s">
        <v>830</v>
      </c>
      <c r="I318" s="260" t="s">
        <v>29</v>
      </c>
      <c r="J318" s="262" t="s">
        <v>881</v>
      </c>
      <c r="K318" s="262"/>
      <c r="L318" s="261"/>
      <c r="M318" s="261"/>
      <c r="N318" s="261"/>
      <c r="O318" s="261"/>
      <c r="P318" s="261"/>
      <c r="Q318" s="261"/>
      <c r="R318" s="261"/>
      <c r="S318" s="261"/>
      <c r="T318" s="261"/>
      <c r="U318" s="261"/>
      <c r="V318" s="261"/>
      <c r="W318" s="261"/>
      <c r="X318" s="261"/>
      <c r="Y318" s="261"/>
      <c r="Z318" s="261"/>
      <c r="AA318" s="261"/>
      <c r="AB318" s="261"/>
      <c r="AC318" s="261"/>
      <c r="AD318" s="261"/>
    </row>
    <row r="319" spans="2:30" ht="18.75" hidden="1" customHeight="1">
      <c r="B319" s="260" t="s">
        <v>1135</v>
      </c>
      <c r="C319" s="260" t="s">
        <v>1132</v>
      </c>
      <c r="D319" s="261" t="s">
        <v>1133</v>
      </c>
      <c r="E319" s="261" t="s">
        <v>927</v>
      </c>
      <c r="F319" s="260" t="s">
        <v>29</v>
      </c>
      <c r="G319" s="260" t="s">
        <v>744</v>
      </c>
      <c r="H319" s="260" t="s">
        <v>849</v>
      </c>
      <c r="I319" s="260" t="s">
        <v>29</v>
      </c>
      <c r="J319" s="262" t="s">
        <v>881</v>
      </c>
      <c r="K319" s="262"/>
      <c r="L319" s="261"/>
      <c r="M319" s="261"/>
      <c r="N319" s="261"/>
      <c r="O319" s="261"/>
      <c r="P319" s="261"/>
      <c r="Q319" s="261"/>
      <c r="R319" s="261"/>
      <c r="S319" s="261"/>
      <c r="T319" s="261"/>
      <c r="U319" s="261"/>
      <c r="V319" s="261"/>
      <c r="W319" s="261"/>
      <c r="X319" s="261"/>
      <c r="Y319" s="261"/>
      <c r="Z319" s="261"/>
      <c r="AA319" s="261"/>
      <c r="AB319" s="261"/>
      <c r="AC319" s="261"/>
      <c r="AD319" s="261"/>
    </row>
    <row r="320" spans="2:30" ht="18.75" hidden="1" customHeight="1">
      <c r="B320" s="260" t="s">
        <v>1136</v>
      </c>
      <c r="C320" s="260" t="s">
        <v>1132</v>
      </c>
      <c r="D320" s="261" t="s">
        <v>1133</v>
      </c>
      <c r="E320" s="261" t="s">
        <v>927</v>
      </c>
      <c r="F320" s="260" t="s">
        <v>29</v>
      </c>
      <c r="G320" s="260" t="s">
        <v>744</v>
      </c>
      <c r="H320" s="260" t="s">
        <v>865</v>
      </c>
      <c r="I320" s="260" t="s">
        <v>29</v>
      </c>
      <c r="J320" s="262" t="s">
        <v>881</v>
      </c>
      <c r="K320" s="262"/>
      <c r="L320" s="261"/>
      <c r="M320" s="261"/>
      <c r="N320" s="261"/>
      <c r="O320" s="261"/>
      <c r="P320" s="261"/>
      <c r="Q320" s="261"/>
      <c r="R320" s="261"/>
      <c r="S320" s="261"/>
      <c r="T320" s="261"/>
      <c r="U320" s="261"/>
      <c r="V320" s="261"/>
      <c r="W320" s="261"/>
      <c r="X320" s="261"/>
      <c r="Y320" s="261"/>
      <c r="Z320" s="261"/>
      <c r="AA320" s="261"/>
      <c r="AB320" s="261"/>
      <c r="AC320" s="261"/>
      <c r="AD320" s="261"/>
    </row>
    <row r="321" spans="2:30" ht="18.75" hidden="1" customHeight="1">
      <c r="B321" s="260" t="s">
        <v>1137</v>
      </c>
      <c r="C321" s="260" t="s">
        <v>1132</v>
      </c>
      <c r="D321" s="261" t="s">
        <v>1133</v>
      </c>
      <c r="E321" s="261" t="s">
        <v>927</v>
      </c>
      <c r="F321" s="260" t="s">
        <v>29</v>
      </c>
      <c r="G321" s="260" t="s">
        <v>744</v>
      </c>
      <c r="H321" s="260" t="s">
        <v>863</v>
      </c>
      <c r="I321" s="260" t="s">
        <v>29</v>
      </c>
      <c r="J321" s="262" t="s">
        <v>881</v>
      </c>
      <c r="K321" s="262"/>
      <c r="L321" s="261"/>
      <c r="M321" s="261"/>
      <c r="N321" s="261"/>
      <c r="O321" s="261"/>
      <c r="P321" s="261"/>
      <c r="Q321" s="261"/>
      <c r="R321" s="261"/>
      <c r="S321" s="261"/>
      <c r="T321" s="261"/>
      <c r="U321" s="261"/>
      <c r="V321" s="261"/>
      <c r="W321" s="261"/>
      <c r="X321" s="261"/>
      <c r="Y321" s="261"/>
      <c r="Z321" s="261"/>
      <c r="AA321" s="261"/>
      <c r="AB321" s="261"/>
      <c r="AC321" s="261"/>
      <c r="AD321" s="261"/>
    </row>
    <row r="322" spans="2:30" ht="18.75" hidden="1" customHeight="1">
      <c r="B322" s="260" t="s">
        <v>1138</v>
      </c>
      <c r="C322" s="260" t="s">
        <v>1132</v>
      </c>
      <c r="D322" s="261" t="s">
        <v>1133</v>
      </c>
      <c r="E322" s="261" t="s">
        <v>927</v>
      </c>
      <c r="F322" s="260" t="s">
        <v>29</v>
      </c>
      <c r="G322" s="260" t="s">
        <v>744</v>
      </c>
      <c r="H322" s="260" t="s">
        <v>884</v>
      </c>
      <c r="I322" s="260" t="s">
        <v>29</v>
      </c>
      <c r="J322" s="262" t="s">
        <v>881</v>
      </c>
      <c r="K322" s="262"/>
      <c r="L322" s="261"/>
      <c r="M322" s="261"/>
      <c r="N322" s="261"/>
      <c r="O322" s="261"/>
      <c r="P322" s="261"/>
      <c r="Q322" s="261"/>
      <c r="R322" s="261"/>
      <c r="S322" s="261"/>
      <c r="T322" s="261"/>
      <c r="U322" s="261"/>
      <c r="V322" s="261"/>
      <c r="W322" s="261"/>
      <c r="X322" s="261"/>
      <c r="Y322" s="261"/>
      <c r="Z322" s="261"/>
      <c r="AA322" s="261"/>
      <c r="AB322" s="261"/>
      <c r="AC322" s="261"/>
      <c r="AD322" s="261"/>
    </row>
    <row r="323" spans="2:30" ht="18.75" hidden="1" customHeight="1">
      <c r="B323" s="260" t="s">
        <v>1139</v>
      </c>
      <c r="C323" s="260" t="s">
        <v>1139</v>
      </c>
      <c r="D323" s="261" t="s">
        <v>1140</v>
      </c>
      <c r="E323" s="261" t="s">
        <v>1108</v>
      </c>
      <c r="F323" s="260" t="s">
        <v>29</v>
      </c>
      <c r="G323" s="260" t="s">
        <v>744</v>
      </c>
      <c r="H323" s="260" t="s">
        <v>738</v>
      </c>
      <c r="I323" s="260" t="s">
        <v>1109</v>
      </c>
      <c r="J323" s="262" t="s">
        <v>836</v>
      </c>
      <c r="K323" s="297" t="s">
        <v>1141</v>
      </c>
      <c r="L323" s="261"/>
      <c r="M323" s="261"/>
      <c r="N323" s="261"/>
      <c r="O323" s="261"/>
      <c r="P323" s="261"/>
      <c r="Q323" s="261"/>
      <c r="R323" s="261"/>
      <c r="S323" s="261"/>
      <c r="T323" s="261"/>
      <c r="U323" s="261"/>
      <c r="V323" s="261"/>
      <c r="W323" s="261"/>
      <c r="X323" s="261"/>
      <c r="Y323" s="261"/>
      <c r="Z323" s="261"/>
      <c r="AA323" s="261"/>
      <c r="AB323" s="261"/>
      <c r="AC323" s="261"/>
      <c r="AD323" s="261"/>
    </row>
    <row r="324" spans="2:30" ht="18.75" hidden="1" customHeight="1">
      <c r="B324" s="260" t="s">
        <v>1142</v>
      </c>
      <c r="C324" s="260" t="s">
        <v>1143</v>
      </c>
      <c r="D324" s="261" t="s">
        <v>1144</v>
      </c>
      <c r="E324" s="261" t="s">
        <v>927</v>
      </c>
      <c r="F324" s="260" t="s">
        <v>29</v>
      </c>
      <c r="G324" s="260" t="s">
        <v>744</v>
      </c>
      <c r="H324" s="260" t="s">
        <v>18</v>
      </c>
      <c r="I324" s="260" t="s">
        <v>29</v>
      </c>
      <c r="J324" s="262" t="s">
        <v>881</v>
      </c>
      <c r="K324" s="262" t="s">
        <v>1110</v>
      </c>
      <c r="L324" s="261"/>
      <c r="M324" s="261"/>
      <c r="N324" s="261"/>
      <c r="O324" s="261"/>
      <c r="P324" s="261"/>
      <c r="Q324" s="261"/>
      <c r="R324" s="261"/>
      <c r="S324" s="261"/>
      <c r="T324" s="261"/>
      <c r="U324" s="261"/>
      <c r="V324" s="261"/>
      <c r="W324" s="261"/>
      <c r="X324" s="261"/>
      <c r="Y324" s="261"/>
      <c r="Z324" s="261"/>
      <c r="AA324" s="261"/>
      <c r="AB324" s="261"/>
      <c r="AC324" s="261"/>
      <c r="AD324" s="261"/>
    </row>
    <row r="325" spans="2:30" ht="18.75" hidden="1" customHeight="1">
      <c r="B325" s="260" t="s">
        <v>1145</v>
      </c>
      <c r="C325" s="260" t="s">
        <v>1143</v>
      </c>
      <c r="D325" s="261" t="s">
        <v>1144</v>
      </c>
      <c r="E325" s="261" t="s">
        <v>927</v>
      </c>
      <c r="F325" s="260" t="s">
        <v>29</v>
      </c>
      <c r="G325" s="260" t="s">
        <v>744</v>
      </c>
      <c r="H325" s="260" t="s">
        <v>830</v>
      </c>
      <c r="I325" s="260" t="s">
        <v>29</v>
      </c>
      <c r="J325" s="262" t="s">
        <v>881</v>
      </c>
      <c r="K325" s="262"/>
      <c r="L325" s="261"/>
      <c r="M325" s="261"/>
      <c r="N325" s="261"/>
      <c r="O325" s="261"/>
      <c r="P325" s="261"/>
      <c r="Q325" s="261"/>
      <c r="R325" s="261"/>
      <c r="S325" s="261"/>
      <c r="T325" s="261"/>
      <c r="U325" s="261"/>
      <c r="V325" s="261"/>
      <c r="W325" s="261"/>
      <c r="X325" s="261"/>
      <c r="Y325" s="261"/>
      <c r="Z325" s="261"/>
      <c r="AA325" s="261"/>
      <c r="AB325" s="261"/>
      <c r="AC325" s="261"/>
      <c r="AD325" s="261"/>
    </row>
    <row r="326" spans="2:30" ht="18.75" hidden="1" customHeight="1">
      <c r="B326" s="260" t="s">
        <v>1146</v>
      </c>
      <c r="C326" s="260" t="s">
        <v>1143</v>
      </c>
      <c r="D326" s="261" t="s">
        <v>1144</v>
      </c>
      <c r="E326" s="261" t="s">
        <v>927</v>
      </c>
      <c r="F326" s="260" t="s">
        <v>29</v>
      </c>
      <c r="G326" s="260" t="s">
        <v>744</v>
      </c>
      <c r="H326" s="260" t="s">
        <v>849</v>
      </c>
      <c r="I326" s="260" t="s">
        <v>29</v>
      </c>
      <c r="J326" s="262" t="s">
        <v>881</v>
      </c>
      <c r="K326" s="262"/>
      <c r="L326" s="261"/>
      <c r="M326" s="261"/>
      <c r="N326" s="261"/>
      <c r="O326" s="261"/>
      <c r="P326" s="261"/>
      <c r="Q326" s="261"/>
      <c r="R326" s="261"/>
      <c r="S326" s="261"/>
      <c r="T326" s="261"/>
      <c r="U326" s="261"/>
      <c r="V326" s="261"/>
      <c r="W326" s="261"/>
      <c r="X326" s="261"/>
      <c r="Y326" s="261"/>
      <c r="Z326" s="261"/>
      <c r="AA326" s="261"/>
      <c r="AB326" s="261"/>
      <c r="AC326" s="261"/>
      <c r="AD326" s="261"/>
    </row>
    <row r="327" spans="2:30" ht="18.75" hidden="1" customHeight="1">
      <c r="B327" s="260" t="s">
        <v>1147</v>
      </c>
      <c r="C327" s="260" t="s">
        <v>1143</v>
      </c>
      <c r="D327" s="261" t="s">
        <v>1144</v>
      </c>
      <c r="E327" s="261" t="s">
        <v>927</v>
      </c>
      <c r="F327" s="260" t="s">
        <v>29</v>
      </c>
      <c r="G327" s="260" t="s">
        <v>744</v>
      </c>
      <c r="H327" s="260" t="s">
        <v>865</v>
      </c>
      <c r="I327" s="260" t="s">
        <v>29</v>
      </c>
      <c r="J327" s="262" t="s">
        <v>881</v>
      </c>
      <c r="K327" s="262"/>
      <c r="L327" s="261"/>
      <c r="M327" s="261"/>
      <c r="N327" s="261"/>
      <c r="O327" s="261"/>
      <c r="P327" s="261"/>
      <c r="Q327" s="261"/>
      <c r="R327" s="261"/>
      <c r="S327" s="261"/>
      <c r="T327" s="261"/>
      <c r="U327" s="261"/>
      <c r="V327" s="261"/>
      <c r="W327" s="261"/>
      <c r="X327" s="261"/>
      <c r="Y327" s="261"/>
      <c r="Z327" s="261"/>
      <c r="AA327" s="261"/>
      <c r="AB327" s="261"/>
      <c r="AC327" s="261"/>
      <c r="AD327" s="261"/>
    </row>
    <row r="328" spans="2:30" ht="18.75" hidden="1" customHeight="1">
      <c r="B328" s="260" t="s">
        <v>1148</v>
      </c>
      <c r="C328" s="260" t="s">
        <v>1143</v>
      </c>
      <c r="D328" s="261" t="s">
        <v>1144</v>
      </c>
      <c r="E328" s="261" t="s">
        <v>927</v>
      </c>
      <c r="F328" s="260" t="s">
        <v>29</v>
      </c>
      <c r="G328" s="260" t="s">
        <v>744</v>
      </c>
      <c r="H328" s="260" t="s">
        <v>863</v>
      </c>
      <c r="I328" s="260" t="s">
        <v>29</v>
      </c>
      <c r="J328" s="262" t="s">
        <v>881</v>
      </c>
      <c r="K328" s="262"/>
      <c r="L328" s="261"/>
      <c r="M328" s="261"/>
      <c r="N328" s="261"/>
      <c r="O328" s="261"/>
      <c r="P328" s="261"/>
      <c r="Q328" s="261"/>
      <c r="R328" s="261"/>
      <c r="S328" s="261"/>
      <c r="T328" s="261"/>
      <c r="U328" s="261"/>
      <c r="V328" s="261"/>
      <c r="W328" s="261"/>
      <c r="X328" s="261"/>
      <c r="Y328" s="261"/>
      <c r="Z328" s="261"/>
      <c r="AA328" s="261"/>
      <c r="AB328" s="261"/>
      <c r="AC328" s="261"/>
      <c r="AD328" s="261"/>
    </row>
    <row r="329" spans="2:30" ht="18.75" hidden="1" customHeight="1">
      <c r="B329" s="260" t="s">
        <v>1149</v>
      </c>
      <c r="C329" s="260" t="s">
        <v>1143</v>
      </c>
      <c r="D329" s="261" t="s">
        <v>1144</v>
      </c>
      <c r="E329" s="261" t="s">
        <v>927</v>
      </c>
      <c r="F329" s="260" t="s">
        <v>29</v>
      </c>
      <c r="G329" s="260" t="s">
        <v>744</v>
      </c>
      <c r="H329" s="260" t="s">
        <v>884</v>
      </c>
      <c r="I329" s="260" t="s">
        <v>29</v>
      </c>
      <c r="J329" s="262" t="s">
        <v>881</v>
      </c>
      <c r="K329" s="262"/>
      <c r="L329" s="261"/>
      <c r="M329" s="261"/>
      <c r="N329" s="261"/>
      <c r="O329" s="261"/>
      <c r="P329" s="261"/>
      <c r="Q329" s="261"/>
      <c r="R329" s="261"/>
      <c r="S329" s="261"/>
      <c r="T329" s="261"/>
      <c r="U329" s="261"/>
      <c r="V329" s="261"/>
      <c r="W329" s="261"/>
      <c r="X329" s="261"/>
      <c r="Y329" s="261"/>
      <c r="Z329" s="261"/>
      <c r="AA329" s="261"/>
      <c r="AB329" s="261"/>
      <c r="AC329" s="261"/>
      <c r="AD329" s="261"/>
    </row>
    <row r="330" spans="2:30" ht="18.75" hidden="1" customHeight="1">
      <c r="B330" s="260" t="s">
        <v>1150</v>
      </c>
      <c r="C330" s="260" t="s">
        <v>1151</v>
      </c>
      <c r="D330" s="261" t="s">
        <v>1152</v>
      </c>
      <c r="E330" s="261" t="s">
        <v>1108</v>
      </c>
      <c r="F330" s="260" t="s">
        <v>29</v>
      </c>
      <c r="G330" s="260" t="s">
        <v>744</v>
      </c>
      <c r="H330" s="260" t="s">
        <v>738</v>
      </c>
      <c r="I330" s="260" t="s">
        <v>1109</v>
      </c>
      <c r="J330" s="262" t="s">
        <v>861</v>
      </c>
      <c r="K330" s="262" t="s">
        <v>1110</v>
      </c>
      <c r="L330" s="261"/>
      <c r="M330" s="261"/>
      <c r="N330" s="261"/>
      <c r="O330" s="261"/>
      <c r="P330" s="261"/>
      <c r="Q330" s="261"/>
      <c r="R330" s="261"/>
      <c r="S330" s="261"/>
      <c r="T330" s="261"/>
      <c r="U330" s="261"/>
      <c r="V330" s="261"/>
      <c r="W330" s="261"/>
      <c r="X330" s="261"/>
      <c r="Y330" s="261"/>
      <c r="Z330" s="261"/>
      <c r="AA330" s="261"/>
      <c r="AB330" s="261"/>
      <c r="AC330" s="261"/>
      <c r="AD330" s="261"/>
    </row>
    <row r="331" spans="2:30" ht="36" hidden="1" customHeight="1">
      <c r="B331" s="260" t="s">
        <v>1153</v>
      </c>
      <c r="C331" s="260" t="s">
        <v>1153</v>
      </c>
      <c r="D331" s="261" t="s">
        <v>1154</v>
      </c>
      <c r="E331" s="261" t="s">
        <v>1108</v>
      </c>
      <c r="F331" s="260" t="s">
        <v>29</v>
      </c>
      <c r="G331" s="260" t="s">
        <v>744</v>
      </c>
      <c r="H331" s="260" t="s">
        <v>738</v>
      </c>
      <c r="I331" s="260" t="s">
        <v>1109</v>
      </c>
      <c r="J331" s="262" t="s">
        <v>1155</v>
      </c>
      <c r="K331" s="262" t="s">
        <v>1156</v>
      </c>
      <c r="L331" s="261"/>
      <c r="M331" s="261"/>
      <c r="N331" s="261"/>
      <c r="O331" s="261"/>
      <c r="P331" s="261"/>
      <c r="Q331" s="261"/>
      <c r="R331" s="261"/>
      <c r="S331" s="261"/>
      <c r="T331" s="261"/>
      <c r="U331" s="261"/>
      <c r="V331" s="261"/>
      <c r="W331" s="261"/>
      <c r="X331" s="261"/>
      <c r="Y331" s="261"/>
      <c r="Z331" s="261"/>
      <c r="AA331" s="261"/>
      <c r="AB331" s="261"/>
      <c r="AC331" s="261"/>
      <c r="AD331" s="261"/>
    </row>
    <row r="332" spans="2:30" ht="18.75" hidden="1" customHeight="1">
      <c r="B332" s="260" t="s">
        <v>1157</v>
      </c>
      <c r="C332" s="260" t="s">
        <v>1158</v>
      </c>
      <c r="D332" s="261" t="s">
        <v>1159</v>
      </c>
      <c r="E332" s="261" t="s">
        <v>927</v>
      </c>
      <c r="F332" s="260" t="s">
        <v>29</v>
      </c>
      <c r="G332" s="260" t="s">
        <v>744</v>
      </c>
      <c r="H332" s="260" t="s">
        <v>18</v>
      </c>
      <c r="I332" s="260" t="s">
        <v>29</v>
      </c>
      <c r="J332" s="262" t="s">
        <v>836</v>
      </c>
      <c r="K332" s="262" t="s">
        <v>1110</v>
      </c>
      <c r="L332" s="261"/>
      <c r="M332" s="261"/>
      <c r="N332" s="261"/>
      <c r="O332" s="261"/>
      <c r="P332" s="261"/>
      <c r="Q332" s="261"/>
      <c r="R332" s="261"/>
      <c r="S332" s="261"/>
      <c r="T332" s="261"/>
      <c r="U332" s="261"/>
      <c r="V332" s="261"/>
      <c r="W332" s="261"/>
      <c r="X332" s="261"/>
      <c r="Y332" s="261"/>
      <c r="Z332" s="261"/>
      <c r="AA332" s="261"/>
      <c r="AB332" s="261"/>
      <c r="AC332" s="261"/>
      <c r="AD332" s="261"/>
    </row>
    <row r="333" spans="2:30" ht="18.75" hidden="1" customHeight="1">
      <c r="B333" s="260" t="s">
        <v>1160</v>
      </c>
      <c r="C333" s="260" t="s">
        <v>1158</v>
      </c>
      <c r="D333" s="261" t="s">
        <v>1159</v>
      </c>
      <c r="E333" s="261" t="s">
        <v>927</v>
      </c>
      <c r="F333" s="260" t="s">
        <v>29</v>
      </c>
      <c r="G333" s="260" t="s">
        <v>744</v>
      </c>
      <c r="H333" s="260" t="s">
        <v>830</v>
      </c>
      <c r="I333" s="260" t="s">
        <v>29</v>
      </c>
      <c r="J333" s="262" t="s">
        <v>836</v>
      </c>
      <c r="K333" s="262"/>
      <c r="L333" s="261"/>
      <c r="M333" s="261"/>
      <c r="N333" s="261"/>
      <c r="O333" s="261"/>
      <c r="P333" s="261"/>
      <c r="Q333" s="261"/>
      <c r="R333" s="261"/>
      <c r="S333" s="261"/>
      <c r="T333" s="261"/>
      <c r="U333" s="261"/>
      <c r="V333" s="261"/>
      <c r="W333" s="261"/>
      <c r="X333" s="261"/>
      <c r="Y333" s="261"/>
      <c r="Z333" s="261"/>
      <c r="AA333" s="261"/>
      <c r="AB333" s="261"/>
      <c r="AC333" s="261"/>
      <c r="AD333" s="261"/>
    </row>
    <row r="334" spans="2:30" ht="18.75" hidden="1" customHeight="1">
      <c r="B334" s="260" t="s">
        <v>1161</v>
      </c>
      <c r="C334" s="260" t="s">
        <v>1158</v>
      </c>
      <c r="D334" s="261" t="s">
        <v>1159</v>
      </c>
      <c r="E334" s="261" t="s">
        <v>927</v>
      </c>
      <c r="F334" s="260" t="s">
        <v>29</v>
      </c>
      <c r="G334" s="260" t="s">
        <v>744</v>
      </c>
      <c r="H334" s="260" t="s">
        <v>849</v>
      </c>
      <c r="I334" s="260" t="s">
        <v>29</v>
      </c>
      <c r="J334" s="262" t="s">
        <v>836</v>
      </c>
      <c r="K334" s="262"/>
      <c r="L334" s="261"/>
      <c r="M334" s="261"/>
      <c r="N334" s="261"/>
      <c r="O334" s="261"/>
      <c r="P334" s="261"/>
      <c r="Q334" s="261"/>
      <c r="R334" s="261"/>
      <c r="S334" s="261"/>
      <c r="T334" s="261"/>
      <c r="U334" s="261"/>
      <c r="V334" s="261"/>
      <c r="W334" s="261"/>
      <c r="X334" s="261"/>
      <c r="Y334" s="261"/>
      <c r="Z334" s="261"/>
      <c r="AA334" s="261"/>
      <c r="AB334" s="261"/>
      <c r="AC334" s="261"/>
      <c r="AD334" s="261"/>
    </row>
    <row r="335" spans="2:30" ht="18.75" hidden="1" customHeight="1">
      <c r="B335" s="260" t="s">
        <v>1162</v>
      </c>
      <c r="C335" s="260" t="s">
        <v>1158</v>
      </c>
      <c r="D335" s="261" t="s">
        <v>1159</v>
      </c>
      <c r="E335" s="261" t="s">
        <v>927</v>
      </c>
      <c r="F335" s="260" t="s">
        <v>29</v>
      </c>
      <c r="G335" s="260" t="s">
        <v>744</v>
      </c>
      <c r="H335" s="260" t="s">
        <v>865</v>
      </c>
      <c r="I335" s="260" t="s">
        <v>29</v>
      </c>
      <c r="J335" s="262" t="s">
        <v>836</v>
      </c>
      <c r="K335" s="262"/>
      <c r="L335" s="261"/>
      <c r="M335" s="261"/>
      <c r="N335" s="261"/>
      <c r="O335" s="261"/>
      <c r="P335" s="261"/>
      <c r="Q335" s="261"/>
      <c r="R335" s="261"/>
      <c r="S335" s="261"/>
      <c r="T335" s="261"/>
      <c r="U335" s="261"/>
      <c r="V335" s="261"/>
      <c r="W335" s="261"/>
      <c r="X335" s="261"/>
      <c r="Y335" s="261"/>
      <c r="Z335" s="261"/>
      <c r="AA335" s="261"/>
      <c r="AB335" s="261"/>
      <c r="AC335" s="261"/>
      <c r="AD335" s="261"/>
    </row>
    <row r="336" spans="2:30" ht="18.75" hidden="1" customHeight="1">
      <c r="B336" s="260" t="s">
        <v>1163</v>
      </c>
      <c r="C336" s="260" t="s">
        <v>1158</v>
      </c>
      <c r="D336" s="261" t="s">
        <v>1159</v>
      </c>
      <c r="E336" s="261" t="s">
        <v>927</v>
      </c>
      <c r="F336" s="260" t="s">
        <v>29</v>
      </c>
      <c r="G336" s="260" t="s">
        <v>744</v>
      </c>
      <c r="H336" s="260" t="s">
        <v>863</v>
      </c>
      <c r="I336" s="260" t="s">
        <v>29</v>
      </c>
      <c r="J336" s="262" t="s">
        <v>836</v>
      </c>
      <c r="K336" s="262"/>
      <c r="L336" s="261"/>
      <c r="M336" s="261"/>
      <c r="N336" s="261"/>
      <c r="O336" s="261"/>
      <c r="P336" s="261"/>
      <c r="Q336" s="261"/>
      <c r="R336" s="261"/>
      <c r="S336" s="261"/>
      <c r="T336" s="261"/>
      <c r="U336" s="261"/>
      <c r="V336" s="261"/>
      <c r="W336" s="261"/>
      <c r="X336" s="261"/>
      <c r="Y336" s="261"/>
      <c r="Z336" s="261"/>
      <c r="AA336" s="261"/>
      <c r="AB336" s="261"/>
      <c r="AC336" s="261"/>
      <c r="AD336" s="261"/>
    </row>
    <row r="337" spans="2:30" ht="18.75" hidden="1" customHeight="1">
      <c r="B337" s="260" t="s">
        <v>1164</v>
      </c>
      <c r="C337" s="260" t="s">
        <v>1158</v>
      </c>
      <c r="D337" s="261" t="s">
        <v>1159</v>
      </c>
      <c r="E337" s="261" t="s">
        <v>927</v>
      </c>
      <c r="F337" s="260" t="s">
        <v>29</v>
      </c>
      <c r="G337" s="260" t="s">
        <v>744</v>
      </c>
      <c r="H337" s="260" t="s">
        <v>884</v>
      </c>
      <c r="I337" s="260" t="s">
        <v>29</v>
      </c>
      <c r="J337" s="262" t="s">
        <v>836</v>
      </c>
      <c r="K337" s="262"/>
      <c r="L337" s="261"/>
      <c r="M337" s="261"/>
      <c r="N337" s="261"/>
      <c r="O337" s="261"/>
      <c r="P337" s="261"/>
      <c r="Q337" s="261"/>
      <c r="R337" s="261"/>
      <c r="S337" s="261"/>
      <c r="T337" s="261"/>
      <c r="U337" s="261"/>
      <c r="V337" s="261"/>
      <c r="W337" s="261"/>
      <c r="X337" s="261"/>
      <c r="Y337" s="261"/>
      <c r="Z337" s="261"/>
      <c r="AA337" s="261"/>
      <c r="AB337" s="261"/>
      <c r="AC337" s="261"/>
      <c r="AD337" s="261"/>
    </row>
    <row r="338" spans="2:30" ht="18.75" hidden="1" customHeight="1">
      <c r="B338" s="260" t="s">
        <v>1165</v>
      </c>
      <c r="C338" s="260" t="s">
        <v>1166</v>
      </c>
      <c r="D338" s="261" t="s">
        <v>1167</v>
      </c>
      <c r="E338" s="261" t="s">
        <v>927</v>
      </c>
      <c r="F338" s="260" t="s">
        <v>29</v>
      </c>
      <c r="G338" s="260" t="s">
        <v>744</v>
      </c>
      <c r="H338" s="260" t="s">
        <v>18</v>
      </c>
      <c r="I338" s="260" t="s">
        <v>29</v>
      </c>
      <c r="J338" s="262" t="s">
        <v>836</v>
      </c>
      <c r="K338" s="262" t="s">
        <v>1110</v>
      </c>
      <c r="L338" s="261"/>
      <c r="M338" s="261"/>
      <c r="N338" s="261"/>
      <c r="O338" s="261"/>
      <c r="P338" s="261"/>
      <c r="Q338" s="261"/>
      <c r="R338" s="261"/>
      <c r="S338" s="261"/>
      <c r="T338" s="261"/>
      <c r="U338" s="261"/>
      <c r="V338" s="261"/>
      <c r="W338" s="261"/>
      <c r="X338" s="261"/>
      <c r="Y338" s="261"/>
      <c r="Z338" s="261"/>
      <c r="AA338" s="261"/>
      <c r="AB338" s="261"/>
      <c r="AC338" s="261"/>
      <c r="AD338" s="261"/>
    </row>
    <row r="339" spans="2:30" ht="18.75" hidden="1" customHeight="1">
      <c r="B339" s="260" t="s">
        <v>1168</v>
      </c>
      <c r="C339" s="260" t="s">
        <v>1166</v>
      </c>
      <c r="D339" s="261" t="s">
        <v>1167</v>
      </c>
      <c r="E339" s="261" t="s">
        <v>927</v>
      </c>
      <c r="F339" s="260" t="s">
        <v>29</v>
      </c>
      <c r="G339" s="260" t="s">
        <v>744</v>
      </c>
      <c r="H339" s="260" t="s">
        <v>830</v>
      </c>
      <c r="I339" s="260" t="s">
        <v>29</v>
      </c>
      <c r="J339" s="262" t="s">
        <v>836</v>
      </c>
      <c r="K339" s="262"/>
      <c r="L339" s="261"/>
      <c r="M339" s="261"/>
      <c r="N339" s="261"/>
      <c r="O339" s="261"/>
      <c r="P339" s="261"/>
      <c r="Q339" s="261"/>
      <c r="R339" s="261"/>
      <c r="S339" s="261"/>
      <c r="T339" s="261"/>
      <c r="U339" s="261"/>
      <c r="V339" s="261"/>
      <c r="W339" s="261"/>
      <c r="X339" s="261"/>
      <c r="Y339" s="261"/>
      <c r="Z339" s="261"/>
      <c r="AA339" s="261"/>
      <c r="AB339" s="261"/>
      <c r="AC339" s="261"/>
      <c r="AD339" s="261"/>
    </row>
    <row r="340" spans="2:30" ht="18.75" hidden="1" customHeight="1">
      <c r="B340" s="260" t="s">
        <v>1169</v>
      </c>
      <c r="C340" s="260" t="s">
        <v>1166</v>
      </c>
      <c r="D340" s="261" t="s">
        <v>1167</v>
      </c>
      <c r="E340" s="261" t="s">
        <v>927</v>
      </c>
      <c r="F340" s="260" t="s">
        <v>29</v>
      </c>
      <c r="G340" s="260" t="s">
        <v>744</v>
      </c>
      <c r="H340" s="260" t="s">
        <v>849</v>
      </c>
      <c r="I340" s="260" t="s">
        <v>29</v>
      </c>
      <c r="J340" s="262" t="s">
        <v>836</v>
      </c>
      <c r="K340" s="262"/>
      <c r="L340" s="261"/>
      <c r="M340" s="261"/>
      <c r="N340" s="261"/>
      <c r="O340" s="261"/>
      <c r="P340" s="261"/>
      <c r="Q340" s="261"/>
      <c r="R340" s="261"/>
      <c r="S340" s="261"/>
      <c r="T340" s="261"/>
      <c r="U340" s="261"/>
      <c r="V340" s="261"/>
      <c r="W340" s="261"/>
      <c r="X340" s="261"/>
      <c r="Y340" s="261"/>
      <c r="Z340" s="261"/>
      <c r="AA340" s="261"/>
      <c r="AB340" s="261"/>
      <c r="AC340" s="261"/>
      <c r="AD340" s="261"/>
    </row>
    <row r="341" spans="2:30" ht="18.75" hidden="1" customHeight="1">
      <c r="B341" s="260" t="s">
        <v>1170</v>
      </c>
      <c r="C341" s="260" t="s">
        <v>1166</v>
      </c>
      <c r="D341" s="261" t="s">
        <v>1167</v>
      </c>
      <c r="E341" s="261" t="s">
        <v>927</v>
      </c>
      <c r="F341" s="260" t="s">
        <v>29</v>
      </c>
      <c r="G341" s="260" t="s">
        <v>744</v>
      </c>
      <c r="H341" s="260" t="s">
        <v>865</v>
      </c>
      <c r="I341" s="260" t="s">
        <v>29</v>
      </c>
      <c r="J341" s="262" t="s">
        <v>836</v>
      </c>
      <c r="K341" s="262"/>
      <c r="L341" s="261"/>
      <c r="M341" s="261"/>
      <c r="N341" s="261"/>
      <c r="O341" s="261"/>
      <c r="P341" s="261"/>
      <c r="Q341" s="261"/>
      <c r="R341" s="261"/>
      <c r="S341" s="261"/>
      <c r="T341" s="261"/>
      <c r="U341" s="261"/>
      <c r="V341" s="261"/>
      <c r="W341" s="261"/>
      <c r="X341" s="261"/>
      <c r="Y341" s="261"/>
      <c r="Z341" s="261"/>
      <c r="AA341" s="261"/>
      <c r="AB341" s="261"/>
      <c r="AC341" s="261"/>
      <c r="AD341" s="261"/>
    </row>
    <row r="342" spans="2:30" ht="18.75" hidden="1" customHeight="1">
      <c r="B342" s="260" t="s">
        <v>1171</v>
      </c>
      <c r="C342" s="260" t="s">
        <v>1166</v>
      </c>
      <c r="D342" s="261" t="s">
        <v>1167</v>
      </c>
      <c r="E342" s="261" t="s">
        <v>927</v>
      </c>
      <c r="F342" s="260" t="s">
        <v>29</v>
      </c>
      <c r="G342" s="260" t="s">
        <v>744</v>
      </c>
      <c r="H342" s="260" t="s">
        <v>863</v>
      </c>
      <c r="I342" s="260" t="s">
        <v>29</v>
      </c>
      <c r="J342" s="262" t="s">
        <v>836</v>
      </c>
      <c r="K342" s="262"/>
      <c r="L342" s="261"/>
      <c r="M342" s="261"/>
      <c r="N342" s="261"/>
      <c r="O342" s="261"/>
      <c r="P342" s="261"/>
      <c r="Q342" s="261"/>
      <c r="R342" s="261"/>
      <c r="S342" s="261"/>
      <c r="T342" s="261"/>
      <c r="U342" s="261"/>
      <c r="V342" s="261"/>
      <c r="W342" s="261"/>
      <c r="X342" s="261"/>
      <c r="Y342" s="261"/>
      <c r="Z342" s="261"/>
      <c r="AA342" s="261"/>
      <c r="AB342" s="261"/>
      <c r="AC342" s="261"/>
      <c r="AD342" s="261"/>
    </row>
    <row r="343" spans="2:30" ht="18.75" hidden="1" customHeight="1">
      <c r="B343" s="260" t="s">
        <v>1172</v>
      </c>
      <c r="C343" s="260" t="s">
        <v>1166</v>
      </c>
      <c r="D343" s="261" t="s">
        <v>1167</v>
      </c>
      <c r="E343" s="261" t="s">
        <v>927</v>
      </c>
      <c r="F343" s="260" t="s">
        <v>29</v>
      </c>
      <c r="G343" s="260" t="s">
        <v>744</v>
      </c>
      <c r="H343" s="260" t="s">
        <v>884</v>
      </c>
      <c r="I343" s="260" t="s">
        <v>29</v>
      </c>
      <c r="J343" s="262" t="s">
        <v>836</v>
      </c>
      <c r="K343" s="262"/>
      <c r="L343" s="261"/>
      <c r="M343" s="261"/>
      <c r="N343" s="261"/>
      <c r="O343" s="261"/>
      <c r="P343" s="261"/>
      <c r="Q343" s="261"/>
      <c r="R343" s="261"/>
      <c r="S343" s="261"/>
      <c r="T343" s="261"/>
      <c r="U343" s="261"/>
      <c r="V343" s="261"/>
      <c r="W343" s="261"/>
      <c r="X343" s="261"/>
      <c r="Y343" s="261"/>
      <c r="Z343" s="261"/>
      <c r="AA343" s="261"/>
      <c r="AB343" s="261"/>
      <c r="AC343" s="261"/>
      <c r="AD343" s="261"/>
    </row>
    <row r="344" spans="2:30" ht="18.75" hidden="1" customHeight="1">
      <c r="B344" s="260" t="s">
        <v>1173</v>
      </c>
      <c r="C344" s="260" t="s">
        <v>1174</v>
      </c>
      <c r="D344" s="261" t="s">
        <v>1175</v>
      </c>
      <c r="E344" s="261" t="s">
        <v>927</v>
      </c>
      <c r="F344" s="260" t="s">
        <v>29</v>
      </c>
      <c r="G344" s="260" t="s">
        <v>744</v>
      </c>
      <c r="H344" s="260" t="s">
        <v>18</v>
      </c>
      <c r="I344" s="260" t="s">
        <v>29</v>
      </c>
      <c r="J344" s="262" t="s">
        <v>881</v>
      </c>
      <c r="K344" s="262" t="s">
        <v>1110</v>
      </c>
      <c r="L344" s="261"/>
      <c r="M344" s="261"/>
      <c r="N344" s="261"/>
      <c r="O344" s="261"/>
      <c r="P344" s="261"/>
      <c r="Q344" s="261"/>
      <c r="R344" s="261"/>
      <c r="S344" s="261"/>
      <c r="T344" s="261"/>
      <c r="U344" s="261"/>
      <c r="V344" s="261"/>
      <c r="W344" s="261"/>
      <c r="X344" s="261"/>
      <c r="Y344" s="261"/>
      <c r="Z344" s="261"/>
      <c r="AA344" s="261"/>
      <c r="AB344" s="261"/>
      <c r="AC344" s="261"/>
      <c r="AD344" s="261"/>
    </row>
    <row r="345" spans="2:30" ht="18.75" hidden="1" customHeight="1">
      <c r="B345" s="260" t="s">
        <v>1176</v>
      </c>
      <c r="C345" s="260" t="s">
        <v>1174</v>
      </c>
      <c r="D345" s="261" t="s">
        <v>1175</v>
      </c>
      <c r="E345" s="261" t="s">
        <v>927</v>
      </c>
      <c r="F345" s="260" t="s">
        <v>29</v>
      </c>
      <c r="G345" s="260" t="s">
        <v>744</v>
      </c>
      <c r="H345" s="260" t="s">
        <v>830</v>
      </c>
      <c r="I345" s="260" t="s">
        <v>29</v>
      </c>
      <c r="J345" s="262" t="s">
        <v>881</v>
      </c>
      <c r="K345" s="262"/>
      <c r="L345" s="261"/>
      <c r="M345" s="261"/>
      <c r="N345" s="261"/>
      <c r="O345" s="261"/>
      <c r="P345" s="261"/>
      <c r="Q345" s="261"/>
      <c r="R345" s="261"/>
      <c r="S345" s="261"/>
      <c r="T345" s="261"/>
      <c r="U345" s="261"/>
      <c r="V345" s="261"/>
      <c r="W345" s="261"/>
      <c r="X345" s="261"/>
      <c r="Y345" s="261"/>
      <c r="Z345" s="261"/>
      <c r="AA345" s="261"/>
      <c r="AB345" s="261"/>
      <c r="AC345" s="261"/>
      <c r="AD345" s="261"/>
    </row>
    <row r="346" spans="2:30" ht="18.75" hidden="1" customHeight="1">
      <c r="B346" s="260" t="s">
        <v>1177</v>
      </c>
      <c r="C346" s="260" t="s">
        <v>1174</v>
      </c>
      <c r="D346" s="261" t="s">
        <v>1175</v>
      </c>
      <c r="E346" s="261" t="s">
        <v>927</v>
      </c>
      <c r="F346" s="260" t="s">
        <v>29</v>
      </c>
      <c r="G346" s="260" t="s">
        <v>744</v>
      </c>
      <c r="H346" s="260" t="s">
        <v>849</v>
      </c>
      <c r="I346" s="260" t="s">
        <v>29</v>
      </c>
      <c r="J346" s="262" t="s">
        <v>881</v>
      </c>
      <c r="K346" s="262"/>
      <c r="L346" s="261"/>
      <c r="M346" s="261"/>
      <c r="N346" s="261"/>
      <c r="O346" s="261"/>
      <c r="P346" s="261"/>
      <c r="Q346" s="261"/>
      <c r="R346" s="261"/>
      <c r="S346" s="261"/>
      <c r="T346" s="261"/>
      <c r="U346" s="261"/>
      <c r="V346" s="261"/>
      <c r="W346" s="261"/>
      <c r="X346" s="261"/>
      <c r="Y346" s="261"/>
      <c r="Z346" s="261"/>
      <c r="AA346" s="261"/>
      <c r="AB346" s="261"/>
      <c r="AC346" s="261"/>
      <c r="AD346" s="261"/>
    </row>
    <row r="347" spans="2:30" ht="18.75" hidden="1" customHeight="1">
      <c r="B347" s="260" t="s">
        <v>1178</v>
      </c>
      <c r="C347" s="260" t="s">
        <v>1174</v>
      </c>
      <c r="D347" s="261" t="s">
        <v>1175</v>
      </c>
      <c r="E347" s="261" t="s">
        <v>927</v>
      </c>
      <c r="F347" s="260" t="s">
        <v>29</v>
      </c>
      <c r="G347" s="260" t="s">
        <v>744</v>
      </c>
      <c r="H347" s="260" t="s">
        <v>865</v>
      </c>
      <c r="I347" s="260" t="s">
        <v>29</v>
      </c>
      <c r="J347" s="262" t="s">
        <v>881</v>
      </c>
      <c r="K347" s="262"/>
      <c r="L347" s="261"/>
      <c r="M347" s="261"/>
      <c r="N347" s="261"/>
      <c r="O347" s="261"/>
      <c r="P347" s="261"/>
      <c r="Q347" s="261"/>
      <c r="R347" s="261"/>
      <c r="S347" s="261"/>
      <c r="T347" s="261"/>
      <c r="U347" s="261"/>
      <c r="V347" s="261"/>
      <c r="W347" s="261"/>
      <c r="X347" s="261"/>
      <c r="Y347" s="261"/>
      <c r="Z347" s="261"/>
      <c r="AA347" s="261"/>
      <c r="AB347" s="261"/>
      <c r="AC347" s="261"/>
      <c r="AD347" s="261"/>
    </row>
    <row r="348" spans="2:30" ht="18.75" hidden="1" customHeight="1">
      <c r="B348" s="260" t="s">
        <v>1179</v>
      </c>
      <c r="C348" s="260" t="s">
        <v>1174</v>
      </c>
      <c r="D348" s="261" t="s">
        <v>1175</v>
      </c>
      <c r="E348" s="261" t="s">
        <v>927</v>
      </c>
      <c r="F348" s="260" t="s">
        <v>29</v>
      </c>
      <c r="G348" s="260" t="s">
        <v>744</v>
      </c>
      <c r="H348" s="260" t="s">
        <v>863</v>
      </c>
      <c r="I348" s="260" t="s">
        <v>29</v>
      </c>
      <c r="J348" s="262" t="s">
        <v>881</v>
      </c>
      <c r="K348" s="262"/>
      <c r="L348" s="261"/>
      <c r="M348" s="261"/>
      <c r="N348" s="261"/>
      <c r="O348" s="261"/>
      <c r="P348" s="261"/>
      <c r="Q348" s="261"/>
      <c r="R348" s="261"/>
      <c r="S348" s="261"/>
      <c r="T348" s="261"/>
      <c r="U348" s="261"/>
      <c r="V348" s="261"/>
      <c r="W348" s="261"/>
      <c r="X348" s="261"/>
      <c r="Y348" s="261"/>
      <c r="Z348" s="261"/>
      <c r="AA348" s="261"/>
      <c r="AB348" s="261"/>
      <c r="AC348" s="261"/>
      <c r="AD348" s="261"/>
    </row>
    <row r="349" spans="2:30" ht="18.75" hidden="1" customHeight="1">
      <c r="B349" s="260" t="s">
        <v>1180</v>
      </c>
      <c r="C349" s="260" t="s">
        <v>1174</v>
      </c>
      <c r="D349" s="261" t="s">
        <v>1175</v>
      </c>
      <c r="E349" s="261" t="s">
        <v>927</v>
      </c>
      <c r="F349" s="260" t="s">
        <v>29</v>
      </c>
      <c r="G349" s="260" t="s">
        <v>744</v>
      </c>
      <c r="H349" s="260" t="s">
        <v>884</v>
      </c>
      <c r="I349" s="260" t="s">
        <v>29</v>
      </c>
      <c r="J349" s="262" t="s">
        <v>881</v>
      </c>
      <c r="K349" s="262"/>
      <c r="L349" s="261"/>
      <c r="M349" s="261"/>
      <c r="N349" s="261"/>
      <c r="O349" s="261"/>
      <c r="P349" s="261"/>
      <c r="Q349" s="261"/>
      <c r="R349" s="261"/>
      <c r="S349" s="261"/>
      <c r="T349" s="261"/>
      <c r="U349" s="261"/>
      <c r="V349" s="261"/>
      <c r="W349" s="261"/>
      <c r="X349" s="261"/>
      <c r="Y349" s="261"/>
      <c r="Z349" s="261"/>
      <c r="AA349" s="261"/>
      <c r="AB349" s="261"/>
      <c r="AC349" s="261"/>
      <c r="AD349" s="261"/>
    </row>
    <row r="350" spans="2:30" ht="18.75" hidden="1" customHeight="1">
      <c r="B350" s="260" t="s">
        <v>1181</v>
      </c>
      <c r="C350" s="260" t="s">
        <v>1182</v>
      </c>
      <c r="D350" s="261" t="s">
        <v>1183</v>
      </c>
      <c r="E350" s="261" t="s">
        <v>1122</v>
      </c>
      <c r="F350" s="260" t="s">
        <v>29</v>
      </c>
      <c r="G350" s="260" t="s">
        <v>744</v>
      </c>
      <c r="H350" s="260" t="s">
        <v>738</v>
      </c>
      <c r="I350" s="260" t="s">
        <v>946</v>
      </c>
      <c r="J350" s="262" t="s">
        <v>836</v>
      </c>
      <c r="K350" s="262" t="s">
        <v>1110</v>
      </c>
      <c r="L350" s="261"/>
      <c r="M350" s="261"/>
      <c r="N350" s="261"/>
      <c r="O350" s="261"/>
      <c r="P350" s="261"/>
      <c r="Q350" s="261"/>
      <c r="R350" s="261"/>
      <c r="S350" s="261"/>
      <c r="T350" s="261"/>
      <c r="U350" s="261"/>
      <c r="V350" s="261"/>
      <c r="W350" s="261"/>
      <c r="X350" s="261"/>
      <c r="Y350" s="261"/>
      <c r="Z350" s="261"/>
      <c r="AA350" s="261"/>
      <c r="AB350" s="261"/>
      <c r="AC350" s="261"/>
      <c r="AD350" s="261"/>
    </row>
    <row r="351" spans="2:30" ht="18.75" hidden="1" customHeight="1">
      <c r="B351" s="260" t="s">
        <v>1184</v>
      </c>
      <c r="C351" s="260" t="s">
        <v>1185</v>
      </c>
      <c r="D351" s="261" t="s">
        <v>1186</v>
      </c>
      <c r="E351" s="261" t="s">
        <v>1122</v>
      </c>
      <c r="F351" s="260" t="s">
        <v>29</v>
      </c>
      <c r="G351" s="260" t="s">
        <v>744</v>
      </c>
      <c r="H351" s="260" t="s">
        <v>738</v>
      </c>
      <c r="I351" s="260" t="s">
        <v>946</v>
      </c>
      <c r="J351" s="262" t="s">
        <v>881</v>
      </c>
      <c r="K351" s="262" t="s">
        <v>1110</v>
      </c>
      <c r="L351" s="261"/>
      <c r="M351" s="261"/>
      <c r="N351" s="261"/>
      <c r="O351" s="261"/>
      <c r="P351" s="261"/>
      <c r="Q351" s="261"/>
      <c r="R351" s="261"/>
      <c r="S351" s="261"/>
      <c r="T351" s="261"/>
      <c r="U351" s="261"/>
      <c r="V351" s="261"/>
      <c r="W351" s="261"/>
      <c r="X351" s="261"/>
      <c r="Y351" s="261"/>
      <c r="Z351" s="261"/>
      <c r="AA351" s="261"/>
      <c r="AB351" s="261"/>
      <c r="AC351" s="261"/>
      <c r="AD351" s="261"/>
    </row>
    <row r="352" spans="2:30" ht="18.75" hidden="1" customHeight="1">
      <c r="B352" s="260" t="s">
        <v>1187</v>
      </c>
      <c r="C352" s="260" t="s">
        <v>1188</v>
      </c>
      <c r="D352" s="261" t="s">
        <v>1189</v>
      </c>
      <c r="E352" s="261" t="s">
        <v>1122</v>
      </c>
      <c r="F352" s="260" t="s">
        <v>29</v>
      </c>
      <c r="G352" s="260" t="s">
        <v>744</v>
      </c>
      <c r="H352" s="260" t="s">
        <v>738</v>
      </c>
      <c r="I352" s="260" t="s">
        <v>946</v>
      </c>
      <c r="J352" s="262" t="s">
        <v>836</v>
      </c>
      <c r="K352" s="262" t="s">
        <v>1110</v>
      </c>
      <c r="L352" s="261"/>
      <c r="M352" s="261"/>
      <c r="N352" s="261"/>
      <c r="O352" s="261"/>
      <c r="P352" s="261"/>
      <c r="Q352" s="261"/>
      <c r="R352" s="261"/>
      <c r="S352" s="261"/>
      <c r="T352" s="261"/>
      <c r="U352" s="261"/>
      <c r="V352" s="261"/>
      <c r="W352" s="261"/>
      <c r="X352" s="261"/>
      <c r="Y352" s="261"/>
      <c r="Z352" s="261"/>
      <c r="AA352" s="261"/>
      <c r="AB352" s="261"/>
      <c r="AC352" s="261"/>
      <c r="AD352" s="261"/>
    </row>
    <row r="353" spans="2:30" ht="18.75" hidden="1" customHeight="1">
      <c r="B353" s="260" t="s">
        <v>1190</v>
      </c>
      <c r="C353" s="260" t="s">
        <v>1191</v>
      </c>
      <c r="D353" s="261" t="s">
        <v>1192</v>
      </c>
      <c r="E353" s="261" t="s">
        <v>1122</v>
      </c>
      <c r="F353" s="260" t="s">
        <v>29</v>
      </c>
      <c r="G353" s="260" t="s">
        <v>744</v>
      </c>
      <c r="H353" s="260" t="s">
        <v>738</v>
      </c>
      <c r="I353" s="260" t="s">
        <v>946</v>
      </c>
      <c r="J353" s="262" t="s">
        <v>881</v>
      </c>
      <c r="K353" s="262" t="s">
        <v>1110</v>
      </c>
      <c r="L353" s="261"/>
      <c r="M353" s="261"/>
      <c r="N353" s="261"/>
      <c r="O353" s="261"/>
      <c r="P353" s="261"/>
      <c r="Q353" s="261"/>
      <c r="R353" s="261"/>
      <c r="S353" s="261"/>
      <c r="T353" s="261"/>
      <c r="U353" s="261"/>
      <c r="V353" s="261"/>
      <c r="W353" s="261"/>
      <c r="X353" s="261"/>
      <c r="Y353" s="261"/>
      <c r="Z353" s="261"/>
      <c r="AA353" s="261"/>
      <c r="AB353" s="261"/>
      <c r="AC353" s="261"/>
      <c r="AD353" s="261"/>
    </row>
    <row r="354" spans="2:30" ht="18.75" hidden="1" customHeight="1">
      <c r="B354" s="261" t="s">
        <v>1193</v>
      </c>
      <c r="C354" s="261"/>
      <c r="D354" s="261" t="s">
        <v>1194</v>
      </c>
      <c r="E354" s="261"/>
      <c r="F354" s="260" t="s">
        <v>1195</v>
      </c>
      <c r="G354" s="260"/>
      <c r="H354" s="260"/>
      <c r="I354" s="260"/>
      <c r="J354" s="262"/>
      <c r="K354" s="262"/>
      <c r="L354" s="261"/>
      <c r="M354" s="261"/>
      <c r="N354" s="261"/>
      <c r="O354" s="261"/>
      <c r="P354" s="261"/>
      <c r="Q354" s="261"/>
      <c r="R354" s="261"/>
      <c r="S354" s="261"/>
      <c r="T354" s="261"/>
      <c r="U354" s="261"/>
      <c r="V354" s="261"/>
      <c r="W354" s="261"/>
      <c r="X354" s="261"/>
      <c r="Y354" s="261"/>
      <c r="Z354" s="261"/>
      <c r="AA354" s="261"/>
      <c r="AB354" s="261"/>
      <c r="AC354" s="261"/>
      <c r="AD354" s="261"/>
    </row>
  </sheetData>
  <autoFilter ref="B10:AD354" xr:uid="{39862653-6356-4EEA-AF66-F0C9A8583A13}">
    <filterColumn colId="10">
      <filters>
        <filter val="2024"/>
      </filters>
    </filterColumn>
    <sortState xmlns:xlrd2="http://schemas.microsoft.com/office/spreadsheetml/2017/richdata2" ref="B20:AD148">
      <sortCondition ref="C10:C354"/>
    </sortState>
  </autoFilter>
  <mergeCells count="5">
    <mergeCell ref="D2:I2"/>
    <mergeCell ref="D3:I3"/>
    <mergeCell ref="D5:F5"/>
    <mergeCell ref="D6:F6"/>
    <mergeCell ref="B9:AD9"/>
  </mergeCells>
  <conditionalFormatting sqref="D11:D354">
    <cfRule type="duplicateValues" dxfId="1" priority="1"/>
  </conditionalFormatting>
  <conditionalFormatting sqref="G11:G354">
    <cfRule type="cellIs" dxfId="0" priority="2" operator="equal">
      <formula>"Metric"</formula>
    </cfRule>
  </conditionalFormatting>
  <dataValidations count="8">
    <dataValidation allowBlank="1" showInputMessage="1" showErrorMessage="1" sqref="H231:H238 D181 H320 H255:H258 H314:H315 H174:H175 H341:H342 H335:H336 H327 H330 H322 H291:H294 H309 H271:H274 H210:H214 H204:H205 H198:H199 H192:H193 H180 H187 H347 H353" xr:uid="{B4B36B6E-9D9C-446B-B177-ACA906316386}"/>
    <dataValidation type="list" allowBlank="1" showInputMessage="1" showErrorMessage="1" sqref="H328:H329 H295:H308 H259:H270 H343:H346 H181:H186 H321 H11:H173 H354 H176:H179 H188:H191 H194:H197 H348:H351 H206:H209 H215:H230 H239:H254 H275:H290 H310:H313 H316:H319 H323:H326 H331:H334 H337:H340 H200:H203" xr:uid="{33C09BC6-C1DB-4429-8105-F7A33657A32D}">
      <formula1>$H$11:$H$351</formula1>
    </dataValidation>
    <dataValidation type="list" allowBlank="1" showInputMessage="1" showErrorMessage="1" sqref="K205:K351 K353:K354 K11:K203" xr:uid="{7D2EB791-BB35-4E51-A13E-C48F6EDA682F}">
      <formula1>$K$11:$K$351</formula1>
    </dataValidation>
    <dataValidation type="list" allowBlank="1" showInputMessage="1" showErrorMessage="1" sqref="D182:D354 D11:D180" xr:uid="{9D1144E2-9075-4048-91B6-D9B2DF393076}">
      <formula1>$D$11:$D$352</formula1>
    </dataValidation>
    <dataValidation type="list" allowBlank="1" showInputMessage="1" showErrorMessage="1" sqref="F11:F354" xr:uid="{179B5612-57AC-4C98-9401-A07376194981}">
      <formula1>$F$11:$F$352</formula1>
    </dataValidation>
    <dataValidation type="list" allowBlank="1" showInputMessage="1" showErrorMessage="1" sqref="G11:G354" xr:uid="{82E37843-3EEE-42FE-BA7E-C3E94BD396D2}">
      <formula1>$G$11:$G$352</formula1>
    </dataValidation>
    <dataValidation type="list" allowBlank="1" showInputMessage="1" showErrorMessage="1" sqref="I353:I354 I11:I351" xr:uid="{88047E6E-663A-49D7-9EAA-A685F4F643D6}">
      <formula1>$I$11:$I$351</formula1>
    </dataValidation>
    <dataValidation type="list" allowBlank="1" showInputMessage="1" showErrorMessage="1" sqref="J353:J354 J11:J351" xr:uid="{D1469758-E56C-4B04-AB42-3AC93D935178}">
      <formula1>$J$11:$J$351</formula1>
    </dataValidation>
  </dataValidations>
  <printOptions horizontalCentered="1"/>
  <pageMargins left="0" right="0" top="0.75" bottom="0.75" header="0.3" footer="0.3"/>
  <pageSetup scale="1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18C84-D562-444B-8CA5-0C0FFA194488}">
  <sheetPr>
    <tabColor theme="4"/>
  </sheetPr>
  <dimension ref="A2:AE39"/>
  <sheetViews>
    <sheetView topLeftCell="A9" zoomScale="85" zoomScaleNormal="85" workbookViewId="0">
      <selection activeCell="A32" sqref="A32:XFD32"/>
    </sheetView>
  </sheetViews>
  <sheetFormatPr defaultColWidth="9" defaultRowHeight="15"/>
  <cols>
    <col min="1" max="1" width="11" style="99" customWidth="1"/>
    <col min="2" max="2" width="40.875" style="99" bestFit="1" customWidth="1"/>
    <col min="3" max="3" width="23.75" style="99" bestFit="1" customWidth="1"/>
    <col min="4" max="4" width="16.625" style="99" bestFit="1" customWidth="1"/>
    <col min="5" max="5" width="23.375" style="99" bestFit="1" customWidth="1"/>
    <col min="6" max="6" width="15.625" style="99" bestFit="1" customWidth="1"/>
    <col min="7" max="7" width="15.875" style="99" bestFit="1" customWidth="1"/>
    <col min="8" max="8" width="15.75" style="99" bestFit="1" customWidth="1"/>
    <col min="9" max="9" width="19" style="99" bestFit="1" customWidth="1"/>
    <col min="10" max="10" width="20" style="99" customWidth="1"/>
    <col min="11" max="11" width="23.5" style="99" customWidth="1"/>
    <col min="12" max="12" width="14" style="99" bestFit="1" customWidth="1"/>
    <col min="13" max="13" width="17.125" style="99" bestFit="1" customWidth="1"/>
    <col min="14" max="14" width="19.5" style="99" bestFit="1" customWidth="1"/>
    <col min="15" max="15" width="18.25" style="99" customWidth="1"/>
    <col min="16" max="16" width="20.375" style="99" bestFit="1" customWidth="1"/>
    <col min="17" max="17" width="15.875" style="99" customWidth="1"/>
    <col min="18" max="21" width="15.25" style="99" customWidth="1"/>
    <col min="22" max="22" width="17.875" style="99" bestFit="1" customWidth="1"/>
    <col min="23" max="23" width="18" style="99" bestFit="1" customWidth="1"/>
    <col min="24" max="24" width="11.625" style="99" bestFit="1" customWidth="1"/>
    <col min="25" max="25" width="11.75" style="99" bestFit="1" customWidth="1"/>
    <col min="26" max="26" width="18.375" style="99" bestFit="1" customWidth="1"/>
    <col min="27" max="27" width="16.75" style="99" customWidth="1"/>
    <col min="28" max="28" width="12.125" style="99" bestFit="1" customWidth="1"/>
    <col min="29" max="29" width="20.375" style="99" bestFit="1" customWidth="1"/>
    <col min="30" max="30" width="29" style="99" customWidth="1"/>
    <col min="31" max="31" width="23.875" style="99" customWidth="1"/>
    <col min="32" max="16384" width="9" style="99"/>
  </cols>
  <sheetData>
    <row r="2" spans="1:30">
      <c r="A2" s="484"/>
      <c r="B2" s="373" t="s">
        <v>58</v>
      </c>
      <c r="C2" s="737" t="s">
        <v>1196</v>
      </c>
      <c r="D2" s="737"/>
      <c r="E2" s="737"/>
      <c r="F2" s="737"/>
      <c r="G2" s="737"/>
      <c r="H2" s="737"/>
      <c r="I2" s="737"/>
      <c r="J2" s="738"/>
      <c r="K2" s="484"/>
      <c r="L2" s="484"/>
      <c r="M2" s="484"/>
      <c r="N2" s="484"/>
      <c r="O2" s="484"/>
      <c r="P2" s="484"/>
      <c r="Q2" s="484"/>
      <c r="R2" s="484"/>
      <c r="S2" s="484"/>
      <c r="T2" s="484"/>
      <c r="U2" s="484"/>
      <c r="V2" s="484"/>
      <c r="W2" s="484"/>
      <c r="X2" s="484"/>
      <c r="Y2" s="484"/>
      <c r="Z2" s="484"/>
      <c r="AA2" s="484"/>
      <c r="AB2" s="484"/>
      <c r="AC2" s="484"/>
      <c r="AD2" s="484"/>
    </row>
    <row r="3" spans="1:30" ht="15.75" thickBot="1">
      <c r="A3" s="484"/>
      <c r="B3" s="205" t="s">
        <v>102</v>
      </c>
      <c r="C3" s="741" t="s">
        <v>1197</v>
      </c>
      <c r="D3" s="741"/>
      <c r="E3" s="741"/>
      <c r="F3" s="741"/>
      <c r="G3" s="741"/>
      <c r="H3" s="741"/>
      <c r="I3" s="741"/>
      <c r="J3" s="742"/>
      <c r="K3" s="484"/>
      <c r="L3" s="484"/>
      <c r="M3" s="484"/>
      <c r="N3" s="484"/>
      <c r="O3" s="484"/>
      <c r="P3" s="484"/>
      <c r="Q3" s="484"/>
      <c r="R3" s="484"/>
      <c r="S3" s="484"/>
      <c r="T3" s="484"/>
      <c r="U3" s="484"/>
      <c r="V3" s="484"/>
      <c r="W3" s="484"/>
      <c r="X3" s="484"/>
      <c r="Y3" s="484"/>
      <c r="Z3" s="484"/>
      <c r="AA3" s="484"/>
      <c r="AB3" s="484"/>
      <c r="AC3" s="484"/>
      <c r="AD3" s="484"/>
    </row>
    <row r="4" spans="1:30" ht="15.75" thickBot="1">
      <c r="A4" s="484"/>
      <c r="B4" s="484"/>
      <c r="C4" s="484"/>
      <c r="D4" s="484"/>
      <c r="E4" s="484"/>
      <c r="F4" s="484"/>
      <c r="G4" s="484"/>
      <c r="H4" s="484"/>
      <c r="I4" s="484"/>
      <c r="J4" s="484"/>
      <c r="K4" s="484"/>
      <c r="L4" s="484"/>
      <c r="M4" s="484"/>
      <c r="N4" s="484"/>
      <c r="O4" s="484"/>
      <c r="P4" s="484"/>
      <c r="Q4" s="484"/>
      <c r="R4" s="484"/>
      <c r="S4" s="484"/>
      <c r="T4" s="484"/>
      <c r="U4" s="484"/>
      <c r="V4" s="484"/>
      <c r="W4" s="484"/>
      <c r="X4" s="484"/>
      <c r="Y4" s="484"/>
      <c r="Z4" s="484"/>
      <c r="AA4" s="484"/>
      <c r="AB4" s="484"/>
      <c r="AC4" s="484"/>
      <c r="AD4" s="484"/>
    </row>
    <row r="5" spans="1:30">
      <c r="A5" s="484"/>
      <c r="B5" s="374" t="s">
        <v>104</v>
      </c>
      <c r="C5" s="375" t="str">
        <f>'Read Me'!B10</f>
        <v>SoCalGas</v>
      </c>
      <c r="D5" s="484"/>
      <c r="E5" s="484"/>
      <c r="F5" s="484"/>
      <c r="G5" s="484"/>
      <c r="H5" s="484"/>
      <c r="I5" s="484"/>
      <c r="J5" s="484"/>
      <c r="K5" s="484"/>
      <c r="L5" s="484"/>
      <c r="M5" s="484"/>
      <c r="N5" s="484"/>
      <c r="O5" s="484"/>
      <c r="P5" s="484"/>
      <c r="Q5" s="484"/>
      <c r="R5" s="484"/>
      <c r="S5" s="484"/>
      <c r="T5" s="484"/>
      <c r="U5" s="484"/>
      <c r="V5" s="484"/>
      <c r="W5" s="484"/>
      <c r="X5" s="484"/>
      <c r="Y5" s="484"/>
      <c r="Z5" s="484"/>
      <c r="AA5" s="484"/>
      <c r="AB5" s="484"/>
      <c r="AC5" s="484"/>
      <c r="AD5" s="484"/>
    </row>
    <row r="6" spans="1:30" ht="15.75" thickBot="1">
      <c r="A6" s="484"/>
      <c r="B6" s="216" t="s">
        <v>105</v>
      </c>
      <c r="C6" s="207" t="str">
        <f>'Read Me'!B11</f>
        <v>2028-2035</v>
      </c>
      <c r="D6" s="484"/>
      <c r="E6" s="484"/>
      <c r="F6" s="484"/>
      <c r="G6" s="484"/>
      <c r="H6" s="484"/>
      <c r="I6" s="484"/>
      <c r="J6" s="484"/>
      <c r="K6" s="484"/>
      <c r="L6" s="484"/>
      <c r="M6" s="484"/>
      <c r="N6" s="484"/>
      <c r="O6" s="484"/>
      <c r="P6" s="484"/>
      <c r="Q6" s="484"/>
      <c r="R6" s="484"/>
      <c r="S6" s="484"/>
      <c r="T6" s="484"/>
      <c r="U6" s="484"/>
      <c r="V6" s="484"/>
      <c r="W6" s="484"/>
      <c r="X6" s="484"/>
      <c r="Y6" s="484"/>
      <c r="Z6" s="484"/>
      <c r="AA6" s="484"/>
      <c r="AB6" s="484"/>
      <c r="AC6" s="484"/>
      <c r="AD6" s="484"/>
    </row>
    <row r="7" spans="1:30" ht="33" customHeight="1">
      <c r="A7" s="484"/>
      <c r="B7" s="56" t="s">
        <v>1198</v>
      </c>
      <c r="C7" s="56"/>
      <c r="D7" s="56"/>
      <c r="E7" s="56"/>
      <c r="F7" s="484"/>
      <c r="G7" s="484"/>
      <c r="H7" s="484"/>
      <c r="I7" s="484"/>
      <c r="J7" s="484"/>
      <c r="K7" s="484"/>
      <c r="L7" s="484"/>
      <c r="M7" s="484"/>
      <c r="N7" s="484"/>
      <c r="O7" s="484"/>
      <c r="P7" s="484"/>
      <c r="Q7" s="484"/>
      <c r="R7" s="484"/>
      <c r="S7" s="484"/>
      <c r="T7" s="484"/>
      <c r="U7" s="484"/>
      <c r="V7" s="484"/>
      <c r="W7" s="484"/>
      <c r="X7" s="484"/>
      <c r="Y7" s="484"/>
      <c r="Z7" s="484"/>
      <c r="AA7" s="484"/>
      <c r="AB7" s="484"/>
      <c r="AC7" s="484"/>
      <c r="AD7" s="484"/>
    </row>
    <row r="8" spans="1:30" s="123" customFormat="1" ht="97.5" customHeight="1">
      <c r="A8" s="623" t="s">
        <v>359</v>
      </c>
      <c r="B8" s="263" t="s">
        <v>247</v>
      </c>
      <c r="C8" s="263" t="s">
        <v>246</v>
      </c>
      <c r="D8" s="263" t="s">
        <v>1199</v>
      </c>
      <c r="E8" s="263" t="s">
        <v>1200</v>
      </c>
      <c r="F8" s="263" t="s">
        <v>1201</v>
      </c>
      <c r="G8" s="263" t="s">
        <v>1202</v>
      </c>
      <c r="H8" s="263" t="s">
        <v>1203</v>
      </c>
      <c r="I8" s="263" t="s">
        <v>1204</v>
      </c>
      <c r="J8" s="263" t="s">
        <v>1205</v>
      </c>
      <c r="K8" s="263" t="s">
        <v>1206</v>
      </c>
      <c r="L8" s="263" t="s">
        <v>1207</v>
      </c>
      <c r="M8" s="263" t="s">
        <v>1208</v>
      </c>
      <c r="N8" s="263" t="s">
        <v>1209</v>
      </c>
      <c r="O8" s="263" t="s">
        <v>1210</v>
      </c>
      <c r="P8" s="263" t="s">
        <v>1211</v>
      </c>
      <c r="Q8" s="263" t="s">
        <v>1212</v>
      </c>
      <c r="R8" s="263" t="s">
        <v>1213</v>
      </c>
      <c r="S8" s="263" t="s">
        <v>1214</v>
      </c>
      <c r="T8" s="263" t="s">
        <v>1215</v>
      </c>
      <c r="U8" s="263" t="s">
        <v>1216</v>
      </c>
      <c r="V8" s="263" t="s">
        <v>1217</v>
      </c>
      <c r="W8" s="263" t="s">
        <v>1218</v>
      </c>
      <c r="X8" s="263" t="s">
        <v>1219</v>
      </c>
      <c r="Y8" s="263" t="s">
        <v>1220</v>
      </c>
      <c r="Z8" s="263" t="s">
        <v>1221</v>
      </c>
      <c r="AA8" s="263" t="s">
        <v>1222</v>
      </c>
      <c r="AB8" s="263" t="s">
        <v>1223</v>
      </c>
      <c r="AC8" s="263" t="s">
        <v>1224</v>
      </c>
      <c r="AD8" s="263" t="s">
        <v>1225</v>
      </c>
    </row>
    <row r="9" spans="1:30" s="128" customFormat="1" ht="96" customHeight="1">
      <c r="A9" s="127" t="s">
        <v>1226</v>
      </c>
      <c r="B9" s="264" t="s">
        <v>1227</v>
      </c>
      <c r="C9" s="264" t="s">
        <v>1228</v>
      </c>
      <c r="D9" s="264" t="s">
        <v>401</v>
      </c>
      <c r="E9" s="264" t="s">
        <v>1229</v>
      </c>
      <c r="F9" s="264" t="s">
        <v>1230</v>
      </c>
      <c r="G9" s="264" t="s">
        <v>1231</v>
      </c>
      <c r="H9" s="264" t="s">
        <v>1232</v>
      </c>
      <c r="I9" s="264" t="s">
        <v>1233</v>
      </c>
      <c r="J9" s="264" t="s">
        <v>1234</v>
      </c>
      <c r="K9" s="264" t="s">
        <v>1235</v>
      </c>
      <c r="L9" s="264" t="s">
        <v>1236</v>
      </c>
      <c r="M9" s="264" t="s">
        <v>1237</v>
      </c>
      <c r="N9" s="264" t="s">
        <v>1238</v>
      </c>
      <c r="O9" s="264" t="s">
        <v>1239</v>
      </c>
      <c r="P9" s="264" t="s">
        <v>1240</v>
      </c>
      <c r="Q9" s="264" t="s">
        <v>1241</v>
      </c>
      <c r="R9" s="264" t="s">
        <v>1242</v>
      </c>
      <c r="S9" s="265">
        <v>4500000</v>
      </c>
      <c r="T9" s="264" t="s">
        <v>1243</v>
      </c>
      <c r="U9" s="264" t="s">
        <v>1244</v>
      </c>
      <c r="V9" s="264" t="s">
        <v>1245</v>
      </c>
      <c r="W9" s="264" t="s">
        <v>1246</v>
      </c>
      <c r="X9" s="264" t="s">
        <v>1247</v>
      </c>
      <c r="Y9" s="264" t="s">
        <v>1248</v>
      </c>
      <c r="Z9" s="264" t="s">
        <v>1249</v>
      </c>
      <c r="AA9" s="264" t="s">
        <v>1250</v>
      </c>
      <c r="AB9" s="264" t="s">
        <v>1251</v>
      </c>
      <c r="AC9" s="264" t="s">
        <v>1252</v>
      </c>
      <c r="AD9" s="264" t="s">
        <v>1253</v>
      </c>
    </row>
    <row r="10" spans="1:30" ht="15.6" customHeight="1">
      <c r="A10" s="484">
        <v>1</v>
      </c>
      <c r="B10" s="659" t="s">
        <v>398</v>
      </c>
      <c r="C10" s="688" t="s">
        <v>397</v>
      </c>
      <c r="D10" s="688" t="s">
        <v>1254</v>
      </c>
      <c r="E10" s="688" t="s">
        <v>1255</v>
      </c>
      <c r="F10" s="688" t="s">
        <v>20</v>
      </c>
      <c r="G10" s="688" t="s">
        <v>26</v>
      </c>
      <c r="H10" s="705" t="s">
        <v>641</v>
      </c>
      <c r="I10" s="689" t="s">
        <v>39</v>
      </c>
      <c r="J10" s="688" t="s">
        <v>1256</v>
      </c>
      <c r="K10" s="688" t="s">
        <v>1257</v>
      </c>
      <c r="L10" s="688" t="s">
        <v>1258</v>
      </c>
      <c r="M10" s="688" t="s">
        <v>1259</v>
      </c>
      <c r="N10" s="688" t="s">
        <v>755</v>
      </c>
      <c r="O10" s="688" t="s">
        <v>755</v>
      </c>
      <c r="P10" s="688" t="s">
        <v>1260</v>
      </c>
      <c r="Q10" s="688" t="s">
        <v>1261</v>
      </c>
      <c r="R10" s="647" t="s">
        <v>1262</v>
      </c>
      <c r="S10" s="690">
        <v>28598204</v>
      </c>
      <c r="T10" s="691" t="s">
        <v>1263</v>
      </c>
      <c r="U10" s="688" t="s">
        <v>1264</v>
      </c>
      <c r="V10" s="688" t="s">
        <v>1265</v>
      </c>
      <c r="W10" s="688" t="s">
        <v>1266</v>
      </c>
      <c r="X10" s="688" t="s">
        <v>1267</v>
      </c>
      <c r="Y10" s="688" t="s">
        <v>1268</v>
      </c>
      <c r="Z10" s="688" t="s">
        <v>1269</v>
      </c>
      <c r="AA10" s="688" t="s">
        <v>24</v>
      </c>
      <c r="AB10" s="688" t="s">
        <v>1270</v>
      </c>
      <c r="AC10" s="688" t="s">
        <v>24</v>
      </c>
      <c r="AD10" s="454" t="s">
        <v>1271</v>
      </c>
    </row>
    <row r="11" spans="1:30" ht="15.6" customHeight="1">
      <c r="A11" s="484">
        <v>2</v>
      </c>
      <c r="B11" s="659" t="s">
        <v>400</v>
      </c>
      <c r="C11" s="688" t="s">
        <v>399</v>
      </c>
      <c r="D11" s="688" t="s">
        <v>401</v>
      </c>
      <c r="E11" s="688" t="s">
        <v>1255</v>
      </c>
      <c r="F11" s="688" t="s">
        <v>20</v>
      </c>
      <c r="G11" s="688" t="s">
        <v>26</v>
      </c>
      <c r="H11" s="688" t="s">
        <v>641</v>
      </c>
      <c r="I11" s="689" t="s">
        <v>27</v>
      </c>
      <c r="J11" s="435" t="s">
        <v>1272</v>
      </c>
      <c r="K11" s="435" t="s">
        <v>1273</v>
      </c>
      <c r="L11" s="436" t="s">
        <v>1274</v>
      </c>
      <c r="M11" s="436" t="s">
        <v>1275</v>
      </c>
      <c r="N11" s="436" t="s">
        <v>1276</v>
      </c>
      <c r="O11" s="436" t="s">
        <v>1277</v>
      </c>
      <c r="P11" s="436" t="s">
        <v>1278</v>
      </c>
      <c r="Q11" s="436" t="s">
        <v>1279</v>
      </c>
      <c r="R11" s="437" t="s">
        <v>1280</v>
      </c>
      <c r="S11" s="438">
        <v>56703061</v>
      </c>
      <c r="T11" s="691" t="s">
        <v>1281</v>
      </c>
      <c r="U11" s="688" t="s">
        <v>1282</v>
      </c>
      <c r="V11" s="688" t="s">
        <v>1283</v>
      </c>
      <c r="W11" s="688" t="s">
        <v>1284</v>
      </c>
      <c r="X11" s="688" t="s">
        <v>1285</v>
      </c>
      <c r="Y11" s="688" t="s">
        <v>1286</v>
      </c>
      <c r="Z11" s="688" t="s">
        <v>1287</v>
      </c>
      <c r="AA11" s="688" t="s">
        <v>1288</v>
      </c>
      <c r="AB11" s="688" t="s">
        <v>1289</v>
      </c>
      <c r="AC11" s="688" t="s">
        <v>24</v>
      </c>
      <c r="AD11" s="659" t="s">
        <v>1290</v>
      </c>
    </row>
    <row r="12" spans="1:30" ht="15.6" customHeight="1">
      <c r="A12" s="484">
        <v>3</v>
      </c>
      <c r="B12" s="650" t="s">
        <v>403</v>
      </c>
      <c r="C12" s="688" t="s">
        <v>402</v>
      </c>
      <c r="D12" s="688" t="s">
        <v>1254</v>
      </c>
      <c r="E12" s="688" t="s">
        <v>1255</v>
      </c>
      <c r="F12" s="688" t="s">
        <v>20</v>
      </c>
      <c r="G12" s="688" t="s">
        <v>26</v>
      </c>
      <c r="H12" s="688" t="s">
        <v>641</v>
      </c>
      <c r="I12" s="689" t="s">
        <v>27</v>
      </c>
      <c r="J12" s="439" t="s">
        <v>1291</v>
      </c>
      <c r="K12" s="688" t="s">
        <v>1292</v>
      </c>
      <c r="L12" s="439" t="s">
        <v>1293</v>
      </c>
      <c r="M12" s="688" t="s">
        <v>1294</v>
      </c>
      <c r="N12" s="688" t="s">
        <v>1295</v>
      </c>
      <c r="O12" s="688" t="s">
        <v>1296</v>
      </c>
      <c r="P12" s="688" t="s">
        <v>1297</v>
      </c>
      <c r="Q12" s="688" t="s">
        <v>1298</v>
      </c>
      <c r="R12" s="647" t="s">
        <v>1299</v>
      </c>
      <c r="S12" s="440">
        <v>56067154</v>
      </c>
      <c r="T12" s="691" t="s">
        <v>1300</v>
      </c>
      <c r="U12" s="688" t="s">
        <v>1301</v>
      </c>
      <c r="V12" s="688" t="s">
        <v>1245</v>
      </c>
      <c r="W12" s="688" t="s">
        <v>1302</v>
      </c>
      <c r="X12" s="688" t="s">
        <v>1303</v>
      </c>
      <c r="Y12" s="688" t="s">
        <v>1304</v>
      </c>
      <c r="Z12" s="688" t="s">
        <v>1305</v>
      </c>
      <c r="AA12" s="688" t="s">
        <v>1306</v>
      </c>
      <c r="AB12" s="688" t="s">
        <v>1307</v>
      </c>
      <c r="AC12" s="688" t="s">
        <v>24</v>
      </c>
      <c r="AD12" s="650" t="s">
        <v>1290</v>
      </c>
    </row>
    <row r="13" spans="1:30" ht="15.6" customHeight="1">
      <c r="A13" s="484">
        <v>4</v>
      </c>
      <c r="B13" s="650" t="s">
        <v>1308</v>
      </c>
      <c r="C13" s="688" t="s">
        <v>1309</v>
      </c>
      <c r="D13" s="688" t="s">
        <v>1254</v>
      </c>
      <c r="E13" s="688" t="s">
        <v>1255</v>
      </c>
      <c r="F13" s="688" t="s">
        <v>20</v>
      </c>
      <c r="G13" s="688" t="s">
        <v>26</v>
      </c>
      <c r="H13" s="688" t="s">
        <v>641</v>
      </c>
      <c r="I13" s="689" t="s">
        <v>27</v>
      </c>
      <c r="J13" s="435" t="s">
        <v>1310</v>
      </c>
      <c r="K13" s="435" t="s">
        <v>1311</v>
      </c>
      <c r="L13" s="435" t="s">
        <v>1312</v>
      </c>
      <c r="M13" s="435" t="s">
        <v>1313</v>
      </c>
      <c r="N13" s="435" t="s">
        <v>1314</v>
      </c>
      <c r="O13" s="435" t="s">
        <v>1315</v>
      </c>
      <c r="P13" s="435" t="s">
        <v>1316</v>
      </c>
      <c r="Q13" s="688" t="s">
        <v>1317</v>
      </c>
      <c r="R13" s="647" t="s">
        <v>1318</v>
      </c>
      <c r="S13" s="647" t="s">
        <v>1319</v>
      </c>
      <c r="T13" s="692" t="s">
        <v>1320</v>
      </c>
      <c r="U13" s="688" t="s">
        <v>1321</v>
      </c>
      <c r="V13" s="441" t="s">
        <v>1322</v>
      </c>
      <c r="W13" s="441" t="s">
        <v>1323</v>
      </c>
      <c r="X13" s="441" t="s">
        <v>1324</v>
      </c>
      <c r="Y13" s="441" t="s">
        <v>1325</v>
      </c>
      <c r="Z13" s="441" t="s">
        <v>1326</v>
      </c>
      <c r="AA13" s="441" t="s">
        <v>1327</v>
      </c>
      <c r="AB13" s="452" t="s">
        <v>1328</v>
      </c>
      <c r="AC13" s="688" t="s">
        <v>24</v>
      </c>
      <c r="AD13" s="455" t="s">
        <v>1329</v>
      </c>
    </row>
    <row r="14" spans="1:30" ht="15.6" customHeight="1">
      <c r="A14" s="484">
        <v>5</v>
      </c>
      <c r="B14" s="650" t="s">
        <v>572</v>
      </c>
      <c r="C14" s="688" t="s">
        <v>1330</v>
      </c>
      <c r="D14" s="688" t="s">
        <v>1254</v>
      </c>
      <c r="E14" s="688" t="s">
        <v>1255</v>
      </c>
      <c r="F14" s="688" t="s">
        <v>20</v>
      </c>
      <c r="G14" s="688" t="s">
        <v>26</v>
      </c>
      <c r="H14" s="688" t="s">
        <v>641</v>
      </c>
      <c r="I14" s="689" t="s">
        <v>27</v>
      </c>
      <c r="J14" s="435" t="s">
        <v>1331</v>
      </c>
      <c r="K14" s="435" t="s">
        <v>1332</v>
      </c>
      <c r="L14" s="435" t="s">
        <v>1333</v>
      </c>
      <c r="M14" s="435" t="s">
        <v>1334</v>
      </c>
      <c r="N14" s="435" t="s">
        <v>1335</v>
      </c>
      <c r="O14" s="435" t="s">
        <v>1336</v>
      </c>
      <c r="P14" s="435" t="s">
        <v>1337</v>
      </c>
      <c r="Q14" s="688" t="s">
        <v>1338</v>
      </c>
      <c r="R14" s="647" t="s">
        <v>1280</v>
      </c>
      <c r="S14" s="647" t="s">
        <v>1339</v>
      </c>
      <c r="T14" s="692" t="s">
        <v>1340</v>
      </c>
      <c r="U14" s="688" t="s">
        <v>1341</v>
      </c>
      <c r="V14" s="441" t="s">
        <v>1342</v>
      </c>
      <c r="W14" s="441" t="s">
        <v>1343</v>
      </c>
      <c r="X14" s="441" t="s">
        <v>1344</v>
      </c>
      <c r="Y14" s="441" t="s">
        <v>1345</v>
      </c>
      <c r="Z14" s="441" t="s">
        <v>1346</v>
      </c>
      <c r="AA14" s="441" t="s">
        <v>1347</v>
      </c>
      <c r="AB14" s="452" t="s">
        <v>1348</v>
      </c>
      <c r="AC14" s="688" t="s">
        <v>24</v>
      </c>
      <c r="AD14" s="455" t="s">
        <v>1349</v>
      </c>
    </row>
    <row r="15" spans="1:30" ht="15.6" customHeight="1">
      <c r="A15" s="484">
        <v>6</v>
      </c>
      <c r="B15" s="659" t="s">
        <v>405</v>
      </c>
      <c r="C15" s="688" t="s">
        <v>404</v>
      </c>
      <c r="D15" s="688" t="s">
        <v>401</v>
      </c>
      <c r="E15" s="688" t="s">
        <v>1255</v>
      </c>
      <c r="F15" s="688" t="s">
        <v>20</v>
      </c>
      <c r="G15" s="688" t="s">
        <v>26</v>
      </c>
      <c r="H15" s="688" t="s">
        <v>641</v>
      </c>
      <c r="I15" s="689" t="s">
        <v>33</v>
      </c>
      <c r="J15" s="688" t="s">
        <v>1350</v>
      </c>
      <c r="K15" s="688" t="s">
        <v>1351</v>
      </c>
      <c r="L15" s="688" t="s">
        <v>1352</v>
      </c>
      <c r="M15" s="688" t="s">
        <v>1353</v>
      </c>
      <c r="N15" s="688" t="s">
        <v>1354</v>
      </c>
      <c r="O15" s="688" t="s">
        <v>1355</v>
      </c>
      <c r="P15" s="688" t="s">
        <v>1356</v>
      </c>
      <c r="Q15" s="688" t="s">
        <v>1357</v>
      </c>
      <c r="R15" s="647" t="s">
        <v>1262</v>
      </c>
      <c r="S15" s="693" t="s">
        <v>1358</v>
      </c>
      <c r="T15" s="694" t="s">
        <v>1359</v>
      </c>
      <c r="U15" s="695" t="s">
        <v>1360</v>
      </c>
      <c r="V15" s="688" t="s">
        <v>1265</v>
      </c>
      <c r="W15" s="688" t="s">
        <v>1361</v>
      </c>
      <c r="X15" s="688" t="s">
        <v>1362</v>
      </c>
      <c r="Y15" s="688" t="s">
        <v>1363</v>
      </c>
      <c r="Z15" s="688" t="s">
        <v>1364</v>
      </c>
      <c r="AA15" s="688" t="s">
        <v>1365</v>
      </c>
      <c r="AB15" s="688" t="s">
        <v>1366</v>
      </c>
      <c r="AC15" s="688" t="s">
        <v>24</v>
      </c>
      <c r="AD15" s="659" t="s">
        <v>1290</v>
      </c>
    </row>
    <row r="16" spans="1:30" ht="15.6" customHeight="1">
      <c r="A16" s="484">
        <v>7</v>
      </c>
      <c r="B16" s="696" t="s">
        <v>407</v>
      </c>
      <c r="C16" s="695" t="s">
        <v>406</v>
      </c>
      <c r="D16" s="695" t="s">
        <v>1254</v>
      </c>
      <c r="E16" s="695" t="s">
        <v>1255</v>
      </c>
      <c r="F16" s="695" t="s">
        <v>20</v>
      </c>
      <c r="G16" s="695" t="s">
        <v>26</v>
      </c>
      <c r="H16" s="695" t="s">
        <v>641</v>
      </c>
      <c r="I16" s="697" t="s">
        <v>45</v>
      </c>
      <c r="J16" s="442" t="s">
        <v>1367</v>
      </c>
      <c r="K16" s="695" t="s">
        <v>1368</v>
      </c>
      <c r="L16" s="695" t="s">
        <v>1258</v>
      </c>
      <c r="M16" s="695" t="s">
        <v>1369</v>
      </c>
      <c r="N16" s="695" t="s">
        <v>1370</v>
      </c>
      <c r="O16" s="442" t="s">
        <v>1371</v>
      </c>
      <c r="P16" s="442" t="s">
        <v>1372</v>
      </c>
      <c r="Q16" s="695" t="s">
        <v>1357</v>
      </c>
      <c r="R16" s="626" t="s">
        <v>1373</v>
      </c>
      <c r="S16" s="693">
        <v>80389596</v>
      </c>
      <c r="T16" s="694" t="s">
        <v>1374</v>
      </c>
      <c r="U16" s="695" t="s">
        <v>1375</v>
      </c>
      <c r="V16" s="695" t="s">
        <v>1376</v>
      </c>
      <c r="W16" s="695" t="s">
        <v>1377</v>
      </c>
      <c r="X16" s="695" t="s">
        <v>1378</v>
      </c>
      <c r="Y16" s="695" t="s">
        <v>1379</v>
      </c>
      <c r="Z16" s="695" t="s">
        <v>1380</v>
      </c>
      <c r="AA16" s="695" t="s">
        <v>1381</v>
      </c>
      <c r="AB16" s="695" t="s">
        <v>1382</v>
      </c>
      <c r="AC16" s="688" t="s">
        <v>24</v>
      </c>
      <c r="AD16" s="456" t="s">
        <v>1383</v>
      </c>
    </row>
    <row r="17" spans="1:31" ht="15.6" customHeight="1">
      <c r="A17" s="484">
        <v>8</v>
      </c>
      <c r="B17" s="659" t="s">
        <v>409</v>
      </c>
      <c r="C17" s="688" t="s">
        <v>408</v>
      </c>
      <c r="D17" s="688" t="s">
        <v>1254</v>
      </c>
      <c r="E17" s="688" t="s">
        <v>1255</v>
      </c>
      <c r="F17" s="688" t="s">
        <v>20</v>
      </c>
      <c r="G17" s="688" t="s">
        <v>26</v>
      </c>
      <c r="H17" s="688" t="s">
        <v>641</v>
      </c>
      <c r="I17" s="689" t="s">
        <v>45</v>
      </c>
      <c r="J17" s="443" t="s">
        <v>1384</v>
      </c>
      <c r="K17" s="688" t="s">
        <v>1385</v>
      </c>
      <c r="L17" s="688" t="s">
        <v>1386</v>
      </c>
      <c r="M17" s="688" t="s">
        <v>1387</v>
      </c>
      <c r="N17" s="688" t="s">
        <v>1388</v>
      </c>
      <c r="O17" s="688" t="s">
        <v>1389</v>
      </c>
      <c r="P17" s="688" t="s">
        <v>1390</v>
      </c>
      <c r="Q17" s="443" t="s">
        <v>1391</v>
      </c>
      <c r="R17" s="647" t="s">
        <v>1262</v>
      </c>
      <c r="S17" s="690">
        <v>15821613</v>
      </c>
      <c r="T17" s="691" t="s">
        <v>1392</v>
      </c>
      <c r="U17" s="688" t="s">
        <v>1393</v>
      </c>
      <c r="V17" s="688" t="s">
        <v>1394</v>
      </c>
      <c r="W17" s="688" t="s">
        <v>1395</v>
      </c>
      <c r="X17" s="688" t="s">
        <v>1396</v>
      </c>
      <c r="Y17" s="688" t="s">
        <v>1397</v>
      </c>
      <c r="Z17" s="688" t="s">
        <v>1398</v>
      </c>
      <c r="AA17" s="688" t="s">
        <v>1399</v>
      </c>
      <c r="AB17" s="688" t="s">
        <v>1400</v>
      </c>
      <c r="AC17" s="688" t="s">
        <v>24</v>
      </c>
      <c r="AD17" s="454" t="s">
        <v>1401</v>
      </c>
      <c r="AE17" s="484"/>
    </row>
    <row r="18" spans="1:31" ht="15.6" customHeight="1">
      <c r="A18" s="484">
        <v>9</v>
      </c>
      <c r="B18" s="659" t="s">
        <v>411</v>
      </c>
      <c r="C18" s="688" t="s">
        <v>410</v>
      </c>
      <c r="D18" s="688" t="s">
        <v>1254</v>
      </c>
      <c r="E18" s="688" t="s">
        <v>1255</v>
      </c>
      <c r="F18" s="688" t="s">
        <v>29</v>
      </c>
      <c r="G18" s="688" t="s">
        <v>413</v>
      </c>
      <c r="H18" s="688" t="s">
        <v>7</v>
      </c>
      <c r="I18" s="689" t="s">
        <v>45</v>
      </c>
      <c r="J18" s="688" t="s">
        <v>1402</v>
      </c>
      <c r="K18" s="688" t="s">
        <v>1403</v>
      </c>
      <c r="L18" s="444" t="s">
        <v>1404</v>
      </c>
      <c r="M18" s="688" t="s">
        <v>1405</v>
      </c>
      <c r="N18" s="688" t="s">
        <v>1406</v>
      </c>
      <c r="O18" s="688" t="s">
        <v>1407</v>
      </c>
      <c r="P18" s="688" t="s">
        <v>1408</v>
      </c>
      <c r="Q18" s="688" t="s">
        <v>1298</v>
      </c>
      <c r="R18" s="647" t="s">
        <v>755</v>
      </c>
      <c r="S18" s="647" t="s">
        <v>755</v>
      </c>
      <c r="T18" s="691" t="s">
        <v>1409</v>
      </c>
      <c r="U18" s="698" t="s">
        <v>1410</v>
      </c>
      <c r="V18" s="688" t="s">
        <v>1411</v>
      </c>
      <c r="W18" s="688" t="s">
        <v>1412</v>
      </c>
      <c r="X18" s="688" t="s">
        <v>1413</v>
      </c>
      <c r="Y18" s="688" t="s">
        <v>1414</v>
      </c>
      <c r="Z18" s="688" t="s">
        <v>1415</v>
      </c>
      <c r="AA18" s="688" t="s">
        <v>1416</v>
      </c>
      <c r="AB18" s="688" t="s">
        <v>1417</v>
      </c>
      <c r="AC18" s="688" t="s">
        <v>24</v>
      </c>
      <c r="AD18" s="454" t="s">
        <v>1418</v>
      </c>
      <c r="AE18" s="484"/>
    </row>
    <row r="19" spans="1:31" ht="15.6" customHeight="1">
      <c r="A19" s="484">
        <v>10</v>
      </c>
      <c r="B19" s="659" t="s">
        <v>415</v>
      </c>
      <c r="C19" s="688" t="s">
        <v>414</v>
      </c>
      <c r="D19" s="688" t="s">
        <v>1254</v>
      </c>
      <c r="E19" s="688" t="s">
        <v>1255</v>
      </c>
      <c r="F19" s="688" t="s">
        <v>20</v>
      </c>
      <c r="G19" s="688" t="s">
        <v>26</v>
      </c>
      <c r="H19" s="688" t="s">
        <v>641</v>
      </c>
      <c r="I19" s="689" t="s">
        <v>18</v>
      </c>
      <c r="J19" s="688" t="s">
        <v>1419</v>
      </c>
      <c r="K19" s="688" t="s">
        <v>1420</v>
      </c>
      <c r="L19" s="435" t="s">
        <v>1421</v>
      </c>
      <c r="M19" s="688" t="s">
        <v>1422</v>
      </c>
      <c r="N19" s="688" t="s">
        <v>1423</v>
      </c>
      <c r="O19" s="688" t="s">
        <v>1424</v>
      </c>
      <c r="P19" s="435" t="s">
        <v>1425</v>
      </c>
      <c r="Q19" s="688" t="s">
        <v>1426</v>
      </c>
      <c r="R19" s="647" t="s">
        <v>1373</v>
      </c>
      <c r="S19" s="690" t="s">
        <v>1427</v>
      </c>
      <c r="T19" s="691" t="s">
        <v>1428</v>
      </c>
      <c r="U19" s="688" t="s">
        <v>1429</v>
      </c>
      <c r="V19" s="445" t="s">
        <v>1430</v>
      </c>
      <c r="W19" s="699" t="s">
        <v>1431</v>
      </c>
      <c r="X19" s="441" t="s">
        <v>1432</v>
      </c>
      <c r="Y19" s="441" t="s">
        <v>1433</v>
      </c>
      <c r="Z19" s="441" t="s">
        <v>1434</v>
      </c>
      <c r="AA19" s="688" t="s">
        <v>24</v>
      </c>
      <c r="AB19" s="688" t="s">
        <v>1435</v>
      </c>
      <c r="AC19" s="688" t="s">
        <v>24</v>
      </c>
      <c r="AD19" s="454" t="s">
        <v>1436</v>
      </c>
      <c r="AE19" s="484"/>
    </row>
    <row r="20" spans="1:31" ht="15.6" customHeight="1">
      <c r="A20" s="484">
        <v>11</v>
      </c>
      <c r="B20" s="659" t="s">
        <v>417</v>
      </c>
      <c r="C20" s="688" t="s">
        <v>416</v>
      </c>
      <c r="D20" s="688" t="s">
        <v>1254</v>
      </c>
      <c r="E20" s="688" t="s">
        <v>1255</v>
      </c>
      <c r="F20" s="688" t="s">
        <v>35</v>
      </c>
      <c r="G20" s="688" t="s">
        <v>26</v>
      </c>
      <c r="H20" s="688" t="s">
        <v>641</v>
      </c>
      <c r="I20" s="689" t="s">
        <v>18</v>
      </c>
      <c r="J20" s="688" t="s">
        <v>1437</v>
      </c>
      <c r="K20" s="688" t="s">
        <v>1438</v>
      </c>
      <c r="L20" s="435" t="s">
        <v>1439</v>
      </c>
      <c r="M20" s="688" t="s">
        <v>1440</v>
      </c>
      <c r="N20" s="688" t="s">
        <v>1441</v>
      </c>
      <c r="O20" s="688" t="s">
        <v>1442</v>
      </c>
      <c r="P20" s="435" t="s">
        <v>1443</v>
      </c>
      <c r="Q20" s="688" t="s">
        <v>1426</v>
      </c>
      <c r="R20" s="647" t="s">
        <v>1373</v>
      </c>
      <c r="S20" s="690" t="s">
        <v>1444</v>
      </c>
      <c r="T20" s="691" t="s">
        <v>1445</v>
      </c>
      <c r="U20" s="688" t="s">
        <v>1446</v>
      </c>
      <c r="V20" s="445" t="s">
        <v>1430</v>
      </c>
      <c r="W20" s="699" t="s">
        <v>1447</v>
      </c>
      <c r="X20" s="441" t="s">
        <v>1448</v>
      </c>
      <c r="Y20" s="441" t="s">
        <v>1449</v>
      </c>
      <c r="Z20" s="441" t="s">
        <v>1450</v>
      </c>
      <c r="AA20" s="688" t="s">
        <v>24</v>
      </c>
      <c r="AB20" s="688" t="s">
        <v>1451</v>
      </c>
      <c r="AC20" s="688" t="s">
        <v>24</v>
      </c>
      <c r="AD20" s="454" t="s">
        <v>1452</v>
      </c>
      <c r="AE20" s="484"/>
    </row>
    <row r="21" spans="1:31" ht="15.6" customHeight="1">
      <c r="A21" s="484">
        <v>12</v>
      </c>
      <c r="B21" s="659" t="s">
        <v>419</v>
      </c>
      <c r="C21" s="688" t="s">
        <v>418</v>
      </c>
      <c r="D21" s="688" t="s">
        <v>1254</v>
      </c>
      <c r="E21" s="688" t="s">
        <v>1255</v>
      </c>
      <c r="F21" s="688" t="s">
        <v>35</v>
      </c>
      <c r="G21" s="688" t="s">
        <v>26</v>
      </c>
      <c r="H21" s="688" t="s">
        <v>641</v>
      </c>
      <c r="I21" s="689" t="s">
        <v>18</v>
      </c>
      <c r="J21" s="688" t="s">
        <v>1453</v>
      </c>
      <c r="K21" s="688" t="s">
        <v>1420</v>
      </c>
      <c r="L21" s="435" t="s">
        <v>1454</v>
      </c>
      <c r="M21" s="688" t="s">
        <v>1455</v>
      </c>
      <c r="N21" s="688" t="s">
        <v>1456</v>
      </c>
      <c r="O21" s="688" t="s">
        <v>1457</v>
      </c>
      <c r="P21" s="435" t="s">
        <v>1458</v>
      </c>
      <c r="Q21" s="688" t="s">
        <v>1426</v>
      </c>
      <c r="R21" s="647" t="s">
        <v>1373</v>
      </c>
      <c r="S21" s="690">
        <v>11266561</v>
      </c>
      <c r="T21" s="691" t="s">
        <v>1459</v>
      </c>
      <c r="U21" s="688" t="s">
        <v>1460</v>
      </c>
      <c r="V21" s="445" t="s">
        <v>1430</v>
      </c>
      <c r="W21" s="699" t="s">
        <v>1461</v>
      </c>
      <c r="X21" s="441" t="s">
        <v>1462</v>
      </c>
      <c r="Y21" s="441" t="s">
        <v>1462</v>
      </c>
      <c r="Z21" s="441" t="s">
        <v>1463</v>
      </c>
      <c r="AA21" s="688" t="s">
        <v>24</v>
      </c>
      <c r="AB21" s="688" t="s">
        <v>1464</v>
      </c>
      <c r="AC21" s="688" t="s">
        <v>24</v>
      </c>
      <c r="AD21" s="454" t="s">
        <v>1465</v>
      </c>
      <c r="AE21" s="484"/>
    </row>
    <row r="22" spans="1:31" ht="15.6" customHeight="1">
      <c r="A22" s="484">
        <v>13</v>
      </c>
      <c r="B22" s="659" t="s">
        <v>421</v>
      </c>
      <c r="C22" s="688" t="s">
        <v>420</v>
      </c>
      <c r="D22" s="688" t="s">
        <v>1254</v>
      </c>
      <c r="E22" s="688" t="s">
        <v>1255</v>
      </c>
      <c r="F22" s="688" t="s">
        <v>35</v>
      </c>
      <c r="G22" s="688" t="s">
        <v>26</v>
      </c>
      <c r="H22" s="688" t="s">
        <v>641</v>
      </c>
      <c r="I22" s="689" t="s">
        <v>18</v>
      </c>
      <c r="J22" s="688" t="s">
        <v>1419</v>
      </c>
      <c r="K22" s="688" t="s">
        <v>1420</v>
      </c>
      <c r="L22" s="435" t="s">
        <v>1466</v>
      </c>
      <c r="M22" s="688" t="s">
        <v>1467</v>
      </c>
      <c r="N22" s="688" t="s">
        <v>1468</v>
      </c>
      <c r="O22" s="688" t="s">
        <v>1469</v>
      </c>
      <c r="P22" s="435" t="s">
        <v>1470</v>
      </c>
      <c r="Q22" s="688" t="s">
        <v>1357</v>
      </c>
      <c r="R22" s="647" t="s">
        <v>1471</v>
      </c>
      <c r="S22" s="690">
        <v>18898311</v>
      </c>
      <c r="T22" s="691" t="s">
        <v>1472</v>
      </c>
      <c r="U22" s="688" t="s">
        <v>1473</v>
      </c>
      <c r="V22" s="445" t="s">
        <v>1430</v>
      </c>
      <c r="W22" s="699" t="s">
        <v>1474</v>
      </c>
      <c r="X22" s="441" t="s">
        <v>1475</v>
      </c>
      <c r="Y22" s="441" t="s">
        <v>1476</v>
      </c>
      <c r="Z22" s="441" t="s">
        <v>1477</v>
      </c>
      <c r="AA22" s="688" t="s">
        <v>24</v>
      </c>
      <c r="AB22" s="688" t="s">
        <v>1478</v>
      </c>
      <c r="AC22" s="688" t="s">
        <v>24</v>
      </c>
      <c r="AD22" s="454" t="s">
        <v>1479</v>
      </c>
      <c r="AE22" s="484"/>
    </row>
    <row r="23" spans="1:31" ht="15.6" customHeight="1">
      <c r="A23" s="484">
        <v>14</v>
      </c>
      <c r="B23" s="659" t="s">
        <v>423</v>
      </c>
      <c r="C23" s="688" t="s">
        <v>422</v>
      </c>
      <c r="D23" s="688" t="s">
        <v>1254</v>
      </c>
      <c r="E23" s="688" t="s">
        <v>1255</v>
      </c>
      <c r="F23" s="688" t="s">
        <v>29</v>
      </c>
      <c r="G23" s="688" t="s">
        <v>413</v>
      </c>
      <c r="H23" s="688" t="s">
        <v>7</v>
      </c>
      <c r="I23" s="689" t="s">
        <v>18</v>
      </c>
      <c r="J23" s="688" t="s">
        <v>1480</v>
      </c>
      <c r="K23" s="688" t="s">
        <v>1481</v>
      </c>
      <c r="L23" s="435" t="s">
        <v>1482</v>
      </c>
      <c r="M23" s="435" t="s">
        <v>1483</v>
      </c>
      <c r="N23" s="688" t="s">
        <v>755</v>
      </c>
      <c r="O23" s="688" t="s">
        <v>755</v>
      </c>
      <c r="P23" s="435" t="s">
        <v>1484</v>
      </c>
      <c r="Q23" s="688" t="s">
        <v>1298</v>
      </c>
      <c r="R23" s="647" t="s">
        <v>755</v>
      </c>
      <c r="S23" s="647" t="s">
        <v>755</v>
      </c>
      <c r="T23" s="691" t="s">
        <v>1485</v>
      </c>
      <c r="U23" s="698" t="s">
        <v>1410</v>
      </c>
      <c r="V23" s="445" t="s">
        <v>1486</v>
      </c>
      <c r="W23" s="699" t="s">
        <v>1487</v>
      </c>
      <c r="X23" s="441" t="s">
        <v>1488</v>
      </c>
      <c r="Y23" s="441" t="s">
        <v>1489</v>
      </c>
      <c r="Z23" s="441" t="s">
        <v>1490</v>
      </c>
      <c r="AA23" s="445" t="s">
        <v>1491</v>
      </c>
      <c r="AB23" s="446" t="s">
        <v>1492</v>
      </c>
      <c r="AC23" s="688" t="s">
        <v>24</v>
      </c>
      <c r="AD23" s="454" t="s">
        <v>1493</v>
      </c>
      <c r="AE23" s="484"/>
    </row>
    <row r="24" spans="1:31" ht="15.6" customHeight="1">
      <c r="A24" s="484">
        <v>15</v>
      </c>
      <c r="B24" s="659" t="s">
        <v>425</v>
      </c>
      <c r="C24" s="688" t="s">
        <v>424</v>
      </c>
      <c r="D24" s="688" t="s">
        <v>1254</v>
      </c>
      <c r="E24" s="688" t="s">
        <v>1255</v>
      </c>
      <c r="F24" s="688" t="s">
        <v>20</v>
      </c>
      <c r="G24" s="688" t="s">
        <v>413</v>
      </c>
      <c r="H24" s="688" t="s">
        <v>7</v>
      </c>
      <c r="I24" s="689" t="s">
        <v>18</v>
      </c>
      <c r="J24" s="688" t="s">
        <v>17</v>
      </c>
      <c r="K24" s="688" t="s">
        <v>1494</v>
      </c>
      <c r="L24" s="435" t="s">
        <v>1495</v>
      </c>
      <c r="M24" s="435" t="s">
        <v>1496</v>
      </c>
      <c r="N24" s="688" t="s">
        <v>1497</v>
      </c>
      <c r="O24" s="688" t="s">
        <v>1498</v>
      </c>
      <c r="P24" s="435" t="s">
        <v>1499</v>
      </c>
      <c r="Q24" s="688" t="s">
        <v>1500</v>
      </c>
      <c r="R24" s="647" t="s">
        <v>1280</v>
      </c>
      <c r="S24" s="690">
        <v>46282516</v>
      </c>
      <c r="T24" s="691" t="s">
        <v>1501</v>
      </c>
      <c r="U24" s="688" t="s">
        <v>1502</v>
      </c>
      <c r="V24" s="698" t="s">
        <v>1503</v>
      </c>
      <c r="W24" s="698" t="s">
        <v>1504</v>
      </c>
      <c r="X24" s="698" t="s">
        <v>1505</v>
      </c>
      <c r="Y24" s="698" t="s">
        <v>1506</v>
      </c>
      <c r="Z24" s="698" t="s">
        <v>1507</v>
      </c>
      <c r="AA24" s="698" t="s">
        <v>1508</v>
      </c>
      <c r="AB24" s="698" t="s">
        <v>1509</v>
      </c>
      <c r="AC24" s="688" t="s">
        <v>24</v>
      </c>
      <c r="AD24" s="454" t="s">
        <v>1510</v>
      </c>
      <c r="AE24" s="484"/>
    </row>
    <row r="25" spans="1:31" ht="15.6" customHeight="1">
      <c r="A25" s="484">
        <v>16</v>
      </c>
      <c r="B25" s="659" t="s">
        <v>427</v>
      </c>
      <c r="C25" s="688" t="s">
        <v>426</v>
      </c>
      <c r="D25" s="688" t="s">
        <v>1254</v>
      </c>
      <c r="E25" s="688" t="s">
        <v>1255</v>
      </c>
      <c r="F25" s="688" t="s">
        <v>20</v>
      </c>
      <c r="G25" s="688" t="s">
        <v>26</v>
      </c>
      <c r="H25" s="688" t="s">
        <v>641</v>
      </c>
      <c r="I25" s="689" t="s">
        <v>18</v>
      </c>
      <c r="J25" s="688" t="s">
        <v>1453</v>
      </c>
      <c r="K25" s="688" t="s">
        <v>1511</v>
      </c>
      <c r="L25" s="435" t="s">
        <v>1512</v>
      </c>
      <c r="M25" s="435" t="s">
        <v>1513</v>
      </c>
      <c r="N25" s="688" t="s">
        <v>1514</v>
      </c>
      <c r="O25" s="688" t="s">
        <v>1515</v>
      </c>
      <c r="P25" s="435" t="s">
        <v>1516</v>
      </c>
      <c r="Q25" s="688" t="s">
        <v>1426</v>
      </c>
      <c r="R25" s="647" t="s">
        <v>1280</v>
      </c>
      <c r="S25" s="690">
        <v>16807815</v>
      </c>
      <c r="T25" s="691" t="s">
        <v>1517</v>
      </c>
      <c r="U25" s="688" t="s">
        <v>1518</v>
      </c>
      <c r="V25" s="698" t="s">
        <v>1519</v>
      </c>
      <c r="W25" s="698" t="s">
        <v>1520</v>
      </c>
      <c r="X25" s="698" t="s">
        <v>1521</v>
      </c>
      <c r="Y25" s="698" t="s">
        <v>1522</v>
      </c>
      <c r="Z25" s="698" t="s">
        <v>1523</v>
      </c>
      <c r="AA25" s="698" t="s">
        <v>24</v>
      </c>
      <c r="AB25" s="698" t="s">
        <v>1478</v>
      </c>
      <c r="AC25" s="688" t="s">
        <v>24</v>
      </c>
      <c r="AD25" s="454" t="s">
        <v>1524</v>
      </c>
      <c r="AE25" s="484"/>
    </row>
    <row r="26" spans="1:31" ht="15.6" customHeight="1">
      <c r="A26" s="484">
        <v>17</v>
      </c>
      <c r="B26" s="659" t="s">
        <v>429</v>
      </c>
      <c r="C26" s="688" t="s">
        <v>428</v>
      </c>
      <c r="D26" s="688" t="s">
        <v>1254</v>
      </c>
      <c r="E26" s="688" t="s">
        <v>1255</v>
      </c>
      <c r="F26" s="688" t="s">
        <v>29</v>
      </c>
      <c r="G26" s="688" t="s">
        <v>26</v>
      </c>
      <c r="H26" s="688" t="s">
        <v>641</v>
      </c>
      <c r="I26" s="689" t="s">
        <v>18</v>
      </c>
      <c r="J26" s="688" t="s">
        <v>1525</v>
      </c>
      <c r="K26" s="688" t="s">
        <v>1526</v>
      </c>
      <c r="L26" s="688" t="s">
        <v>1527</v>
      </c>
      <c r="M26" s="688" t="s">
        <v>1528</v>
      </c>
      <c r="N26" s="688" t="s">
        <v>1529</v>
      </c>
      <c r="O26" s="688" t="s">
        <v>1530</v>
      </c>
      <c r="P26" s="688" t="s">
        <v>1531</v>
      </c>
      <c r="Q26" s="688" t="s">
        <v>1532</v>
      </c>
      <c r="R26" s="647" t="s">
        <v>755</v>
      </c>
      <c r="S26" s="647" t="s">
        <v>755</v>
      </c>
      <c r="T26" s="691" t="s">
        <v>1533</v>
      </c>
      <c r="U26" s="698" t="s">
        <v>1410</v>
      </c>
      <c r="V26" s="698" t="s">
        <v>1534</v>
      </c>
      <c r="W26" s="698" t="s">
        <v>1535</v>
      </c>
      <c r="X26" s="698" t="s">
        <v>1536</v>
      </c>
      <c r="Y26" s="698" t="s">
        <v>1537</v>
      </c>
      <c r="Z26" s="698" t="s">
        <v>1538</v>
      </c>
      <c r="AA26" s="698" t="s">
        <v>1539</v>
      </c>
      <c r="AB26" s="698" t="s">
        <v>1540</v>
      </c>
      <c r="AC26" s="688" t="s">
        <v>24</v>
      </c>
      <c r="AD26" s="454" t="s">
        <v>1541</v>
      </c>
      <c r="AE26" s="484"/>
    </row>
    <row r="27" spans="1:31" ht="15.6" customHeight="1">
      <c r="A27" s="484">
        <v>18</v>
      </c>
      <c r="B27" s="659" t="s">
        <v>431</v>
      </c>
      <c r="C27" s="688" t="s">
        <v>430</v>
      </c>
      <c r="D27" s="688" t="s">
        <v>1254</v>
      </c>
      <c r="E27" s="688" t="s">
        <v>1255</v>
      </c>
      <c r="F27" s="688" t="s">
        <v>20</v>
      </c>
      <c r="G27" s="688" t="s">
        <v>26</v>
      </c>
      <c r="H27" s="688" t="s">
        <v>641</v>
      </c>
      <c r="I27" s="689" t="s">
        <v>18</v>
      </c>
      <c r="J27" s="435" t="s">
        <v>1542</v>
      </c>
      <c r="K27" s="444" t="s">
        <v>1543</v>
      </c>
      <c r="L27" s="435" t="s">
        <v>1544</v>
      </c>
      <c r="M27" s="435" t="s">
        <v>1545</v>
      </c>
      <c r="N27" s="688" t="s">
        <v>755</v>
      </c>
      <c r="O27" s="688" t="s">
        <v>755</v>
      </c>
      <c r="P27" s="435" t="s">
        <v>1546</v>
      </c>
      <c r="Q27" s="444" t="s">
        <v>1547</v>
      </c>
      <c r="R27" s="447" t="s">
        <v>1548</v>
      </c>
      <c r="S27" s="447" t="s">
        <v>1549</v>
      </c>
      <c r="T27" s="700" t="s">
        <v>1550</v>
      </c>
      <c r="U27" s="701" t="s">
        <v>1551</v>
      </c>
      <c r="V27" s="441" t="s">
        <v>1552</v>
      </c>
      <c r="W27" s="448" t="s">
        <v>1553</v>
      </c>
      <c r="X27" s="449" t="s">
        <v>1554</v>
      </c>
      <c r="Y27" s="441" t="s">
        <v>1555</v>
      </c>
      <c r="Z27" s="441" t="s">
        <v>1556</v>
      </c>
      <c r="AA27" s="441" t="s">
        <v>1557</v>
      </c>
      <c r="AB27" s="445" t="s">
        <v>1558</v>
      </c>
      <c r="AC27" s="688" t="s">
        <v>24</v>
      </c>
      <c r="AD27" s="454" t="s">
        <v>1559</v>
      </c>
      <c r="AE27" s="484"/>
    </row>
    <row r="28" spans="1:31" ht="15.6" customHeight="1">
      <c r="A28" s="484">
        <v>19</v>
      </c>
      <c r="B28" s="696" t="s">
        <v>433</v>
      </c>
      <c r="C28" s="695" t="s">
        <v>432</v>
      </c>
      <c r="D28" s="695" t="s">
        <v>401</v>
      </c>
      <c r="E28" s="695" t="s">
        <v>1255</v>
      </c>
      <c r="F28" s="695" t="s">
        <v>20</v>
      </c>
      <c r="G28" s="695" t="s">
        <v>413</v>
      </c>
      <c r="H28" s="695" t="s">
        <v>7</v>
      </c>
      <c r="I28" s="697" t="s">
        <v>884</v>
      </c>
      <c r="J28" s="695" t="s">
        <v>1560</v>
      </c>
      <c r="K28" s="695" t="s">
        <v>1561</v>
      </c>
      <c r="L28" s="695" t="s">
        <v>1562</v>
      </c>
      <c r="M28" s="695" t="s">
        <v>1563</v>
      </c>
      <c r="N28" s="695" t="s">
        <v>1564</v>
      </c>
      <c r="O28" s="695" t="s">
        <v>1565</v>
      </c>
      <c r="P28" s="695" t="s">
        <v>1566</v>
      </c>
      <c r="Q28" s="695" t="s">
        <v>1567</v>
      </c>
      <c r="R28" s="626" t="s">
        <v>1262</v>
      </c>
      <c r="S28" s="693">
        <v>106320630</v>
      </c>
      <c r="T28" s="694" t="s">
        <v>1568</v>
      </c>
      <c r="U28" s="695" t="s">
        <v>1569</v>
      </c>
      <c r="V28" s="702" t="s">
        <v>1265</v>
      </c>
      <c r="W28" s="695" t="s">
        <v>1570</v>
      </c>
      <c r="X28" s="702" t="s">
        <v>1571</v>
      </c>
      <c r="Y28" s="702" t="s">
        <v>1572</v>
      </c>
      <c r="Z28" s="702" t="s">
        <v>1573</v>
      </c>
      <c r="AA28" s="702" t="s">
        <v>1574</v>
      </c>
      <c r="AB28" s="688"/>
      <c r="AC28" s="688" t="s">
        <v>24</v>
      </c>
      <c r="AD28" s="695" t="s">
        <v>1290</v>
      </c>
      <c r="AE28" s="484"/>
    </row>
    <row r="29" spans="1:31" ht="15.6" customHeight="1">
      <c r="A29" s="484">
        <v>20</v>
      </c>
      <c r="B29" s="696" t="s">
        <v>1575</v>
      </c>
      <c r="C29" s="688" t="s">
        <v>434</v>
      </c>
      <c r="D29" s="688" t="s">
        <v>401</v>
      </c>
      <c r="E29" s="688" t="s">
        <v>1255</v>
      </c>
      <c r="F29" s="688" t="s">
        <v>20</v>
      </c>
      <c r="G29" s="688" t="s">
        <v>26</v>
      </c>
      <c r="H29" s="688" t="s">
        <v>641</v>
      </c>
      <c r="I29" s="689" t="s">
        <v>884</v>
      </c>
      <c r="J29" s="688" t="s">
        <v>1576</v>
      </c>
      <c r="K29" s="688" t="s">
        <v>1577</v>
      </c>
      <c r="L29" s="688" t="s">
        <v>1578</v>
      </c>
      <c r="M29" s="444" t="s">
        <v>1579</v>
      </c>
      <c r="N29" s="688" t="s">
        <v>1580</v>
      </c>
      <c r="O29" s="688" t="s">
        <v>1581</v>
      </c>
      <c r="P29" s="688" t="s">
        <v>1582</v>
      </c>
      <c r="Q29" s="688" t="s">
        <v>1583</v>
      </c>
      <c r="R29" s="647" t="s">
        <v>1584</v>
      </c>
      <c r="S29" s="447" t="s">
        <v>1585</v>
      </c>
      <c r="T29" s="691" t="s">
        <v>1586</v>
      </c>
      <c r="U29" s="688" t="s">
        <v>1587</v>
      </c>
      <c r="V29" s="688" t="s">
        <v>1376</v>
      </c>
      <c r="W29" s="450" t="s">
        <v>1588</v>
      </c>
      <c r="X29" s="688" t="s">
        <v>1589</v>
      </c>
      <c r="Y29" s="688" t="s">
        <v>1590</v>
      </c>
      <c r="Z29" s="688" t="s">
        <v>1591</v>
      </c>
      <c r="AA29" s="688" t="s">
        <v>1592</v>
      </c>
      <c r="AB29" s="688" t="s">
        <v>1593</v>
      </c>
      <c r="AC29" s="688" t="s">
        <v>24</v>
      </c>
      <c r="AD29" s="688" t="s">
        <v>1290</v>
      </c>
      <c r="AE29" s="484"/>
    </row>
    <row r="30" spans="1:31" ht="15.6" customHeight="1">
      <c r="A30" s="484">
        <v>21</v>
      </c>
      <c r="B30" s="659" t="s">
        <v>1594</v>
      </c>
      <c r="C30" s="688" t="s">
        <v>436</v>
      </c>
      <c r="D30" s="688" t="s">
        <v>1254</v>
      </c>
      <c r="E30" s="688" t="s">
        <v>1255</v>
      </c>
      <c r="F30" s="688" t="s">
        <v>20</v>
      </c>
      <c r="G30" s="688" t="s">
        <v>26</v>
      </c>
      <c r="H30" s="688" t="s">
        <v>641</v>
      </c>
      <c r="I30" s="689" t="s">
        <v>884</v>
      </c>
      <c r="J30" s="688" t="s">
        <v>1595</v>
      </c>
      <c r="K30" s="688" t="s">
        <v>1596</v>
      </c>
      <c r="L30" s="688" t="s">
        <v>1597</v>
      </c>
      <c r="M30" s="688" t="s">
        <v>1598</v>
      </c>
      <c r="N30" s="688" t="s">
        <v>1599</v>
      </c>
      <c r="O30" s="688" t="s">
        <v>1600</v>
      </c>
      <c r="P30" s="688" t="s">
        <v>1601</v>
      </c>
      <c r="Q30" s="688" t="s">
        <v>1261</v>
      </c>
      <c r="R30" s="647" t="s">
        <v>1602</v>
      </c>
      <c r="S30" s="690">
        <v>11340820</v>
      </c>
      <c r="T30" s="691" t="s">
        <v>1603</v>
      </c>
      <c r="U30" s="688" t="s">
        <v>1604</v>
      </c>
      <c r="V30" s="688" t="s">
        <v>1265</v>
      </c>
      <c r="W30" s="688" t="s">
        <v>1605</v>
      </c>
      <c r="X30" s="688" t="s">
        <v>1606</v>
      </c>
      <c r="Y30" s="688" t="s">
        <v>1607</v>
      </c>
      <c r="Z30" s="688" t="s">
        <v>1608</v>
      </c>
      <c r="AA30" s="688" t="s">
        <v>1609</v>
      </c>
      <c r="AB30" s="688" t="s">
        <v>1610</v>
      </c>
      <c r="AC30" s="688" t="s">
        <v>24</v>
      </c>
      <c r="AD30" s="454" t="s">
        <v>1611</v>
      </c>
      <c r="AE30" s="484"/>
    </row>
    <row r="31" spans="1:31" ht="15.6" customHeight="1">
      <c r="A31" s="484">
        <v>22</v>
      </c>
      <c r="B31" s="659" t="s">
        <v>1612</v>
      </c>
      <c r="C31" s="688" t="s">
        <v>438</v>
      </c>
      <c r="D31" s="688" t="s">
        <v>1254</v>
      </c>
      <c r="E31" s="688" t="s">
        <v>1255</v>
      </c>
      <c r="F31" s="688" t="s">
        <v>29</v>
      </c>
      <c r="G31" s="688" t="s">
        <v>26</v>
      </c>
      <c r="H31" s="688" t="s">
        <v>641</v>
      </c>
      <c r="I31" s="689" t="s">
        <v>884</v>
      </c>
      <c r="J31" s="688" t="s">
        <v>1525</v>
      </c>
      <c r="K31" s="688" t="s">
        <v>1613</v>
      </c>
      <c r="L31" s="688" t="s">
        <v>1527</v>
      </c>
      <c r="M31" s="688" t="s">
        <v>1614</v>
      </c>
      <c r="N31" s="688" t="s">
        <v>1615</v>
      </c>
      <c r="O31" s="688" t="s">
        <v>1616</v>
      </c>
      <c r="P31" s="688" t="s">
        <v>1617</v>
      </c>
      <c r="Q31" s="688" t="s">
        <v>1618</v>
      </c>
      <c r="R31" s="647" t="s">
        <v>1373</v>
      </c>
      <c r="S31" s="690">
        <v>13949134</v>
      </c>
      <c r="T31" s="700" t="s">
        <v>1619</v>
      </c>
      <c r="U31" s="688" t="s">
        <v>1620</v>
      </c>
      <c r="V31" s="698" t="s">
        <v>1621</v>
      </c>
      <c r="W31" s="698" t="s">
        <v>1622</v>
      </c>
      <c r="X31" s="698" t="s">
        <v>1623</v>
      </c>
      <c r="Y31" s="698" t="s">
        <v>1624</v>
      </c>
      <c r="Z31" s="698" t="s">
        <v>1625</v>
      </c>
      <c r="AA31" s="698" t="s">
        <v>1626</v>
      </c>
      <c r="AB31" s="688" t="s">
        <v>1627</v>
      </c>
      <c r="AC31" s="688" t="s">
        <v>24</v>
      </c>
      <c r="AD31" s="454" t="s">
        <v>1628</v>
      </c>
      <c r="AE31" s="484"/>
    </row>
    <row r="32" spans="1:31" ht="15.6" customHeight="1">
      <c r="A32" s="484">
        <v>23</v>
      </c>
      <c r="B32" s="659" t="s">
        <v>441</v>
      </c>
      <c r="C32" s="688" t="s">
        <v>440</v>
      </c>
      <c r="D32" s="688" t="s">
        <v>401</v>
      </c>
      <c r="E32" s="688" t="s">
        <v>1255</v>
      </c>
      <c r="F32" s="688" t="s">
        <v>29</v>
      </c>
      <c r="G32" s="688" t="s">
        <v>26</v>
      </c>
      <c r="H32" s="688" t="s">
        <v>46</v>
      </c>
      <c r="I32" s="689" t="s">
        <v>884</v>
      </c>
      <c r="J32" s="688" t="s">
        <v>1629</v>
      </c>
      <c r="K32" s="688" t="s">
        <v>1511</v>
      </c>
      <c r="L32" s="688" t="s">
        <v>1630</v>
      </c>
      <c r="M32" s="688" t="s">
        <v>1631</v>
      </c>
      <c r="N32" s="688" t="s">
        <v>1468</v>
      </c>
      <c r="O32" s="688" t="s">
        <v>1632</v>
      </c>
      <c r="P32" s="435" t="s">
        <v>1633</v>
      </c>
      <c r="Q32" s="688" t="s">
        <v>1426</v>
      </c>
      <c r="R32" s="647" t="s">
        <v>1280</v>
      </c>
      <c r="S32" s="690">
        <v>7228272</v>
      </c>
      <c r="T32" s="457" t="s">
        <v>1634</v>
      </c>
      <c r="U32" s="699" t="s">
        <v>1635</v>
      </c>
      <c r="V32" s="445" t="s">
        <v>1636</v>
      </c>
      <c r="W32" s="445" t="s">
        <v>1637</v>
      </c>
      <c r="X32" s="441" t="s">
        <v>1638</v>
      </c>
      <c r="Y32" s="445" t="s">
        <v>1639</v>
      </c>
      <c r="Z32" s="445" t="s">
        <v>1640</v>
      </c>
      <c r="AA32" s="445" t="s">
        <v>1641</v>
      </c>
      <c r="AB32" s="691" t="s">
        <v>1642</v>
      </c>
      <c r="AC32" s="688" t="s">
        <v>24</v>
      </c>
      <c r="AD32" s="688" t="s">
        <v>1290</v>
      </c>
      <c r="AE32" s="484"/>
    </row>
    <row r="33" spans="1:31" ht="15.6" customHeight="1">
      <c r="A33" s="484">
        <v>24</v>
      </c>
      <c r="B33" s="659" t="s">
        <v>1643</v>
      </c>
      <c r="C33" s="688" t="s">
        <v>442</v>
      </c>
      <c r="D33" s="688" t="s">
        <v>1254</v>
      </c>
      <c r="E33" s="688" t="s">
        <v>1255</v>
      </c>
      <c r="F33" s="688" t="s">
        <v>29</v>
      </c>
      <c r="G33" s="688" t="s">
        <v>26</v>
      </c>
      <c r="H33" s="688" t="s">
        <v>641</v>
      </c>
      <c r="I33" s="689" t="s">
        <v>884</v>
      </c>
      <c r="J33" s="688" t="s">
        <v>1644</v>
      </c>
      <c r="K33" s="435" t="s">
        <v>1645</v>
      </c>
      <c r="L33" s="688" t="s">
        <v>1646</v>
      </c>
      <c r="M33" s="688" t="s">
        <v>1647</v>
      </c>
      <c r="N33" s="688" t="s">
        <v>1648</v>
      </c>
      <c r="O33" s="688" t="s">
        <v>1649</v>
      </c>
      <c r="P33" s="435" t="s">
        <v>1650</v>
      </c>
      <c r="Q33" s="688" t="s">
        <v>1651</v>
      </c>
      <c r="R33" s="647" t="s">
        <v>1652</v>
      </c>
      <c r="S33" s="690" t="s">
        <v>1653</v>
      </c>
      <c r="T33" s="457" t="s">
        <v>1654</v>
      </c>
      <c r="U33" s="688" t="s">
        <v>1655</v>
      </c>
      <c r="V33" s="445" t="s">
        <v>1656</v>
      </c>
      <c r="W33" s="445" t="s">
        <v>1657</v>
      </c>
      <c r="X33" s="441" t="s">
        <v>1658</v>
      </c>
      <c r="Y33" s="445" t="s">
        <v>1659</v>
      </c>
      <c r="Z33" s="445" t="s">
        <v>1660</v>
      </c>
      <c r="AA33" s="445" t="s">
        <v>1661</v>
      </c>
      <c r="AB33" s="691" t="s">
        <v>1662</v>
      </c>
      <c r="AC33" s="688" t="s">
        <v>24</v>
      </c>
      <c r="AD33" s="458" t="s">
        <v>1663</v>
      </c>
      <c r="AE33" s="484"/>
    </row>
    <row r="34" spans="1:31" ht="15.6" customHeight="1">
      <c r="A34" s="484">
        <v>25</v>
      </c>
      <c r="B34" s="659" t="s">
        <v>445</v>
      </c>
      <c r="C34" s="688" t="s">
        <v>444</v>
      </c>
      <c r="D34" s="688" t="s">
        <v>1254</v>
      </c>
      <c r="E34" s="688" t="s">
        <v>1255</v>
      </c>
      <c r="F34" s="688" t="s">
        <v>29</v>
      </c>
      <c r="G34" s="688" t="s">
        <v>413</v>
      </c>
      <c r="H34" s="688" t="s">
        <v>7</v>
      </c>
      <c r="I34" s="689" t="s">
        <v>884</v>
      </c>
      <c r="J34" s="688" t="s">
        <v>1664</v>
      </c>
      <c r="K34" s="435" t="s">
        <v>1665</v>
      </c>
      <c r="L34" s="688" t="s">
        <v>1666</v>
      </c>
      <c r="M34" s="688" t="s">
        <v>1667</v>
      </c>
      <c r="N34" s="688" t="s">
        <v>1668</v>
      </c>
      <c r="O34" s="688" t="s">
        <v>1407</v>
      </c>
      <c r="P34" s="688" t="s">
        <v>1669</v>
      </c>
      <c r="Q34" s="688" t="s">
        <v>1670</v>
      </c>
      <c r="R34" s="647" t="s">
        <v>1671</v>
      </c>
      <c r="S34" s="451" t="s">
        <v>1672</v>
      </c>
      <c r="T34" s="457" t="s">
        <v>1673</v>
      </c>
      <c r="U34" s="688" t="s">
        <v>1655</v>
      </c>
      <c r="V34" s="688" t="s">
        <v>1674</v>
      </c>
      <c r="W34" s="688" t="s">
        <v>1675</v>
      </c>
      <c r="X34" s="688" t="s">
        <v>1676</v>
      </c>
      <c r="Y34" s="688" t="s">
        <v>1414</v>
      </c>
      <c r="Z34" s="688" t="s">
        <v>1415</v>
      </c>
      <c r="AA34" s="688" t="s">
        <v>1677</v>
      </c>
      <c r="AB34" s="688" t="s">
        <v>1678</v>
      </c>
      <c r="AC34" s="688" t="s">
        <v>24</v>
      </c>
      <c r="AD34" s="454" t="s">
        <v>1679</v>
      </c>
      <c r="AE34" s="484"/>
    </row>
    <row r="35" spans="1:31" ht="15.6" customHeight="1">
      <c r="A35" s="484">
        <v>26</v>
      </c>
      <c r="B35" s="659" t="s">
        <v>448</v>
      </c>
      <c r="C35" s="688" t="s">
        <v>447</v>
      </c>
      <c r="D35" s="688" t="s">
        <v>1254</v>
      </c>
      <c r="E35" s="688" t="s">
        <v>1255</v>
      </c>
      <c r="F35" s="688" t="s">
        <v>29</v>
      </c>
      <c r="G35" s="688" t="s">
        <v>26</v>
      </c>
      <c r="H35" s="688" t="s">
        <v>641</v>
      </c>
      <c r="I35" s="689" t="s">
        <v>884</v>
      </c>
      <c r="J35" s="688" t="s">
        <v>1680</v>
      </c>
      <c r="K35" s="688" t="s">
        <v>1681</v>
      </c>
      <c r="L35" s="688" t="s">
        <v>1682</v>
      </c>
      <c r="M35" s="688" t="s">
        <v>1683</v>
      </c>
      <c r="N35" s="688" t="s">
        <v>1684</v>
      </c>
      <c r="O35" s="688" t="s">
        <v>1685</v>
      </c>
      <c r="P35" s="688" t="s">
        <v>1686</v>
      </c>
      <c r="Q35" s="443" t="s">
        <v>1687</v>
      </c>
      <c r="R35" s="647" t="s">
        <v>1671</v>
      </c>
      <c r="S35" s="647" t="s">
        <v>1671</v>
      </c>
      <c r="T35" s="457" t="s">
        <v>1688</v>
      </c>
      <c r="U35" s="688" t="s">
        <v>1655</v>
      </c>
      <c r="V35" s="688" t="s">
        <v>1689</v>
      </c>
      <c r="W35" s="688" t="s">
        <v>1690</v>
      </c>
      <c r="X35" s="688" t="s">
        <v>1691</v>
      </c>
      <c r="Y35" s="688" t="s">
        <v>1692</v>
      </c>
      <c r="Z35" s="688" t="s">
        <v>1693</v>
      </c>
      <c r="AA35" s="688" t="s">
        <v>1694</v>
      </c>
      <c r="AB35" s="688" t="s">
        <v>1695</v>
      </c>
      <c r="AC35" s="688" t="s">
        <v>24</v>
      </c>
      <c r="AD35" s="458" t="s">
        <v>1696</v>
      </c>
      <c r="AE35" s="484"/>
    </row>
    <row r="36" spans="1:31" ht="15.6" customHeight="1">
      <c r="A36" s="484">
        <v>27</v>
      </c>
      <c r="B36" s="659" t="s">
        <v>450</v>
      </c>
      <c r="C36" s="688" t="s">
        <v>449</v>
      </c>
      <c r="D36" s="688" t="s">
        <v>1254</v>
      </c>
      <c r="E36" s="688" t="s">
        <v>1255</v>
      </c>
      <c r="F36" s="688" t="s">
        <v>29</v>
      </c>
      <c r="G36" s="688" t="s">
        <v>413</v>
      </c>
      <c r="H36" s="688" t="s">
        <v>7</v>
      </c>
      <c r="I36" s="689" t="s">
        <v>884</v>
      </c>
      <c r="J36" s="688" t="s">
        <v>1697</v>
      </c>
      <c r="K36" s="688" t="s">
        <v>1698</v>
      </c>
      <c r="L36" s="688" t="s">
        <v>1699</v>
      </c>
      <c r="M36" s="688" t="s">
        <v>1700</v>
      </c>
      <c r="N36" s="688" t="s">
        <v>1701</v>
      </c>
      <c r="O36" s="688" t="s">
        <v>1702</v>
      </c>
      <c r="P36" s="688" t="s">
        <v>1703</v>
      </c>
      <c r="Q36" s="443" t="s">
        <v>1704</v>
      </c>
      <c r="R36" s="647" t="s">
        <v>1671</v>
      </c>
      <c r="S36" s="647" t="s">
        <v>1671</v>
      </c>
      <c r="T36" s="703" t="s">
        <v>1705</v>
      </c>
      <c r="U36" s="688" t="s">
        <v>1655</v>
      </c>
      <c r="V36" s="688" t="s">
        <v>1706</v>
      </c>
      <c r="W36" s="688" t="s">
        <v>1707</v>
      </c>
      <c r="X36" s="688" t="s">
        <v>1708</v>
      </c>
      <c r="Y36" s="688" t="s">
        <v>1709</v>
      </c>
      <c r="Z36" s="688" t="s">
        <v>1710</v>
      </c>
      <c r="AA36" s="688" t="s">
        <v>1711</v>
      </c>
      <c r="AB36" s="688" t="s">
        <v>1712</v>
      </c>
      <c r="AC36" s="688" t="s">
        <v>24</v>
      </c>
      <c r="AD36" s="454" t="s">
        <v>1713</v>
      </c>
      <c r="AE36" s="484"/>
    </row>
    <row r="37" spans="1:31" ht="15.6" customHeight="1">
      <c r="A37" s="484">
        <v>28</v>
      </c>
      <c r="B37" s="659" t="s">
        <v>452</v>
      </c>
      <c r="C37" s="688" t="s">
        <v>451</v>
      </c>
      <c r="D37" s="688" t="s">
        <v>1254</v>
      </c>
      <c r="E37" s="688" t="s">
        <v>1255</v>
      </c>
      <c r="F37" s="688" t="s">
        <v>29</v>
      </c>
      <c r="G37" s="688" t="s">
        <v>413</v>
      </c>
      <c r="H37" s="688" t="s">
        <v>7</v>
      </c>
      <c r="I37" s="689" t="s">
        <v>884</v>
      </c>
      <c r="J37" s="435" t="s">
        <v>1714</v>
      </c>
      <c r="K37" s="435" t="s">
        <v>1715</v>
      </c>
      <c r="L37" s="435" t="s">
        <v>1716</v>
      </c>
      <c r="M37" s="435" t="s">
        <v>1717</v>
      </c>
      <c r="N37" s="435" t="s">
        <v>1718</v>
      </c>
      <c r="O37" s="435" t="s">
        <v>1719</v>
      </c>
      <c r="P37" s="435" t="s">
        <v>1720</v>
      </c>
      <c r="Q37" s="688" t="s">
        <v>1298</v>
      </c>
      <c r="R37" s="647" t="s">
        <v>1671</v>
      </c>
      <c r="S37" s="647" t="s">
        <v>755</v>
      </c>
      <c r="T37" s="692" t="s">
        <v>1721</v>
      </c>
      <c r="U37" s="688" t="s">
        <v>1655</v>
      </c>
      <c r="V37" s="441" t="s">
        <v>1722</v>
      </c>
      <c r="W37" s="441" t="s">
        <v>1723</v>
      </c>
      <c r="X37" s="441" t="s">
        <v>1724</v>
      </c>
      <c r="Y37" s="441" t="s">
        <v>1725</v>
      </c>
      <c r="Z37" s="441" t="s">
        <v>1726</v>
      </c>
      <c r="AA37" s="441" t="s">
        <v>1727</v>
      </c>
      <c r="AB37" s="452" t="s">
        <v>1728</v>
      </c>
      <c r="AC37" s="441" t="s">
        <v>1729</v>
      </c>
      <c r="AD37" s="454" t="s">
        <v>1730</v>
      </c>
      <c r="AE37" s="484"/>
    </row>
    <row r="38" spans="1:31" ht="15.6" customHeight="1">
      <c r="A38" s="484">
        <v>29</v>
      </c>
      <c r="B38" s="659" t="s">
        <v>1731</v>
      </c>
      <c r="C38" s="688" t="s">
        <v>453</v>
      </c>
      <c r="D38" s="688" t="s">
        <v>1254</v>
      </c>
      <c r="E38" s="688" t="s">
        <v>1255</v>
      </c>
      <c r="F38" s="688" t="s">
        <v>29</v>
      </c>
      <c r="G38" s="688" t="s">
        <v>413</v>
      </c>
      <c r="H38" s="688" t="s">
        <v>7</v>
      </c>
      <c r="I38" s="689" t="s">
        <v>884</v>
      </c>
      <c r="J38" s="435" t="s">
        <v>1732</v>
      </c>
      <c r="K38" s="435" t="s">
        <v>1733</v>
      </c>
      <c r="L38" s="435" t="s">
        <v>1734</v>
      </c>
      <c r="M38" s="435" t="s">
        <v>1735</v>
      </c>
      <c r="N38" s="435" t="s">
        <v>1155</v>
      </c>
      <c r="O38" s="435" t="s">
        <v>1155</v>
      </c>
      <c r="P38" s="435" t="s">
        <v>1736</v>
      </c>
      <c r="Q38" s="688" t="s">
        <v>1298</v>
      </c>
      <c r="R38" s="647" t="s">
        <v>1737</v>
      </c>
      <c r="S38" s="647" t="s">
        <v>1155</v>
      </c>
      <c r="T38" s="691" t="s">
        <v>1738</v>
      </c>
      <c r="U38" s="688" t="s">
        <v>1655</v>
      </c>
      <c r="V38" s="441" t="s">
        <v>1739</v>
      </c>
      <c r="W38" s="441"/>
      <c r="X38" s="441" t="s">
        <v>1740</v>
      </c>
      <c r="Y38" s="441" t="s">
        <v>1741</v>
      </c>
      <c r="Z38" s="441" t="s">
        <v>1742</v>
      </c>
      <c r="AA38" s="441" t="s">
        <v>1743</v>
      </c>
      <c r="AB38" s="452" t="s">
        <v>1740</v>
      </c>
      <c r="AC38" s="441" t="s">
        <v>1744</v>
      </c>
      <c r="AD38" s="659" t="s">
        <v>1290</v>
      </c>
      <c r="AE38" s="484"/>
    </row>
    <row r="39" spans="1:31" ht="15.6" customHeight="1">
      <c r="A39" s="484">
        <v>30</v>
      </c>
      <c r="B39" s="659" t="s">
        <v>1745</v>
      </c>
      <c r="C39" s="688" t="s">
        <v>1746</v>
      </c>
      <c r="D39" s="688" t="s">
        <v>1254</v>
      </c>
      <c r="E39" s="688" t="s">
        <v>1255</v>
      </c>
      <c r="F39" s="688" t="s">
        <v>29</v>
      </c>
      <c r="G39" s="688" t="s">
        <v>26</v>
      </c>
      <c r="H39" s="688" t="s">
        <v>641</v>
      </c>
      <c r="I39" s="689" t="s">
        <v>884</v>
      </c>
      <c r="J39" s="688" t="s">
        <v>1747</v>
      </c>
      <c r="K39" s="444" t="s">
        <v>1748</v>
      </c>
      <c r="L39" s="688" t="s">
        <v>1749</v>
      </c>
      <c r="M39" s="444" t="s">
        <v>1750</v>
      </c>
      <c r="N39" s="688" t="s">
        <v>755</v>
      </c>
      <c r="O39" s="688" t="s">
        <v>755</v>
      </c>
      <c r="P39" s="444" t="s">
        <v>1751</v>
      </c>
      <c r="Q39" s="444" t="s">
        <v>1752</v>
      </c>
      <c r="R39" s="647" t="s">
        <v>1373</v>
      </c>
      <c r="S39" s="647" t="s">
        <v>755</v>
      </c>
      <c r="T39" s="691" t="s">
        <v>1753</v>
      </c>
      <c r="U39" s="688" t="s">
        <v>1655</v>
      </c>
      <c r="V39" s="441" t="s">
        <v>1739</v>
      </c>
      <c r="W39" s="441" t="s">
        <v>1754</v>
      </c>
      <c r="X39" s="441" t="s">
        <v>1755</v>
      </c>
      <c r="Y39" s="441" t="s">
        <v>1756</v>
      </c>
      <c r="Z39" s="441" t="s">
        <v>1757</v>
      </c>
      <c r="AA39" s="441" t="s">
        <v>1758</v>
      </c>
      <c r="AB39" s="444" t="s">
        <v>1759</v>
      </c>
      <c r="AC39" s="453" t="s">
        <v>24</v>
      </c>
      <c r="AD39" s="454" t="s">
        <v>1760</v>
      </c>
      <c r="AE39" s="484"/>
    </row>
  </sheetData>
  <mergeCells count="2">
    <mergeCell ref="C2:J2"/>
    <mergeCell ref="C3:J3"/>
  </mergeCells>
  <dataValidations count="3">
    <dataValidation type="list" allowBlank="1" showInputMessage="1" showErrorMessage="1" sqref="H35:H39 G18:H18 G28:H28 G34:H34 G36:G38 H25:H27 G23:H24 H29:H33 H19:H22 H10:H17" xr:uid="{DF89DAE7-FF18-4CA1-9E69-21329C4A21A2}">
      <formula1>"PA, Non-PA Third Party &amp; Partnership, Other"</formula1>
    </dataValidation>
    <dataValidation type="list" allowBlank="1" showInputMessage="1" showErrorMessage="1" sqref="G39 G19:G22 G25:G27 G29:G33 G35 G10:G17" xr:uid="{44CE1EF3-C714-4AE8-B184-F9ACBAB809F9}">
      <formula1>"PA, Third Party, Other"</formula1>
    </dataValidation>
    <dataValidation type="list" allowBlank="1" showInputMessage="1" showErrorMessage="1" sqref="G40:H41" xr:uid="{DDB2FC96-F370-4C8D-AE44-C939F7F0B37D}">
      <formula1>"PA, Third-Party, Other"</formula1>
    </dataValidation>
  </dataValidations>
  <hyperlinks>
    <hyperlink ref="AD13" r:id="rId1" xr:uid="{AA923CAD-19E3-4AEE-B283-3E461328DE11}"/>
    <hyperlink ref="AD39" r:id="rId2" xr:uid="{5B82CCB5-6569-41AA-9D01-D8392BE492C7}"/>
    <hyperlink ref="AD10" r:id="rId3" xr:uid="{881465E1-BFC2-49E8-AD83-083DF47EE762}"/>
    <hyperlink ref="AD16" r:id="rId4" xr:uid="{BB2DFF20-5518-486C-8E3E-2B90A87B327D}"/>
    <hyperlink ref="AD17" r:id="rId5" xr:uid="{4C74D80C-8BB4-4154-B854-FE19C83AD5EB}"/>
    <hyperlink ref="AD30" r:id="rId6" xr:uid="{8DC91FFF-F9D3-4995-97F3-AF2ED356A5C2}"/>
    <hyperlink ref="AD35" r:id="rId7" xr:uid="{E9322594-1D94-4305-870F-9410C63C076F}"/>
    <hyperlink ref="AD36" r:id="rId8" xr:uid="{3B52CDCF-5C35-4E19-808A-0F2A7264EDDA}"/>
    <hyperlink ref="AD19" r:id="rId9" xr:uid="{DAEE7EF5-146E-44BD-B7EF-9B3B0A47EB11}"/>
    <hyperlink ref="AD20" r:id="rId10" xr:uid="{C76EE95C-1361-40C3-AB23-D648621DD4AD}"/>
    <hyperlink ref="AD21" r:id="rId11" xr:uid="{936C7FAD-8D40-40E3-A886-52C1658B3941}"/>
    <hyperlink ref="AD22" r:id="rId12" xr:uid="{DA327EEA-A71C-4A5A-BBA3-8EF4FA0A0D58}"/>
    <hyperlink ref="AD23" r:id="rId13" xr:uid="{D5B927E9-51EC-45D9-BFDB-DD4E2091F447}"/>
    <hyperlink ref="AD24" r:id="rId14" xr:uid="{47BCA219-FB5B-48FD-8ADA-E55C37A3F55B}"/>
    <hyperlink ref="AD25" r:id="rId15" xr:uid="{26481576-20BD-49ED-8FA7-2938D7558A45}"/>
    <hyperlink ref="AD26" r:id="rId16" xr:uid="{B5A3C46D-5AE9-4433-A26C-C961F81F295A}"/>
    <hyperlink ref="AD31" r:id="rId17" xr:uid="{8F70B9FB-5BE2-44FB-8928-41F9A127AEDB}"/>
    <hyperlink ref="AD33" r:id="rId18" xr:uid="{29F9820D-A25C-4A57-8768-11A61400126C}"/>
    <hyperlink ref="AD37" r:id="rId19" xr:uid="{E0A94ECF-A352-44AD-804C-857EA3AB0B11}"/>
    <hyperlink ref="AD18" r:id="rId20" xr:uid="{9D58C93A-2DC1-4CBE-9499-88033EC861D4}"/>
    <hyperlink ref="AD34" r:id="rId21" xr:uid="{368FEB44-41A3-47AB-8166-720DF56C7301}"/>
    <hyperlink ref="AD27" r:id="rId22" xr:uid="{27CDFEC4-203B-4D22-9DD0-C3A995329209}"/>
    <hyperlink ref="AD14" r:id="rId23" xr:uid="{A404F7AA-4BE9-4CFA-918E-A2936B6EEC1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4BCA-7FDC-4517-9575-BBEEFC04AE79}">
  <sheetPr codeName="Sheet14">
    <tabColor theme="0" tint="-0.249977111117893"/>
    <pageSetUpPr fitToPage="1"/>
  </sheetPr>
  <dimension ref="B2:E32"/>
  <sheetViews>
    <sheetView workbookViewId="0"/>
  </sheetViews>
  <sheetFormatPr defaultColWidth="8.625" defaultRowHeight="15"/>
  <cols>
    <col min="1" max="1" width="2.625" style="36" customWidth="1"/>
    <col min="2" max="2" width="27.625" style="36" customWidth="1"/>
    <col min="3" max="3" width="22.125" style="36" customWidth="1"/>
    <col min="4" max="4" width="15.625" style="36" customWidth="1"/>
    <col min="5" max="5" width="76.125" style="36" customWidth="1"/>
    <col min="6" max="16384" width="8.625" style="36"/>
  </cols>
  <sheetData>
    <row r="2" spans="2:5" ht="14.45" customHeight="1">
      <c r="B2" s="715" t="s">
        <v>58</v>
      </c>
      <c r="C2" s="717" t="s">
        <v>62</v>
      </c>
      <c r="D2" s="718"/>
      <c r="E2" s="719"/>
    </row>
    <row r="3" spans="2:5">
      <c r="B3" s="716"/>
      <c r="C3" s="720"/>
      <c r="D3" s="721"/>
      <c r="E3" s="722"/>
    </row>
    <row r="4" spans="2:5" ht="14.45" customHeight="1" thickBot="1">
      <c r="B4" s="271" t="s">
        <v>102</v>
      </c>
      <c r="C4" s="728" t="s">
        <v>103</v>
      </c>
      <c r="D4" s="729"/>
      <c r="E4" s="730"/>
    </row>
    <row r="5" spans="2:5" ht="15.75" thickBot="1">
      <c r="B5" s="25"/>
      <c r="C5" s="557"/>
      <c r="D5" s="558"/>
      <c r="E5" s="559"/>
    </row>
    <row r="6" spans="2:5" ht="15.75">
      <c r="B6" s="369" t="s">
        <v>104</v>
      </c>
      <c r="C6" s="370" t="str">
        <f>'Read Me'!B10</f>
        <v>SoCalGas</v>
      </c>
      <c r="D6" s="559"/>
      <c r="E6" s="558"/>
    </row>
    <row r="7" spans="2:5" ht="16.5" thickBot="1">
      <c r="B7" s="199" t="s">
        <v>105</v>
      </c>
      <c r="C7" s="272" t="str">
        <f>'Read Me'!B11</f>
        <v>2028-2035</v>
      </c>
      <c r="D7" s="559"/>
      <c r="E7" s="559"/>
    </row>
    <row r="8" spans="2:5" ht="15.75" thickBot="1">
      <c r="B8" s="559"/>
      <c r="C8" s="559"/>
      <c r="D8" s="559"/>
      <c r="E8" s="559"/>
    </row>
    <row r="9" spans="2:5" ht="15.75" thickBot="1">
      <c r="B9" s="26" t="s">
        <v>106</v>
      </c>
      <c r="C9" s="559"/>
      <c r="D9" s="559"/>
      <c r="E9" s="559"/>
    </row>
    <row r="10" spans="2:5" ht="30.75" thickBot="1">
      <c r="B10" s="89" t="s">
        <v>107</v>
      </c>
      <c r="C10" s="90" t="s">
        <v>108</v>
      </c>
      <c r="D10" s="89" t="s">
        <v>109</v>
      </c>
      <c r="E10" s="90" t="s">
        <v>110</v>
      </c>
    </row>
    <row r="11" spans="2:5" ht="75.75" thickBot="1">
      <c r="B11" s="726" t="s">
        <v>111</v>
      </c>
      <c r="C11" s="726" t="s">
        <v>112</v>
      </c>
      <c r="D11" s="298" t="s">
        <v>113</v>
      </c>
      <c r="E11" s="134" t="s">
        <v>114</v>
      </c>
    </row>
    <row r="12" spans="2:5" ht="45.75" thickBot="1">
      <c r="B12" s="727"/>
      <c r="C12" s="727"/>
      <c r="D12" s="298" t="s">
        <v>115</v>
      </c>
      <c r="E12" s="371" t="s">
        <v>116</v>
      </c>
    </row>
    <row r="13" spans="2:5" ht="90.75" thickBot="1">
      <c r="B13" s="723" t="s">
        <v>117</v>
      </c>
      <c r="C13" s="723" t="s">
        <v>118</v>
      </c>
      <c r="D13" s="135" t="s">
        <v>119</v>
      </c>
      <c r="E13" s="372" t="s">
        <v>120</v>
      </c>
    </row>
    <row r="14" spans="2:5" ht="150.75" thickBot="1">
      <c r="B14" s="724"/>
      <c r="C14" s="724"/>
      <c r="D14" s="135" t="s">
        <v>121</v>
      </c>
      <c r="E14" s="10" t="s">
        <v>122</v>
      </c>
    </row>
    <row r="15" spans="2:5" ht="30.75" thickBot="1">
      <c r="B15" s="724"/>
      <c r="C15" s="724"/>
      <c r="D15" s="298" t="s">
        <v>123</v>
      </c>
      <c r="E15" s="136"/>
    </row>
    <row r="16" spans="2:5" ht="38.25" customHeight="1" thickBot="1">
      <c r="B16" s="725"/>
      <c r="C16" s="725"/>
      <c r="D16" s="137" t="s">
        <v>124</v>
      </c>
      <c r="E16" s="138" t="s">
        <v>125</v>
      </c>
    </row>
    <row r="17" spans="2:5" ht="32.25" customHeight="1" thickBot="1">
      <c r="B17" s="726" t="s">
        <v>126</v>
      </c>
      <c r="C17" s="726" t="s">
        <v>127</v>
      </c>
      <c r="D17" s="298" t="s">
        <v>128</v>
      </c>
      <c r="E17" s="726" t="s">
        <v>129</v>
      </c>
    </row>
    <row r="18" spans="2:5" ht="30.75" thickBot="1">
      <c r="B18" s="724"/>
      <c r="C18" s="724"/>
      <c r="D18" s="298" t="s">
        <v>130</v>
      </c>
      <c r="E18" s="724"/>
    </row>
    <row r="19" spans="2:5" ht="85.5" customHeight="1" thickBot="1">
      <c r="B19" s="724"/>
      <c r="C19" s="727"/>
      <c r="D19" s="298" t="s">
        <v>131</v>
      </c>
      <c r="E19" s="727"/>
    </row>
    <row r="20" spans="2:5" ht="43.5" customHeight="1" thickBot="1">
      <c r="B20" s="560" t="s">
        <v>132</v>
      </c>
      <c r="C20" s="138" t="s">
        <v>133</v>
      </c>
      <c r="D20" s="137" t="s">
        <v>134</v>
      </c>
      <c r="E20" s="139"/>
    </row>
    <row r="21" spans="2:5" ht="95.25" customHeight="1" thickBot="1">
      <c r="B21" s="137" t="s">
        <v>135</v>
      </c>
      <c r="C21" s="138" t="s">
        <v>136</v>
      </c>
      <c r="D21" s="137" t="s">
        <v>135</v>
      </c>
      <c r="E21" s="139"/>
    </row>
    <row r="22" spans="2:5">
      <c r="B22" s="726" t="s">
        <v>137</v>
      </c>
      <c r="C22" s="726" t="s">
        <v>138</v>
      </c>
      <c r="D22" s="731" t="s">
        <v>139</v>
      </c>
      <c r="E22" s="726" t="s">
        <v>140</v>
      </c>
    </row>
    <row r="23" spans="2:5" ht="15.75" thickBot="1">
      <c r="B23" s="727"/>
      <c r="C23" s="727"/>
      <c r="D23" s="732"/>
      <c r="E23" s="727"/>
    </row>
    <row r="24" spans="2:5" ht="15.75" thickBot="1">
      <c r="B24" s="723" t="s">
        <v>47</v>
      </c>
      <c r="C24" s="733" t="s">
        <v>141</v>
      </c>
      <c r="D24" s="298" t="s">
        <v>142</v>
      </c>
      <c r="E24" s="136" t="s">
        <v>143</v>
      </c>
    </row>
    <row r="25" spans="2:5" ht="30.75" thickBot="1">
      <c r="B25" s="727"/>
      <c r="C25" s="734"/>
      <c r="D25" s="298" t="s">
        <v>144</v>
      </c>
      <c r="E25" s="134" t="s">
        <v>145</v>
      </c>
    </row>
    <row r="26" spans="2:5" ht="30.75" thickBot="1">
      <c r="B26" s="723" t="s">
        <v>146</v>
      </c>
      <c r="C26" s="723" t="s">
        <v>147</v>
      </c>
      <c r="D26" s="298" t="s">
        <v>148</v>
      </c>
      <c r="E26" s="134" t="s">
        <v>149</v>
      </c>
    </row>
    <row r="27" spans="2:5" ht="30.75" thickBot="1">
      <c r="B27" s="727"/>
      <c r="C27" s="727"/>
      <c r="D27" s="298" t="s">
        <v>150</v>
      </c>
      <c r="E27" s="134" t="s">
        <v>151</v>
      </c>
    </row>
    <row r="28" spans="2:5" ht="59.25" customHeight="1" thickBot="1">
      <c r="B28" s="298" t="s">
        <v>152</v>
      </c>
      <c r="C28" s="134" t="s">
        <v>153</v>
      </c>
      <c r="D28" s="298" t="s">
        <v>154</v>
      </c>
      <c r="E28" s="136"/>
    </row>
    <row r="29" spans="2:5" ht="15.75" thickBot="1">
      <c r="B29" s="726" t="s">
        <v>155</v>
      </c>
      <c r="C29" s="726" t="s">
        <v>156</v>
      </c>
      <c r="D29" s="298" t="s">
        <v>157</v>
      </c>
      <c r="E29" s="726" t="s">
        <v>158</v>
      </c>
    </row>
    <row r="30" spans="2:5" ht="84.75" customHeight="1" thickBot="1">
      <c r="B30" s="727"/>
      <c r="C30" s="727"/>
      <c r="D30" s="298" t="s">
        <v>159</v>
      </c>
      <c r="E30" s="727"/>
    </row>
    <row r="31" spans="2:5" ht="83.25" customHeight="1" thickBot="1">
      <c r="B31" s="137" t="s">
        <v>160</v>
      </c>
      <c r="C31" s="138" t="s">
        <v>161</v>
      </c>
      <c r="D31" s="137" t="s">
        <v>160</v>
      </c>
      <c r="E31" s="139"/>
    </row>
    <row r="32" spans="2:5" ht="45.75" thickBot="1">
      <c r="B32" s="298" t="s">
        <v>162</v>
      </c>
      <c r="C32" s="134" t="s">
        <v>163</v>
      </c>
      <c r="D32" s="137" t="s">
        <v>162</v>
      </c>
      <c r="E32" s="139"/>
    </row>
  </sheetData>
  <mergeCells count="21">
    <mergeCell ref="B22:B23"/>
    <mergeCell ref="C22:C23"/>
    <mergeCell ref="D22:D23"/>
    <mergeCell ref="E22:E23"/>
    <mergeCell ref="B24:B25"/>
    <mergeCell ref="C24:C25"/>
    <mergeCell ref="B26:B27"/>
    <mergeCell ref="C26:C27"/>
    <mergeCell ref="B29:B30"/>
    <mergeCell ref="C29:C30"/>
    <mergeCell ref="E29:E30"/>
    <mergeCell ref="B2:B3"/>
    <mergeCell ref="C2:E3"/>
    <mergeCell ref="B13:B16"/>
    <mergeCell ref="C13:C16"/>
    <mergeCell ref="B17:B19"/>
    <mergeCell ref="C17:C19"/>
    <mergeCell ref="E17:E19"/>
    <mergeCell ref="B11:B12"/>
    <mergeCell ref="C11:C12"/>
    <mergeCell ref="C4:E4"/>
  </mergeCells>
  <pageMargins left="0.25" right="0.25" top="0.5" bottom="0.5" header="0.3" footer="0.3"/>
  <pageSetup scale="5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1A77-E2ED-4E0A-8D2B-24FD9278AA6A}">
  <sheetPr codeName="Sheet2">
    <tabColor theme="4"/>
    <pageSetUpPr fitToPage="1"/>
  </sheetPr>
  <dimension ref="A2:AI40"/>
  <sheetViews>
    <sheetView topLeftCell="A5" workbookViewId="0">
      <selection activeCell="G23" sqref="G23"/>
    </sheetView>
  </sheetViews>
  <sheetFormatPr defaultColWidth="9" defaultRowHeight="15"/>
  <cols>
    <col min="1" max="1" width="2.875" style="39" customWidth="1"/>
    <col min="2" max="2" width="12.25" style="39" bestFit="1" customWidth="1"/>
    <col min="3" max="3" width="64.125" style="39" customWidth="1"/>
    <col min="4" max="4" width="14.125" style="39" customWidth="1"/>
    <col min="5" max="5" width="13.25" style="39" customWidth="1"/>
    <col min="6" max="7" width="12.375" style="39" bestFit="1" customWidth="1"/>
    <col min="8" max="8" width="14.5" style="39" customWidth="1"/>
    <col min="9" max="10" width="12.375" style="39" bestFit="1" customWidth="1"/>
    <col min="11" max="11" width="12.875" style="39" customWidth="1"/>
    <col min="12" max="12" width="12.75" style="39" customWidth="1"/>
    <col min="13" max="13" width="11.125" style="39" bestFit="1" customWidth="1"/>
    <col min="14" max="14" width="11" style="39" bestFit="1" customWidth="1"/>
    <col min="15" max="15" width="13.125" style="39" bestFit="1" customWidth="1"/>
    <col min="16" max="16" width="14.5" style="39" bestFit="1" customWidth="1"/>
    <col min="17" max="17" width="10.125" style="39" bestFit="1" customWidth="1"/>
    <col min="18" max="19" width="11" style="39" bestFit="1" customWidth="1"/>
    <col min="20" max="16384" width="9" style="39"/>
  </cols>
  <sheetData>
    <row r="2" spans="2:12" ht="15.6" customHeight="1">
      <c r="B2" s="735" t="s">
        <v>58</v>
      </c>
      <c r="C2" s="737" t="s">
        <v>64</v>
      </c>
      <c r="D2" s="737"/>
      <c r="E2" s="737"/>
      <c r="F2" s="737"/>
      <c r="G2" s="738"/>
      <c r="H2" s="484"/>
      <c r="I2" s="484"/>
      <c r="J2" s="484"/>
      <c r="K2" s="484"/>
      <c r="L2" s="484"/>
    </row>
    <row r="3" spans="2:12">
      <c r="B3" s="736"/>
      <c r="C3" s="739"/>
      <c r="D3" s="739"/>
      <c r="E3" s="739"/>
      <c r="F3" s="739"/>
      <c r="G3" s="740"/>
      <c r="H3" s="484"/>
      <c r="I3" s="484"/>
      <c r="J3" s="484"/>
      <c r="K3" s="484"/>
      <c r="L3" s="484"/>
    </row>
    <row r="4" spans="2:12" ht="15.75" thickBot="1">
      <c r="B4" s="273" t="s">
        <v>102</v>
      </c>
      <c r="C4" s="741" t="s">
        <v>164</v>
      </c>
      <c r="D4" s="741"/>
      <c r="E4" s="741"/>
      <c r="F4" s="741"/>
      <c r="G4" s="742"/>
      <c r="H4" s="484"/>
      <c r="I4" s="484"/>
      <c r="J4" s="484"/>
      <c r="K4" s="484"/>
      <c r="L4" s="484"/>
    </row>
    <row r="5" spans="2:12" ht="15.75" thickBot="1">
      <c r="B5" s="484"/>
      <c r="C5" s="484"/>
      <c r="D5" s="558"/>
      <c r="E5" s="558"/>
      <c r="F5" s="558"/>
      <c r="G5" s="484"/>
      <c r="H5" s="484"/>
      <c r="I5" s="484"/>
      <c r="J5" s="484"/>
      <c r="K5" s="484"/>
      <c r="L5" s="484"/>
    </row>
    <row r="6" spans="2:12" ht="15.75">
      <c r="B6" s="374" t="s">
        <v>104</v>
      </c>
      <c r="C6" s="375" t="str">
        <f>'Read Me'!B10</f>
        <v>SoCalGas</v>
      </c>
      <c r="D6" s="484"/>
      <c r="E6"/>
      <c r="F6" s="484"/>
      <c r="G6" s="484"/>
      <c r="H6" s="484"/>
      <c r="I6" s="484"/>
      <c r="J6" s="484"/>
      <c r="K6" s="484"/>
      <c r="L6" s="484"/>
    </row>
    <row r="7" spans="2:12" ht="16.5" thickBot="1">
      <c r="B7" s="216" t="s">
        <v>105</v>
      </c>
      <c r="C7" s="207" t="str">
        <f>'Read Me'!B11</f>
        <v>2028-2035</v>
      </c>
      <c r="D7" s="484"/>
      <c r="E7"/>
      <c r="F7" s="484"/>
      <c r="G7" s="484"/>
      <c r="H7" s="484"/>
      <c r="I7" s="484"/>
      <c r="J7" s="484"/>
      <c r="K7" s="484"/>
      <c r="L7" s="484"/>
    </row>
    <row r="8" spans="2:12" ht="15.75" thickBot="1">
      <c r="B8" s="484"/>
      <c r="C8" s="484"/>
      <c r="D8" s="484"/>
      <c r="E8" s="55"/>
      <c r="F8" s="484"/>
      <c r="G8" s="484"/>
      <c r="H8" s="484"/>
      <c r="I8" s="484"/>
      <c r="J8" s="484"/>
      <c r="K8" s="484"/>
      <c r="L8" s="484"/>
    </row>
    <row r="9" spans="2:12">
      <c r="B9" s="484"/>
      <c r="C9" s="56" t="s">
        <v>165</v>
      </c>
      <c r="D9" s="481">
        <v>2028</v>
      </c>
      <c r="E9" s="482">
        <f>+D9+1</f>
        <v>2029</v>
      </c>
      <c r="F9" s="482">
        <f>+E9+1</f>
        <v>2030</v>
      </c>
      <c r="G9" s="482">
        <f t="shared" ref="G9:K9" si="0">+F9+1</f>
        <v>2031</v>
      </c>
      <c r="H9" s="482">
        <f t="shared" si="0"/>
        <v>2032</v>
      </c>
      <c r="I9" s="482">
        <f t="shared" si="0"/>
        <v>2033</v>
      </c>
      <c r="J9" s="482">
        <f t="shared" si="0"/>
        <v>2034</v>
      </c>
      <c r="K9" s="483">
        <f t="shared" si="0"/>
        <v>2035</v>
      </c>
      <c r="L9" s="484"/>
    </row>
    <row r="10" spans="2:12" ht="15.6" customHeight="1">
      <c r="B10" s="484"/>
      <c r="C10" s="484" t="s">
        <v>166</v>
      </c>
      <c r="D10" s="561">
        <f>SUMIFS('3.1 Funding Category'!$D:$D,'3.1 Funding Category'!$C:$C,'3.1 Funding Category'!$C$11,'3.1 Funding Category'!$B:$B,D$9)
+SUMIFS('3.1 Funding Category'!$D:$D,'3.1 Funding Category'!$C:$C,'3.1 Funding Category'!$C$27,'3.1 Funding Category'!$B:$B,D$9)
+SUMIFS('3.1 Funding Category'!$D:$D,'3.1 Funding Category'!$C:$C,'3.1 Funding Category'!$C$75,'3.1 Funding Category'!$B:$B,D$9)
+SUMIFS('3.1 Funding Category'!$D:$D,'3.1 Funding Category'!$C:$C,'3.1 Funding Category'!$C$83,'3.1 Funding Category'!$B:$B,D$9)</f>
        <v>149999999.95143402</v>
      </c>
      <c r="E10" s="562">
        <f>SUMIFS('3.1 Funding Category'!$D:$D,'3.1 Funding Category'!$C:$C,'3.1 Funding Category'!$C$11,'3.1 Funding Category'!$B:$B,E$9)
+SUMIFS('3.1 Funding Category'!$D:$D,'3.1 Funding Category'!$C:$C,'3.1 Funding Category'!$C$27,'3.1 Funding Category'!$B:$B,E$9)
+SUMIFS('3.1 Funding Category'!$D:$D,'3.1 Funding Category'!$C:$C,'3.1 Funding Category'!$C$75,'3.1 Funding Category'!$B:$B,E$9)
+SUMIFS('3.1 Funding Category'!$D:$D,'3.1 Funding Category'!$C:$C,'3.1 Funding Category'!$C$83,'3.1 Funding Category'!$B:$B,E$9)</f>
        <v>150000000.00038394</v>
      </c>
      <c r="F10" s="562">
        <f>SUMIFS('3.1 Funding Category'!$D:$D,'3.1 Funding Category'!$C:$C,'3.1 Funding Category'!$C$11,'3.1 Funding Category'!$B:$B,F$9)
+SUMIFS('3.1 Funding Category'!$D:$D,'3.1 Funding Category'!$C:$C,'3.1 Funding Category'!$C$27,'3.1 Funding Category'!$B:$B,F$9)
+SUMIFS('3.1 Funding Category'!$D:$D,'3.1 Funding Category'!$C:$C,'3.1 Funding Category'!$C$75,'3.1 Funding Category'!$B:$B,F$9)
+SUMIFS('3.1 Funding Category'!$D:$D,'3.1 Funding Category'!$C:$C,'3.1 Funding Category'!$C$83,'3.1 Funding Category'!$B:$B,F$9)</f>
        <v>149999999.99937898</v>
      </c>
      <c r="G10" s="562">
        <f>SUMIFS('3.1 Funding Category'!$D:$D,'3.1 Funding Category'!$C:$C,'3.1 Funding Category'!$C$11,'3.1 Funding Category'!$B:$B,G$9)
+SUMIFS('3.1 Funding Category'!$D:$D,'3.1 Funding Category'!$C:$C,'3.1 Funding Category'!$C$27,'3.1 Funding Category'!$B:$B,G$9)
+SUMIFS('3.1 Funding Category'!$D:$D,'3.1 Funding Category'!$C:$C,'3.1 Funding Category'!$C$75,'3.1 Funding Category'!$B:$B,G$9)
+SUMIFS('3.1 Funding Category'!$D:$D,'3.1 Funding Category'!$C:$C,'3.1 Funding Category'!$C$83,'3.1 Funding Category'!$B:$B,G$9)</f>
        <v>150000000.09821603</v>
      </c>
      <c r="H10" s="562">
        <f>SUMIFS('3.1 Funding Category'!$D:$D,'3.1 Funding Category'!$C:$C,'3.1 Funding Category'!$C$11,'3.1 Funding Category'!$B:$B,H$9)
+SUMIFS('3.1 Funding Category'!$D:$D,'3.1 Funding Category'!$C:$C,'3.1 Funding Category'!$C$27,'3.1 Funding Category'!$B:$B,H$9)
+SUMIFS('3.1 Funding Category'!$D:$D,'3.1 Funding Category'!$C:$C,'3.1 Funding Category'!$C$75,'3.1 Funding Category'!$B:$B,H$9)
+SUMIFS('3.1 Funding Category'!$D:$D,'3.1 Funding Category'!$C:$C,'3.1 Funding Category'!$C$83,'3.1 Funding Category'!$B:$B,H$9)</f>
        <v>154433892.51999998</v>
      </c>
      <c r="I10" s="562">
        <f>SUMIFS('3.1 Funding Category'!$D:$D,'3.1 Funding Category'!$C:$C,'3.1 Funding Category'!$C$11,'3.1 Funding Category'!$B:$B,I$9)
+SUMIFS('3.1 Funding Category'!$D:$D,'3.1 Funding Category'!$C:$C,'3.1 Funding Category'!$C$27,'3.1 Funding Category'!$B:$B,I$9)
+SUMIFS('3.1 Funding Category'!$D:$D,'3.1 Funding Category'!$C:$C,'3.1 Funding Category'!$C$75,'3.1 Funding Category'!$B:$B,I$9)
+SUMIFS('3.1 Funding Category'!$D:$D,'3.1 Funding Category'!$C:$C,'3.1 Funding Category'!$C$83,'3.1 Funding Category'!$B:$B,I$9)</f>
        <v>159061781.81611136</v>
      </c>
      <c r="J10" s="562">
        <f>SUMIFS('3.1 Funding Category'!$D:$D,'3.1 Funding Category'!$C:$C,'3.1 Funding Category'!$C$11,'3.1 Funding Category'!$B:$B,J$9)
+SUMIFS('3.1 Funding Category'!$D:$D,'3.1 Funding Category'!$C:$C,'3.1 Funding Category'!$C$27,'3.1 Funding Category'!$B:$B,J$9)
+SUMIFS('3.1 Funding Category'!$D:$D,'3.1 Funding Category'!$C:$C,'3.1 Funding Category'!$C$75,'3.1 Funding Category'!$B:$B,J$9)
+SUMIFS('3.1 Funding Category'!$D:$D,'3.1 Funding Category'!$C:$C,'3.1 Funding Category'!$C$83,'3.1 Funding Category'!$B:$B,J$9)</f>
        <v>163828507.79638901</v>
      </c>
      <c r="K10" s="563">
        <f>SUMIFS('3.1 Funding Category'!$D:$D,'3.1 Funding Category'!$C:$C,'3.1 Funding Category'!$C$11,'3.1 Funding Category'!$B:$B,K$9)
+SUMIFS('3.1 Funding Category'!$D:$D,'3.1 Funding Category'!$C:$C,'3.1 Funding Category'!$C$27,'3.1 Funding Category'!$B:$B,K$9)
+SUMIFS('3.1 Funding Category'!$D:$D,'3.1 Funding Category'!$C:$C,'3.1 Funding Category'!$C$75,'3.1 Funding Category'!$B:$B,K$9)
+SUMIFS('3.1 Funding Category'!$D:$D,'3.1 Funding Category'!$C:$C,'3.1 Funding Category'!$C$83,'3.1 Funding Category'!$B:$B,K$9)</f>
        <v>168738235.55388072</v>
      </c>
      <c r="L10" s="484"/>
    </row>
    <row r="11" spans="2:12" ht="15.6" customHeight="1">
      <c r="B11" s="484"/>
      <c r="C11" s="484" t="s">
        <v>167</v>
      </c>
      <c r="D11" s="561">
        <f>SUMIFS('4.1 Program Budget 2028-2031'!$M:$M,'4.1 Program Budget 2028-2031'!$L:$L,D$9)+
+SUMIFS('3.1 Funding Category'!$D:$D,'3.1 Funding Category'!$C:$C,'3.1 Funding Category'!$C$27,'3.1 Funding Category'!$B:$B,D$9)
+SUMIFS('3.1 Funding Category'!$D:$D,'3.1 Funding Category'!$C:$C,'3.1 Funding Category'!$C$75,'3.1 Funding Category'!$B:$B,D$9)
+SUMIFS('3.1 Funding Category'!$D:$D,'3.1 Funding Category'!$C:$C,'3.1 Funding Category'!$C$83,'3.1 Funding Category'!$B:$B,D$9)</f>
        <v>149999999.95143402</v>
      </c>
      <c r="E11" s="562">
        <f>SUMIFS('4.1 Program Budget 2028-2031'!$M:$M,'4.1 Program Budget 2028-2031'!$L:$L,E$9)+
+SUMIFS('3.1 Funding Category'!$D:$D,'3.1 Funding Category'!$C:$C,'3.1 Funding Category'!$C$27,'3.1 Funding Category'!$B:$B,E$9)
+SUMIFS('3.1 Funding Category'!$D:$D,'3.1 Funding Category'!$C:$C,'3.1 Funding Category'!$C$75,'3.1 Funding Category'!$B:$B,E$9)
+SUMIFS('3.1 Funding Category'!$D:$D,'3.1 Funding Category'!$C:$C,'3.1 Funding Category'!$C$83,'3.1 Funding Category'!$B:$B,E$9)</f>
        <v>150000000.00038394</v>
      </c>
      <c r="F11" s="562">
        <f>SUMIFS('4.1 Program Budget 2028-2031'!$M:$M,'4.1 Program Budget 2028-2031'!$L:$L,F$9)+
+SUMIFS('3.1 Funding Category'!$D:$D,'3.1 Funding Category'!$C:$C,'3.1 Funding Category'!$C$27,'3.1 Funding Category'!$B:$B,F$9)
+SUMIFS('3.1 Funding Category'!$D:$D,'3.1 Funding Category'!$C:$C,'3.1 Funding Category'!$C$75,'3.1 Funding Category'!$B:$B,F$9)
+SUMIFS('3.1 Funding Category'!$D:$D,'3.1 Funding Category'!$C:$C,'3.1 Funding Category'!$C$83,'3.1 Funding Category'!$B:$B,F$9)</f>
        <v>149999999.99937898</v>
      </c>
      <c r="G11" s="562">
        <f>SUMIFS('4.1 Program Budget 2028-2031'!$M:$M,'4.1 Program Budget 2028-2031'!$L:$L,G$9)+
+SUMIFS('3.1 Funding Category'!$D:$D,'3.1 Funding Category'!$C:$C,'3.1 Funding Category'!$C$27,'3.1 Funding Category'!$B:$B,G$9)
+SUMIFS('3.1 Funding Category'!$D:$D,'3.1 Funding Category'!$C:$C,'3.1 Funding Category'!$C$75,'3.1 Funding Category'!$B:$B,G$9)
+SUMIFS('3.1 Funding Category'!$D:$D,'3.1 Funding Category'!$C:$C,'3.1 Funding Category'!$C$83,'3.1 Funding Category'!$B:$B,G$9)</f>
        <v>150000000.09821603</v>
      </c>
      <c r="H11" s="562">
        <f>SUMIFS('4.2 Sector Seg Budget 2032-2035'!$E$11:$E$106,'4.2 Sector Seg Budget 2032-2035'!$D$11:$D$106,H$9)</f>
        <v>154433892.52083331</v>
      </c>
      <c r="I11" s="562">
        <f>SUMIFS('4.2 Sector Seg Budget 2032-2035'!$E$11:$E$106,'4.2 Sector Seg Budget 2032-2035'!$D$11:$D$106,I$9)</f>
        <v>159061781.81886598</v>
      </c>
      <c r="J11" s="562">
        <f>SUMIFS('4.2 Sector Seg Budget 2032-2035'!$E$11:$E$106,'4.2 Sector Seg Budget 2032-2035'!$D$11:$D$106,J$9)</f>
        <v>163828507.7983219</v>
      </c>
      <c r="K11" s="563">
        <f>SUMIFS('4.2 Sector Seg Budget 2032-2035'!$E$11:$E$106,'4.2 Sector Seg Budget 2032-2035'!$D$11:$D$106,K$9)</f>
        <v>168738235.54570907</v>
      </c>
      <c r="L11" s="484"/>
    </row>
    <row r="12" spans="2:12">
      <c r="B12" s="484"/>
      <c r="C12" s="484" t="s">
        <v>168</v>
      </c>
      <c r="D12" s="561">
        <f>SUMIFS('7 PA PY Budget'!$J$10:$J$113,'7 PA PY Budget'!$D$10:$D$113,$C$6,'7 PA PY Budget'!$C$10:$C$113,D$9)
-SUMIFS('7 PA PY Budget'!$I$10:$I$113,'7 PA PY Budget'!$D$10:$D$113,$C$6,'7 PA PY Budget'!$C$10:$C$113,D$9)</f>
        <v>149999999.95143402</v>
      </c>
      <c r="E12" s="562">
        <f>SUMIFS('7 PA PY Budget'!$J$10:$J$113,'7 PA PY Budget'!$D$10:$D$113,$C$6,'7 PA PY Budget'!$C$10:$C$113,E$9)
-SUMIFS('7 PA PY Budget'!$I$10:$I$113,'7 PA PY Budget'!$D$10:$D$113,$C$6,'7 PA PY Budget'!$C$10:$C$113,E$9)</f>
        <v>150000000.00038394</v>
      </c>
      <c r="F12" s="562">
        <f>SUMIFS('7 PA PY Budget'!$J$10:$J$113,'7 PA PY Budget'!$D$10:$D$113,$C$6,'7 PA PY Budget'!$C$10:$C$113,F$9)
-SUMIFS('7 PA PY Budget'!$I$10:$I$113,'7 PA PY Budget'!$D$10:$D$113,$C$6,'7 PA PY Budget'!$C$10:$C$113,F$9)</f>
        <v>149999999.99937898</v>
      </c>
      <c r="G12" s="562">
        <f>SUMIFS('7 PA PY Budget'!$J$10:$J$113,'7 PA PY Budget'!$D$10:$D$113,$C$6,'7 PA PY Budget'!$C$10:$C$113,G$9)
-SUMIFS('7 PA PY Budget'!$I$10:$I$113,'7 PA PY Budget'!$D$10:$D$113,$C$6,'7 PA PY Budget'!$C$10:$C$113,G$9)</f>
        <v>150000000.09821603</v>
      </c>
      <c r="H12" s="562">
        <f>SUMIFS('7 PA PY Budget'!$J$10:$J$113,'7 PA PY Budget'!$D$10:$D$113,$C$6,'7 PA PY Budget'!$C$10:$C$113,H$9)</f>
        <v>154433892.51999998</v>
      </c>
      <c r="I12" s="562">
        <f>SUMIFS('7 PA PY Budget'!$J$10:$J$113,'7 PA PY Budget'!$D$10:$D$113,$C$6,'7 PA PY Budget'!$C$10:$C$113,I$9)</f>
        <v>159061781.81611136</v>
      </c>
      <c r="J12" s="562">
        <f>SUMIFS('7 PA PY Budget'!$J$10:$J$113,'7 PA PY Budget'!$D$10:$D$113,$C$6,'7 PA PY Budget'!$C$10:$C$113,J$9)</f>
        <v>163828507.79638901</v>
      </c>
      <c r="K12" s="563">
        <f>SUMIFS('7 PA PY Budget'!$J$10:$J$113,'7 PA PY Budget'!$D$10:$D$113,$C$6,'7 PA PY Budget'!$C$10:$C$113,K$9)</f>
        <v>168738235.55388072</v>
      </c>
      <c r="L12" s="484"/>
    </row>
    <row r="13" spans="2:12">
      <c r="B13" s="484"/>
      <c r="C13" s="484" t="s">
        <v>169</v>
      </c>
      <c r="D13" s="561">
        <f>SUMIFS('8 Cap &amp; Target'!$G$32:$G$111,'8 Cap &amp; Target'!$D$32:$D$111,'8 Cap &amp; Target'!$D$51,'8 Cap &amp; Target'!$B$32:$B$111,D$9)</f>
        <v>149999999.95143402</v>
      </c>
      <c r="E13" s="562">
        <f>SUMIFS('8 Cap &amp; Target'!$G$32:$G$111,'8 Cap &amp; Target'!$D$32:$D$111,'8 Cap &amp; Target'!$D$51,'8 Cap &amp; Target'!$B$32:$B$111,E$9)</f>
        <v>150000000.000384</v>
      </c>
      <c r="F13" s="562">
        <f>SUMIFS('8 Cap &amp; Target'!$G$32:$G$111,'8 Cap &amp; Target'!$D$32:$D$111,'8 Cap &amp; Target'!$D$51,'8 Cap &amp; Target'!$B$32:$B$111,F$9)</f>
        <v>149999999.99937901</v>
      </c>
      <c r="G13" s="562">
        <f>SUMIFS('8 Cap &amp; Target'!$G$32:$G$111,'8 Cap &amp; Target'!$D$32:$D$111,'8 Cap &amp; Target'!$D$51,'8 Cap &amp; Target'!$B$32:$B$111,G$9)</f>
        <v>150000000.098216</v>
      </c>
      <c r="H13" s="564"/>
      <c r="I13" s="564"/>
      <c r="J13" s="564"/>
      <c r="K13" s="565"/>
      <c r="L13" s="484"/>
    </row>
    <row r="14" spans="2:12" ht="15.75" thickBot="1">
      <c r="B14" s="484"/>
      <c r="C14" s="484" t="s">
        <v>170</v>
      </c>
      <c r="D14" s="566">
        <f>'9 Portfolio FTE and Budget'!E55</f>
        <v>150000000</v>
      </c>
      <c r="E14" s="567">
        <f>'9 Portfolio FTE and Budget'!F55</f>
        <v>150000000</v>
      </c>
      <c r="F14" s="567">
        <f>'9 Portfolio FTE and Budget'!G55</f>
        <v>150000000</v>
      </c>
      <c r="G14" s="567">
        <f>'9 Portfolio FTE and Budget'!H55</f>
        <v>150000000</v>
      </c>
      <c r="H14" s="568"/>
      <c r="I14" s="568"/>
      <c r="J14" s="568"/>
      <c r="K14" s="569"/>
      <c r="L14" s="484"/>
    </row>
    <row r="15" spans="2:12">
      <c r="B15" s="484"/>
      <c r="C15" s="57" t="s">
        <v>171</v>
      </c>
      <c r="D15" s="58">
        <f>IF(AND(ROUND(D10,0)=ROUND(D11,0),ROUND(D12,0)=ROUND(D13,0),ROUND(D14,0)=ROUND(D13,0),ROUND(D12,0)=ROUND(D11,0),ROUND(D10,0)=ROUND(D14,0),ROUND(D11,0)=ROUND(D13,0))=TRUE,0,"ERROR")</f>
        <v>0</v>
      </c>
      <c r="E15" s="58">
        <f t="shared" ref="E15:F15" si="1">IF(AND(ROUND(E10,0)=ROUND(E11,0),ROUND(E12,0)=ROUND(E13,0),ROUND(E14,0)=ROUND(E13,0),ROUND(E12,0)=ROUND(E11,0),ROUND(E10,0)=ROUND(E14,0),ROUND(E11,0)=ROUND(E13,0))=TRUE,0,"ERROR")</f>
        <v>0</v>
      </c>
      <c r="F15" s="58">
        <f t="shared" si="1"/>
        <v>0</v>
      </c>
      <c r="G15" s="58">
        <f>IF(AND(ROUND(G10,0)=ROUND(G11,0),ROUND(G12,0)=ROUND(G13,0),ROUND(G14,0)=ROUND(G13,0),ROUND(G12,0)=ROUND(G11,0),ROUND(G10,0)=ROUND(G14,0),ROUND(G11,0)=ROUND(G13,0))=TRUE,0,"ERROR")</f>
        <v>0</v>
      </c>
      <c r="H15" s="58">
        <f>IF(AND(ROUND(H10,2)=ROUND(H11,2),ROUND(H12,2)=ROUND(H10,2))=TRUE,0,"ERROR")</f>
        <v>0</v>
      </c>
      <c r="I15" s="58">
        <f>IF(AND(ROUND(I10,2)=ROUND(I11,2),ROUND(I12,2)=ROUND(I10,2))=TRUE,0,"ERROR")</f>
        <v>0</v>
      </c>
      <c r="J15" s="58">
        <f>IF(AND(ROUND(J10,2)=ROUND(J11,2),ROUND(J12,2)=ROUND(J10,2))=TRUE,0,"ERROR")</f>
        <v>0</v>
      </c>
      <c r="K15" s="58">
        <f>IF(AND(ROUND(K10,2)=ROUND(K11,2),ROUND(K12,2)=ROUND(K10,2))=TRUE,0,"ERROR")</f>
        <v>0</v>
      </c>
      <c r="L15" s="484"/>
    </row>
    <row r="17" spans="3:35">
      <c r="C17" s="56" t="s">
        <v>172</v>
      </c>
      <c r="D17" s="376" t="str">
        <f>LEFT($C$7,4)</f>
        <v>2028</v>
      </c>
      <c r="E17" s="377">
        <f>+D17+1</f>
        <v>2029</v>
      </c>
      <c r="F17" s="377">
        <f>+E17+1</f>
        <v>2030</v>
      </c>
      <c r="G17" s="377">
        <f t="shared" ref="G17:K17" si="2">+F17+1</f>
        <v>2031</v>
      </c>
      <c r="H17" s="377">
        <f t="shared" si="2"/>
        <v>2032</v>
      </c>
      <c r="I17" s="377">
        <f t="shared" si="2"/>
        <v>2033</v>
      </c>
      <c r="J17" s="377">
        <f t="shared" si="2"/>
        <v>2034</v>
      </c>
      <c r="K17" s="378">
        <f t="shared" si="2"/>
        <v>2035</v>
      </c>
      <c r="L17" s="484"/>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row>
    <row r="18" spans="3:35" ht="15.75" thickBot="1">
      <c r="C18" s="484" t="s">
        <v>173</v>
      </c>
      <c r="D18" s="570">
        <f>'3.1 Funding Category'!$D91</f>
        <v>167434588.22143403</v>
      </c>
      <c r="E18" s="571">
        <f>'3.1 Funding Category'!$D92</f>
        <v>169955453.75038394</v>
      </c>
      <c r="F18" s="571">
        <f>'3.1 Funding Category'!$D93</f>
        <v>171866341.79937899</v>
      </c>
      <c r="G18" s="571">
        <f>'3.1 Funding Category'!$D94</f>
        <v>174147404.21821603</v>
      </c>
      <c r="H18" s="571">
        <f>'3.1 Funding Category'!$D95</f>
        <v>184841878.40999997</v>
      </c>
      <c r="I18" s="571">
        <f>'3.1 Funding Category'!$D96</f>
        <v>190496365.68611136</v>
      </c>
      <c r="J18" s="571">
        <f>'3.1 Funding Category'!$D97</f>
        <v>196277273.82638901</v>
      </c>
      <c r="K18" s="572">
        <f>'3.1 Funding Category'!$D98</f>
        <v>202238296.33388072</v>
      </c>
      <c r="L18" s="484"/>
      <c r="M18" s="484"/>
      <c r="N18" s="484"/>
      <c r="O18" s="484"/>
      <c r="P18" s="484"/>
      <c r="Q18" s="484"/>
      <c r="R18" s="484"/>
      <c r="S18" s="484"/>
      <c r="T18" s="484"/>
      <c r="U18" s="484"/>
      <c r="V18" s="484"/>
      <c r="W18" s="484"/>
      <c r="X18" s="484"/>
      <c r="Y18" s="484"/>
      <c r="Z18" s="484"/>
      <c r="AA18" s="484"/>
      <c r="AB18" s="484"/>
      <c r="AC18" s="484"/>
      <c r="AD18" s="484"/>
      <c r="AE18" s="484"/>
      <c r="AF18" s="484"/>
      <c r="AG18" s="484"/>
      <c r="AH18" s="484"/>
      <c r="AI18" s="484"/>
    </row>
    <row r="19" spans="3:35" ht="15.75" thickBot="1">
      <c r="C19" s="484"/>
      <c r="D19" s="573"/>
      <c r="E19" s="573"/>
      <c r="F19" s="484"/>
      <c r="G19" s="484"/>
      <c r="H19" s="484"/>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row>
    <row r="20" spans="3:35">
      <c r="C20" s="484"/>
      <c r="D20" s="745">
        <v>2028</v>
      </c>
      <c r="E20" s="743"/>
      <c r="F20" s="743"/>
      <c r="G20" s="743"/>
      <c r="H20" s="743">
        <f>+D20+1</f>
        <v>2029</v>
      </c>
      <c r="I20" s="743"/>
      <c r="J20" s="743"/>
      <c r="K20" s="743"/>
      <c r="L20" s="743">
        <f>+H20+1</f>
        <v>2030</v>
      </c>
      <c r="M20" s="743"/>
      <c r="N20" s="743"/>
      <c r="O20" s="743"/>
      <c r="P20" s="743">
        <f>+L20+1</f>
        <v>2031</v>
      </c>
      <c r="Q20" s="743"/>
      <c r="R20" s="743"/>
      <c r="S20" s="743"/>
      <c r="T20" s="743">
        <f>+P20+1</f>
        <v>2032</v>
      </c>
      <c r="U20" s="743"/>
      <c r="V20" s="743"/>
      <c r="W20" s="743"/>
      <c r="X20" s="743">
        <f>+T20+1</f>
        <v>2033</v>
      </c>
      <c r="Y20" s="743"/>
      <c r="Z20" s="743"/>
      <c r="AA20" s="743"/>
      <c r="AB20" s="743">
        <f>+X20+1</f>
        <v>2034</v>
      </c>
      <c r="AC20" s="743"/>
      <c r="AD20" s="743"/>
      <c r="AE20" s="743"/>
      <c r="AF20" s="743">
        <f>+AB20+1</f>
        <v>2035</v>
      </c>
      <c r="AG20" s="743"/>
      <c r="AH20" s="743"/>
      <c r="AI20" s="744"/>
    </row>
    <row r="21" spans="3:35">
      <c r="C21" s="56" t="s">
        <v>174</v>
      </c>
      <c r="D21" s="274" t="s">
        <v>175</v>
      </c>
      <c r="E21" s="275" t="s">
        <v>176</v>
      </c>
      <c r="F21" s="276" t="s">
        <v>177</v>
      </c>
      <c r="G21" s="276" t="s">
        <v>178</v>
      </c>
      <c r="H21" s="275" t="s">
        <v>175</v>
      </c>
      <c r="I21" s="275" t="s">
        <v>176</v>
      </c>
      <c r="J21" s="276" t="s">
        <v>177</v>
      </c>
      <c r="K21" s="276" t="s">
        <v>178</v>
      </c>
      <c r="L21" s="275" t="s">
        <v>175</v>
      </c>
      <c r="M21" s="275" t="s">
        <v>176</v>
      </c>
      <c r="N21" s="276" t="s">
        <v>177</v>
      </c>
      <c r="O21" s="276" t="s">
        <v>178</v>
      </c>
      <c r="P21" s="275" t="s">
        <v>175</v>
      </c>
      <c r="Q21" s="275" t="s">
        <v>176</v>
      </c>
      <c r="R21" s="276" t="s">
        <v>177</v>
      </c>
      <c r="S21" s="276" t="s">
        <v>178</v>
      </c>
      <c r="T21" s="275" t="s">
        <v>175</v>
      </c>
      <c r="U21" s="275" t="s">
        <v>176</v>
      </c>
      <c r="V21" s="276" t="s">
        <v>177</v>
      </c>
      <c r="W21" s="276" t="s">
        <v>178</v>
      </c>
      <c r="X21" s="275" t="s">
        <v>175</v>
      </c>
      <c r="Y21" s="275" t="s">
        <v>176</v>
      </c>
      <c r="Z21" s="276" t="s">
        <v>177</v>
      </c>
      <c r="AA21" s="276" t="s">
        <v>178</v>
      </c>
      <c r="AB21" s="275" t="s">
        <v>175</v>
      </c>
      <c r="AC21" s="275" t="s">
        <v>176</v>
      </c>
      <c r="AD21" s="276" t="s">
        <v>177</v>
      </c>
      <c r="AE21" s="276" t="s">
        <v>178</v>
      </c>
      <c r="AF21" s="275" t="s">
        <v>175</v>
      </c>
      <c r="AG21" s="275" t="s">
        <v>176</v>
      </c>
      <c r="AH21" s="276" t="s">
        <v>177</v>
      </c>
      <c r="AI21" s="277" t="s">
        <v>178</v>
      </c>
    </row>
    <row r="22" spans="3:35">
      <c r="C22" s="484" t="s">
        <v>179</v>
      </c>
      <c r="D22" s="574">
        <f>SUMIFS('4.1 Program Budget 2028-2031'!$N:$N,'4.1 Program Budget 2028-2031'!$L:$L,$D$20)</f>
        <v>14187999.402378</v>
      </c>
      <c r="E22" s="562">
        <f>SUMIFS('4.1 Program Budget 2028-2031'!$O:$O,'4.1 Program Budget 2028-2031'!$L:$L,$D$20)</f>
        <v>6802486.1505559999</v>
      </c>
      <c r="F22" s="562">
        <f>SUMIFS('4.1 Program Budget 2028-2031'!$P:$P,'4.1 Program Budget 2028-2031'!$L:$L,$D$20)</f>
        <v>55456167.687070005</v>
      </c>
      <c r="G22" s="863">
        <f>SUMIFS('4.1 Program Budget 2028-2031'!$Q:$Q,'4.1 Program Budget 2028-2031'!$L:$L,$D$20)</f>
        <v>67382430.711430013</v>
      </c>
      <c r="H22" s="562">
        <f>SUMIFS('4.1 Program Budget 2028-2031'!$N:$N,'4.1 Program Budget 2028-2031'!$L:$L,$H$20)</f>
        <v>14235661.914378002</v>
      </c>
      <c r="I22" s="562">
        <f>SUMIFS('4.1 Program Budget 2028-2031'!$O:$O,'4.1 Program Budget 2028-2031'!$L:$L,$H$20)</f>
        <v>6832837.5527559994</v>
      </c>
      <c r="J22" s="562">
        <f>SUMIFS('4.1 Program Budget 2028-2031'!$P:$P,'4.1 Program Budget 2028-2031'!$L:$L,$H$20)</f>
        <v>55499806.674749985</v>
      </c>
      <c r="K22" s="562">
        <f>SUMIFS('4.1 Program Budget 2028-2031'!$Q:$Q,'4.1 Program Budget 2028-2031'!$L:$L,$H$20)</f>
        <v>67260777.858499989</v>
      </c>
      <c r="L22" s="562">
        <f>SUMIFS('4.1 Program Budget 2028-2031'!$N:$N,'4.1 Program Budget 2028-2031'!$L:$L,$L$20)</f>
        <v>14274629.887872001</v>
      </c>
      <c r="M22" s="562">
        <f>SUMIFS('4.1 Program Budget 2028-2031'!$O:$O,'4.1 Program Budget 2028-2031'!$L:$L,$L$20)</f>
        <v>6858539.2953270003</v>
      </c>
      <c r="N22" s="562">
        <f>SUMIFS('4.1 Program Budget 2028-2031'!$P:$P,'4.1 Program Budget 2028-2031'!$L:$L,$L$20)</f>
        <v>55336065.457800016</v>
      </c>
      <c r="O22" s="562">
        <f>SUMIFS('4.1 Program Budget 2028-2031'!$Q:$Q,'4.1 Program Budget 2028-2031'!$L:$L,$L$20)</f>
        <v>67359849.35837999</v>
      </c>
      <c r="P22" s="562">
        <f>SUMIFS('4.1 Program Budget 2028-2031'!$N:$N,'4.1 Program Budget 2028-2031'!$L:$L,$P$20)</f>
        <v>14294604.504562</v>
      </c>
      <c r="Q22" s="562">
        <f>SUMIFS('4.1 Program Budget 2028-2031'!$O:$O,'4.1 Program Budget 2028-2031'!$L:$L,$P$20)</f>
        <v>6855867.736047999</v>
      </c>
      <c r="R22" s="562">
        <f>SUMIFS('4.1 Program Budget 2028-2031'!$P:$P,'4.1 Program Budget 2028-2031'!$L:$L,$P$20)</f>
        <v>55331529.849405989</v>
      </c>
      <c r="S22" s="562">
        <f>SUMIFS('4.1 Program Budget 2028-2031'!$Q:$Q,'4.1 Program Budget 2028-2031'!$L:$L,$P$20)</f>
        <v>67347082.008200005</v>
      </c>
      <c r="T22" s="575"/>
      <c r="U22" s="575"/>
      <c r="V22" s="575"/>
      <c r="W22" s="575"/>
      <c r="X22" s="575"/>
      <c r="Y22" s="575"/>
      <c r="Z22" s="575"/>
      <c r="AA22" s="575"/>
      <c r="AB22" s="575"/>
      <c r="AC22" s="575"/>
      <c r="AD22" s="575"/>
      <c r="AE22" s="575"/>
      <c r="AF22" s="575"/>
      <c r="AG22" s="575"/>
      <c r="AH22" s="575"/>
      <c r="AI22" s="576"/>
    </row>
    <row r="23" spans="3:35" ht="15.75" thickBot="1">
      <c r="C23" s="484" t="s">
        <v>180</v>
      </c>
      <c r="D23" s="570">
        <f>SUMIFS('8 Cap &amp; Target'!$G$12:$G$111,'8 Cap &amp; Target'!$D$12:$D$111,'8 Cap &amp; Target'!$D$13,'8 Cap &amp; Target'!$B$12:$B$111,$D$20)
+SUMIFS('8 Cap &amp; Target'!$G$12:$G$111,'8 Cap &amp; Target'!$D$12:$D$111,'8 Cap &amp; Target'!$D$14,'8 Cap &amp; Target'!$B$12:$B$111,$D$20)
+SUMIFS('8 Cap &amp; Target'!$G$12:$G$111,'8 Cap &amp; Target'!$D$12:$D$111,'8 Cap &amp; Target'!$D$15,'8 Cap &amp; Target'!$B$12:$B$111,$D$20)</f>
        <v>14187999.402378</v>
      </c>
      <c r="E23" s="571">
        <f>SUMIFS('8 Cap &amp; Target'!$G$12:$G$111,'8 Cap &amp; Target'!$D$12:$D$111,'8 Cap &amp; Target'!$D$16,'8 Cap &amp; Target'!$B$12:$B$111,$D$20)</f>
        <v>6802486.1505559999</v>
      </c>
      <c r="F23" s="571">
        <f>SUMIFS('8 Cap &amp; Target'!$G$12:$G$111,'8 Cap &amp; Target'!$D$12:$D$111,'8 Cap &amp; Target'!$D$19,'8 Cap &amp; Target'!$B$12:$B$111,$D$20)
+SUMIFS('8 Cap &amp; Target'!$G$12:$G$111,'8 Cap &amp; Target'!$D$12:$D$111,'8 Cap &amp; Target'!$D$20,'8 Cap &amp; Target'!$B$12:$B$111,$D$20)</f>
        <v>55456167.687069997</v>
      </c>
      <c r="G23" s="864">
        <f>SUMIFS('8 Cap &amp; Target'!$G$12:$G$111,'8 Cap &amp; Target'!$D$12:$D$111,'8 Cap &amp; Target'!$D$18,'8 Cap &amp; Target'!$B$12:$B$111,$D$20)</f>
        <v>67382430.711429998</v>
      </c>
      <c r="H23" s="571">
        <f>SUMIFS('8 Cap &amp; Target'!$G$12:$G$111,'8 Cap &amp; Target'!$D$12:$D$111,'8 Cap &amp; Target'!$D$13,'8 Cap &amp; Target'!$B$12:$B$111,$H$20)
+SUMIFS('8 Cap &amp; Target'!$G$12:$G$111,'8 Cap &amp; Target'!$D$12:$D$111,'8 Cap &amp; Target'!$D$14,'8 Cap &amp; Target'!$B$12:$B$111,$H$20)
+SUMIFS('8 Cap &amp; Target'!$G$12:$G$111,'8 Cap &amp; Target'!$D$12:$D$111,'8 Cap &amp; Target'!$D$15,'8 Cap &amp; Target'!$B$12:$B$111,$H$20)</f>
        <v>14235661.914378002</v>
      </c>
      <c r="I23" s="571">
        <f>SUMIFS('8 Cap &amp; Target'!$G$12:$G$111,'8 Cap &amp; Target'!$D$12:$D$111,'8 Cap &amp; Target'!$D$16,'8 Cap &amp; Target'!$B$12:$B$111,$H$20)</f>
        <v>6832837.5527560003</v>
      </c>
      <c r="J23" s="571">
        <f>SUMIFS('8 Cap &amp; Target'!$G$12:$G$111,'8 Cap &amp; Target'!$D$12:$D$111,'8 Cap &amp; Target'!$D$19,'8 Cap &amp; Target'!$B$12:$B$111,$H$20)
+SUMIFS('8 Cap &amp; Target'!$G$12:$G$111,'8 Cap &amp; Target'!$D$12:$D$111,'8 Cap &amp; Target'!$D$20,'8 Cap &amp; Target'!$B$12:$B$111,$H$20)</f>
        <v>55499806.67475</v>
      </c>
      <c r="K23" s="571">
        <f>SUMIFS('8 Cap &amp; Target'!$G$12:$G$111,'8 Cap &amp; Target'!$D$12:$D$111,'8 Cap &amp; Target'!$D$18,'8 Cap &amp; Target'!$B$12:$B$111,$H$20)</f>
        <v>67260777.858499989</v>
      </c>
      <c r="L23" s="571">
        <f>SUMIFS('8 Cap &amp; Target'!$G$12:$G$111,'8 Cap &amp; Target'!$D$12:$D$111,'8 Cap &amp; Target'!$D$13,'8 Cap &amp; Target'!$B$12:$B$111,$L$20)
+SUMIFS('8 Cap &amp; Target'!$G$12:$G$111,'8 Cap &amp; Target'!$D$12:$D$111,'8 Cap &amp; Target'!$D$14,'8 Cap &amp; Target'!$B$12:$B$111,$L$20)
+SUMIFS('8 Cap &amp; Target'!$G$12:$G$111,'8 Cap &amp; Target'!$D$12:$D$111,'8 Cap &amp; Target'!$D$15,'8 Cap &amp; Target'!$B$12:$B$111,$L$20)</f>
        <v>14274629.887872003</v>
      </c>
      <c r="M23" s="571">
        <f>SUMIFS('8 Cap &amp; Target'!$G$12:$G$111,'8 Cap &amp; Target'!$D$12:$D$111,'8 Cap &amp; Target'!$D$16,'8 Cap &amp; Target'!$B$12:$B$111,$L$20)</f>
        <v>6858539.2953270003</v>
      </c>
      <c r="N23" s="571">
        <f>SUMIFS('8 Cap &amp; Target'!$G$12:$G$111,'8 Cap &amp; Target'!$D$12:$D$111,'8 Cap &amp; Target'!$D$19,'8 Cap &amp; Target'!$B$12:$B$111,$L$20)
+SUMIFS('8 Cap &amp; Target'!$G$12:$G$111,'8 Cap &amp; Target'!$D$12:$D$111,'8 Cap &amp; Target'!$D$20,'8 Cap &amp; Target'!$B$12:$B$111,$L$20)</f>
        <v>55336065.457799993</v>
      </c>
      <c r="O23" s="571">
        <f>SUMIFS('8 Cap &amp; Target'!$G$12:$G$111,'8 Cap &amp; Target'!$D$12:$D$111,'8 Cap &amp; Target'!$D$18,'8 Cap &amp; Target'!$B$12:$B$111,$L$20)</f>
        <v>67359849.358380005</v>
      </c>
      <c r="P23" s="571">
        <f>SUMIFS('8 Cap &amp; Target'!$G$12:$G$111,'8 Cap &amp; Target'!$D$12:$D$111,'8 Cap &amp; Target'!$D$13,'8 Cap &amp; Target'!$B$12:$B$111,$P$20)
+SUMIFS('8 Cap &amp; Target'!$G$12:$G$111,'8 Cap &amp; Target'!$D$12:$D$111,'8 Cap &amp; Target'!$D$14,'8 Cap &amp; Target'!$B$12:$B$111,$P$20)
+SUMIFS('8 Cap &amp; Target'!$G$12:$G$111,'8 Cap &amp; Target'!$D$12:$D$111,'8 Cap &amp; Target'!$D$15,'8 Cap &amp; Target'!$B$12:$B$111,$P$20)</f>
        <v>14294604.504562</v>
      </c>
      <c r="Q23" s="571">
        <f>SUMIFS('8 Cap &amp; Target'!$G$12:$G$111,'8 Cap &amp; Target'!$D$12:$D$111,'8 Cap &amp; Target'!$D$16,'8 Cap &amp; Target'!$B$12:$B$111,$P$20)</f>
        <v>6855867.7360479999</v>
      </c>
      <c r="R23" s="571">
        <f>SUMIFS('8 Cap &amp; Target'!$G$12:$G$111,'8 Cap &amp; Target'!$D$12:$D$111,'8 Cap &amp; Target'!$D$19,'8 Cap &amp; Target'!$B$12:$B$111,$P$20)
+SUMIFS('8 Cap &amp; Target'!$G$12:$G$111,'8 Cap &amp; Target'!$D$12:$D$111,'8 Cap &amp; Target'!$D$20,'8 Cap &amp; Target'!$B$12:$B$111,$P$20)</f>
        <v>55331529.849405997</v>
      </c>
      <c r="S23" s="571">
        <f>SUMIFS('8 Cap &amp; Target'!$G$12:$G$111,'8 Cap &amp; Target'!$D$12:$D$111,'8 Cap &amp; Target'!$D$18,'8 Cap &amp; Target'!$B$12:$B$111,$P$20)</f>
        <v>67347082.008200005</v>
      </c>
      <c r="T23" s="577"/>
      <c r="U23" s="577"/>
      <c r="V23" s="577"/>
      <c r="W23" s="577"/>
      <c r="X23" s="577"/>
      <c r="Y23" s="577"/>
      <c r="Z23" s="577"/>
      <c r="AA23" s="577"/>
      <c r="AB23" s="577"/>
      <c r="AC23" s="577"/>
      <c r="AD23" s="577"/>
      <c r="AE23" s="577"/>
      <c r="AF23" s="577"/>
      <c r="AG23" s="577"/>
      <c r="AH23" s="577"/>
      <c r="AI23" s="578"/>
    </row>
    <row r="24" spans="3:35">
      <c r="C24" s="57" t="s">
        <v>171</v>
      </c>
      <c r="D24" s="59">
        <f>D22-D23</f>
        <v>0</v>
      </c>
      <c r="E24" s="59">
        <f>E22-E23</f>
        <v>0</v>
      </c>
      <c r="F24" s="59">
        <f>F22-F23</f>
        <v>0</v>
      </c>
      <c r="G24" s="865">
        <f>G22-G23</f>
        <v>0</v>
      </c>
      <c r="H24" s="59">
        <f>H22-H23</f>
        <v>0</v>
      </c>
      <c r="I24" s="59">
        <f>I22-I23</f>
        <v>0</v>
      </c>
      <c r="J24" s="59">
        <f>J22-J23</f>
        <v>0</v>
      </c>
      <c r="K24" s="59">
        <f>K22-K23</f>
        <v>0</v>
      </c>
      <c r="L24" s="59">
        <f>L22-L23</f>
        <v>0</v>
      </c>
      <c r="M24" s="59">
        <f>M22-M23</f>
        <v>0</v>
      </c>
      <c r="N24" s="59">
        <f>N22-N23</f>
        <v>0</v>
      </c>
      <c r="O24" s="59">
        <f>O22-O23</f>
        <v>0</v>
      </c>
      <c r="P24" s="59">
        <f>P22-P23</f>
        <v>0</v>
      </c>
      <c r="Q24" s="59">
        <f>Q22-Q23</f>
        <v>0</v>
      </c>
      <c r="R24" s="59">
        <f>R22-R23</f>
        <v>0</v>
      </c>
      <c r="S24" s="59">
        <f>S22-S23</f>
        <v>0</v>
      </c>
      <c r="T24" s="59"/>
      <c r="U24" s="59"/>
      <c r="V24" s="59"/>
      <c r="W24" s="59"/>
      <c r="X24" s="59"/>
      <c r="Y24" s="59"/>
      <c r="Z24" s="59"/>
      <c r="AA24" s="59"/>
      <c r="AB24" s="59"/>
      <c r="AC24" s="59"/>
      <c r="AD24" s="59"/>
      <c r="AE24" s="59"/>
      <c r="AF24" s="59"/>
      <c r="AG24" s="59"/>
      <c r="AH24" s="59"/>
      <c r="AI24" s="59"/>
    </row>
    <row r="25" spans="3:35">
      <c r="C25" s="484" t="s">
        <v>181</v>
      </c>
      <c r="D25" s="575"/>
      <c r="E25" s="575"/>
      <c r="F25" s="579"/>
      <c r="G25" s="866">
        <f>SUM('9 Portfolio FTE and Budget'!E52:E53)</f>
        <v>67382432</v>
      </c>
      <c r="H25" s="579"/>
      <c r="I25" s="579"/>
      <c r="J25" s="579"/>
      <c r="K25" s="580">
        <f>SUM('9 Portfolio FTE and Budget'!F52:F53)</f>
        <v>67260779</v>
      </c>
      <c r="L25" s="575"/>
      <c r="M25" s="575"/>
      <c r="N25" s="579"/>
      <c r="O25" s="580">
        <f>SUM('9 Portfolio FTE and Budget'!G52:G53)</f>
        <v>67359851</v>
      </c>
      <c r="P25" s="575"/>
      <c r="Q25" s="575"/>
      <c r="R25" s="579"/>
      <c r="S25" s="580">
        <f>SUM('9 Portfolio FTE and Budget'!H52:H53)</f>
        <v>67347083</v>
      </c>
      <c r="T25" s="575"/>
      <c r="U25" s="575"/>
      <c r="V25" s="579"/>
      <c r="W25" s="581"/>
      <c r="X25" s="575"/>
      <c r="Y25" s="575"/>
      <c r="Z25" s="579"/>
      <c r="AA25" s="581"/>
      <c r="AB25" s="575"/>
      <c r="AC25" s="575"/>
      <c r="AD25" s="579"/>
      <c r="AE25" s="581"/>
      <c r="AF25" s="575"/>
      <c r="AG25" s="575"/>
      <c r="AH25" s="579"/>
      <c r="AI25" s="581"/>
    </row>
    <row r="26" spans="3:35">
      <c r="C26" s="57" t="s">
        <v>171</v>
      </c>
      <c r="D26" s="573"/>
      <c r="E26" s="573"/>
      <c r="F26" s="484"/>
      <c r="G26" s="865">
        <f>+G22-G25</f>
        <v>-1.2885699868202209</v>
      </c>
      <c r="H26" s="484"/>
      <c r="I26" s="484"/>
      <c r="J26" s="484"/>
      <c r="K26" s="59">
        <f>+K22-K25</f>
        <v>-1.1415000110864639</v>
      </c>
      <c r="L26" s="573"/>
      <c r="M26" s="573"/>
      <c r="N26" s="484"/>
      <c r="O26" s="59">
        <f>+O22-O25</f>
        <v>-1.641620010137558</v>
      </c>
      <c r="P26" s="573"/>
      <c r="Q26" s="573"/>
      <c r="R26" s="484"/>
      <c r="S26" s="59">
        <f>+S22-S25</f>
        <v>-0.99179999530315399</v>
      </c>
      <c r="T26" s="573"/>
      <c r="U26" s="573"/>
      <c r="V26" s="484"/>
      <c r="W26" s="59"/>
      <c r="X26" s="573"/>
      <c r="Y26" s="573"/>
      <c r="Z26" s="484"/>
      <c r="AA26" s="59"/>
      <c r="AB26" s="573"/>
      <c r="AC26" s="573"/>
      <c r="AD26" s="484"/>
      <c r="AE26" s="59"/>
      <c r="AF26" s="573"/>
      <c r="AG26" s="573"/>
      <c r="AH26" s="484"/>
      <c r="AI26" s="59"/>
    </row>
    <row r="27" spans="3:35">
      <c r="C27" s="57"/>
      <c r="D27" s="573"/>
      <c r="E27" s="573"/>
      <c r="F27" s="484"/>
      <c r="G27" s="59"/>
      <c r="H27" s="484"/>
      <c r="I27" s="484"/>
      <c r="J27" s="484"/>
      <c r="K27" s="59"/>
      <c r="L27" s="573"/>
      <c r="M27" s="573"/>
      <c r="N27" s="484"/>
      <c r="O27" s="59"/>
      <c r="P27" s="573"/>
      <c r="Q27" s="573"/>
      <c r="R27" s="484"/>
      <c r="S27" s="59"/>
      <c r="T27" s="573"/>
      <c r="U27" s="573"/>
      <c r="V27" s="484"/>
      <c r="W27" s="59"/>
      <c r="X27" s="573"/>
      <c r="Y27" s="573"/>
      <c r="Z27" s="484"/>
      <c r="AA27" s="59"/>
      <c r="AB27" s="573"/>
      <c r="AC27" s="573"/>
      <c r="AD27" s="484"/>
      <c r="AE27" s="59"/>
      <c r="AF27" s="573"/>
      <c r="AG27" s="573"/>
      <c r="AH27" s="484"/>
      <c r="AI27" s="59"/>
    </row>
    <row r="28" spans="3:35">
      <c r="C28" s="56" t="s">
        <v>182</v>
      </c>
      <c r="D28" s="573"/>
      <c r="E28" s="573"/>
      <c r="F28" s="484"/>
      <c r="G28" s="59"/>
      <c r="H28" s="484"/>
      <c r="I28" s="484"/>
      <c r="J28" s="484"/>
      <c r="K28" s="59"/>
      <c r="L28" s="573"/>
      <c r="M28" s="573"/>
      <c r="N28" s="484"/>
      <c r="O28" s="59"/>
      <c r="P28" s="573"/>
      <c r="Q28" s="573"/>
      <c r="R28" s="484"/>
      <c r="S28" s="59"/>
      <c r="T28" s="573"/>
      <c r="U28" s="573"/>
      <c r="V28" s="484"/>
      <c r="W28" s="59"/>
      <c r="X28" s="573"/>
      <c r="Y28" s="573"/>
      <c r="Z28" s="484"/>
      <c r="AA28" s="59"/>
      <c r="AB28" s="573"/>
      <c r="AC28" s="573"/>
      <c r="AD28" s="484"/>
      <c r="AE28" s="59"/>
      <c r="AF28" s="573"/>
      <c r="AG28" s="573"/>
      <c r="AH28" s="484"/>
      <c r="AI28" s="59"/>
    </row>
    <row r="29" spans="3:35" ht="26.45" customHeight="1">
      <c r="C29" s="484" t="s">
        <v>183</v>
      </c>
      <c r="D29" s="351" t="s">
        <v>184</v>
      </c>
      <c r="E29" s="352" t="s">
        <v>18</v>
      </c>
      <c r="F29" s="352" t="s">
        <v>27</v>
      </c>
      <c r="G29" s="352" t="s">
        <v>33</v>
      </c>
      <c r="H29" s="352" t="s">
        <v>39</v>
      </c>
      <c r="I29" s="352" t="s">
        <v>45</v>
      </c>
      <c r="J29" s="352" t="s">
        <v>19</v>
      </c>
      <c r="K29" s="352" t="s">
        <v>41</v>
      </c>
      <c r="L29" s="352" t="s">
        <v>28</v>
      </c>
      <c r="M29" s="352" t="s">
        <v>185</v>
      </c>
      <c r="N29" s="352" t="s">
        <v>50</v>
      </c>
      <c r="O29" s="352" t="s">
        <v>54</v>
      </c>
      <c r="P29" s="353" t="s">
        <v>186</v>
      </c>
      <c r="Q29" s="59"/>
      <c r="R29" s="573"/>
      <c r="S29" s="59"/>
      <c r="T29" s="573"/>
      <c r="U29" s="573"/>
      <c r="V29" s="484"/>
      <c r="W29" s="59"/>
      <c r="X29" s="573"/>
      <c r="Y29" s="573"/>
      <c r="Z29" s="484"/>
      <c r="AA29" s="59"/>
      <c r="AB29" s="573"/>
      <c r="AC29" s="573"/>
      <c r="AD29" s="484"/>
      <c r="AE29" s="59"/>
      <c r="AF29" s="573"/>
      <c r="AG29" s="573"/>
      <c r="AH29" s="484"/>
      <c r="AI29" s="59"/>
    </row>
    <row r="30" spans="3:35">
      <c r="C30" s="484"/>
      <c r="D30" s="354">
        <v>2028</v>
      </c>
      <c r="E30" s="582">
        <f>SUMIFS('4.1 Program Budget 2028-2031'!$M:$M,'4.1 Program Budget 2028-2031'!$I:$I,E$29,'4.1 Program Budget 2028-2031'!$L:$L,$D30)</f>
        <v>54231112.704910003</v>
      </c>
      <c r="F30" s="582">
        <f>SUMIFS('4.1 Program Budget 2028-2031'!$M:$M,'4.1 Program Budget 2028-2031'!$I:$I,F$29,'4.1 Program Budget 2028-2031'!$L:$L,$D30)</f>
        <v>22041147.196589999</v>
      </c>
      <c r="G30" s="582">
        <f>SUMIFS('4.1 Program Budget 2028-2031'!$M:$M,'4.1 Program Budget 2028-2031'!$I:$I,G$29,'4.1 Program Budget 2028-2031'!$L:$L,$D30)</f>
        <v>6133710.500922</v>
      </c>
      <c r="H30" s="582">
        <f>SUMIFS('4.1 Program Budget 2028-2031'!$M:$M,'4.1 Program Budget 2028-2031'!$I:$I,H$29,'4.1 Program Budget 2028-2031'!$L:$L,$D30)</f>
        <v>4203710.4959219992</v>
      </c>
      <c r="I30" s="582">
        <f>SUMIFS('4.1 Program Budget 2028-2031'!$M:$M,'4.1 Program Budget 2028-2031'!$I:$I,I$29,'4.1 Program Budget 2028-2031'!$L:$L,$D30)</f>
        <v>9788630.1462900005</v>
      </c>
      <c r="J30" s="582">
        <f>SUMIFS('4.1 Program Budget 2028-2031'!$M:$M,'4.1 Program Budget 2028-2031'!$I:$I,J$29,'4.1 Program Budget 2028-2031'!$L:$L,$D30)</f>
        <v>2037875</v>
      </c>
      <c r="K30" s="582">
        <f>SUMIFS('4.1 Program Budget 2028-2031'!$M:$M,'4.1 Program Budget 2028-2031'!$I:$I,K$29,'4.1 Program Budget 2028-2031'!$L:$L,$D30)</f>
        <v>1809177.9147999999</v>
      </c>
      <c r="L30" s="582">
        <f>SUMIFS('4.1 Program Budget 2028-2031'!$M:$M,'4.1 Program Budget 2028-2031'!$I:$I,L$29,'4.1 Program Budget 2028-2031'!$L:$L,$D30)</f>
        <v>5000000</v>
      </c>
      <c r="M30" s="582">
        <f>SUMIFS('4.1 Program Budget 2028-2031'!$M:$M,'4.1 Program Budget 2028-2031'!$I:$I,M$29,'4.1 Program Budget 2028-2031'!$L:$L,$D30)</f>
        <v>750000</v>
      </c>
      <c r="N30" s="582">
        <f>SUMIFS('4.1 Program Budget 2028-2031'!$M:$M,'4.1 Program Budget 2028-2031'!$I:$I,N$29,'4.1 Program Budget 2028-2031'!$L:$L,$D30)</f>
        <v>31133719.991999999</v>
      </c>
      <c r="O30" s="582">
        <f>SUMIFS('4.1 Program Budget 2028-2031'!$M:$M,'4.1 Program Budget 2028-2031'!$I:$I,O$29,'4.1 Program Budget 2028-2031'!$L:$L,$D30)</f>
        <v>6700000</v>
      </c>
      <c r="P30" s="583">
        <f>SUMIFS('4.1 Program Budget 2028-2031'!$M:$M,'4.1 Program Budget 2028-2031'!$I:$I,P$29,'4.1 Program Budget 2028-2031'!$L:$L,$D30)</f>
        <v>0</v>
      </c>
      <c r="Q30" s="59"/>
      <c r="R30" s="573"/>
      <c r="S30" s="59"/>
      <c r="T30" s="573"/>
      <c r="U30" s="573"/>
      <c r="V30" s="484"/>
      <c r="W30" s="59"/>
      <c r="X30" s="573"/>
      <c r="Y30" s="573"/>
      <c r="Z30" s="484"/>
      <c r="AA30" s="59"/>
      <c r="AB30" s="573"/>
      <c r="AC30" s="573"/>
      <c r="AD30" s="484"/>
      <c r="AE30" s="59"/>
      <c r="AF30" s="573"/>
      <c r="AG30" s="573"/>
      <c r="AH30" s="484"/>
      <c r="AI30" s="59"/>
    </row>
    <row r="31" spans="3:35">
      <c r="C31" s="484"/>
      <c r="D31" s="354">
        <v>2029</v>
      </c>
      <c r="E31" s="582">
        <f>SUMIFS('4.1 Program Budget 2028-2031'!$M:$M,'4.1 Program Budget 2028-2031'!$I:$I,E$29,'4.1 Program Budget 2028-2031'!$L:$L,$D31)</f>
        <v>54217358.190130003</v>
      </c>
      <c r="F31" s="582">
        <f>SUMIFS('4.1 Program Budget 2028-2031'!$M:$M,'4.1 Program Budget 2028-2031'!$I:$I,F$29,'4.1 Program Budget 2028-2031'!$L:$L,$D31)</f>
        <v>22016996.03311</v>
      </c>
      <c r="G31" s="582">
        <f>SUMIFS('4.1 Program Budget 2028-2031'!$M:$M,'4.1 Program Budget 2028-2031'!$I:$I,G$29,'4.1 Program Budget 2028-2031'!$L:$L,$D31)</f>
        <v>6129936.8817220004</v>
      </c>
      <c r="H31" s="582">
        <f>SUMIFS('4.1 Program Budget 2028-2031'!$M:$M,'4.1 Program Budget 2028-2031'!$I:$I,H$29,'4.1 Program Budget 2028-2031'!$L:$L,$D31)</f>
        <v>4199936.8767219987</v>
      </c>
      <c r="I31" s="582">
        <f>SUMIFS('4.1 Program Budget 2028-2031'!$M:$M,'4.1 Program Budget 2028-2031'!$I:$I,I$29,'4.1 Program Budget 2028-2031'!$L:$L,$D31)</f>
        <v>9834083.1118999999</v>
      </c>
      <c r="J31" s="582">
        <f>SUMIFS('4.1 Program Budget 2028-2031'!$M:$M,'4.1 Program Budget 2028-2031'!$I:$I,J$29,'4.1 Program Budget 2028-2031'!$L:$L,$D31)</f>
        <v>2037875</v>
      </c>
      <c r="K31" s="582">
        <f>SUMIFS('4.1 Program Budget 2028-2031'!$M:$M,'4.1 Program Budget 2028-2031'!$I:$I,K$29,'4.1 Program Budget 2028-2031'!$L:$L,$D31)</f>
        <v>1809177.9147999999</v>
      </c>
      <c r="L31" s="582">
        <f>SUMIFS('4.1 Program Budget 2028-2031'!$M:$M,'4.1 Program Budget 2028-2031'!$I:$I,L$29,'4.1 Program Budget 2028-2031'!$L:$L,$D31)</f>
        <v>5000000</v>
      </c>
      <c r="M31" s="582">
        <f>SUMIFS('4.1 Program Budget 2028-2031'!$M:$M,'4.1 Program Budget 2028-2031'!$I:$I,M$29,'4.1 Program Budget 2028-2031'!$L:$L,$D31)</f>
        <v>750000</v>
      </c>
      <c r="N31" s="582">
        <f>SUMIFS('4.1 Program Budget 2028-2031'!$M:$M,'4.1 Program Budget 2028-2031'!$I:$I,N$29,'4.1 Program Budget 2028-2031'!$L:$L,$D31)</f>
        <v>31133719.991999999</v>
      </c>
      <c r="O31" s="582">
        <f>SUMIFS('4.1 Program Budget 2028-2031'!$M:$M,'4.1 Program Budget 2028-2031'!$I:$I,O$29,'4.1 Program Budget 2028-2031'!$L:$L,$D31)</f>
        <v>6700000</v>
      </c>
      <c r="P31" s="583">
        <f>SUMIFS('4.1 Program Budget 2028-2031'!$M:$M,'4.1 Program Budget 2028-2031'!$I:$I,P$29,'4.1 Program Budget 2028-2031'!$L:$L,$D31)</f>
        <v>0</v>
      </c>
      <c r="Q31" s="59"/>
      <c r="R31" s="573"/>
      <c r="S31" s="59"/>
      <c r="T31" s="573"/>
      <c r="U31" s="573"/>
      <c r="V31" s="484"/>
      <c r="W31" s="59"/>
      <c r="X31" s="573"/>
      <c r="Y31" s="573"/>
      <c r="Z31" s="484"/>
      <c r="AA31" s="59"/>
      <c r="AB31" s="573"/>
      <c r="AC31" s="573"/>
      <c r="AD31" s="484"/>
      <c r="AE31" s="59"/>
      <c r="AF31" s="573"/>
      <c r="AG31" s="573"/>
      <c r="AH31" s="484"/>
      <c r="AI31" s="59"/>
    </row>
    <row r="32" spans="3:35">
      <c r="C32" s="484"/>
      <c r="D32" s="354">
        <v>2030</v>
      </c>
      <c r="E32" s="582">
        <f>SUMIFS('4.1 Program Budget 2028-2031'!$M:$M,'4.1 Program Budget 2028-2031'!$I:$I,E$29,'4.1 Program Budget 2028-2031'!$L:$L,$D32)</f>
        <v>54109768.117771</v>
      </c>
      <c r="F32" s="582">
        <f>SUMIFS('4.1 Program Budget 2028-2031'!$M:$M,'4.1 Program Budget 2028-2031'!$I:$I,F$29,'4.1 Program Budget 2028-2031'!$L:$L,$D32)</f>
        <v>22058477.01314</v>
      </c>
      <c r="G32" s="582">
        <f>SUMIFS('4.1 Program Budget 2028-2031'!$M:$M,'4.1 Program Budget 2028-2031'!$I:$I,G$29,'4.1 Program Budget 2028-2031'!$L:$L,$D32)</f>
        <v>6141508.4786090003</v>
      </c>
      <c r="H32" s="582">
        <f>SUMIFS('4.1 Program Budget 2028-2031'!$M:$M,'4.1 Program Budget 2028-2031'!$I:$I,H$29,'4.1 Program Budget 2028-2031'!$L:$L,$D32)</f>
        <v>4211508.4736089995</v>
      </c>
      <c r="I32" s="582">
        <f>SUMIFS('4.1 Program Budget 2028-2031'!$M:$M,'4.1 Program Budget 2028-2031'!$I:$I,I$29,'4.1 Program Budget 2028-2031'!$L:$L,$D32)</f>
        <v>9877049.0094499998</v>
      </c>
      <c r="J32" s="582">
        <f>SUMIFS('4.1 Program Budget 2028-2031'!$M:$M,'4.1 Program Budget 2028-2031'!$I:$I,J$29,'4.1 Program Budget 2028-2031'!$L:$L,$D32)</f>
        <v>2037875</v>
      </c>
      <c r="K32" s="582">
        <f>SUMIFS('4.1 Program Budget 2028-2031'!$M:$M,'4.1 Program Budget 2028-2031'!$I:$I,K$29,'4.1 Program Budget 2028-2031'!$L:$L,$D32)</f>
        <v>1809177.9147999999</v>
      </c>
      <c r="L32" s="582">
        <f>SUMIFS('4.1 Program Budget 2028-2031'!$M:$M,'4.1 Program Budget 2028-2031'!$I:$I,L$29,'4.1 Program Budget 2028-2031'!$L:$L,$D32)</f>
        <v>5000000</v>
      </c>
      <c r="M32" s="582">
        <f>SUMIFS('4.1 Program Budget 2028-2031'!$M:$M,'4.1 Program Budget 2028-2031'!$I:$I,M$29,'4.1 Program Budget 2028-2031'!$L:$L,$D32)</f>
        <v>750000</v>
      </c>
      <c r="N32" s="582">
        <f>SUMIFS('4.1 Program Budget 2028-2031'!$M:$M,'4.1 Program Budget 2028-2031'!$I:$I,N$29,'4.1 Program Budget 2028-2031'!$L:$L,$D32)</f>
        <v>31133719.991999999</v>
      </c>
      <c r="O32" s="582">
        <f>SUMIFS('4.1 Program Budget 2028-2031'!$M:$M,'4.1 Program Budget 2028-2031'!$I:$I,O$29,'4.1 Program Budget 2028-2031'!$L:$L,$D32)</f>
        <v>6700000</v>
      </c>
      <c r="P32" s="583">
        <f>SUMIFS('4.1 Program Budget 2028-2031'!$M:$M,'4.1 Program Budget 2028-2031'!$I:$I,P$29,'4.1 Program Budget 2028-2031'!$L:$L,$D32)</f>
        <v>0</v>
      </c>
      <c r="Q32" s="59"/>
      <c r="R32" s="573"/>
      <c r="S32" s="59"/>
      <c r="T32" s="573"/>
      <c r="U32" s="573"/>
      <c r="V32" s="484"/>
      <c r="W32" s="59"/>
      <c r="X32" s="573"/>
      <c r="Y32" s="573"/>
      <c r="Z32" s="484"/>
      <c r="AA32" s="59"/>
      <c r="AB32" s="573"/>
      <c r="AC32" s="573"/>
      <c r="AD32" s="484"/>
      <c r="AE32" s="59"/>
      <c r="AF32" s="573"/>
      <c r="AG32" s="573"/>
      <c r="AH32" s="484"/>
      <c r="AI32" s="59"/>
    </row>
    <row r="33" spans="1:35">
      <c r="A33" s="484"/>
      <c r="B33" s="484"/>
      <c r="C33" s="484"/>
      <c r="D33" s="354">
        <v>2031</v>
      </c>
      <c r="E33" s="582">
        <f>SUMIFS('4.1 Program Budget 2028-2031'!$M:$M,'4.1 Program Budget 2028-2031'!$I:$I,E$29,'4.1 Program Budget 2028-2031'!$L:$L,$D33)</f>
        <v>54138586.270400003</v>
      </c>
      <c r="F33" s="582">
        <f>SUMIFS('4.1 Program Budget 2028-2031'!$M:$M,'4.1 Program Budget 2028-2031'!$I:$I,F$29,'4.1 Program Budget 2028-2031'!$L:$L,$D33)</f>
        <v>22040161.659254</v>
      </c>
      <c r="G33" s="582">
        <f>SUMIFS('4.1 Program Budget 2028-2031'!$M:$M,'4.1 Program Budget 2028-2031'!$I:$I,G$29,'4.1 Program Budget 2028-2031'!$L:$L,$D33)</f>
        <v>6143225.8503999999</v>
      </c>
      <c r="H33" s="582">
        <f>SUMIFS('4.1 Program Budget 2028-2031'!$M:$M,'4.1 Program Budget 2028-2031'!$I:$I,H$29,'4.1 Program Budget 2028-2031'!$L:$L,$D33)</f>
        <v>4213225.8453999991</v>
      </c>
      <c r="I33" s="582">
        <f>SUMIFS('4.1 Program Budget 2028-2031'!$M:$M,'4.1 Program Budget 2028-2031'!$I:$I,I$29,'4.1 Program Budget 2028-2031'!$L:$L,$D33)</f>
        <v>9863111.5659619998</v>
      </c>
      <c r="J33" s="582">
        <f>SUMIFS('4.1 Program Budget 2028-2031'!$M:$M,'4.1 Program Budget 2028-2031'!$I:$I,J$29,'4.1 Program Budget 2028-2031'!$L:$L,$D33)</f>
        <v>2037875</v>
      </c>
      <c r="K33" s="582">
        <f>SUMIFS('4.1 Program Budget 2028-2031'!$M:$M,'4.1 Program Budget 2028-2031'!$I:$I,K$29,'4.1 Program Budget 2028-2031'!$L:$L,$D33)</f>
        <v>1809177.9147999999</v>
      </c>
      <c r="L33" s="582">
        <f>SUMIFS('4.1 Program Budget 2028-2031'!$M:$M,'4.1 Program Budget 2028-2031'!$I:$I,L$29,'4.1 Program Budget 2028-2031'!$L:$L,$D33)</f>
        <v>5000000</v>
      </c>
      <c r="M33" s="582">
        <f>SUMIFS('4.1 Program Budget 2028-2031'!$M:$M,'4.1 Program Budget 2028-2031'!$I:$I,M$29,'4.1 Program Budget 2028-2031'!$L:$L,$D33)</f>
        <v>750000</v>
      </c>
      <c r="N33" s="582">
        <f>SUMIFS('4.1 Program Budget 2028-2031'!$M:$M,'4.1 Program Budget 2028-2031'!$I:$I,N$29,'4.1 Program Budget 2028-2031'!$L:$L,$D33)</f>
        <v>31133719.991999999</v>
      </c>
      <c r="O33" s="582">
        <f>SUMIFS('4.1 Program Budget 2028-2031'!$M:$M,'4.1 Program Budget 2028-2031'!$I:$I,O$29,'4.1 Program Budget 2028-2031'!$L:$L,$D33)</f>
        <v>6700000</v>
      </c>
      <c r="P33" s="583">
        <f>SUMIFS('4.1 Program Budget 2028-2031'!$M:$M,'4.1 Program Budget 2028-2031'!$I:$I,P$29,'4.1 Program Budget 2028-2031'!$L:$L,$D33)</f>
        <v>0</v>
      </c>
      <c r="Q33" s="484"/>
      <c r="R33" s="484"/>
      <c r="S33" s="484"/>
      <c r="T33" s="484"/>
      <c r="U33" s="484"/>
      <c r="V33" s="484"/>
      <c r="W33" s="484"/>
      <c r="X33" s="484"/>
      <c r="Y33" s="484"/>
      <c r="Z33" s="484"/>
      <c r="AA33" s="484"/>
      <c r="AB33" s="484"/>
      <c r="AC33" s="484"/>
      <c r="AD33" s="484"/>
      <c r="AE33" s="484"/>
      <c r="AF33" s="484"/>
      <c r="AG33" s="484"/>
      <c r="AH33" s="484"/>
      <c r="AI33" s="484"/>
    </row>
    <row r="34" spans="1:35">
      <c r="A34" s="484"/>
      <c r="B34" s="484"/>
      <c r="C34" s="484"/>
      <c r="D34" s="354">
        <v>2032</v>
      </c>
      <c r="E34" s="582">
        <f>SUMIFS('4.2 Sector Seg Budget 2032-2035'!$E$11:$E$98,'4.2 Sector Seg Budget 2032-2035'!$B$11:$B$98,E$29,'4.2 Sector Seg Budget 2032-2035'!$D$11:$D$98,$D34)</f>
        <v>55762743.579999998</v>
      </c>
      <c r="F34" s="582">
        <f>SUMIFS('4.2 Sector Seg Budget 2032-2035'!$E$11:$E$98,'4.2 Sector Seg Budget 2032-2035'!$B$11:$B$98,F$29,'4.2 Sector Seg Budget 2032-2035'!$D$11:$D$98,$D34)</f>
        <v>22701366.859999999</v>
      </c>
      <c r="G34" s="582">
        <f>SUMIFS('4.2 Sector Seg Budget 2032-2035'!$E$11:$E$98,'4.2 Sector Seg Budget 2032-2035'!$B$11:$B$98,G$29,'4.2 Sector Seg Budget 2032-2035'!$D$11:$D$98,$D34)</f>
        <v>6327522.7800000003</v>
      </c>
      <c r="H34" s="582">
        <f>SUMIFS('4.2 Sector Seg Budget 2032-2035'!$E$11:$E$98,'4.2 Sector Seg Budget 2032-2035'!$B$11:$B$98,H$29,'4.2 Sector Seg Budget 2032-2035'!$D$11:$D$98,$D34)</f>
        <v>4339622.78</v>
      </c>
      <c r="I34" s="582">
        <f>SUMIFS('4.2 Sector Seg Budget 2032-2035'!$E$11:$E$98,'4.2 Sector Seg Budget 2032-2035'!$B$11:$B$98,I$29,'4.2 Sector Seg Budget 2032-2035'!$D$11:$D$98,$D34)</f>
        <v>10159005.360000001</v>
      </c>
      <c r="J34" s="582">
        <f>SUMIFS('4.2 Sector Seg Budget 2032-2035'!$E$11:$E$98,'4.2 Sector Seg Budget 2032-2035'!$B$11:$B$98,J$29,'4.2 Sector Seg Budget 2032-2035'!$D$11:$D$98,$D34)</f>
        <v>0</v>
      </c>
      <c r="K34" s="582">
        <f>SUMIFS('4.2 Sector Seg Budget 2032-2035'!$E$11:$E$98,'4.2 Sector Seg Budget 2032-2035'!$B$11:$B$98,K$29,'4.2 Sector Seg Budget 2032-2035'!$D$11:$D$98,$D34)</f>
        <v>0</v>
      </c>
      <c r="L34" s="582">
        <f>SUMIFS('4.2 Sector Seg Budget 2032-2035'!$E$11:$E$98,'4.2 Sector Seg Budget 2032-2035'!$B$11:$B$98,L$29,'4.2 Sector Seg Budget 2032-2035'!$D$11:$D$98,$D34)</f>
        <v>0</v>
      </c>
      <c r="M34" s="582">
        <f>SUMIFS('4.2 Sector Seg Budget 2032-2035'!$E$11:$E$98,'4.2 Sector Seg Budget 2032-2035'!$B$11:$B$98,M$29,'4.2 Sector Seg Budget 2032-2035'!$D$11:$D$98,$D34)</f>
        <v>0</v>
      </c>
      <c r="N34" s="582">
        <f>SUMIFS('4.2 Sector Seg Budget 2032-2035'!$E$11:$E$98,'4.2 Sector Seg Budget 2032-2035'!$B$11:$B$98,N$29,'4.2 Sector Seg Budget 2032-2035'!$D$11:$D$98,$D34)</f>
        <v>40089242.850000001</v>
      </c>
      <c r="O34" s="582">
        <f>SUMIFS('4.2 Sector Seg Budget 2032-2035'!$E$11:$E$98,'4.2 Sector Seg Budget 2032-2035'!$B$11:$B$98,O$29,'4.2 Sector Seg Budget 2032-2035'!$D$11:$D$98,$D34)</f>
        <v>6901000</v>
      </c>
      <c r="P34" s="583">
        <f>SUMIFS('4.2 Sector Seg Budget 2032-2035'!$E$11:$E$98,'4.2 Sector Seg Budget 2032-2035'!$B$11:$B$98,P$29,'4.2 Sector Seg Budget 2032-2035'!$D$11:$D$98,$D34)</f>
        <v>0</v>
      </c>
      <c r="Q34" s="484"/>
      <c r="R34" s="484"/>
      <c r="S34" s="484"/>
      <c r="T34" s="484"/>
      <c r="U34" s="484"/>
      <c r="V34" s="484"/>
      <c r="W34" s="484"/>
      <c r="X34" s="484"/>
      <c r="Y34" s="484"/>
      <c r="Z34" s="484"/>
      <c r="AA34" s="484"/>
      <c r="AB34" s="484"/>
      <c r="AC34" s="484"/>
      <c r="AD34" s="484"/>
      <c r="AE34" s="484"/>
      <c r="AF34" s="484"/>
      <c r="AG34" s="484"/>
      <c r="AH34" s="484"/>
      <c r="AI34" s="484"/>
    </row>
    <row r="35" spans="1:35">
      <c r="A35" s="484"/>
      <c r="B35" s="484"/>
      <c r="C35" s="484"/>
      <c r="D35" s="354">
        <v>2033</v>
      </c>
      <c r="E35" s="582">
        <f>SUMIFS('4.2 Sector Seg Budget 2032-2035'!$E$11:$E$98,'4.2 Sector Seg Budget 2032-2035'!$B$11:$B$98,E$29,'4.2 Sector Seg Budget 2032-2035'!$D$11:$D$98,$D35)</f>
        <v>57435625.887400001</v>
      </c>
      <c r="F35" s="582">
        <f>SUMIFS('4.2 Sector Seg Budget 2032-2035'!$E$11:$E$98,'4.2 Sector Seg Budget 2032-2035'!$B$11:$B$98,F$29,'4.2 Sector Seg Budget 2032-2035'!$D$11:$D$98,$D35)</f>
        <v>23382407.865800001</v>
      </c>
      <c r="G35" s="582">
        <f>SUMIFS('4.2 Sector Seg Budget 2032-2035'!$E$11:$E$98,'4.2 Sector Seg Budget 2032-2035'!$B$11:$B$98,G$29,'4.2 Sector Seg Budget 2032-2035'!$D$11:$D$98,$D35)</f>
        <v>6517348.4633999998</v>
      </c>
      <c r="H35" s="582">
        <f>SUMIFS('4.2 Sector Seg Budget 2032-2035'!$E$11:$E$98,'4.2 Sector Seg Budget 2032-2035'!$B$11:$B$98,H$29,'4.2 Sector Seg Budget 2032-2035'!$D$11:$D$98,$D35)</f>
        <v>4469811.4633999998</v>
      </c>
      <c r="I35" s="582">
        <f>SUMIFS('4.2 Sector Seg Budget 2032-2035'!$E$11:$E$98,'4.2 Sector Seg Budget 2032-2035'!$B$11:$B$98,I$29,'4.2 Sector Seg Budget 2032-2035'!$D$11:$D$98,$D35)</f>
        <v>10463775.520800002</v>
      </c>
      <c r="J35" s="582">
        <f>SUMIFS('4.2 Sector Seg Budget 2032-2035'!$E$11:$E$98,'4.2 Sector Seg Budget 2032-2035'!$B$11:$B$98,J$29,'4.2 Sector Seg Budget 2032-2035'!$D$11:$D$98,$D35)</f>
        <v>0</v>
      </c>
      <c r="K35" s="582">
        <f>SUMIFS('4.2 Sector Seg Budget 2032-2035'!$E$11:$E$98,'4.2 Sector Seg Budget 2032-2035'!$B$11:$B$98,K$29,'4.2 Sector Seg Budget 2032-2035'!$D$11:$D$98,$D35)</f>
        <v>0</v>
      </c>
      <c r="L35" s="582">
        <f>SUMIFS('4.2 Sector Seg Budget 2032-2035'!$E$11:$E$98,'4.2 Sector Seg Budget 2032-2035'!$B$11:$B$98,L$29,'4.2 Sector Seg Budget 2032-2035'!$D$11:$D$98,$D35)</f>
        <v>0</v>
      </c>
      <c r="M35" s="582">
        <f>SUMIFS('4.2 Sector Seg Budget 2032-2035'!$E$11:$E$98,'4.2 Sector Seg Budget 2032-2035'!$B$11:$B$98,M$29,'4.2 Sector Seg Budget 2032-2035'!$D$11:$D$98,$D35)</f>
        <v>0</v>
      </c>
      <c r="N35" s="582">
        <f>SUMIFS('4.2 Sector Seg Budget 2032-2035'!$E$11:$E$98,'4.2 Sector Seg Budget 2032-2035'!$B$11:$B$98,N$29,'4.2 Sector Seg Budget 2032-2035'!$D$11:$D$98,$D35)</f>
        <v>41291920.135499999</v>
      </c>
      <c r="O35" s="582">
        <f>SUMIFS('4.2 Sector Seg Budget 2032-2035'!$E$11:$E$98,'4.2 Sector Seg Budget 2032-2035'!$B$11:$B$98,O$29,'4.2 Sector Seg Budget 2032-2035'!$D$11:$D$98,$D35)</f>
        <v>7108030.0000000009</v>
      </c>
      <c r="P35" s="583">
        <f>SUMIFS('4.2 Sector Seg Budget 2032-2035'!$E$11:$E$98,'4.2 Sector Seg Budget 2032-2035'!$B$11:$B$98,P$29,'4.2 Sector Seg Budget 2032-2035'!$D$11:$D$98,$D35)</f>
        <v>0</v>
      </c>
      <c r="Q35" s="484"/>
      <c r="R35" s="484"/>
      <c r="S35" s="484"/>
      <c r="T35" s="484"/>
      <c r="U35" s="484"/>
      <c r="V35" s="484"/>
      <c r="W35" s="484"/>
      <c r="X35" s="484"/>
      <c r="Y35" s="484"/>
      <c r="Z35" s="484"/>
      <c r="AA35" s="484"/>
      <c r="AB35" s="484"/>
      <c r="AC35" s="484"/>
      <c r="AD35" s="484"/>
      <c r="AE35" s="484"/>
      <c r="AF35" s="484"/>
      <c r="AG35" s="484"/>
      <c r="AH35" s="484"/>
      <c r="AI35" s="484"/>
    </row>
    <row r="36" spans="1:35">
      <c r="A36" s="484"/>
      <c r="B36" s="484"/>
      <c r="C36" s="484"/>
      <c r="D36" s="354">
        <v>2034</v>
      </c>
      <c r="E36" s="582">
        <f>SUMIFS('4.2 Sector Seg Budget 2032-2035'!$E$11:$E$98,'4.2 Sector Seg Budget 2032-2035'!$B$11:$B$98,E$29,'4.2 Sector Seg Budget 2032-2035'!$D$11:$D$98,$D36)</f>
        <v>59158694.664022006</v>
      </c>
      <c r="F36" s="582">
        <f>SUMIFS('4.2 Sector Seg Budget 2032-2035'!$E$11:$E$98,'4.2 Sector Seg Budget 2032-2035'!$B$11:$B$98,F$29,'4.2 Sector Seg Budget 2032-2035'!$D$11:$D$98,$D36)</f>
        <v>24083880.101774003</v>
      </c>
      <c r="G36" s="582">
        <f>SUMIFS('4.2 Sector Seg Budget 2032-2035'!$E$11:$E$98,'4.2 Sector Seg Budget 2032-2035'!$B$11:$B$98,G$29,'4.2 Sector Seg Budget 2032-2035'!$D$11:$D$98,$D36)</f>
        <v>6712868.9173020003</v>
      </c>
      <c r="H36" s="582">
        <f>SUMIFS('4.2 Sector Seg Budget 2032-2035'!$E$11:$E$98,'4.2 Sector Seg Budget 2032-2035'!$B$11:$B$98,H$29,'4.2 Sector Seg Budget 2032-2035'!$D$11:$D$98,$D36)</f>
        <v>4603905.8073020009</v>
      </c>
      <c r="I36" s="582">
        <f>SUMIFS('4.2 Sector Seg Budget 2032-2035'!$E$11:$E$98,'4.2 Sector Seg Budget 2032-2035'!$B$11:$B$98,I$29,'4.2 Sector Seg Budget 2032-2035'!$D$11:$D$98,$D36)</f>
        <v>10777688.786424002</v>
      </c>
      <c r="J36" s="582">
        <f>SUMIFS('4.2 Sector Seg Budget 2032-2035'!$E$11:$E$98,'4.2 Sector Seg Budget 2032-2035'!$B$11:$B$98,J$29,'4.2 Sector Seg Budget 2032-2035'!$D$11:$D$98,$D36)</f>
        <v>0</v>
      </c>
      <c r="K36" s="582">
        <f>SUMIFS('4.2 Sector Seg Budget 2032-2035'!$E$11:$E$98,'4.2 Sector Seg Budget 2032-2035'!$B$11:$B$98,K$29,'4.2 Sector Seg Budget 2032-2035'!$D$11:$D$98,$D36)</f>
        <v>0</v>
      </c>
      <c r="L36" s="582">
        <f>SUMIFS('4.2 Sector Seg Budget 2032-2035'!$E$11:$E$98,'4.2 Sector Seg Budget 2032-2035'!$B$11:$B$98,L$29,'4.2 Sector Seg Budget 2032-2035'!$D$11:$D$98,$D36)</f>
        <v>0</v>
      </c>
      <c r="M36" s="582">
        <f>SUMIFS('4.2 Sector Seg Budget 2032-2035'!$E$11:$E$98,'4.2 Sector Seg Budget 2032-2035'!$B$11:$B$98,M$29,'4.2 Sector Seg Budget 2032-2035'!$D$11:$D$98,$D36)</f>
        <v>0</v>
      </c>
      <c r="N36" s="582">
        <f>SUMIFS('4.2 Sector Seg Budget 2032-2035'!$E$11:$E$98,'4.2 Sector Seg Budget 2032-2035'!$B$11:$B$98,N$29,'4.2 Sector Seg Budget 2032-2035'!$D$11:$D$98,$D36)</f>
        <v>42530677.739565007</v>
      </c>
      <c r="O36" s="582">
        <f>SUMIFS('4.2 Sector Seg Budget 2032-2035'!$E$11:$E$98,'4.2 Sector Seg Budget 2032-2035'!$B$11:$B$98,O$29,'4.2 Sector Seg Budget 2032-2035'!$D$11:$D$98,$D36)</f>
        <v>7321270.9000000013</v>
      </c>
      <c r="P36" s="583">
        <f>SUMIFS('4.2 Sector Seg Budget 2032-2035'!$E$11:$E$98,'4.2 Sector Seg Budget 2032-2035'!$B$11:$B$98,P$29,'4.2 Sector Seg Budget 2032-2035'!$D$11:$D$98,$D36)</f>
        <v>0</v>
      </c>
      <c r="Q36" s="484"/>
      <c r="R36" s="484"/>
      <c r="S36" s="484"/>
      <c r="T36" s="484"/>
      <c r="U36" s="484"/>
      <c r="V36" s="484"/>
      <c r="W36" s="484"/>
      <c r="X36" s="484"/>
      <c r="Y36" s="484"/>
      <c r="Z36" s="484"/>
      <c r="AA36" s="484"/>
      <c r="AB36" s="484"/>
      <c r="AC36" s="484"/>
      <c r="AD36" s="484"/>
      <c r="AE36" s="484"/>
      <c r="AF36" s="484"/>
      <c r="AG36" s="484"/>
      <c r="AH36" s="484"/>
      <c r="AI36" s="484"/>
    </row>
    <row r="37" spans="1:35">
      <c r="A37" s="484"/>
      <c r="B37" s="484"/>
      <c r="C37" s="484"/>
      <c r="D37" s="355">
        <v>2035</v>
      </c>
      <c r="E37" s="584">
        <f>SUMIFS('4.2 Sector Seg Budget 2032-2035'!$E$11:$E$98,'4.2 Sector Seg Budget 2032-2035'!$B$11:$B$98,E$29,'4.2 Sector Seg Budget 2032-2035'!$D$11:$D$98,$D37)</f>
        <v>60933455.503942668</v>
      </c>
      <c r="F37" s="584">
        <f>SUMIFS('4.2 Sector Seg Budget 2032-2035'!$E$11:$E$98,'4.2 Sector Seg Budget 2032-2035'!$B$11:$B$98,F$29,'4.2 Sector Seg Budget 2032-2035'!$D$11:$D$98,$D37)</f>
        <v>24806396.504827224</v>
      </c>
      <c r="G37" s="584">
        <f>SUMIFS('4.2 Sector Seg Budget 2032-2035'!$E$11:$E$98,'4.2 Sector Seg Budget 2032-2035'!$B$11:$B$98,G$29,'4.2 Sector Seg Budget 2032-2035'!$D$11:$D$98,$D37)</f>
        <v>6914254.9848210607</v>
      </c>
      <c r="H37" s="584">
        <f>SUMIFS('4.2 Sector Seg Budget 2032-2035'!$E$11:$E$98,'4.2 Sector Seg Budget 2032-2035'!$B$11:$B$98,H$29,'4.2 Sector Seg Budget 2032-2035'!$D$11:$D$98,$D37)</f>
        <v>4742022.9815210607</v>
      </c>
      <c r="I37" s="584">
        <f>SUMIFS('4.2 Sector Seg Budget 2032-2035'!$E$11:$E$98,'4.2 Sector Seg Budget 2032-2035'!$B$11:$B$98,I$29,'4.2 Sector Seg Budget 2032-2035'!$D$11:$D$98,$D37)</f>
        <v>11101019.450016722</v>
      </c>
      <c r="J37" s="584">
        <f>SUMIFS('4.2 Sector Seg Budget 2032-2035'!$E$11:$E$98,'4.2 Sector Seg Budget 2032-2035'!$B$11:$B$98,J$29,'4.2 Sector Seg Budget 2032-2035'!$D$11:$D$98,$D37)</f>
        <v>0</v>
      </c>
      <c r="K37" s="584">
        <f>SUMIFS('4.2 Sector Seg Budget 2032-2035'!$E$11:$E$98,'4.2 Sector Seg Budget 2032-2035'!$B$11:$B$98,K$29,'4.2 Sector Seg Budget 2032-2035'!$D$11:$D$98,$D37)</f>
        <v>0</v>
      </c>
      <c r="L37" s="584">
        <f>SUMIFS('4.2 Sector Seg Budget 2032-2035'!$E$11:$E$98,'4.2 Sector Seg Budget 2032-2035'!$B$11:$B$98,L$29,'4.2 Sector Seg Budget 2032-2035'!$D$11:$D$98,$D37)</f>
        <v>0</v>
      </c>
      <c r="M37" s="584">
        <f>SUMIFS('4.2 Sector Seg Budget 2032-2035'!$E$11:$E$98,'4.2 Sector Seg Budget 2032-2035'!$B$11:$B$98,M$29,'4.2 Sector Seg Budget 2032-2035'!$D$11:$D$98,$D37)</f>
        <v>0</v>
      </c>
      <c r="N37" s="584">
        <f>SUMIFS('4.2 Sector Seg Budget 2032-2035'!$E$11:$E$98,'4.2 Sector Seg Budget 2032-2035'!$B$11:$B$98,N$29,'4.2 Sector Seg Budget 2032-2035'!$D$11:$D$98,$D37)</f>
        <v>43806598.071751952</v>
      </c>
      <c r="O37" s="584">
        <f>SUMIFS('4.2 Sector Seg Budget 2032-2035'!$E$11:$E$98,'4.2 Sector Seg Budget 2032-2035'!$B$11:$B$98,O$29,'4.2 Sector Seg Budget 2032-2035'!$D$11:$D$98,$D37)</f>
        <v>7540909.0270000016</v>
      </c>
      <c r="P37" s="585">
        <f>SUMIFS('4.2 Sector Seg Budget 2032-2035'!$E$11:$E$98,'4.2 Sector Seg Budget 2032-2035'!$B$11:$B$98,P$29,'4.2 Sector Seg Budget 2032-2035'!$D$11:$D$98,$D37)</f>
        <v>0</v>
      </c>
      <c r="Q37" s="484"/>
      <c r="R37" s="484"/>
      <c r="S37" s="484"/>
      <c r="T37" s="484"/>
      <c r="U37" s="484"/>
      <c r="V37" s="484"/>
      <c r="W37" s="484"/>
      <c r="X37" s="484"/>
      <c r="Y37" s="484"/>
      <c r="Z37" s="484"/>
      <c r="AA37" s="484"/>
      <c r="AB37" s="484"/>
      <c r="AC37" s="484"/>
      <c r="AD37" s="484"/>
      <c r="AE37" s="484"/>
      <c r="AF37" s="484"/>
      <c r="AG37" s="484"/>
      <c r="AH37" s="484"/>
      <c r="AI37" s="484"/>
    </row>
    <row r="38" spans="1:35">
      <c r="A38" s="484"/>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4"/>
      <c r="Z38" s="484"/>
      <c r="AA38" s="484"/>
      <c r="AB38" s="484"/>
      <c r="AC38" s="484"/>
      <c r="AD38" s="484"/>
      <c r="AE38" s="484"/>
      <c r="AF38" s="484"/>
      <c r="AG38" s="484"/>
      <c r="AH38" s="484"/>
      <c r="AI38" s="484"/>
    </row>
    <row r="39" spans="1:35">
      <c r="A39" s="484"/>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4"/>
      <c r="AB39" s="484"/>
      <c r="AC39" s="484"/>
      <c r="AD39" s="484"/>
      <c r="AE39" s="484"/>
      <c r="AF39" s="484"/>
      <c r="AG39" s="484"/>
      <c r="AH39" s="484"/>
      <c r="AI39" s="484"/>
    </row>
    <row r="40" spans="1:35">
      <c r="A40" s="484"/>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4"/>
      <c r="Z40" s="484"/>
      <c r="AA40" s="484"/>
      <c r="AB40" s="484"/>
      <c r="AC40" s="484"/>
      <c r="AD40" s="484"/>
      <c r="AE40" s="484"/>
      <c r="AF40" s="484"/>
      <c r="AG40" s="484"/>
      <c r="AH40" s="484"/>
      <c r="AI40" s="484"/>
    </row>
  </sheetData>
  <mergeCells count="11">
    <mergeCell ref="AF20:AI20"/>
    <mergeCell ref="D20:G20"/>
    <mergeCell ref="H20:K20"/>
    <mergeCell ref="L20:O20"/>
    <mergeCell ref="P20:S20"/>
    <mergeCell ref="T20:W20"/>
    <mergeCell ref="B2:B3"/>
    <mergeCell ref="C2:G3"/>
    <mergeCell ref="C4:G4"/>
    <mergeCell ref="X20:AA20"/>
    <mergeCell ref="AB20:AE20"/>
  </mergeCells>
  <pageMargins left="0.7" right="0.7" top="0.75" bottom="0.75" header="0.3" footer="0.3"/>
  <pageSetup scale="2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4B661-16D7-4BCA-8C13-0621C08201C8}">
  <sheetPr>
    <tabColor theme="4"/>
  </sheetPr>
  <dimension ref="A2:Q57"/>
  <sheetViews>
    <sheetView topLeftCell="A35" workbookViewId="0">
      <selection activeCell="G17" sqref="G17"/>
    </sheetView>
  </sheetViews>
  <sheetFormatPr defaultColWidth="9" defaultRowHeight="15"/>
  <cols>
    <col min="1" max="1" width="3" style="153" customWidth="1"/>
    <col min="2" max="2" width="19.75" style="153" customWidth="1"/>
    <col min="3" max="3" width="15.375" style="153" customWidth="1"/>
    <col min="4" max="7" width="15.625" style="153" customWidth="1"/>
    <col min="8" max="8" width="13.875" style="153" bestFit="1" customWidth="1"/>
    <col min="9" max="10" width="11.25" style="153" customWidth="1"/>
    <col min="11" max="11" width="12.25" style="153" customWidth="1"/>
    <col min="12" max="12" width="14.25" style="153" customWidth="1"/>
    <col min="13" max="13" width="15.75" style="153" customWidth="1"/>
    <col min="14" max="14" width="11.125" style="153" customWidth="1"/>
    <col min="15" max="15" width="15.75" style="153" customWidth="1"/>
    <col min="16" max="16" width="13.75" style="153" customWidth="1"/>
    <col min="17" max="17" width="8.75" style="153" customWidth="1"/>
    <col min="18" max="16384" width="9" style="153"/>
  </cols>
  <sheetData>
    <row r="2" spans="1:17" s="165" customFormat="1" ht="33" customHeight="1">
      <c r="A2" s="586"/>
      <c r="B2" s="373" t="s">
        <v>58</v>
      </c>
      <c r="C2" s="746" t="s">
        <v>187</v>
      </c>
      <c r="D2" s="747"/>
      <c r="E2" s="747"/>
      <c r="F2" s="747"/>
      <c r="G2" s="748"/>
      <c r="H2" s="586"/>
      <c r="I2" s="586"/>
      <c r="J2" s="586"/>
      <c r="K2" s="586"/>
      <c r="L2" s="586"/>
      <c r="M2" s="586"/>
      <c r="N2" s="586"/>
      <c r="O2" s="586"/>
      <c r="P2" s="586"/>
      <c r="Q2" s="586"/>
    </row>
    <row r="3" spans="1:17" s="165" customFormat="1" ht="33" customHeight="1" thickBot="1">
      <c r="A3" s="586"/>
      <c r="B3" s="205" t="s">
        <v>102</v>
      </c>
      <c r="C3" s="749" t="s">
        <v>188</v>
      </c>
      <c r="D3" s="750"/>
      <c r="E3" s="750"/>
      <c r="F3" s="750"/>
      <c r="G3" s="751"/>
      <c r="H3" s="586"/>
      <c r="I3" s="586"/>
      <c r="J3" s="586"/>
      <c r="K3" s="586"/>
      <c r="L3" s="586"/>
      <c r="M3" s="586"/>
      <c r="N3" s="586"/>
      <c r="O3" s="586"/>
      <c r="P3" s="586"/>
      <c r="Q3" s="586"/>
    </row>
    <row r="4" spans="1:17" s="165" customFormat="1" ht="15.75" thickBot="1">
      <c r="A4" s="586"/>
      <c r="B4" s="61"/>
      <c r="C4" s="586"/>
      <c r="D4" s="586"/>
      <c r="E4" s="586"/>
      <c r="F4" s="586"/>
      <c r="G4" s="586"/>
      <c r="H4" s="586"/>
      <c r="I4" s="586"/>
      <c r="J4" s="586"/>
      <c r="K4" s="586"/>
      <c r="L4" s="586"/>
      <c r="M4" s="586"/>
      <c r="N4" s="586"/>
      <c r="O4" s="586"/>
      <c r="P4" s="586"/>
      <c r="Q4" s="586"/>
    </row>
    <row r="5" spans="1:17">
      <c r="A5" s="484"/>
      <c r="B5" s="379" t="s">
        <v>104</v>
      </c>
      <c r="C5" s="494" t="str">
        <f>'Read Me'!B10</f>
        <v>SoCalGas</v>
      </c>
      <c r="D5" s="586"/>
      <c r="E5" s="62"/>
      <c r="F5" s="62"/>
      <c r="G5" s="62"/>
      <c r="H5" s="62"/>
      <c r="I5" s="62"/>
      <c r="J5" s="62"/>
      <c r="K5" s="484"/>
      <c r="L5" s="484"/>
      <c r="M5" s="484"/>
      <c r="N5" s="484"/>
      <c r="O5" s="484"/>
      <c r="P5" s="484"/>
      <c r="Q5" s="484"/>
    </row>
    <row r="6" spans="1:17" ht="15.75" thickBot="1">
      <c r="A6" s="484"/>
      <c r="B6" s="278" t="s">
        <v>105</v>
      </c>
      <c r="C6" s="279" t="str">
        <f>'Read Me'!B11</f>
        <v>2028-2035</v>
      </c>
      <c r="D6" s="586"/>
      <c r="E6" s="62"/>
      <c r="F6" s="62"/>
      <c r="G6" s="62"/>
      <c r="H6" s="62"/>
      <c r="I6" s="62"/>
      <c r="J6" s="62"/>
      <c r="K6" s="484"/>
      <c r="L6" s="484"/>
      <c r="M6" s="484"/>
      <c r="N6" s="484"/>
      <c r="O6" s="484"/>
      <c r="P6" s="484"/>
      <c r="Q6" s="484"/>
    </row>
    <row r="7" spans="1:17">
      <c r="A7" s="484"/>
      <c r="B7" s="62"/>
      <c r="C7" s="62"/>
      <c r="D7" s="586"/>
      <c r="E7" s="62"/>
      <c r="F7" s="62"/>
      <c r="G7" s="62"/>
      <c r="H7" s="62"/>
      <c r="I7" s="62"/>
      <c r="J7" s="62"/>
      <c r="K7" s="484"/>
      <c r="L7" s="484"/>
      <c r="M7" s="484"/>
      <c r="N7" s="484"/>
      <c r="O7" s="484"/>
      <c r="P7" s="484"/>
      <c r="Q7" s="484"/>
    </row>
    <row r="8" spans="1:17" ht="15.75">
      <c r="A8" s="484"/>
      <c r="B8" s="498" t="s">
        <v>189</v>
      </c>
      <c r="C8" s="7"/>
      <c r="D8" s="586"/>
      <c r="E8" s="62"/>
      <c r="F8" s="62"/>
      <c r="G8" s="62"/>
      <c r="H8" s="62"/>
      <c r="I8" s="62"/>
      <c r="J8" s="62"/>
      <c r="K8" s="484"/>
      <c r="L8" s="484"/>
      <c r="M8" s="484"/>
      <c r="N8" s="484"/>
      <c r="O8" s="484"/>
      <c r="P8" s="484"/>
      <c r="Q8" s="484"/>
    </row>
    <row r="9" spans="1:17" ht="15.75" thickBot="1">
      <c r="A9" s="484"/>
      <c r="B9" s="484"/>
      <c r="C9" s="484"/>
      <c r="D9" s="484"/>
      <c r="E9" s="484"/>
      <c r="F9" s="484"/>
      <c r="G9" s="484"/>
      <c r="H9" s="484"/>
      <c r="I9" s="484"/>
      <c r="J9" s="484"/>
      <c r="K9" s="484"/>
      <c r="L9" s="484"/>
      <c r="M9" s="484"/>
      <c r="N9" s="484"/>
      <c r="O9" s="484"/>
      <c r="P9" s="484"/>
      <c r="Q9" s="484"/>
    </row>
    <row r="10" spans="1:17" ht="47.25">
      <c r="A10" s="484"/>
      <c r="B10" s="172" t="s">
        <v>190</v>
      </c>
      <c r="C10" s="173" t="s">
        <v>9</v>
      </c>
      <c r="D10" s="301" t="s">
        <v>191</v>
      </c>
      <c r="E10" s="301" t="s">
        <v>192</v>
      </c>
      <c r="F10" s="176" t="s">
        <v>1784</v>
      </c>
      <c r="G10" s="176" t="s">
        <v>1786</v>
      </c>
      <c r="H10" s="174" t="s">
        <v>193</v>
      </c>
      <c r="I10" s="301" t="s">
        <v>194</v>
      </c>
      <c r="J10" s="175" t="s">
        <v>1785</v>
      </c>
      <c r="K10" s="484"/>
      <c r="L10" s="484"/>
      <c r="M10" s="484"/>
      <c r="N10" s="484"/>
      <c r="O10" s="484"/>
      <c r="P10" s="484"/>
      <c r="Q10" s="484"/>
    </row>
    <row r="11" spans="1:17" ht="17.25">
      <c r="A11" s="484"/>
      <c r="B11" s="170" t="s">
        <v>1779</v>
      </c>
      <c r="C11" s="171" t="s">
        <v>195</v>
      </c>
      <c r="D11" s="587">
        <f t="shared" ref="D11:H15" si="0">D16+D21+D26+D31+D36+D41+D46</f>
        <v>6101441.3680999996</v>
      </c>
      <c r="E11" s="587">
        <f t="shared" si="0"/>
        <v>48957948</v>
      </c>
      <c r="F11" s="588">
        <v>0</v>
      </c>
      <c r="G11" s="588">
        <f t="shared" si="0"/>
        <v>24833115</v>
      </c>
      <c r="H11" s="589">
        <f>H16+H21+H26+H31+H36+H41+H46</f>
        <v>24833115</v>
      </c>
      <c r="I11" s="590">
        <f>IFERROR(F11/D11,0)</f>
        <v>0</v>
      </c>
      <c r="J11" s="591">
        <f>IFERROR(G11/E11,0)</f>
        <v>0.50723357523072654</v>
      </c>
      <c r="K11" s="484"/>
      <c r="L11" s="484"/>
      <c r="M11" s="484"/>
      <c r="N11" s="484"/>
      <c r="O11" s="484"/>
      <c r="P11" s="484"/>
      <c r="Q11" s="484"/>
    </row>
    <row r="12" spans="1:17">
      <c r="A12" s="484"/>
      <c r="B12" s="280">
        <v>2028</v>
      </c>
      <c r="C12" s="281" t="s">
        <v>195</v>
      </c>
      <c r="D12" s="587">
        <f t="shared" si="0"/>
        <v>2981323.756356</v>
      </c>
      <c r="E12" s="587">
        <f t="shared" si="0"/>
        <v>20800854.577528</v>
      </c>
      <c r="F12" s="588">
        <v>0</v>
      </c>
      <c r="G12" s="588">
        <f>G17+G22+G27+G32+G37+G42+G47</f>
        <v>36231887.322424926</v>
      </c>
      <c r="H12" s="592">
        <f t="shared" si="0"/>
        <v>36231887.322424926</v>
      </c>
      <c r="I12" s="593">
        <f>IFERROR(F12/D12,0)</f>
        <v>0</v>
      </c>
      <c r="J12" s="594">
        <f>IFERROR(G12/E12,0)</f>
        <v>1.7418460951872474</v>
      </c>
      <c r="K12" s="484"/>
      <c r="L12" s="484"/>
      <c r="M12" s="484"/>
      <c r="N12" s="484"/>
      <c r="O12" s="484"/>
      <c r="P12" s="484"/>
      <c r="Q12" s="484"/>
    </row>
    <row r="13" spans="1:17">
      <c r="A13" s="484"/>
      <c r="B13" s="280">
        <v>2029</v>
      </c>
      <c r="C13" s="281" t="s">
        <v>195</v>
      </c>
      <c r="D13" s="587">
        <f t="shared" si="0"/>
        <v>2966322.4983711001</v>
      </c>
      <c r="E13" s="587">
        <f t="shared" si="0"/>
        <v>20271489.396202002</v>
      </c>
      <c r="F13" s="588">
        <v>0</v>
      </c>
      <c r="G13" s="588">
        <f t="shared" si="0"/>
        <v>35236731.212310597</v>
      </c>
      <c r="H13" s="592">
        <f t="shared" si="0"/>
        <v>35236731.212310597</v>
      </c>
      <c r="I13" s="593">
        <f t="shared" ref="I13:I15" si="1">IFERROR(F13/D13,0)</f>
        <v>0</v>
      </c>
      <c r="J13" s="594">
        <f t="shared" ref="J13:J15" si="2">IFERROR(G13/E13,0)</f>
        <v>1.7382408625047765</v>
      </c>
      <c r="K13" s="484"/>
      <c r="L13" s="484"/>
      <c r="M13" s="484"/>
      <c r="N13" s="484"/>
      <c r="O13" s="484"/>
      <c r="P13" s="484"/>
      <c r="Q13" s="484"/>
    </row>
    <row r="14" spans="1:17">
      <c r="A14" s="484"/>
      <c r="B14" s="280">
        <v>2030</v>
      </c>
      <c r="C14" s="281" t="s">
        <v>195</v>
      </c>
      <c r="D14" s="587">
        <f t="shared" si="0"/>
        <v>3003054.0539560001</v>
      </c>
      <c r="E14" s="587">
        <f t="shared" si="0"/>
        <v>19851049.117771599</v>
      </c>
      <c r="F14" s="588">
        <v>0</v>
      </c>
      <c r="G14" s="588">
        <f t="shared" si="0"/>
        <v>34453357.776704505</v>
      </c>
      <c r="H14" s="592">
        <f t="shared" si="0"/>
        <v>34453357.776704505</v>
      </c>
      <c r="I14" s="593">
        <f t="shared" si="1"/>
        <v>0</v>
      </c>
      <c r="J14" s="594">
        <f t="shared" si="2"/>
        <v>1.7355938002218849</v>
      </c>
      <c r="K14" s="484"/>
      <c r="L14" s="484"/>
      <c r="M14" s="484"/>
      <c r="N14" s="484"/>
      <c r="O14" s="484"/>
      <c r="P14" s="484"/>
      <c r="Q14" s="484"/>
    </row>
    <row r="15" spans="1:17" ht="15.75" thickBot="1">
      <c r="A15" s="484"/>
      <c r="B15" s="280">
        <v>2031</v>
      </c>
      <c r="C15" s="281" t="s">
        <v>195</v>
      </c>
      <c r="D15" s="587">
        <f t="shared" si="0"/>
        <v>3003054.0539560001</v>
      </c>
      <c r="E15" s="587">
        <f t="shared" si="0"/>
        <v>19038881.965121001</v>
      </c>
      <c r="F15" s="588">
        <v>0</v>
      </c>
      <c r="G15" s="588">
        <f t="shared" si="0"/>
        <v>32931652.345781762</v>
      </c>
      <c r="H15" s="592">
        <f t="shared" si="0"/>
        <v>32931652.345781762</v>
      </c>
      <c r="I15" s="593">
        <f t="shared" si="1"/>
        <v>0</v>
      </c>
      <c r="J15" s="594">
        <f t="shared" si="2"/>
        <v>1.729705158428533</v>
      </c>
      <c r="K15" s="484"/>
      <c r="L15" s="484"/>
      <c r="M15" s="484"/>
      <c r="N15" s="484"/>
      <c r="O15" s="484"/>
      <c r="P15" s="484"/>
      <c r="Q15" s="484"/>
    </row>
    <row r="16" spans="1:17" ht="17.25">
      <c r="A16" s="484"/>
      <c r="B16" s="380" t="s">
        <v>1779</v>
      </c>
      <c r="C16" s="381" t="s">
        <v>18</v>
      </c>
      <c r="D16" s="382">
        <v>6158863</v>
      </c>
      <c r="E16" s="382">
        <v>14218108</v>
      </c>
      <c r="F16" s="383">
        <v>0</v>
      </c>
      <c r="G16" s="383">
        <v>9528976</v>
      </c>
      <c r="H16" s="595">
        <f t="shared" ref="H16:H17" si="3">F16+G16</f>
        <v>9528976</v>
      </c>
      <c r="I16" s="590">
        <f>IFERROR(F16/D16,0)</f>
        <v>0</v>
      </c>
      <c r="J16" s="591">
        <f>IFERROR(G16/E16,0)</f>
        <v>0.67020000129412438</v>
      </c>
      <c r="K16" s="484"/>
      <c r="L16" s="484"/>
      <c r="M16" s="484"/>
      <c r="N16" s="484"/>
      <c r="O16" s="484"/>
      <c r="P16" s="484"/>
      <c r="Q16" s="484"/>
    </row>
    <row r="17" spans="1:17">
      <c r="A17" s="484"/>
      <c r="B17" s="280">
        <v>2028</v>
      </c>
      <c r="C17" s="281" t="s">
        <v>18</v>
      </c>
      <c r="D17" s="587">
        <f>SUMIFS('Budget Filing Data'!$Q:$Q,'Budget Filing Data'!$G:$G,'1 Participant Bill Impacts '!$C17,'Budget Filing Data'!$B:$B,'1 Participant Bill Impacts '!$B17)</f>
        <v>1269796.2549759999</v>
      </c>
      <c r="E17" s="587">
        <f>SUMIFS('Budget Filing Data'!$S:$S,'Budget Filing Data'!$G:$G,'1 Participant Bill Impacts '!$C17,'Budget Filing Data'!$B:$B,'1 Participant Bill Impacts '!$B17)</f>
        <v>10093448.956863999</v>
      </c>
      <c r="F17" s="588">
        <v>0</v>
      </c>
      <c r="G17" s="588">
        <f>IFERROR(SUMIFS('Budget Filing Data'!$AS:$AS,'Budget Filing Data'!$G:$G,'1 Participant Bill Impacts '!$C17,'Budget Filing Data'!$B:$B,'1 Participant Bill Impacts '!$B17),0)</f>
        <v>23023339.322233658</v>
      </c>
      <c r="H17" s="592">
        <f t="shared" si="3"/>
        <v>23023339.322233658</v>
      </c>
      <c r="I17" s="593">
        <f>IFERROR(F17/D17,0)</f>
        <v>0</v>
      </c>
      <c r="J17" s="594">
        <f>IFERROR(G17/E17,0)</f>
        <v>2.2810180564272584</v>
      </c>
      <c r="K17" s="484"/>
      <c r="L17" s="484"/>
      <c r="M17" s="484"/>
      <c r="N17" s="484"/>
      <c r="O17" s="484"/>
      <c r="P17" s="484"/>
      <c r="Q17" s="484"/>
    </row>
    <row r="18" spans="1:17">
      <c r="A18" s="484"/>
      <c r="B18" s="280">
        <v>2029</v>
      </c>
      <c r="C18" s="281" t="s">
        <v>18</v>
      </c>
      <c r="D18" s="587">
        <f>SUMIFS('Budget Filing Data'!$Q:$Q,'Budget Filing Data'!$G:$G,'1 Participant Bill Impacts '!$C18,'Budget Filing Data'!$B:$B,'1 Participant Bill Impacts '!$B18)</f>
        <v>1271415.2969911001</v>
      </c>
      <c r="E18" s="587">
        <f>SUMIFS('Budget Filing Data'!$S:$S,'Budget Filing Data'!$G:$G,'1 Participant Bill Impacts '!$C18,'Budget Filing Data'!$B:$B,'1 Participant Bill Impacts '!$B18)</f>
        <v>9719644.0389740001</v>
      </c>
      <c r="F18" s="588">
        <v>0</v>
      </c>
      <c r="G18" s="588">
        <f>IFERROR(SUMIFS('Budget Filing Data'!$AS:$AS,'Budget Filing Data'!$G:$G,'1 Participant Bill Impacts '!$C18,'Budget Filing Data'!$B:$B,'1 Participant Bill Impacts '!$B18),0)</f>
        <v>22055874.460235491</v>
      </c>
      <c r="H18" s="592">
        <f t="shared" ref="H18:H35" si="4">F18+G18</f>
        <v>22055874.460235491</v>
      </c>
      <c r="I18" s="593">
        <f t="shared" ref="I18:I20" si="5">IFERROR(F18/D18,0)</f>
        <v>0</v>
      </c>
      <c r="J18" s="594">
        <f t="shared" ref="J18:J20" si="6">IFERROR(G18/E18,0)</f>
        <v>2.2692059885933533</v>
      </c>
      <c r="K18" s="484"/>
      <c r="L18" s="484"/>
      <c r="M18" s="484"/>
      <c r="N18" s="484"/>
      <c r="O18" s="484"/>
      <c r="P18" s="484"/>
      <c r="Q18" s="484"/>
    </row>
    <row r="19" spans="1:17">
      <c r="A19" s="484"/>
      <c r="B19" s="280">
        <v>2030</v>
      </c>
      <c r="C19" s="281" t="s">
        <v>18</v>
      </c>
      <c r="D19" s="587">
        <f>SUMIFS('Budget Filing Data'!$Q:$Q,'Budget Filing Data'!$G:$G,'1 Participant Bill Impacts '!$C19,'Budget Filing Data'!$B:$B,'1 Participant Bill Impacts '!$B19)</f>
        <v>1268410.547576</v>
      </c>
      <c r="E19" s="587">
        <f>SUMIFS('Budget Filing Data'!$S:$S,'Budget Filing Data'!$G:$G,'1 Participant Bill Impacts '!$C19,'Budget Filing Data'!$B:$B,'1 Participant Bill Impacts '!$B19)</f>
        <v>9291889.1003735997</v>
      </c>
      <c r="F19" s="588">
        <v>0</v>
      </c>
      <c r="G19" s="588">
        <f>IFERROR(SUMIFS('Budget Filing Data'!$AS:$AS,'Budget Filing Data'!$G:$G,'1 Participant Bill Impacts '!$C19,'Budget Filing Data'!$B:$B,'1 Participant Bill Impacts '!$B19),0)</f>
        <v>21103602.914687674</v>
      </c>
      <c r="H19" s="592">
        <f t="shared" si="4"/>
        <v>21103602.914687674</v>
      </c>
      <c r="I19" s="593">
        <f t="shared" si="5"/>
        <v>0</v>
      </c>
      <c r="J19" s="594">
        <f t="shared" si="6"/>
        <v>2.2711854055424703</v>
      </c>
      <c r="K19" s="484"/>
      <c r="L19" s="484"/>
      <c r="M19" s="484"/>
      <c r="N19" s="484"/>
      <c r="O19" s="484"/>
      <c r="P19" s="484"/>
      <c r="Q19" s="484"/>
    </row>
    <row r="20" spans="1:17" ht="15.75" thickBot="1">
      <c r="A20" s="484"/>
      <c r="B20" s="280">
        <v>2031</v>
      </c>
      <c r="C20" s="281" t="s">
        <v>18</v>
      </c>
      <c r="D20" s="587">
        <f>SUMIFS('Budget Filing Data'!$Q:$Q,'Budget Filing Data'!$G:$G,'1 Participant Bill Impacts '!$C20,'Budget Filing Data'!$B:$B,'1 Participant Bill Impacts '!$B20)</f>
        <v>1268410.547576</v>
      </c>
      <c r="E20" s="587">
        <f>SUMIFS('Budget Filing Data'!$S:$S,'Budget Filing Data'!$G:$G,'1 Participant Bill Impacts '!$C20,'Budget Filing Data'!$B:$B,'1 Participant Bill Impacts '!$B20)</f>
        <v>8500201.7574499995</v>
      </c>
      <c r="F20" s="588">
        <v>0</v>
      </c>
      <c r="G20" s="588">
        <f>IFERROR(SUMIFS('Budget Filing Data'!$AS:$AS,'Budget Filing Data'!$G:$G,'1 Participant Bill Impacts '!$C20,'Budget Filing Data'!$B:$B,'1 Participant Bill Impacts '!$B20),0)</f>
        <v>19385705.879807092</v>
      </c>
      <c r="H20" s="592">
        <f t="shared" si="4"/>
        <v>19385705.879807092</v>
      </c>
      <c r="I20" s="593">
        <f t="shared" si="5"/>
        <v>0</v>
      </c>
      <c r="J20" s="594">
        <f t="shared" si="6"/>
        <v>2.2806171468596608</v>
      </c>
      <c r="K20" s="484"/>
      <c r="L20" s="484"/>
      <c r="M20" s="484"/>
      <c r="N20" s="484"/>
      <c r="O20" s="484"/>
      <c r="P20" s="484"/>
      <c r="Q20" s="484"/>
    </row>
    <row r="21" spans="1:17" ht="17.25">
      <c r="A21" s="484"/>
      <c r="B21" s="380" t="s">
        <v>1779</v>
      </c>
      <c r="C21" s="381" t="s">
        <v>27</v>
      </c>
      <c r="D21" s="382">
        <v>-69677</v>
      </c>
      <c r="E21" s="382">
        <v>4278828</v>
      </c>
      <c r="F21" s="383">
        <v>0</v>
      </c>
      <c r="G21" s="383">
        <v>2640465</v>
      </c>
      <c r="H21" s="595">
        <f t="shared" si="4"/>
        <v>2640465</v>
      </c>
      <c r="I21" s="590">
        <f>IFERROR(F21/D21,0)</f>
        <v>0</v>
      </c>
      <c r="J21" s="591">
        <f>IFERROR(G21/E21,0)</f>
        <v>0.61710005637057619</v>
      </c>
      <c r="K21" s="484"/>
      <c r="L21" s="484"/>
      <c r="M21" s="484"/>
      <c r="N21" s="484"/>
      <c r="O21" s="484"/>
      <c r="P21" s="484"/>
      <c r="Q21" s="484"/>
    </row>
    <row r="22" spans="1:17">
      <c r="A22" s="484"/>
      <c r="B22" s="280">
        <v>2028</v>
      </c>
      <c r="C22" s="281" t="s">
        <v>27</v>
      </c>
      <c r="D22" s="587">
        <f>SUMIFS('Budget Filing Data'!$Q:$Q,'Budget Filing Data'!$G:$G,'1 Participant Bill Impacts '!$C22,'Budget Filing Data'!$B:$B,'1 Participant Bill Impacts '!$B22)</f>
        <v>1029260.0246100001</v>
      </c>
      <c r="E22" s="587">
        <f>SUMIFS('Budget Filing Data'!$S:$S,'Budget Filing Data'!$G:$G,'1 Participant Bill Impacts '!$C22,'Budget Filing Data'!$B:$B,'1 Participant Bill Impacts '!$B22)</f>
        <v>4378011.632913</v>
      </c>
      <c r="F22" s="588">
        <v>0</v>
      </c>
      <c r="G22" s="588">
        <f>IFERROR(SUMIFS('Budget Filing Data'!$AS:$AS,'Budget Filing Data'!$G:$G,'1 Participant Bill Impacts '!$C22,'Budget Filing Data'!$B:$B,'1 Participant Bill Impacts '!$B22),0)</f>
        <v>4379294.2738397783</v>
      </c>
      <c r="H22" s="592">
        <f t="shared" si="4"/>
        <v>4379294.2738397783</v>
      </c>
      <c r="I22" s="593">
        <f>IFERROR(F22/D22,0)</f>
        <v>0</v>
      </c>
      <c r="J22" s="594">
        <f>IFERROR(G22/E22,0)</f>
        <v>1.0002929733939343</v>
      </c>
      <c r="K22" s="484"/>
      <c r="L22" s="484"/>
      <c r="M22" s="484"/>
      <c r="N22" s="484"/>
      <c r="O22" s="484"/>
      <c r="P22" s="484"/>
      <c r="Q22" s="484"/>
    </row>
    <row r="23" spans="1:17">
      <c r="A23" s="484"/>
      <c r="B23" s="280">
        <v>2029</v>
      </c>
      <c r="C23" s="281" t="s">
        <v>27</v>
      </c>
      <c r="D23" s="587">
        <f>SUMIFS('Budget Filing Data'!$Q:$Q,'Budget Filing Data'!$G:$G,'1 Participant Bill Impacts '!$C23,'Budget Filing Data'!$B:$B,'1 Participant Bill Impacts '!$B23)</f>
        <v>1029260.0246100001</v>
      </c>
      <c r="E23" s="587">
        <f>SUMIFS('Budget Filing Data'!$S:$S,'Budget Filing Data'!$G:$G,'1 Participant Bill Impacts '!$C23,'Budget Filing Data'!$B:$B,'1 Participant Bill Impacts '!$B23)</f>
        <v>4204018.6289069997</v>
      </c>
      <c r="F23" s="588">
        <v>0</v>
      </c>
      <c r="G23" s="588">
        <f>IFERROR(SUMIFS('Budget Filing Data'!$AS:$AS,'Budget Filing Data'!$G:$G,'1 Participant Bill Impacts '!$C23,'Budget Filing Data'!$B:$B,'1 Participant Bill Impacts '!$B23),0)</f>
        <v>4279734.0320038144</v>
      </c>
      <c r="H23" s="592">
        <f t="shared" si="4"/>
        <v>4279734.0320038144</v>
      </c>
      <c r="I23" s="593">
        <f t="shared" ref="I23:I25" si="7">IFERROR(F23/D23,0)</f>
        <v>0</v>
      </c>
      <c r="J23" s="594">
        <f t="shared" ref="J23:J25" si="8">IFERROR(G23/E23,0)</f>
        <v>1.0180102444304582</v>
      </c>
      <c r="K23" s="484"/>
      <c r="L23" s="484"/>
      <c r="M23" s="484"/>
      <c r="N23" s="484"/>
      <c r="O23" s="484"/>
      <c r="P23" s="484"/>
      <c r="Q23" s="484"/>
    </row>
    <row r="24" spans="1:17">
      <c r="A24" s="484"/>
      <c r="B24" s="280">
        <v>2030</v>
      </c>
      <c r="C24" s="281" t="s">
        <v>27</v>
      </c>
      <c r="D24" s="587">
        <f>SUMIFS('Budget Filing Data'!$Q:$Q,'Budget Filing Data'!$G:$G,'1 Participant Bill Impacts '!$C24,'Budget Filing Data'!$B:$B,'1 Participant Bill Impacts '!$B24)</f>
        <v>1029260.0246100001</v>
      </c>
      <c r="E24" s="587">
        <f>SUMIFS('Budget Filing Data'!$S:$S,'Budget Filing Data'!$G:$G,'1 Participant Bill Impacts '!$C24,'Budget Filing Data'!$B:$B,'1 Participant Bill Impacts '!$B24)</f>
        <v>4220871.9124069996</v>
      </c>
      <c r="F24" s="588">
        <v>0</v>
      </c>
      <c r="G24" s="588">
        <f>IFERROR(SUMIFS('Budget Filing Data'!$AS:$AS,'Budget Filing Data'!$G:$G,'1 Participant Bill Impacts '!$C24,'Budget Filing Data'!$B:$B,'1 Participant Bill Impacts '!$B24),0)</f>
        <v>4338815.6714960365</v>
      </c>
      <c r="H24" s="592">
        <f t="shared" si="4"/>
        <v>4338815.6714960365</v>
      </c>
      <c r="I24" s="593">
        <f t="shared" si="7"/>
        <v>0</v>
      </c>
      <c r="J24" s="594">
        <f t="shared" si="8"/>
        <v>1.027942984657352</v>
      </c>
      <c r="K24" s="484"/>
      <c r="L24" s="484"/>
      <c r="M24" s="484"/>
      <c r="N24" s="484"/>
      <c r="O24" s="484"/>
      <c r="P24" s="484"/>
      <c r="Q24" s="484"/>
    </row>
    <row r="25" spans="1:17" ht="15.75" thickBot="1">
      <c r="A25" s="484"/>
      <c r="B25" s="280">
        <v>2031</v>
      </c>
      <c r="C25" s="281" t="s">
        <v>27</v>
      </c>
      <c r="D25" s="587">
        <f>SUMIFS('Budget Filing Data'!$Q:$Q,'Budget Filing Data'!$G:$G,'1 Participant Bill Impacts '!$C25,'Budget Filing Data'!$B:$B,'1 Participant Bill Impacts '!$B25)</f>
        <v>1029260.0246100001</v>
      </c>
      <c r="E25" s="587">
        <f>SUMIFS('Budget Filing Data'!$S:$S,'Budget Filing Data'!$G:$G,'1 Participant Bill Impacts '!$C25,'Budget Filing Data'!$B:$B,'1 Participant Bill Impacts '!$B25)</f>
        <v>4210905.3711000001</v>
      </c>
      <c r="F25" s="588">
        <v>0</v>
      </c>
      <c r="G25" s="588">
        <f>IFERROR(SUMIFS('Budget Filing Data'!$AS:$AS,'Budget Filing Data'!$G:$G,'1 Participant Bill Impacts '!$C25,'Budget Filing Data'!$B:$B,'1 Participant Bill Impacts '!$B25),0)</f>
        <v>4394185.7467084937</v>
      </c>
      <c r="H25" s="592">
        <f t="shared" si="4"/>
        <v>4394185.7467084937</v>
      </c>
      <c r="I25" s="593">
        <f t="shared" si="7"/>
        <v>0</v>
      </c>
      <c r="J25" s="594">
        <f t="shared" si="8"/>
        <v>1.0435251708258206</v>
      </c>
      <c r="K25" s="484"/>
      <c r="L25" s="484"/>
      <c r="M25" s="484"/>
      <c r="N25" s="484"/>
      <c r="O25" s="484"/>
      <c r="P25" s="484"/>
      <c r="Q25" s="484"/>
    </row>
    <row r="26" spans="1:17" ht="17.25">
      <c r="A26" s="484"/>
      <c r="B26" s="380" t="s">
        <v>1779</v>
      </c>
      <c r="C26" s="381" t="s">
        <v>33</v>
      </c>
      <c r="D26" s="382">
        <v>0</v>
      </c>
      <c r="E26" s="382">
        <v>202134</v>
      </c>
      <c r="F26" s="383">
        <v>0</v>
      </c>
      <c r="G26" s="383">
        <v>41640</v>
      </c>
      <c r="H26" s="595">
        <f t="shared" si="4"/>
        <v>41640</v>
      </c>
      <c r="I26" s="590">
        <f>IFERROR(F26/D26,0)</f>
        <v>0</v>
      </c>
      <c r="J26" s="591">
        <f>IFERROR(G26/E26,0)</f>
        <v>0.20600195909644098</v>
      </c>
      <c r="K26" s="484"/>
      <c r="L26" s="484"/>
      <c r="M26" s="484"/>
      <c r="N26" s="484"/>
      <c r="O26" s="484"/>
      <c r="P26" s="484"/>
      <c r="Q26" s="484"/>
    </row>
    <row r="27" spans="1:17">
      <c r="A27" s="484"/>
      <c r="B27" s="280">
        <v>2028</v>
      </c>
      <c r="C27" s="281" t="s">
        <v>33</v>
      </c>
      <c r="D27" s="587">
        <f>SUMIFS('Budget Filing Data'!$Q:$Q,'Budget Filing Data'!$G:$G,'1 Participant Bill Impacts '!$C27,'Budget Filing Data'!$B:$B,'1 Participant Bill Impacts '!$B27)</f>
        <v>0</v>
      </c>
      <c r="E27" s="587">
        <f>SUMIFS('Budget Filing Data'!$S:$S,'Budget Filing Data'!$G:$G,'1 Participant Bill Impacts '!$C27,'Budget Filing Data'!$B:$B,'1 Participant Bill Impacts '!$B27)</f>
        <v>1477266.339565</v>
      </c>
      <c r="F27" s="588">
        <v>0</v>
      </c>
      <c r="G27" s="588">
        <f>IFERROR(SUMIFS('Budget Filing Data'!$AS:$AS,'Budget Filing Data'!$G:$G,'1 Participant Bill Impacts '!$C27,'Budget Filing Data'!$B:$B,'1 Participant Bill Impacts '!$B27),0)</f>
        <v>2025053.9266677864</v>
      </c>
      <c r="H27" s="592">
        <f t="shared" si="4"/>
        <v>2025053.9266677864</v>
      </c>
      <c r="I27" s="593">
        <f>IFERROR(F27/D27,0)</f>
        <v>0</v>
      </c>
      <c r="J27" s="594">
        <f>IFERROR(G27/E27,0)</f>
        <v>1.370811662346608</v>
      </c>
      <c r="K27" s="484"/>
      <c r="L27" s="484"/>
      <c r="M27" s="484"/>
      <c r="N27" s="484"/>
      <c r="O27" s="484"/>
      <c r="P27" s="484"/>
      <c r="Q27" s="484"/>
    </row>
    <row r="28" spans="1:17">
      <c r="A28" s="484"/>
      <c r="B28" s="280">
        <v>2029</v>
      </c>
      <c r="C28" s="281" t="s">
        <v>33</v>
      </c>
      <c r="D28" s="587">
        <f>SUMIFS('Budget Filing Data'!$Q:$Q,'Budget Filing Data'!$G:$G,'1 Participant Bill Impacts '!$C28,'Budget Filing Data'!$B:$B,'1 Participant Bill Impacts '!$B28)</f>
        <v>0</v>
      </c>
      <c r="E28" s="587">
        <f>SUMIFS('Budget Filing Data'!$S:$S,'Budget Filing Data'!$G:$G,'1 Participant Bill Impacts '!$C28,'Budget Filing Data'!$B:$B,'1 Participant Bill Impacts '!$B28)</f>
        <v>1477266.339565</v>
      </c>
      <c r="F28" s="588">
        <v>0</v>
      </c>
      <c r="G28" s="588">
        <f>IFERROR(SUMIFS('Budget Filing Data'!$AS:$AS,'Budget Filing Data'!$G:$G,'1 Participant Bill Impacts '!$C28,'Budget Filing Data'!$B:$B,'1 Participant Bill Impacts '!$B28),0)</f>
        <v>2039510.9057332922</v>
      </c>
      <c r="H28" s="592">
        <f t="shared" si="4"/>
        <v>2039510.9057332922</v>
      </c>
      <c r="I28" s="593">
        <f t="shared" ref="I28:I30" si="9">IFERROR(F28/D28,0)</f>
        <v>0</v>
      </c>
      <c r="J28" s="594">
        <f t="shared" ref="J28:J30" si="10">IFERROR(G28/E28,0)</f>
        <v>1.3805979674144964</v>
      </c>
      <c r="K28" s="484"/>
      <c r="L28" s="484"/>
      <c r="M28" s="484"/>
      <c r="N28" s="484"/>
      <c r="O28" s="484"/>
      <c r="P28" s="484"/>
      <c r="Q28" s="484"/>
    </row>
    <row r="29" spans="1:17">
      <c r="A29" s="484"/>
      <c r="B29" s="280">
        <v>2030</v>
      </c>
      <c r="C29" s="281" t="s">
        <v>33</v>
      </c>
      <c r="D29" s="587">
        <f>SUMIFS('Budget Filing Data'!$Q:$Q,'Budget Filing Data'!$G:$G,'1 Participant Bill Impacts '!$C29,'Budget Filing Data'!$B:$B,'1 Participant Bill Impacts '!$B29)</f>
        <v>0</v>
      </c>
      <c r="E29" s="587">
        <f>SUMIFS('Budget Filing Data'!$S:$S,'Budget Filing Data'!$G:$G,'1 Participant Bill Impacts '!$C29,'Budget Filing Data'!$B:$B,'1 Participant Bill Impacts '!$B29)</f>
        <v>1477263.0395650002</v>
      </c>
      <c r="F29" s="588">
        <v>0</v>
      </c>
      <c r="G29" s="588">
        <f>IFERROR(SUMIFS('Budget Filing Data'!$AS:$AS,'Budget Filing Data'!$G:$G,'1 Participant Bill Impacts '!$C29,'Budget Filing Data'!$B:$B,'1 Participant Bill Impacts '!$B29),0)</f>
        <v>2062617.8391016915</v>
      </c>
      <c r="H29" s="592">
        <f t="shared" si="4"/>
        <v>2062617.8391016915</v>
      </c>
      <c r="I29" s="593">
        <f t="shared" si="9"/>
        <v>0</v>
      </c>
      <c r="J29" s="594">
        <f t="shared" si="10"/>
        <v>1.3962427704879536</v>
      </c>
      <c r="K29" s="484"/>
      <c r="L29" s="484"/>
      <c r="M29" s="484"/>
      <c r="N29" s="484"/>
      <c r="O29" s="484"/>
      <c r="P29" s="484"/>
      <c r="Q29" s="484"/>
    </row>
    <row r="30" spans="1:17" ht="15.75" thickBot="1">
      <c r="A30" s="484"/>
      <c r="B30" s="280">
        <v>2031</v>
      </c>
      <c r="C30" s="281" t="s">
        <v>33</v>
      </c>
      <c r="D30" s="587">
        <f>SUMIFS('Budget Filing Data'!$Q:$Q,'Budget Filing Data'!$G:$G,'1 Participant Bill Impacts '!$C30,'Budget Filing Data'!$B:$B,'1 Participant Bill Impacts '!$B30)</f>
        <v>0</v>
      </c>
      <c r="E30" s="587">
        <f>SUMIFS('Budget Filing Data'!$S:$S,'Budget Filing Data'!$G:$G,'1 Participant Bill Impacts '!$C30,'Budget Filing Data'!$B:$B,'1 Participant Bill Impacts '!$B30)</f>
        <v>1477263.0395650002</v>
      </c>
      <c r="F30" s="588">
        <v>0</v>
      </c>
      <c r="G30" s="588">
        <f>IFERROR(SUMIFS('Budget Filing Data'!$AS:$AS,'Budget Filing Data'!$G:$G,'1 Participant Bill Impacts '!$C30,'Budget Filing Data'!$B:$B,'1 Participant Bill Impacts '!$B30),0)</f>
        <v>2094034.2028739061</v>
      </c>
      <c r="H30" s="592">
        <f t="shared" si="4"/>
        <v>2094034.2028739061</v>
      </c>
      <c r="I30" s="593">
        <f t="shared" si="9"/>
        <v>0</v>
      </c>
      <c r="J30" s="594">
        <f t="shared" si="10"/>
        <v>1.4175093715811928</v>
      </c>
      <c r="K30" s="484"/>
      <c r="L30" s="484"/>
      <c r="M30" s="484"/>
      <c r="N30" s="484"/>
      <c r="O30" s="484"/>
      <c r="P30" s="484"/>
      <c r="Q30" s="484"/>
    </row>
    <row r="31" spans="1:17" ht="17.25">
      <c r="A31" s="484"/>
      <c r="B31" s="380" t="s">
        <v>1779</v>
      </c>
      <c r="C31" s="381" t="s">
        <v>39</v>
      </c>
      <c r="D31" s="382">
        <v>0</v>
      </c>
      <c r="E31" s="382">
        <v>651429</v>
      </c>
      <c r="F31" s="383">
        <v>0</v>
      </c>
      <c r="G31" s="383">
        <v>13419</v>
      </c>
      <c r="H31" s="595">
        <f t="shared" si="4"/>
        <v>13419</v>
      </c>
      <c r="I31" s="590">
        <f>IFERROR(F31/D31,0)</f>
        <v>0</v>
      </c>
      <c r="J31" s="591">
        <f>IFERROR(G31/E31,0)</f>
        <v>2.059932855307332E-2</v>
      </c>
      <c r="K31" s="484"/>
      <c r="L31" s="484"/>
      <c r="M31" s="484"/>
      <c r="N31" s="484"/>
      <c r="O31" s="484"/>
      <c r="P31" s="484"/>
      <c r="Q31" s="484"/>
    </row>
    <row r="32" spans="1:17">
      <c r="A32" s="484"/>
      <c r="B32" s="280">
        <v>2028</v>
      </c>
      <c r="C32" s="281" t="s">
        <v>39</v>
      </c>
      <c r="D32" s="587">
        <f>SUMIFS('Budget Filing Data'!$Q:$Q,'Budget Filing Data'!$G:$G,'1 Participant Bill Impacts '!$C32,'Budget Filing Data'!$B:$B,'1 Participant Bill Impacts '!$B32)</f>
        <v>0</v>
      </c>
      <c r="E32" s="587">
        <f>SUMIFS('Budget Filing Data'!$S:$S,'Budget Filing Data'!$G:$G,'1 Participant Bill Impacts '!$C32,'Budget Filing Data'!$B:$B,'1 Participant Bill Impacts '!$B32)</f>
        <v>468280.90159999998</v>
      </c>
      <c r="F32" s="588">
        <v>0</v>
      </c>
      <c r="G32" s="588">
        <f>IFERROR(SUMIFS('Budget Filing Data'!$AS:$AS,'Budget Filing Data'!$G:$G,'1 Participant Bill Impacts '!$C32,'Budget Filing Data'!$B:$B,'1 Participant Bill Impacts '!$B32),0)</f>
        <v>624597.80466574128</v>
      </c>
      <c r="H32" s="592">
        <f t="shared" si="4"/>
        <v>624597.80466574128</v>
      </c>
      <c r="I32" s="593">
        <f>IFERROR(F32/D32,0)</f>
        <v>0</v>
      </c>
      <c r="J32" s="594">
        <f>IFERROR(G32/E32,0)</f>
        <v>1.3338101180971615</v>
      </c>
      <c r="K32" s="484"/>
      <c r="L32" s="484"/>
      <c r="M32" s="484"/>
      <c r="N32" s="484"/>
      <c r="O32" s="484"/>
      <c r="P32" s="484"/>
      <c r="Q32" s="484"/>
    </row>
    <row r="33" spans="1:17">
      <c r="A33" s="484"/>
      <c r="B33" s="280">
        <v>2029</v>
      </c>
      <c r="C33" s="281" t="s">
        <v>39</v>
      </c>
      <c r="D33" s="587">
        <f>SUMIFS('Budget Filing Data'!$Q:$Q,'Budget Filing Data'!$G:$G,'1 Participant Bill Impacts '!$C33,'Budget Filing Data'!$B:$B,'1 Participant Bill Impacts '!$B33)</f>
        <v>0</v>
      </c>
      <c r="E33" s="587">
        <f>SUMIFS('Budget Filing Data'!$S:$S,'Budget Filing Data'!$G:$G,'1 Participant Bill Impacts '!$C33,'Budget Filing Data'!$B:$B,'1 Participant Bill Impacts '!$B33)</f>
        <v>468280.90159999998</v>
      </c>
      <c r="F33" s="588">
        <v>0</v>
      </c>
      <c r="G33" s="588">
        <f>IFERROR(SUMIFS('Budget Filing Data'!$AS:$AS,'Budget Filing Data'!$G:$G,'1 Participant Bill Impacts '!$C33,'Budget Filing Data'!$B:$B,'1 Participant Bill Impacts '!$B33),0)</f>
        <v>628958.71591129061</v>
      </c>
      <c r="H33" s="592">
        <f t="shared" si="4"/>
        <v>628958.71591129061</v>
      </c>
      <c r="I33" s="593">
        <f t="shared" ref="I33:I35" si="11">IFERROR(F33/D33,0)</f>
        <v>0</v>
      </c>
      <c r="J33" s="594">
        <f t="shared" ref="J33:J35" si="12">IFERROR(G33/E33,0)</f>
        <v>1.3431227149394611</v>
      </c>
      <c r="K33" s="484"/>
      <c r="L33" s="484"/>
      <c r="M33" s="484"/>
      <c r="N33" s="484"/>
      <c r="O33" s="484"/>
      <c r="P33" s="484"/>
      <c r="Q33" s="484"/>
    </row>
    <row r="34" spans="1:17">
      <c r="A34" s="484"/>
      <c r="B34" s="280">
        <v>2030</v>
      </c>
      <c r="C34" s="281" t="s">
        <v>39</v>
      </c>
      <c r="D34" s="587">
        <f>SUMIFS('Budget Filing Data'!$Q:$Q,'Budget Filing Data'!$G:$G,'1 Participant Bill Impacts '!$C34,'Budget Filing Data'!$B:$B,'1 Participant Bill Impacts '!$B34)</f>
        <v>0</v>
      </c>
      <c r="E34" s="587">
        <f>SUMIFS('Budget Filing Data'!$S:$S,'Budget Filing Data'!$G:$G,'1 Participant Bill Impacts '!$C34,'Budget Filing Data'!$B:$B,'1 Participant Bill Impacts '!$B34)</f>
        <v>468280.90159999998</v>
      </c>
      <c r="F34" s="588">
        <v>0</v>
      </c>
      <c r="G34" s="588">
        <f>IFERROR(SUMIFS('Budget Filing Data'!$AS:$AS,'Budget Filing Data'!$G:$G,'1 Participant Bill Impacts '!$C34,'Budget Filing Data'!$B:$B,'1 Participant Bill Impacts '!$B34),0)</f>
        <v>637131.91539573681</v>
      </c>
      <c r="H34" s="592">
        <f t="shared" si="4"/>
        <v>637131.91539573681</v>
      </c>
      <c r="I34" s="593">
        <f t="shared" si="11"/>
        <v>0</v>
      </c>
      <c r="J34" s="594">
        <f t="shared" si="12"/>
        <v>1.3605763404375764</v>
      </c>
      <c r="K34" s="484"/>
      <c r="L34" s="484"/>
      <c r="M34" s="484"/>
      <c r="N34" s="484"/>
      <c r="O34" s="484"/>
      <c r="P34" s="484"/>
      <c r="Q34" s="484"/>
    </row>
    <row r="35" spans="1:17" ht="15.75" thickBot="1">
      <c r="A35" s="484"/>
      <c r="B35" s="280">
        <v>2031</v>
      </c>
      <c r="C35" s="281" t="s">
        <v>39</v>
      </c>
      <c r="D35" s="587">
        <f>SUMIFS('Budget Filing Data'!$Q:$Q,'Budget Filing Data'!$G:$G,'1 Participant Bill Impacts '!$C35,'Budget Filing Data'!$B:$B,'1 Participant Bill Impacts '!$B35)</f>
        <v>0</v>
      </c>
      <c r="E35" s="587">
        <f>SUMIFS('Budget Filing Data'!$S:$S,'Budget Filing Data'!$G:$G,'1 Participant Bill Impacts '!$C35,'Budget Filing Data'!$B:$B,'1 Participant Bill Impacts '!$B35)</f>
        <v>468280.90159999998</v>
      </c>
      <c r="F35" s="588">
        <v>0</v>
      </c>
      <c r="G35" s="588">
        <f>IFERROR(SUMIFS('Budget Filing Data'!$AS:$AS,'Budget Filing Data'!$G:$G,'1 Participant Bill Impacts '!$C35,'Budget Filing Data'!$B:$B,'1 Participant Bill Impacts '!$B35),0)</f>
        <v>647314.15923368779</v>
      </c>
      <c r="H35" s="592">
        <f t="shared" si="4"/>
        <v>647314.15923368779</v>
      </c>
      <c r="I35" s="593">
        <f t="shared" si="11"/>
        <v>0</v>
      </c>
      <c r="J35" s="594">
        <f t="shared" si="12"/>
        <v>1.3823202206666458</v>
      </c>
      <c r="K35" s="484"/>
      <c r="L35" s="484"/>
      <c r="M35" s="484"/>
      <c r="N35" s="484"/>
      <c r="O35" s="484"/>
      <c r="P35" s="484"/>
      <c r="Q35" s="484"/>
    </row>
    <row r="36" spans="1:17" ht="17.25">
      <c r="A36" s="484"/>
      <c r="B36" s="380" t="s">
        <v>1779</v>
      </c>
      <c r="C36" s="381" t="s">
        <v>45</v>
      </c>
      <c r="D36" s="382">
        <v>0.36809999999999998</v>
      </c>
      <c r="E36" s="382">
        <v>722757</v>
      </c>
      <c r="F36" s="383">
        <v>0</v>
      </c>
      <c r="G36" s="383">
        <v>14889</v>
      </c>
      <c r="H36" s="595">
        <f t="shared" ref="H36:H50" si="13">F36+G36</f>
        <v>14889</v>
      </c>
      <c r="I36" s="590">
        <f>IFERROR(F36/D36,0)</f>
        <v>0</v>
      </c>
      <c r="J36" s="591">
        <f>IFERROR(G36/E36,0)</f>
        <v>2.0600284743004911E-2</v>
      </c>
      <c r="K36" s="484"/>
      <c r="L36" s="484"/>
      <c r="M36" s="484"/>
      <c r="N36" s="484"/>
      <c r="O36" s="484"/>
      <c r="P36" s="484"/>
      <c r="Q36" s="484"/>
    </row>
    <row r="37" spans="1:17">
      <c r="A37" s="484"/>
      <c r="B37" s="280">
        <v>2028</v>
      </c>
      <c r="C37" s="281" t="s">
        <v>45</v>
      </c>
      <c r="D37" s="587">
        <f>SUMIFS('Budget Filing Data'!$Q:$Q,'Budget Filing Data'!$G:$G,'1 Participant Bill Impacts '!$C37,'Budget Filing Data'!$B:$B,'1 Participant Bill Impacts '!$B37)</f>
        <v>89994.890869999988</v>
      </c>
      <c r="E37" s="587">
        <f>SUMIFS('Budget Filing Data'!$S:$S,'Budget Filing Data'!$G:$G,'1 Participant Bill Impacts '!$C37,'Budget Filing Data'!$B:$B,'1 Participant Bill Impacts '!$B37)</f>
        <v>1246825.6256859999</v>
      </c>
      <c r="F37" s="588">
        <v>0</v>
      </c>
      <c r="G37" s="588">
        <f>IFERROR(SUMIFS('Budget Filing Data'!$AS:$AS,'Budget Filing Data'!$G:$G,'1 Participant Bill Impacts '!$C37,'Budget Filing Data'!$B:$B,'1 Participant Bill Impacts '!$B37),0)</f>
        <v>1591855.1063755469</v>
      </c>
      <c r="H37" s="592">
        <f t="shared" si="13"/>
        <v>1591855.1063755469</v>
      </c>
      <c r="I37" s="593">
        <f>IFERROR(F37/D37,0)</f>
        <v>0</v>
      </c>
      <c r="J37" s="594">
        <f>IFERROR(G37/E37,0)</f>
        <v>1.2767263309171344</v>
      </c>
      <c r="K37" s="484"/>
      <c r="L37" s="484"/>
      <c r="M37" s="484"/>
      <c r="N37" s="484"/>
      <c r="O37" s="484"/>
      <c r="P37" s="484"/>
      <c r="Q37" s="484"/>
    </row>
    <row r="38" spans="1:17">
      <c r="A38" s="484"/>
      <c r="B38" s="280">
        <v>2029</v>
      </c>
      <c r="C38" s="281" t="s">
        <v>45</v>
      </c>
      <c r="D38" s="587">
        <f>SUMIFS('Budget Filing Data'!$Q:$Q,'Budget Filing Data'!$G:$G,'1 Participant Bill Impacts '!$C38,'Budget Filing Data'!$B:$B,'1 Participant Bill Impacts '!$B38)</f>
        <v>89994.890869999988</v>
      </c>
      <c r="E38" s="587">
        <f>SUMIFS('Budget Filing Data'!$S:$S,'Budget Filing Data'!$G:$G,'1 Participant Bill Impacts '!$C38,'Budget Filing Data'!$B:$B,'1 Participant Bill Impacts '!$B38)</f>
        <v>1265258.3662559998</v>
      </c>
      <c r="F38" s="588">
        <v>0</v>
      </c>
      <c r="G38" s="588">
        <f>IFERROR(SUMIFS('Budget Filing Data'!$AS:$AS,'Budget Filing Data'!$G:$G,'1 Participant Bill Impacts '!$C38,'Budget Filing Data'!$B:$B,'1 Participant Bill Impacts '!$B38),0)</f>
        <v>1609887.3784846349</v>
      </c>
      <c r="H38" s="592">
        <f t="shared" si="13"/>
        <v>1609887.3784846349</v>
      </c>
      <c r="I38" s="593">
        <f t="shared" ref="I38:I40" si="14">IFERROR(F38/D38,0)</f>
        <v>0</v>
      </c>
      <c r="J38" s="594">
        <f t="shared" ref="J38:J40" si="15">IFERROR(G38/E38,0)</f>
        <v>1.2723783706314622</v>
      </c>
      <c r="K38" s="484"/>
      <c r="L38" s="484"/>
      <c r="M38" s="484"/>
      <c r="N38" s="484"/>
      <c r="O38" s="484"/>
      <c r="P38" s="484"/>
      <c r="Q38" s="484"/>
    </row>
    <row r="39" spans="1:17">
      <c r="A39" s="484"/>
      <c r="B39" s="280">
        <v>2030</v>
      </c>
      <c r="C39" s="281" t="s">
        <v>45</v>
      </c>
      <c r="D39" s="587">
        <f>SUMIFS('Budget Filing Data'!$Q:$Q,'Budget Filing Data'!$G:$G,'1 Participant Bill Impacts '!$C39,'Budget Filing Data'!$B:$B,'1 Participant Bill Impacts '!$B39)</f>
        <v>89994.890869999988</v>
      </c>
      <c r="E39" s="587">
        <f>SUMIFS('Budget Filing Data'!$S:$S,'Budget Filing Data'!$G:$G,'1 Participant Bill Impacts '!$C39,'Budget Filing Data'!$B:$B,'1 Participant Bill Impacts '!$B39)</f>
        <v>1255723.042926</v>
      </c>
      <c r="F39" s="588">
        <v>0</v>
      </c>
      <c r="G39" s="588">
        <f>IFERROR(SUMIFS('Budget Filing Data'!$AS:$AS,'Budget Filing Data'!$G:$G,'1 Participant Bill Impacts '!$C39,'Budget Filing Data'!$B:$B,'1 Participant Bill Impacts '!$B39),0)</f>
        <v>1628449.4531950168</v>
      </c>
      <c r="H39" s="592">
        <f t="shared" si="13"/>
        <v>1628449.4531950168</v>
      </c>
      <c r="I39" s="593">
        <f t="shared" si="14"/>
        <v>0</v>
      </c>
      <c r="J39" s="594">
        <f t="shared" si="15"/>
        <v>1.2968221475019803</v>
      </c>
      <c r="K39" s="484"/>
      <c r="L39" s="484"/>
      <c r="M39" s="484"/>
      <c r="N39" s="484"/>
      <c r="O39" s="484"/>
      <c r="P39" s="484"/>
      <c r="Q39" s="484"/>
    </row>
    <row r="40" spans="1:17" ht="15.75" thickBot="1">
      <c r="A40" s="484"/>
      <c r="B40" s="280">
        <v>2031</v>
      </c>
      <c r="C40" s="281" t="s">
        <v>45</v>
      </c>
      <c r="D40" s="587">
        <f>SUMIFS('Budget Filing Data'!$Q:$Q,'Budget Filing Data'!$G:$G,'1 Participant Bill Impacts '!$C40,'Budget Filing Data'!$B:$B,'1 Participant Bill Impacts '!$B40)</f>
        <v>89994.890869999988</v>
      </c>
      <c r="E40" s="587">
        <f>SUMIFS('Budget Filing Data'!$S:$S,'Budget Filing Data'!$G:$G,'1 Participant Bill Impacts '!$C40,'Budget Filing Data'!$B:$B,'1 Participant Bill Impacts '!$B40)</f>
        <v>1245209.7745059999</v>
      </c>
      <c r="F40" s="588">
        <v>0</v>
      </c>
      <c r="G40" s="588">
        <f>IFERROR(SUMIFS('Budget Filing Data'!$AS:$AS,'Budget Filing Data'!$G:$G,'1 Participant Bill Impacts '!$C40,'Budget Filing Data'!$B:$B,'1 Participant Bill Impacts '!$B40),0)</f>
        <v>1652860.3726168491</v>
      </c>
      <c r="H40" s="592">
        <f t="shared" si="13"/>
        <v>1652860.3726168491</v>
      </c>
      <c r="I40" s="593">
        <f t="shared" si="14"/>
        <v>0</v>
      </c>
      <c r="J40" s="594">
        <f t="shared" si="15"/>
        <v>1.3273750386938399</v>
      </c>
      <c r="K40" s="484"/>
      <c r="L40" s="484"/>
      <c r="M40" s="484"/>
      <c r="N40" s="484"/>
      <c r="O40" s="484"/>
      <c r="P40" s="484"/>
      <c r="Q40" s="484"/>
    </row>
    <row r="41" spans="1:17" ht="17.25">
      <c r="A41" s="484"/>
      <c r="B41" s="380" t="s">
        <v>1779</v>
      </c>
      <c r="C41" s="381" t="s">
        <v>50</v>
      </c>
      <c r="D41" s="382">
        <v>12255</v>
      </c>
      <c r="E41" s="382">
        <v>28884692</v>
      </c>
      <c r="F41" s="383">
        <v>0</v>
      </c>
      <c r="G41" s="383">
        <v>12593726</v>
      </c>
      <c r="H41" s="595">
        <f t="shared" si="13"/>
        <v>12593726</v>
      </c>
      <c r="I41" s="590">
        <f>IFERROR(F41/D41,0)</f>
        <v>0</v>
      </c>
      <c r="J41" s="591">
        <f>IFERROR(G41/E41,0)</f>
        <v>0.43600000997067928</v>
      </c>
      <c r="K41" s="484"/>
      <c r="L41" s="484"/>
      <c r="M41" s="484"/>
      <c r="N41" s="484"/>
      <c r="O41" s="484"/>
      <c r="P41" s="484"/>
      <c r="Q41" s="484"/>
    </row>
    <row r="42" spans="1:17">
      <c r="A42" s="484"/>
      <c r="B42" s="280">
        <v>2028</v>
      </c>
      <c r="C42" s="281" t="s">
        <v>50</v>
      </c>
      <c r="D42" s="587">
        <f>SUMIFS('Budget Filing Data'!$Q:$Q,'Budget Filing Data'!$G:$G,'1 Participant Bill Impacts '!$C42,'Budget Filing Data'!$B:$B,'1 Participant Bill Impacts '!$B42)</f>
        <v>592272.58590000006</v>
      </c>
      <c r="E42" s="587">
        <f>SUMIFS('Budget Filing Data'!$S:$S,'Budget Filing Data'!$G:$G,'1 Participant Bill Impacts '!$C42,'Budget Filing Data'!$B:$B,'1 Participant Bill Impacts '!$B42)</f>
        <v>3137021.1209000004</v>
      </c>
      <c r="F42" s="588">
        <v>0</v>
      </c>
      <c r="G42" s="588">
        <f>IFERROR(SUMIFS('Budget Filing Data'!$AS:$AS,'Budget Filing Data'!$G:$G,'1 Participant Bill Impacts '!$C42,'Budget Filing Data'!$B:$B,'1 Participant Bill Impacts '!$B42),0)</f>
        <v>4587746.8886424135</v>
      </c>
      <c r="H42" s="592">
        <f t="shared" si="13"/>
        <v>4587746.8886424135</v>
      </c>
      <c r="I42" s="593">
        <f>IFERROR(F42/D42,0)</f>
        <v>0</v>
      </c>
      <c r="J42" s="594">
        <f>IFERROR(G42/E42,0)</f>
        <v>1.4624532994301949</v>
      </c>
      <c r="K42" s="484"/>
      <c r="L42" s="484"/>
      <c r="M42" s="484"/>
      <c r="N42" s="484"/>
      <c r="O42" s="484"/>
      <c r="P42" s="484"/>
      <c r="Q42" s="484"/>
    </row>
    <row r="43" spans="1:17">
      <c r="A43" s="484"/>
      <c r="B43" s="280">
        <v>2029</v>
      </c>
      <c r="C43" s="281" t="s">
        <v>50</v>
      </c>
      <c r="D43" s="587">
        <f>SUMIFS('Budget Filing Data'!$Q:$Q,'Budget Filing Data'!$G:$G,'1 Participant Bill Impacts '!$C43,'Budget Filing Data'!$B:$B,'1 Participant Bill Impacts '!$B43)</f>
        <v>575652.28590000002</v>
      </c>
      <c r="E43" s="587">
        <f>SUMIFS('Budget Filing Data'!$S:$S,'Budget Filing Data'!$G:$G,'1 Participant Bill Impacts '!$C43,'Budget Filing Data'!$B:$B,'1 Participant Bill Impacts '!$B43)</f>
        <v>3137021.1209000004</v>
      </c>
      <c r="F43" s="588">
        <v>0</v>
      </c>
      <c r="G43" s="588">
        <f>IFERROR(SUMIFS('Budget Filing Data'!$AS:$AS,'Budget Filing Data'!$G:$G,'1 Participant Bill Impacts '!$C43,'Budget Filing Data'!$B:$B,'1 Participant Bill Impacts '!$B43),0)</f>
        <v>4622765.7199420715</v>
      </c>
      <c r="H43" s="592">
        <f t="shared" si="13"/>
        <v>4622765.7199420715</v>
      </c>
      <c r="I43" s="593">
        <f t="shared" ref="I43:I45" si="16">IFERROR(F43/D43,0)</f>
        <v>0</v>
      </c>
      <c r="J43" s="594">
        <f t="shared" ref="J43:J45" si="17">IFERROR(G43/E43,0)</f>
        <v>1.473616383754476</v>
      </c>
      <c r="K43" s="484"/>
      <c r="L43" s="484"/>
      <c r="M43" s="484"/>
      <c r="N43" s="484"/>
      <c r="O43" s="484"/>
      <c r="P43" s="484"/>
      <c r="Q43" s="484"/>
    </row>
    <row r="44" spans="1:17">
      <c r="A44" s="484"/>
      <c r="B44" s="280">
        <v>2030</v>
      </c>
      <c r="C44" s="281" t="s">
        <v>50</v>
      </c>
      <c r="D44" s="587">
        <f>SUMIFS('Budget Filing Data'!$Q:$Q,'Budget Filing Data'!$G:$G,'1 Participant Bill Impacts '!$C44,'Budget Filing Data'!$B:$B,'1 Participant Bill Impacts '!$B44)</f>
        <v>615388.59090000007</v>
      </c>
      <c r="E44" s="587">
        <f>SUMIFS('Budget Filing Data'!$S:$S,'Budget Filing Data'!$G:$G,'1 Participant Bill Impacts '!$C44,'Budget Filing Data'!$B:$B,'1 Participant Bill Impacts '!$B44)</f>
        <v>3137021.1209000004</v>
      </c>
      <c r="F44" s="588">
        <v>0</v>
      </c>
      <c r="G44" s="588">
        <f>IFERROR(SUMIFS('Budget Filing Data'!$AS:$AS,'Budget Filing Data'!$G:$G,'1 Participant Bill Impacts '!$C44,'Budget Filing Data'!$B:$B,'1 Participant Bill Impacts '!$B44),0)</f>
        <v>4682739.9828283489</v>
      </c>
      <c r="H44" s="592">
        <f t="shared" si="13"/>
        <v>4682739.9828283489</v>
      </c>
      <c r="I44" s="593">
        <f t="shared" si="16"/>
        <v>0</v>
      </c>
      <c r="J44" s="594">
        <f t="shared" si="17"/>
        <v>1.4927346046955805</v>
      </c>
      <c r="K44" s="484"/>
      <c r="L44" s="484"/>
      <c r="M44" s="484"/>
      <c r="N44" s="484"/>
      <c r="O44" s="484"/>
      <c r="P44" s="484"/>
      <c r="Q44" s="484"/>
    </row>
    <row r="45" spans="1:17" ht="15.75" thickBot="1">
      <c r="A45" s="484"/>
      <c r="B45" s="280">
        <v>2031</v>
      </c>
      <c r="C45" s="281" t="s">
        <v>50</v>
      </c>
      <c r="D45" s="587">
        <f>SUMIFS('Budget Filing Data'!$Q:$Q,'Budget Filing Data'!$G:$G,'1 Participant Bill Impacts '!$C45,'Budget Filing Data'!$B:$B,'1 Participant Bill Impacts '!$B45)</f>
        <v>615388.59090000007</v>
      </c>
      <c r="E45" s="587">
        <f>SUMIFS('Budget Filing Data'!$S:$S,'Budget Filing Data'!$G:$G,'1 Participant Bill Impacts '!$C45,'Budget Filing Data'!$B:$B,'1 Participant Bill Impacts '!$B45)</f>
        <v>3137021.1209000004</v>
      </c>
      <c r="F45" s="588">
        <v>0</v>
      </c>
      <c r="G45" s="588">
        <f>IFERROR(SUMIFS('Budget Filing Data'!$AS:$AS,'Budget Filing Data'!$G:$G,'1 Participant Bill Impacts '!$C45,'Budget Filing Data'!$B:$B,'1 Participant Bill Impacts '!$B45),0)</f>
        <v>4757551.9845417328</v>
      </c>
      <c r="H45" s="592">
        <f t="shared" si="13"/>
        <v>4757551.9845417328</v>
      </c>
      <c r="I45" s="593">
        <f t="shared" si="16"/>
        <v>0</v>
      </c>
      <c r="J45" s="594">
        <f t="shared" si="17"/>
        <v>1.5165827073477935</v>
      </c>
      <c r="K45" s="484"/>
      <c r="L45" s="484"/>
      <c r="M45" s="484"/>
      <c r="N45" s="484"/>
      <c r="O45" s="484"/>
      <c r="P45" s="484"/>
      <c r="Q45" s="484"/>
    </row>
    <row r="46" spans="1:17" ht="17.25">
      <c r="A46" s="484"/>
      <c r="B46" s="380" t="s">
        <v>1779</v>
      </c>
      <c r="C46" s="381" t="s">
        <v>54</v>
      </c>
      <c r="D46" s="382">
        <v>0</v>
      </c>
      <c r="E46" s="382">
        <v>0</v>
      </c>
      <c r="F46" s="383">
        <v>0</v>
      </c>
      <c r="G46" s="383">
        <v>0</v>
      </c>
      <c r="H46" s="595">
        <f t="shared" si="13"/>
        <v>0</v>
      </c>
      <c r="I46" s="590">
        <f>IFERROR(F46/D46,0)</f>
        <v>0</v>
      </c>
      <c r="J46" s="591">
        <f>IFERROR(G46/E46,0)</f>
        <v>0</v>
      </c>
      <c r="K46" s="484"/>
      <c r="L46" s="484"/>
      <c r="M46" s="484"/>
      <c r="N46" s="484"/>
      <c r="O46" s="484"/>
      <c r="P46" s="484"/>
      <c r="Q46" s="484"/>
    </row>
    <row r="47" spans="1:17">
      <c r="A47" s="484"/>
      <c r="B47" s="280">
        <v>2028</v>
      </c>
      <c r="C47" s="281" t="s">
        <v>54</v>
      </c>
      <c r="D47" s="587">
        <f>SUMIFS('Budget Filing Data'!$Q:$Q,'Budget Filing Data'!$G:$G,'1 Participant Bill Impacts '!$C47,'Budget Filing Data'!$B:$B,'1 Participant Bill Impacts '!$B47)</f>
        <v>0</v>
      </c>
      <c r="E47" s="587">
        <f>SUMIFS('Budget Filing Data'!$S:$S,'Budget Filing Data'!$G:$G,'1 Participant Bill Impacts '!$C47,'Budget Filing Data'!$B:$B,'1 Participant Bill Impacts '!$B47)</f>
        <v>0</v>
      </c>
      <c r="F47" s="588">
        <v>0</v>
      </c>
      <c r="G47" s="588">
        <f>IFERROR(SUMIFS('Budget Filing Data'!$AS:$AS,'Budget Filing Data'!$G:$G,'1 Participant Bill Impacts '!$C47,'Budget Filing Data'!$B:$B,'1 Participant Bill Impacts '!$B47),0)</f>
        <v>0</v>
      </c>
      <c r="H47" s="592">
        <f t="shared" si="13"/>
        <v>0</v>
      </c>
      <c r="I47" s="593">
        <f>IFERROR(F47/D47,0)</f>
        <v>0</v>
      </c>
      <c r="J47" s="594">
        <f>IFERROR(G47/E47,0)</f>
        <v>0</v>
      </c>
      <c r="K47" s="484"/>
      <c r="L47" s="484"/>
      <c r="M47" s="484"/>
      <c r="N47" s="484"/>
      <c r="O47" s="484"/>
      <c r="P47" s="484"/>
      <c r="Q47" s="484"/>
    </row>
    <row r="48" spans="1:17">
      <c r="A48" s="484"/>
      <c r="B48" s="280">
        <v>2029</v>
      </c>
      <c r="C48" s="281" t="s">
        <v>54</v>
      </c>
      <c r="D48" s="587">
        <f>SUMIFS('Budget Filing Data'!$Q:$Q,'Budget Filing Data'!$G:$G,'1 Participant Bill Impacts '!$C48,'Budget Filing Data'!$B:$B,'1 Participant Bill Impacts '!$B48)</f>
        <v>0</v>
      </c>
      <c r="E48" s="587">
        <f>SUMIFS('Budget Filing Data'!$S:$S,'Budget Filing Data'!$G:$G,'1 Participant Bill Impacts '!$C48,'Budget Filing Data'!$B:$B,'1 Participant Bill Impacts '!$B48)</f>
        <v>0</v>
      </c>
      <c r="F48" s="588">
        <v>0</v>
      </c>
      <c r="G48" s="588">
        <f>IFERROR(SUMIFS('Budget Filing Data'!$AS:$AS,'Budget Filing Data'!$G:$G,'1 Participant Bill Impacts '!$C48,'Budget Filing Data'!$B:$B,'1 Participant Bill Impacts '!$B48),0)</f>
        <v>0</v>
      </c>
      <c r="H48" s="592">
        <f t="shared" si="13"/>
        <v>0</v>
      </c>
      <c r="I48" s="593">
        <f t="shared" ref="I48:I50" si="18">IFERROR(F48/D48,0)</f>
        <v>0</v>
      </c>
      <c r="J48" s="594">
        <f t="shared" ref="J48:J50" si="19">IFERROR(G48/E48,0)</f>
        <v>0</v>
      </c>
      <c r="K48" s="484"/>
      <c r="L48" s="484"/>
      <c r="M48" s="484"/>
      <c r="N48" s="484"/>
      <c r="O48" s="484"/>
      <c r="P48" s="484"/>
      <c r="Q48" s="484"/>
    </row>
    <row r="49" spans="1:17">
      <c r="A49" s="484"/>
      <c r="B49" s="280">
        <v>2030</v>
      </c>
      <c r="C49" s="281" t="s">
        <v>54</v>
      </c>
      <c r="D49" s="587">
        <f>SUMIFS('Budget Filing Data'!$Q:$Q,'Budget Filing Data'!$G:$G,'1 Participant Bill Impacts '!$C49,'Budget Filing Data'!$B:$B,'1 Participant Bill Impacts '!$B49)</f>
        <v>0</v>
      </c>
      <c r="E49" s="587">
        <f>SUMIFS('Budget Filing Data'!$S:$S,'Budget Filing Data'!$G:$G,'1 Participant Bill Impacts '!$C49,'Budget Filing Data'!$B:$B,'1 Participant Bill Impacts '!$B49)</f>
        <v>0</v>
      </c>
      <c r="F49" s="588">
        <v>0</v>
      </c>
      <c r="G49" s="588">
        <f>IFERROR(SUMIFS('Budget Filing Data'!$AS:$AS,'Budget Filing Data'!$G:$G,'1 Participant Bill Impacts '!$C49,'Budget Filing Data'!$B:$B,'1 Participant Bill Impacts '!$B49),0)</f>
        <v>0</v>
      </c>
      <c r="H49" s="592">
        <f t="shared" si="13"/>
        <v>0</v>
      </c>
      <c r="I49" s="593">
        <f t="shared" si="18"/>
        <v>0</v>
      </c>
      <c r="J49" s="594">
        <f t="shared" si="19"/>
        <v>0</v>
      </c>
      <c r="K49" s="484"/>
      <c r="L49" s="484"/>
      <c r="M49" s="484"/>
      <c r="N49" s="484"/>
      <c r="O49" s="484"/>
      <c r="P49" s="484"/>
      <c r="Q49" s="484"/>
    </row>
    <row r="50" spans="1:17">
      <c r="A50" s="484"/>
      <c r="B50" s="280">
        <v>2031</v>
      </c>
      <c r="C50" s="281" t="s">
        <v>54</v>
      </c>
      <c r="D50" s="587">
        <f>SUMIFS('Budget Filing Data'!$Q:$Q,'Budget Filing Data'!$G:$G,'1 Participant Bill Impacts '!$C50,'Budget Filing Data'!$B:$B,'1 Participant Bill Impacts '!$B50)</f>
        <v>0</v>
      </c>
      <c r="E50" s="587">
        <f>SUMIFS('Budget Filing Data'!$S:$S,'Budget Filing Data'!$G:$G,'1 Participant Bill Impacts '!$C50,'Budget Filing Data'!$B:$B,'1 Participant Bill Impacts '!$B50)</f>
        <v>0</v>
      </c>
      <c r="F50" s="588">
        <v>0</v>
      </c>
      <c r="G50" s="588">
        <f>IFERROR(SUMIFS('Budget Filing Data'!$AS:$AS,'Budget Filing Data'!$G:$G,'1 Participant Bill Impacts '!$C50,'Budget Filing Data'!$B:$B,'1 Participant Bill Impacts '!$B50),0)</f>
        <v>0</v>
      </c>
      <c r="H50" s="592">
        <f t="shared" si="13"/>
        <v>0</v>
      </c>
      <c r="I50" s="593">
        <f t="shared" si="18"/>
        <v>0</v>
      </c>
      <c r="J50" s="594">
        <f t="shared" si="19"/>
        <v>0</v>
      </c>
      <c r="K50" s="484"/>
      <c r="L50" s="484"/>
      <c r="M50" s="484"/>
      <c r="N50" s="484"/>
      <c r="O50" s="484"/>
      <c r="P50" s="484"/>
      <c r="Q50" s="484"/>
    </row>
    <row r="52" spans="1:17">
      <c r="A52" s="484"/>
      <c r="B52" s="484" t="s">
        <v>196</v>
      </c>
      <c r="C52" s="484"/>
      <c r="D52" s="484"/>
      <c r="E52" s="484"/>
      <c r="F52" s="484"/>
      <c r="G52" s="484"/>
      <c r="H52" s="484"/>
      <c r="I52" s="484"/>
      <c r="J52" s="484"/>
      <c r="K52" s="484"/>
      <c r="L52" s="484"/>
      <c r="M52" s="484"/>
      <c r="N52" s="484"/>
      <c r="O52" s="484"/>
      <c r="P52" s="484"/>
      <c r="Q52" s="484"/>
    </row>
    <row r="53" spans="1:17">
      <c r="A53" s="484"/>
      <c r="B53" s="707" t="s">
        <v>1780</v>
      </c>
      <c r="C53" s="484"/>
      <c r="D53" s="484"/>
      <c r="E53" s="484"/>
      <c r="F53" s="484"/>
      <c r="G53" s="484"/>
      <c r="H53" s="484"/>
      <c r="I53" s="484"/>
      <c r="J53" s="484"/>
      <c r="K53" s="484"/>
      <c r="L53" s="484"/>
      <c r="M53" s="484"/>
      <c r="N53" s="484"/>
      <c r="O53" s="484"/>
      <c r="P53" s="484"/>
      <c r="Q53" s="484"/>
    </row>
    <row r="54" spans="1:17">
      <c r="A54" s="484"/>
      <c r="B54" s="707" t="s">
        <v>1781</v>
      </c>
      <c r="C54" s="484"/>
      <c r="D54" s="484"/>
      <c r="E54" s="484"/>
      <c r="F54" s="484"/>
      <c r="G54" s="484"/>
      <c r="H54" s="484"/>
      <c r="I54" s="484"/>
      <c r="J54" s="484"/>
      <c r="K54" s="484"/>
      <c r="L54" s="484"/>
      <c r="M54" s="484"/>
      <c r="N54" s="484"/>
      <c r="O54" s="484"/>
      <c r="P54" s="484"/>
      <c r="Q54" s="484"/>
    </row>
    <row r="55" spans="1:17">
      <c r="A55" s="484"/>
      <c r="B55" s="707" t="s">
        <v>1782</v>
      </c>
      <c r="C55" s="484"/>
      <c r="D55" s="484"/>
      <c r="E55" s="484"/>
      <c r="F55" s="484"/>
      <c r="G55" s="484"/>
      <c r="H55" s="484"/>
      <c r="I55" s="484"/>
      <c r="J55" s="484"/>
      <c r="K55" s="484"/>
      <c r="L55" s="484"/>
      <c r="M55" s="484"/>
      <c r="N55" s="484"/>
      <c r="O55" s="484"/>
      <c r="P55" s="484"/>
      <c r="Q55" s="484"/>
    </row>
    <row r="56" spans="1:17">
      <c r="A56" s="484"/>
      <c r="B56" s="707" t="s">
        <v>1783</v>
      </c>
      <c r="C56" s="484"/>
      <c r="D56" s="484"/>
      <c r="E56" s="484"/>
      <c r="F56" s="484"/>
      <c r="G56" s="484"/>
      <c r="H56" s="484"/>
      <c r="I56" s="484"/>
      <c r="J56" s="484"/>
      <c r="K56" s="484"/>
      <c r="L56" s="484"/>
      <c r="M56" s="484"/>
      <c r="N56" s="484"/>
      <c r="O56" s="484"/>
      <c r="P56" s="484"/>
      <c r="Q56" s="484"/>
    </row>
    <row r="57" spans="1:17">
      <c r="A57" s="484"/>
      <c r="B57" s="484" t="s">
        <v>197</v>
      </c>
      <c r="C57" s="484"/>
      <c r="D57" s="484"/>
      <c r="E57" s="484"/>
      <c r="F57" s="484"/>
      <c r="G57" s="484"/>
      <c r="H57" s="484"/>
      <c r="I57" s="484"/>
      <c r="J57" s="484"/>
      <c r="K57" s="484"/>
      <c r="L57" s="484"/>
      <c r="M57" s="484"/>
      <c r="N57" s="484"/>
      <c r="O57" s="484"/>
      <c r="P57" s="484"/>
      <c r="Q57" s="484"/>
    </row>
  </sheetData>
  <mergeCells count="2">
    <mergeCell ref="C2:G2"/>
    <mergeCell ref="C3:G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D0E69-BF7C-4CDD-990D-E7130CFD9A09}">
  <sheetPr>
    <tabColor theme="4"/>
    <pageSetUpPr fitToPage="1"/>
  </sheetPr>
  <dimension ref="A2:M58"/>
  <sheetViews>
    <sheetView topLeftCell="A31" zoomScale="86" workbookViewId="0">
      <selection activeCell="B52" sqref="B52"/>
    </sheetView>
  </sheetViews>
  <sheetFormatPr defaultColWidth="9.625" defaultRowHeight="15.75" customHeight="1"/>
  <cols>
    <col min="1" max="1" width="3" style="164" customWidth="1"/>
    <col min="2" max="2" width="15.125" style="164" customWidth="1"/>
    <col min="3" max="3" width="17.875" style="164" customWidth="1"/>
    <col min="4" max="5" width="14.375" style="164" customWidth="1"/>
    <col min="6" max="6" width="13" style="164" customWidth="1"/>
    <col min="7" max="7" width="13.125" style="164" customWidth="1"/>
    <col min="8" max="8" width="13.625" style="164" bestFit="1" customWidth="1"/>
    <col min="9" max="9" width="17.875" style="164" customWidth="1"/>
    <col min="10" max="10" width="16.25" style="164" customWidth="1"/>
    <col min="11" max="11" width="19.75" style="164" customWidth="1"/>
    <col min="12" max="12" width="13.125" style="164" customWidth="1"/>
    <col min="13" max="13" width="12.875" style="164" customWidth="1"/>
    <col min="14" max="16384" width="9.625" style="164"/>
  </cols>
  <sheetData>
    <row r="2" spans="1:13" ht="54.75" customHeight="1">
      <c r="B2" s="373" t="s">
        <v>58</v>
      </c>
      <c r="C2" s="754" t="s">
        <v>198</v>
      </c>
      <c r="D2" s="755"/>
      <c r="E2" s="755"/>
      <c r="F2" s="755"/>
      <c r="G2" s="755"/>
      <c r="H2" s="755"/>
      <c r="I2" s="755"/>
      <c r="J2" s="756"/>
    </row>
    <row r="3" spans="1:13" s="165" customFormat="1" ht="33" customHeight="1" thickBot="1">
      <c r="A3" s="586"/>
      <c r="B3" s="205" t="s">
        <v>102</v>
      </c>
      <c r="C3" s="752" t="s">
        <v>199</v>
      </c>
      <c r="D3" s="752"/>
      <c r="E3" s="752"/>
      <c r="F3" s="752"/>
      <c r="G3" s="752"/>
      <c r="H3" s="752"/>
      <c r="I3" s="752"/>
      <c r="J3" s="753"/>
      <c r="K3" s="586"/>
      <c r="L3" s="586"/>
      <c r="M3" s="586"/>
    </row>
    <row r="4" spans="1:13" s="165" customFormat="1" thickBot="1">
      <c r="A4" s="586"/>
      <c r="B4" s="61"/>
      <c r="C4" s="61"/>
      <c r="D4" s="61"/>
      <c r="E4" s="61"/>
      <c r="F4" s="61"/>
      <c r="G4" s="61"/>
      <c r="H4" s="61"/>
      <c r="I4" s="61"/>
      <c r="J4" s="61"/>
      <c r="K4" s="586"/>
      <c r="L4" s="586"/>
      <c r="M4" s="586"/>
    </row>
    <row r="5" spans="1:13" s="153" customFormat="1" ht="15">
      <c r="A5" s="484"/>
      <c r="B5" s="379" t="s">
        <v>104</v>
      </c>
      <c r="C5" s="384" t="str">
        <f>'Read Me'!B10</f>
        <v>SoCalGas</v>
      </c>
      <c r="D5" s="62"/>
      <c r="E5" s="62"/>
      <c r="F5" s="62"/>
      <c r="G5" s="62"/>
      <c r="H5" s="62"/>
      <c r="I5" s="62"/>
      <c r="J5" s="62"/>
      <c r="K5" s="62"/>
      <c r="L5" s="62"/>
      <c r="M5" s="62"/>
    </row>
    <row r="6" spans="1:13" s="153" customFormat="1" thickBot="1">
      <c r="A6" s="484"/>
      <c r="B6" s="278" t="s">
        <v>105</v>
      </c>
      <c r="C6" s="279" t="str">
        <f>'Read Me'!B11</f>
        <v>2028-2035</v>
      </c>
      <c r="D6" s="62"/>
      <c r="E6" s="62"/>
      <c r="F6" s="62"/>
      <c r="G6" s="62"/>
      <c r="H6" s="62"/>
      <c r="I6" s="62"/>
      <c r="J6" s="62"/>
      <c r="K6" s="62"/>
      <c r="L6" s="62"/>
      <c r="M6" s="62"/>
    </row>
    <row r="7" spans="1:13" s="153" customFormat="1" ht="15">
      <c r="A7" s="484"/>
      <c r="B7" s="62"/>
      <c r="C7" s="62"/>
      <c r="D7" s="62"/>
      <c r="E7" s="62"/>
      <c r="F7" s="62"/>
      <c r="G7" s="62"/>
      <c r="H7" s="62"/>
      <c r="I7" s="62"/>
      <c r="J7" s="62"/>
      <c r="K7" s="62"/>
      <c r="L7" s="62"/>
      <c r="M7" s="62"/>
    </row>
    <row r="8" spans="1:13" s="153" customFormat="1">
      <c r="A8" s="484"/>
      <c r="B8" s="498" t="s">
        <v>200</v>
      </c>
      <c r="C8" s="7"/>
      <c r="D8" s="7"/>
      <c r="E8" s="62"/>
      <c r="F8" s="62"/>
      <c r="G8" s="62"/>
      <c r="H8" s="62"/>
      <c r="I8" s="62"/>
      <c r="J8" s="62"/>
      <c r="K8" s="62"/>
      <c r="L8" s="62"/>
      <c r="M8" s="62"/>
    </row>
    <row r="9" spans="1:13" s="153" customFormat="1" ht="46.5" thickBot="1">
      <c r="A9" s="484"/>
      <c r="B9" s="484"/>
      <c r="C9" s="484"/>
      <c r="D9" s="166" t="s">
        <v>201</v>
      </c>
      <c r="E9" s="166" t="s">
        <v>202</v>
      </c>
      <c r="F9" s="166" t="s">
        <v>203</v>
      </c>
      <c r="G9" s="166" t="s">
        <v>204</v>
      </c>
      <c r="H9" s="166" t="s">
        <v>205</v>
      </c>
      <c r="I9" s="166" t="s">
        <v>205</v>
      </c>
      <c r="J9" s="757" t="s">
        <v>206</v>
      </c>
      <c r="K9" s="757"/>
      <c r="L9" s="166" t="s">
        <v>207</v>
      </c>
      <c r="M9" s="166" t="s">
        <v>208</v>
      </c>
    </row>
    <row r="10" spans="1:13" s="153" customFormat="1" ht="48.6" customHeight="1" thickBot="1">
      <c r="A10" s="484"/>
      <c r="B10" s="385" t="s">
        <v>190</v>
      </c>
      <c r="C10" s="386" t="s">
        <v>9</v>
      </c>
      <c r="D10" s="386" t="s">
        <v>1789</v>
      </c>
      <c r="E10" s="386" t="s">
        <v>1790</v>
      </c>
      <c r="F10" s="386" t="s">
        <v>1791</v>
      </c>
      <c r="G10" s="386" t="s">
        <v>1792</v>
      </c>
      <c r="H10" s="386" t="s">
        <v>1795</v>
      </c>
      <c r="I10" s="386" t="s">
        <v>1794</v>
      </c>
      <c r="J10" s="386" t="s">
        <v>209</v>
      </c>
      <c r="K10" s="386" t="s">
        <v>1796</v>
      </c>
      <c r="L10" s="386" t="s">
        <v>210</v>
      </c>
      <c r="M10" s="386" t="s">
        <v>211</v>
      </c>
    </row>
    <row r="11" spans="1:13" s="153" customFormat="1" ht="31.9" customHeight="1">
      <c r="A11" s="484"/>
      <c r="B11" s="387" t="s">
        <v>1787</v>
      </c>
      <c r="C11" s="388" t="s">
        <v>195</v>
      </c>
      <c r="D11" s="596">
        <f t="shared" ref="D11:G15" si="0">D16+D21+D26+D31+D36+D41+D46</f>
        <v>193717916.63420001</v>
      </c>
      <c r="E11" s="596">
        <f t="shared" si="0"/>
        <v>273655409.71599996</v>
      </c>
      <c r="F11" s="596">
        <f t="shared" si="0"/>
        <v>7976580.4348600004</v>
      </c>
      <c r="G11" s="596">
        <f t="shared" si="0"/>
        <v>120809303.646</v>
      </c>
      <c r="H11" s="596">
        <f>D11-F11</f>
        <v>185741336.19934002</v>
      </c>
      <c r="I11" s="596">
        <f>E11-G11</f>
        <v>152846106.06999996</v>
      </c>
      <c r="J11" s="495">
        <v>0</v>
      </c>
      <c r="K11" s="495">
        <v>4884872753</v>
      </c>
      <c r="L11" s="597">
        <f>IFERROR(H11/$J$11,0)</f>
        <v>0</v>
      </c>
      <c r="M11" s="591">
        <f>I11/$K$11</f>
        <v>3.1289680161296102E-2</v>
      </c>
    </row>
    <row r="12" spans="1:13" s="153" customFormat="1" ht="15">
      <c r="A12" s="484"/>
      <c r="B12" s="280">
        <v>2028</v>
      </c>
      <c r="C12" s="281" t="s">
        <v>195</v>
      </c>
      <c r="D12" s="598">
        <f>D17+D22+D27+D32+D37+D42+D47</f>
        <v>10681548.00641427</v>
      </c>
      <c r="E12" s="598">
        <f t="shared" si="0"/>
        <v>206913652.6939421</v>
      </c>
      <c r="F12" s="598">
        <f t="shared" si="0"/>
        <v>16650454.315579005</v>
      </c>
      <c r="G12" s="598">
        <f t="shared" si="0"/>
        <v>310224763.68677711</v>
      </c>
      <c r="H12" s="598">
        <f>D12-F12</f>
        <v>-5968906.3091647346</v>
      </c>
      <c r="I12" s="598">
        <f>E12-G12</f>
        <v>-103311110.99283502</v>
      </c>
      <c r="J12" s="579">
        <f t="shared" ref="J12:K15" si="1">F12-H12</f>
        <v>22619360.624743737</v>
      </c>
      <c r="K12" s="599">
        <f t="shared" si="1"/>
        <v>413535874.67961216</v>
      </c>
      <c r="L12" s="600">
        <f>IFERROR(H12/$J$11,0)</f>
        <v>0</v>
      </c>
      <c r="M12" s="594">
        <f>I12/$K$11</f>
        <v>-2.1149191845250714E-2</v>
      </c>
    </row>
    <row r="13" spans="1:13" s="153" customFormat="1" ht="15">
      <c r="A13" s="484"/>
      <c r="B13" s="280">
        <v>2029</v>
      </c>
      <c r="C13" s="281" t="s">
        <v>195</v>
      </c>
      <c r="D13" s="598">
        <f t="shared" si="0"/>
        <v>11760261.809475299</v>
      </c>
      <c r="E13" s="598">
        <f t="shared" si="0"/>
        <v>214891773.31755441</v>
      </c>
      <c r="F13" s="598">
        <f t="shared" si="0"/>
        <v>19424003.978886999</v>
      </c>
      <c r="G13" s="598">
        <f t="shared" si="0"/>
        <v>309401295.23691612</v>
      </c>
      <c r="H13" s="598">
        <f t="shared" ref="H13:H15" si="2">D13-F13</f>
        <v>-7663742.1694117002</v>
      </c>
      <c r="I13" s="598">
        <f t="shared" ref="I13:I15" si="3">E13-G13</f>
        <v>-94509521.919361711</v>
      </c>
      <c r="J13" s="579">
        <f t="shared" si="1"/>
        <v>27087746.148298699</v>
      </c>
      <c r="K13" s="599">
        <f t="shared" si="1"/>
        <v>403910817.15627784</v>
      </c>
      <c r="L13" s="600">
        <f t="shared" ref="L13:L15" si="4">IFERROR(H13/$J$11,0)</f>
        <v>0</v>
      </c>
      <c r="M13" s="594">
        <f t="shared" ref="M13:M15" si="5">I13/$K$11</f>
        <v>-1.9347386656350374E-2</v>
      </c>
    </row>
    <row r="14" spans="1:13" s="153" customFormat="1" ht="15">
      <c r="A14" s="484"/>
      <c r="B14" s="280">
        <v>2030</v>
      </c>
      <c r="C14" s="281" t="s">
        <v>195</v>
      </c>
      <c r="D14" s="598">
        <f t="shared" si="0"/>
        <v>12426516.46112385</v>
      </c>
      <c r="E14" s="598">
        <f t="shared" si="0"/>
        <v>226205543.62434232</v>
      </c>
      <c r="F14" s="598">
        <f t="shared" si="0"/>
        <v>20481255.558192</v>
      </c>
      <c r="G14" s="598">
        <f t="shared" si="0"/>
        <v>311132429.92729646</v>
      </c>
      <c r="H14" s="598">
        <f t="shared" si="2"/>
        <v>-8054739.0970681496</v>
      </c>
      <c r="I14" s="598">
        <f t="shared" si="3"/>
        <v>-84926886.302954137</v>
      </c>
      <c r="J14" s="579">
        <f t="shared" si="1"/>
        <v>28535994.655260149</v>
      </c>
      <c r="K14" s="599">
        <f t="shared" si="1"/>
        <v>396059316.2302506</v>
      </c>
      <c r="L14" s="600">
        <f t="shared" si="4"/>
        <v>0</v>
      </c>
      <c r="M14" s="594">
        <f t="shared" si="5"/>
        <v>-1.738569059978012E-2</v>
      </c>
    </row>
    <row r="15" spans="1:13" s="153" customFormat="1" thickBot="1">
      <c r="A15" s="484"/>
      <c r="B15" s="280">
        <v>2031</v>
      </c>
      <c r="C15" s="281" t="s">
        <v>195</v>
      </c>
      <c r="D15" s="598">
        <f t="shared" si="0"/>
        <v>12608473.416158343</v>
      </c>
      <c r="E15" s="598">
        <f t="shared" si="0"/>
        <v>236342506.23756021</v>
      </c>
      <c r="F15" s="598">
        <f t="shared" si="0"/>
        <v>20677355.806176998</v>
      </c>
      <c r="G15" s="598">
        <f t="shared" si="0"/>
        <v>311820544.91629004</v>
      </c>
      <c r="H15" s="598">
        <f t="shared" si="2"/>
        <v>-8068882.390018655</v>
      </c>
      <c r="I15" s="598">
        <f t="shared" si="3"/>
        <v>-75478038.678729832</v>
      </c>
      <c r="J15" s="579">
        <f t="shared" si="1"/>
        <v>28746238.196195655</v>
      </c>
      <c r="K15" s="599">
        <f t="shared" si="1"/>
        <v>387298583.59501988</v>
      </c>
      <c r="L15" s="601">
        <f t="shared" si="4"/>
        <v>0</v>
      </c>
      <c r="M15" s="602">
        <f t="shared" si="5"/>
        <v>-1.545138276782659E-2</v>
      </c>
    </row>
    <row r="16" spans="1:13" s="153" customFormat="1" ht="17.25">
      <c r="A16" s="484"/>
      <c r="B16" s="387" t="s">
        <v>1787</v>
      </c>
      <c r="C16" s="388" t="s">
        <v>18</v>
      </c>
      <c r="D16" s="389">
        <v>6829983.4850000003</v>
      </c>
      <c r="E16" s="389">
        <v>66672766.340000004</v>
      </c>
      <c r="F16" s="389">
        <v>-1075666.5149999999</v>
      </c>
      <c r="G16" s="389">
        <v>54916374.75</v>
      </c>
      <c r="H16" s="596">
        <f>D16-F16</f>
        <v>7905650</v>
      </c>
      <c r="I16" s="596">
        <f>E16-G16</f>
        <v>11756391.590000004</v>
      </c>
      <c r="J16" s="495">
        <v>0</v>
      </c>
      <c r="K16" s="495">
        <v>2346352645</v>
      </c>
      <c r="L16" s="597">
        <f>IFERROR(H16/$J$16,0)</f>
        <v>0</v>
      </c>
      <c r="M16" s="591">
        <f>I16/$K$16</f>
        <v>5.0104964464964315E-3</v>
      </c>
    </row>
    <row r="17" spans="1:13" s="153" customFormat="1" ht="15">
      <c r="A17" s="484"/>
      <c r="B17" s="280">
        <v>2028</v>
      </c>
      <c r="C17" s="281" t="s">
        <v>18</v>
      </c>
      <c r="D17" s="598">
        <f>SUMIFS('Budget Filing Data'!$AT:$AT,'Budget Filing Data'!$B:$B,$B17,'Budget Filing Data'!$G:$G,$C17)</f>
        <v>1663469.7287699</v>
      </c>
      <c r="E17" s="598">
        <f>SUMIFS('Budget Filing Data'!$AU:$AU,'Budget Filing Data'!$B:$B,$B17,'Budget Filing Data'!$G:$G,$C17)</f>
        <v>43552089.218010902</v>
      </c>
      <c r="F17" s="598">
        <f>SUMIFS('Budget Filing Data'!$AV:$AV,'Budget Filing Data'!$B:$B,$B17,'Budget Filing Data'!$G:$G,$C17)</f>
        <v>3590349.7799700005</v>
      </c>
      <c r="G17" s="598">
        <f>SUMIFS('Budget Filing Data'!$AW:$AW,'Budget Filing Data'!$B:$B,$B17,'Budget Filing Data'!$G:$G,$C17)</f>
        <v>96364365.955249995</v>
      </c>
      <c r="H17" s="598">
        <f>D17-F17</f>
        <v>-1926880.0512001005</v>
      </c>
      <c r="I17" s="598">
        <f>E17-G17</f>
        <v>-52812276.737239093</v>
      </c>
      <c r="J17" s="282"/>
      <c r="K17" s="282"/>
      <c r="L17" s="600">
        <f t="shared" ref="L17:L20" si="6">IFERROR(H17/$J$16,0)</f>
        <v>0</v>
      </c>
      <c r="M17" s="594">
        <f>I17/$K$16</f>
        <v>-2.2508243528431376E-2</v>
      </c>
    </row>
    <row r="18" spans="1:13" s="153" customFormat="1" ht="15">
      <c r="A18" s="484"/>
      <c r="B18" s="280">
        <v>2029</v>
      </c>
      <c r="C18" s="281" t="s">
        <v>18</v>
      </c>
      <c r="D18" s="598">
        <f>SUMIFS('Budget Filing Data'!$AT:$AT,'Budget Filing Data'!$B:$B,$B18,'Budget Filing Data'!$G:$G,$C18)</f>
        <v>1682752.1058441999</v>
      </c>
      <c r="E18" s="598">
        <f>SUMIFS('Budget Filing Data'!$AU:$AU,'Budget Filing Data'!$B:$B,$B18,'Budget Filing Data'!$G:$G,$C18)</f>
        <v>45031615.0982389</v>
      </c>
      <c r="F18" s="598">
        <f>SUMIFS('Budget Filing Data'!$AV:$AV,'Budget Filing Data'!$B:$B,$B18,'Budget Filing Data'!$G:$G,$C18)</f>
        <v>3643637.0968299997</v>
      </c>
      <c r="G18" s="598">
        <f>SUMIFS('Budget Filing Data'!$AW:$AW,'Budget Filing Data'!$B:$B,$B18,'Budget Filing Data'!$G:$G,$C18)</f>
        <v>95609294.124715999</v>
      </c>
      <c r="H18" s="598">
        <f t="shared" ref="H18:H20" si="7">D18-F18</f>
        <v>-1960884.9909857998</v>
      </c>
      <c r="I18" s="598">
        <f t="shared" ref="I18:I20" si="8">E18-G18</f>
        <v>-50577679.026477098</v>
      </c>
      <c r="J18" s="282"/>
      <c r="K18" s="282"/>
      <c r="L18" s="600">
        <f t="shared" si="6"/>
        <v>0</v>
      </c>
      <c r="M18" s="594">
        <f t="shared" ref="M18:M20" si="9">I18/$K$16</f>
        <v>-2.1555872743279431E-2</v>
      </c>
    </row>
    <row r="19" spans="1:13" s="153" customFormat="1" ht="15">
      <c r="A19" s="484"/>
      <c r="B19" s="280">
        <v>2030</v>
      </c>
      <c r="C19" s="281" t="s">
        <v>18</v>
      </c>
      <c r="D19" s="598">
        <f>SUMIFS('Budget Filing Data'!$AT:$AT,'Budget Filing Data'!$B:$B,$B19,'Budget Filing Data'!$G:$G,$C19)</f>
        <v>1728942.1535972001</v>
      </c>
      <c r="E19" s="598">
        <f>SUMIFS('Budget Filing Data'!$AU:$AU,'Budget Filing Data'!$B:$B,$B19,'Budget Filing Data'!$G:$G,$C19)</f>
        <v>46725717.398162305</v>
      </c>
      <c r="F19" s="598">
        <f>SUMIFS('Budget Filing Data'!$AV:$AV,'Budget Filing Data'!$B:$B,$B19,'Budget Filing Data'!$G:$G,$C19)</f>
        <v>3662630.5173499999</v>
      </c>
      <c r="G19" s="598">
        <f>SUMIFS('Budget Filing Data'!$AW:$AW,'Budget Filing Data'!$B:$B,$B19,'Budget Filing Data'!$G:$G,$C19)</f>
        <v>95091870.066563994</v>
      </c>
      <c r="H19" s="598">
        <f t="shared" si="7"/>
        <v>-1933688.3637527998</v>
      </c>
      <c r="I19" s="598">
        <f t="shared" si="8"/>
        <v>-48366152.668401688</v>
      </c>
      <c r="J19" s="282"/>
      <c r="K19" s="282"/>
      <c r="L19" s="600">
        <f t="shared" si="6"/>
        <v>0</v>
      </c>
      <c r="M19" s="594">
        <f t="shared" si="9"/>
        <v>-2.0613334816259765E-2</v>
      </c>
    </row>
    <row r="20" spans="1:13" s="153" customFormat="1" thickBot="1">
      <c r="A20" s="484"/>
      <c r="B20" s="280">
        <v>2031</v>
      </c>
      <c r="C20" s="281" t="s">
        <v>18</v>
      </c>
      <c r="D20" s="598">
        <f>SUMIFS('Budget Filing Data'!$AT:$AT,'Budget Filing Data'!$B:$B,$B20,'Budget Filing Data'!$G:$G,$C20)</f>
        <v>1753571.786116</v>
      </c>
      <c r="E20" s="598">
        <f>SUMIFS('Budget Filing Data'!$AU:$AU,'Budget Filing Data'!$B:$B,$B20,'Budget Filing Data'!$G:$G,$C20)</f>
        <v>47316157.501000002</v>
      </c>
      <c r="F20" s="598">
        <f>SUMIFS('Budget Filing Data'!$AV:$AV,'Budget Filing Data'!$B:$B,$B20,'Budget Filing Data'!$G:$G,$C20)</f>
        <v>3715649.1232200004</v>
      </c>
      <c r="G20" s="598">
        <f>SUMIFS('Budget Filing Data'!$AW:$AW,'Budget Filing Data'!$B:$B,$B20,'Budget Filing Data'!$G:$G,$C20)</f>
        <v>93723377.448400006</v>
      </c>
      <c r="H20" s="598">
        <f t="shared" si="7"/>
        <v>-1962077.3371040004</v>
      </c>
      <c r="I20" s="598">
        <f t="shared" si="8"/>
        <v>-46407219.947400004</v>
      </c>
      <c r="J20" s="282"/>
      <c r="K20" s="282"/>
      <c r="L20" s="601">
        <f t="shared" si="6"/>
        <v>0</v>
      </c>
      <c r="M20" s="602">
        <f t="shared" si="9"/>
        <v>-1.9778450629018725E-2</v>
      </c>
    </row>
    <row r="21" spans="1:13" s="153" customFormat="1" ht="33.6" customHeight="1">
      <c r="A21" s="484"/>
      <c r="B21" s="387" t="s">
        <v>1787</v>
      </c>
      <c r="C21" s="388" t="s">
        <v>27</v>
      </c>
      <c r="D21" s="389">
        <v>1426360.422</v>
      </c>
      <c r="E21" s="389">
        <v>62889808.600000001</v>
      </c>
      <c r="F21" s="389">
        <v>1346814.0919999999</v>
      </c>
      <c r="G21" s="389">
        <v>20829184.699999999</v>
      </c>
      <c r="H21" s="596">
        <f>D21-F21</f>
        <v>79546.330000000075</v>
      </c>
      <c r="I21" s="596">
        <f>E21-G21</f>
        <v>42060623.900000006</v>
      </c>
      <c r="J21" s="495">
        <v>0</v>
      </c>
      <c r="K21" s="495">
        <v>992705676</v>
      </c>
      <c r="L21" s="597">
        <f>IFERROR(H21/$J$21,0)</f>
        <v>0</v>
      </c>
      <c r="M21" s="591">
        <f>I21/$K$21</f>
        <v>4.2369682088933686E-2</v>
      </c>
    </row>
    <row r="22" spans="1:13" s="153" customFormat="1" ht="15">
      <c r="A22" s="484"/>
      <c r="B22" s="280">
        <v>2028</v>
      </c>
      <c r="C22" s="281" t="s">
        <v>27</v>
      </c>
      <c r="D22" s="598">
        <f>SUMIFS('Budget Filing Data'!$AT:$AT,'Budget Filing Data'!$B:$B,$B22,'Budget Filing Data'!$G:$G,$C22)</f>
        <v>7825850.7410786003</v>
      </c>
      <c r="E22" s="598">
        <f>SUMIFS('Budget Filing Data'!$AU:$AU,'Budget Filing Data'!$B:$B,$B22,'Budget Filing Data'!$G:$G,$C22)</f>
        <v>67749004.003069997</v>
      </c>
      <c r="F22" s="598">
        <f>SUMIFS('Budget Filing Data'!$AV:$AV,'Budget Filing Data'!$B:$B,$B22,'Budget Filing Data'!$G:$G,$C22)</f>
        <v>10307946.74791</v>
      </c>
      <c r="G22" s="598">
        <f>SUMIFS('Budget Filing Data'!$AW:$AW,'Budget Filing Data'!$B:$B,$B22,'Budget Filing Data'!$G:$G,$C22)</f>
        <v>73211397.947885007</v>
      </c>
      <c r="H22" s="598">
        <f>D22-F22</f>
        <v>-2482096.0068314001</v>
      </c>
      <c r="I22" s="598">
        <f>E22-G22</f>
        <v>-5462393.9448150098</v>
      </c>
      <c r="J22" s="282"/>
      <c r="K22" s="282"/>
      <c r="L22" s="600">
        <f t="shared" ref="L22:L25" si="10">IFERROR(H22/$J$21,0)</f>
        <v>0</v>
      </c>
      <c r="M22" s="594">
        <f t="shared" ref="M22:M25" si="11">I22/$K$21</f>
        <v>-5.5025311901359675E-3</v>
      </c>
    </row>
    <row r="23" spans="1:13" s="153" customFormat="1" ht="15">
      <c r="A23" s="484"/>
      <c r="B23" s="280">
        <v>2029</v>
      </c>
      <c r="C23" s="281" t="s">
        <v>27</v>
      </c>
      <c r="D23" s="598">
        <f>SUMIFS('Budget Filing Data'!$AT:$AT,'Budget Filing Data'!$B:$B,$B23,'Budget Filing Data'!$G:$G,$C23)</f>
        <v>8713413.7684135009</v>
      </c>
      <c r="E23" s="598">
        <f>SUMIFS('Budget Filing Data'!$AU:$AU,'Budget Filing Data'!$B:$B,$B23,'Budget Filing Data'!$G:$G,$C23)</f>
        <v>69251770.229706004</v>
      </c>
      <c r="F23" s="598">
        <f>SUMIFS('Budget Filing Data'!$AV:$AV,'Budget Filing Data'!$B:$B,$B23,'Budget Filing Data'!$G:$G,$C23)</f>
        <v>12608444.764520001</v>
      </c>
      <c r="G23" s="598">
        <f>SUMIFS('Budget Filing Data'!$AW:$AW,'Budget Filing Data'!$B:$B,$B23,'Budget Filing Data'!$G:$G,$C23)</f>
        <v>72304002.170981005</v>
      </c>
      <c r="H23" s="598">
        <f t="shared" ref="H23:H25" si="12">D23-F23</f>
        <v>-3895030.9961064998</v>
      </c>
      <c r="I23" s="598">
        <f t="shared" ref="I23:I25" si="13">E23-G23</f>
        <v>-3052231.9412750006</v>
      </c>
      <c r="J23" s="282"/>
      <c r="K23" s="282"/>
      <c r="L23" s="600">
        <f t="shared" si="10"/>
        <v>0</v>
      </c>
      <c r="M23" s="594">
        <f t="shared" si="11"/>
        <v>-3.0746595038860245E-3</v>
      </c>
    </row>
    <row r="24" spans="1:13" s="153" customFormat="1" ht="15">
      <c r="A24" s="484"/>
      <c r="B24" s="280">
        <v>2030</v>
      </c>
      <c r="C24" s="281" t="s">
        <v>27</v>
      </c>
      <c r="D24" s="598">
        <f>SUMIFS('Budget Filing Data'!$AT:$AT,'Budget Filing Data'!$B:$B,$B24,'Budget Filing Data'!$G:$G,$C24)</f>
        <v>9097431.5594876986</v>
      </c>
      <c r="E24" s="598">
        <f>SUMIFS('Budget Filing Data'!$AU:$AU,'Budget Filing Data'!$B:$B,$B24,'Budget Filing Data'!$G:$G,$C24)</f>
        <v>73264733.184524</v>
      </c>
      <c r="F24" s="598">
        <f>SUMIFS('Budget Filing Data'!$AV:$AV,'Budget Filing Data'!$B:$B,$B24,'Budget Filing Data'!$G:$G,$C24)</f>
        <v>13327336.368939999</v>
      </c>
      <c r="G24" s="598">
        <f>SUMIFS('Budget Filing Data'!$AW:$AW,'Budget Filing Data'!$B:$B,$B24,'Budget Filing Data'!$G:$G,$C24)</f>
        <v>73116328.225485012</v>
      </c>
      <c r="H24" s="598">
        <f t="shared" si="12"/>
        <v>-4229904.8094523009</v>
      </c>
      <c r="I24" s="598">
        <f t="shared" si="13"/>
        <v>148404.95903898776</v>
      </c>
      <c r="J24" s="282"/>
      <c r="K24" s="282"/>
      <c r="L24" s="600">
        <f t="shared" si="10"/>
        <v>0</v>
      </c>
      <c r="M24" s="594">
        <f t="shared" si="11"/>
        <v>1.4949542712092617E-4</v>
      </c>
    </row>
    <row r="25" spans="1:13" s="153" customFormat="1" thickBot="1">
      <c r="A25" s="484"/>
      <c r="B25" s="280">
        <v>2031</v>
      </c>
      <c r="C25" s="281" t="s">
        <v>27</v>
      </c>
      <c r="D25" s="598">
        <f>SUMIFS('Budget Filing Data'!$AT:$AT,'Budget Filing Data'!$B:$B,$B25,'Budget Filing Data'!$G:$G,$C25)</f>
        <v>9306313.2398660015</v>
      </c>
      <c r="E25" s="598">
        <f>SUMIFS('Budget Filing Data'!$AU:$AU,'Budget Filing Data'!$B:$B,$B25,'Budget Filing Data'!$G:$G,$C25)</f>
        <v>77141222.487144992</v>
      </c>
      <c r="F25" s="598">
        <f>SUMIFS('Budget Filing Data'!$AV:$AV,'Budget Filing Data'!$B:$B,$B25,'Budget Filing Data'!$G:$G,$C25)</f>
        <v>13598847.5679</v>
      </c>
      <c r="G25" s="598">
        <f>SUMIFS('Budget Filing Data'!$AW:$AW,'Budget Filing Data'!$B:$B,$B25,'Budget Filing Data'!$G:$G,$C25)</f>
        <v>73742399.395320013</v>
      </c>
      <c r="H25" s="598">
        <f t="shared" si="12"/>
        <v>-4292534.3280339986</v>
      </c>
      <c r="I25" s="598">
        <f t="shared" si="13"/>
        <v>3398823.0918249786</v>
      </c>
      <c r="J25" s="282"/>
      <c r="K25" s="282"/>
      <c r="L25" s="601">
        <f t="shared" si="10"/>
        <v>0</v>
      </c>
      <c r="M25" s="602">
        <f t="shared" si="11"/>
        <v>3.4237973792193553E-3</v>
      </c>
    </row>
    <row r="26" spans="1:13" ht="28.9" customHeight="1">
      <c r="B26" s="387" t="s">
        <v>1787</v>
      </c>
      <c r="C26" s="388" t="s">
        <v>33</v>
      </c>
      <c r="D26" s="389">
        <v>0</v>
      </c>
      <c r="E26" s="389">
        <v>16927881.870000001</v>
      </c>
      <c r="F26" s="389">
        <v>0</v>
      </c>
      <c r="G26" s="389">
        <v>6811828.8789999997</v>
      </c>
      <c r="H26" s="596">
        <f>D26-F26</f>
        <v>0</v>
      </c>
      <c r="I26" s="596">
        <f>E26-G26</f>
        <v>10116052.991</v>
      </c>
      <c r="J26" s="495">
        <v>0</v>
      </c>
      <c r="K26" s="495">
        <v>1545814432</v>
      </c>
      <c r="L26" s="597">
        <f>IFERROR(H26/$J$26,0)</f>
        <v>0</v>
      </c>
      <c r="M26" s="591">
        <f>I26/$K$26</f>
        <v>6.5441574238064822E-3</v>
      </c>
    </row>
    <row r="27" spans="1:13" ht="15">
      <c r="B27" s="280">
        <v>2028</v>
      </c>
      <c r="C27" s="281" t="s">
        <v>33</v>
      </c>
      <c r="D27" s="598">
        <f>SUMIFS('Budget Filing Data'!$AT:$AT,'Budget Filing Data'!$B:$B,$B27,'Budget Filing Data'!$G:$G,$C27)</f>
        <v>507.29147879999999</v>
      </c>
      <c r="E27" s="598">
        <f>SUMIFS('Budget Filing Data'!$AU:$AU,'Budget Filing Data'!$B:$B,$B27,'Budget Filing Data'!$G:$G,$C27)</f>
        <v>22297834.689261999</v>
      </c>
      <c r="F27" s="598">
        <f>SUMIFS('Budget Filing Data'!$AV:$AV,'Budget Filing Data'!$B:$B,$B27,'Budget Filing Data'!$G:$G,$C27)</f>
        <v>1231.8610590000001</v>
      </c>
      <c r="G27" s="598">
        <f>SUMIFS('Budget Filing Data'!$AW:$AW,'Budget Filing Data'!$B:$B,$B27,'Budget Filing Data'!$G:$G,$C27)</f>
        <v>22973031.711000003</v>
      </c>
      <c r="H27" s="598">
        <f>D27-F27</f>
        <v>-724.56958020000002</v>
      </c>
      <c r="I27" s="598">
        <f>E27-G27</f>
        <v>-675197.02173800394</v>
      </c>
      <c r="J27" s="282"/>
      <c r="K27" s="282"/>
      <c r="L27" s="600">
        <f t="shared" ref="L27:L30" si="14">IFERROR(H27/$J$26,0)</f>
        <v>0</v>
      </c>
      <c r="M27" s="594">
        <f t="shared" ref="M27:M30" si="15">I27/$K$26</f>
        <v>-4.3679047611453787E-4</v>
      </c>
    </row>
    <row r="28" spans="1:13" ht="15">
      <c r="B28" s="280">
        <v>2029</v>
      </c>
      <c r="C28" s="281" t="s">
        <v>33</v>
      </c>
      <c r="D28" s="598">
        <f>SUMIFS('Budget Filing Data'!$AT:$AT,'Budget Filing Data'!$B:$B,$B28,'Budget Filing Data'!$G:$G,$C28)</f>
        <v>537.47782629999995</v>
      </c>
      <c r="E28" s="598">
        <f>SUMIFS('Budget Filing Data'!$AU:$AU,'Budget Filing Data'!$B:$B,$B28,'Budget Filing Data'!$G:$G,$C28)</f>
        <v>23280895.350832</v>
      </c>
      <c r="F28" s="598">
        <f>SUMIFS('Budget Filing Data'!$AV:$AV,'Budget Filing Data'!$B:$B,$B28,'Budget Filing Data'!$G:$G,$C28)</f>
        <v>1263.889447</v>
      </c>
      <c r="G28" s="598">
        <f>SUMIFS('Budget Filing Data'!$AW:$AW,'Budget Filing Data'!$B:$B,$B28,'Budget Filing Data'!$G:$G,$C28)</f>
        <v>22939976.701619998</v>
      </c>
      <c r="H28" s="598">
        <f t="shared" ref="H28:H30" si="16">D28-F28</f>
        <v>-726.41162070000007</v>
      </c>
      <c r="I28" s="598">
        <f t="shared" ref="I28:I30" si="17">E28-G28</f>
        <v>340918.64921200275</v>
      </c>
      <c r="J28" s="282"/>
      <c r="K28" s="282"/>
      <c r="L28" s="600">
        <f t="shared" si="14"/>
        <v>0</v>
      </c>
      <c r="M28" s="594">
        <f t="shared" si="15"/>
        <v>2.2054306270832044E-4</v>
      </c>
    </row>
    <row r="29" spans="1:13" ht="15">
      <c r="B29" s="280">
        <v>2030</v>
      </c>
      <c r="C29" s="281" t="s">
        <v>33</v>
      </c>
      <c r="D29" s="598">
        <f>SUMIFS('Budget Filing Data'!$AT:$AT,'Budget Filing Data'!$B:$B,$B29,'Budget Filing Data'!$G:$G,$C29)</f>
        <v>563.92961760000003</v>
      </c>
      <c r="E29" s="598">
        <f>SUMIFS('Budget Filing Data'!$AU:$AU,'Budget Filing Data'!$B:$B,$B29,'Budget Filing Data'!$G:$G,$C29)</f>
        <v>24751370.474862002</v>
      </c>
      <c r="F29" s="598">
        <f>SUMIFS('Budget Filing Data'!$AV:$AV,'Budget Filing Data'!$B:$B,$B29,'Budget Filing Data'!$G:$G,$C29)</f>
        <v>1296.7505719999999</v>
      </c>
      <c r="G29" s="598">
        <f>SUMIFS('Budget Filing Data'!$AW:$AW,'Budget Filing Data'!$B:$B,$B29,'Budget Filing Data'!$G:$G,$C29)</f>
        <v>23295790.012889996</v>
      </c>
      <c r="H29" s="598">
        <f t="shared" si="16"/>
        <v>-732.82095439999989</v>
      </c>
      <c r="I29" s="598">
        <f t="shared" si="17"/>
        <v>1455580.4619720057</v>
      </c>
      <c r="J29" s="282"/>
      <c r="K29" s="282"/>
      <c r="L29" s="600">
        <f t="shared" si="14"/>
        <v>0</v>
      </c>
      <c r="M29" s="594">
        <f t="shared" si="15"/>
        <v>9.4162690672304819E-4</v>
      </c>
    </row>
    <row r="30" spans="1:13" thickBot="1">
      <c r="B30" s="280">
        <v>2031</v>
      </c>
      <c r="C30" s="281" t="s">
        <v>33</v>
      </c>
      <c r="D30" s="598">
        <f>SUMIFS('Budget Filing Data'!$AT:$AT,'Budget Filing Data'!$B:$B,$B30,'Budget Filing Data'!$G:$G,$C30)</f>
        <v>584.17795030000002</v>
      </c>
      <c r="E30" s="598">
        <f>SUMIFS('Budget Filing Data'!$AU:$AU,'Budget Filing Data'!$B:$B,$B30,'Budget Filing Data'!$G:$G,$C30)</f>
        <v>26090434.286231998</v>
      </c>
      <c r="F30" s="598">
        <f>SUMIFS('Budget Filing Data'!$AV:$AV,'Budget Filing Data'!$B:$B,$B30,'Budget Filing Data'!$G:$G,$C30)</f>
        <v>1330.466087</v>
      </c>
      <c r="G30" s="598">
        <f>SUMIFS('Budget Filing Data'!$AW:$AW,'Budget Filing Data'!$B:$B,$B30,'Budget Filing Data'!$G:$G,$C30)</f>
        <v>23560425.902880002</v>
      </c>
      <c r="H30" s="598">
        <f t="shared" si="16"/>
        <v>-746.2881367</v>
      </c>
      <c r="I30" s="598">
        <f t="shared" si="17"/>
        <v>2530008.3833519965</v>
      </c>
      <c r="J30" s="282"/>
      <c r="K30" s="282"/>
      <c r="L30" s="601">
        <f t="shared" si="14"/>
        <v>0</v>
      </c>
      <c r="M30" s="602">
        <f t="shared" si="15"/>
        <v>1.6366831173122314E-3</v>
      </c>
    </row>
    <row r="31" spans="1:13" ht="45.6" customHeight="1">
      <c r="B31" s="387" t="s">
        <v>1787</v>
      </c>
      <c r="C31" s="388" t="s">
        <v>39</v>
      </c>
      <c r="D31" s="389">
        <v>0</v>
      </c>
      <c r="E31" s="389">
        <v>4690946.4570000004</v>
      </c>
      <c r="F31" s="389">
        <v>0</v>
      </c>
      <c r="G31" s="389">
        <v>6613897.1359999999</v>
      </c>
      <c r="H31" s="596">
        <f>D31-F31</f>
        <v>0</v>
      </c>
      <c r="I31" s="596">
        <f>E31-G31</f>
        <v>-1922950.6789999995</v>
      </c>
      <c r="J31" s="495">
        <v>0</v>
      </c>
      <c r="K31" s="495">
        <v>1545814432</v>
      </c>
      <c r="L31" s="597">
        <f>IFERROR(H31/$J$31,0)</f>
        <v>0</v>
      </c>
      <c r="M31" s="591">
        <f>I31/$K$31</f>
        <v>-1.2439725229580465E-3</v>
      </c>
    </row>
    <row r="32" spans="1:13" ht="15">
      <c r="B32" s="280">
        <v>2028</v>
      </c>
      <c r="C32" s="281" t="s">
        <v>39</v>
      </c>
      <c r="D32" s="598">
        <f>SUMIFS('Budget Filing Data'!$AT:$AT,'Budget Filing Data'!$B:$B,$B32,'Budget Filing Data'!$G:$G,$C32)</f>
        <v>14642.24394</v>
      </c>
      <c r="E32" s="598">
        <f>SUMIFS('Budget Filing Data'!$AU:$AU,'Budget Filing Data'!$B:$B,$B32,'Budget Filing Data'!$G:$G,$C32)</f>
        <v>6596175.3720000004</v>
      </c>
      <c r="F32" s="598">
        <f>SUMIFS('Budget Filing Data'!$AV:$AV,'Budget Filing Data'!$B:$B,$B32,'Budget Filing Data'!$G:$G,$C32)</f>
        <v>40963.057110000002</v>
      </c>
      <c r="G32" s="598">
        <f>SUMIFS('Budget Filing Data'!$AW:$AW,'Budget Filing Data'!$B:$B,$B32,'Budget Filing Data'!$G:$G,$C32)</f>
        <v>9081417.1425799988</v>
      </c>
      <c r="H32" s="598">
        <f>D32-F32</f>
        <v>-26320.813170000001</v>
      </c>
      <c r="I32" s="598">
        <f>E32-G32</f>
        <v>-2485241.7705799984</v>
      </c>
      <c r="J32" s="282"/>
      <c r="K32" s="282"/>
      <c r="L32" s="600">
        <f t="shared" ref="L32:L35" si="18">IFERROR(H32/$J$31,0)</f>
        <v>0</v>
      </c>
      <c r="M32" s="594">
        <f t="shared" ref="M32:M35" si="19">I32/$K$31</f>
        <v>-1.6077232293429632E-3</v>
      </c>
    </row>
    <row r="33" spans="2:13" ht="15">
      <c r="B33" s="280">
        <v>2029</v>
      </c>
      <c r="C33" s="281" t="s">
        <v>39</v>
      </c>
      <c r="D33" s="598">
        <f>SUMIFS('Budget Filing Data'!$AT:$AT,'Budget Filing Data'!$B:$B,$B33,'Budget Filing Data'!$G:$G,$C33)</f>
        <v>15350.031059999999</v>
      </c>
      <c r="E33" s="598">
        <f>SUMIFS('Budget Filing Data'!$AU:$AU,'Budget Filing Data'!$B:$B,$B33,'Budget Filing Data'!$G:$G,$C33)</f>
        <v>6950624.4850000003</v>
      </c>
      <c r="F33" s="598">
        <f>SUMIFS('Budget Filing Data'!$AV:$AV,'Budget Filing Data'!$B:$B,$B33,'Budget Filing Data'!$G:$G,$C33)</f>
        <v>42067.483339999999</v>
      </c>
      <c r="G33" s="598">
        <f>SUMIFS('Budget Filing Data'!$AW:$AW,'Budget Filing Data'!$B:$B,$B33,'Budget Filing Data'!$G:$G,$C33)</f>
        <v>9112414.4178199992</v>
      </c>
      <c r="H33" s="598">
        <f t="shared" ref="H33:H35" si="20">D33-F33</f>
        <v>-26717.452279999998</v>
      </c>
      <c r="I33" s="598">
        <f t="shared" ref="I33:I35" si="21">E33-G33</f>
        <v>-2161789.9328199988</v>
      </c>
      <c r="J33" s="282"/>
      <c r="K33" s="282"/>
      <c r="L33" s="600">
        <f t="shared" si="18"/>
        <v>0</v>
      </c>
      <c r="M33" s="594">
        <f>I33/$K$31</f>
        <v>-1.3984795898321636E-3</v>
      </c>
    </row>
    <row r="34" spans="2:13" ht="15">
      <c r="B34" s="280">
        <v>2030</v>
      </c>
      <c r="C34" s="281" t="s">
        <v>39</v>
      </c>
      <c r="D34" s="598">
        <f>SUMIFS('Budget Filing Data'!$AT:$AT,'Budget Filing Data'!$B:$B,$B34,'Budget Filing Data'!$G:$G,$C34)</f>
        <v>16003.221949999999</v>
      </c>
      <c r="E34" s="598">
        <f>SUMIFS('Budget Filing Data'!$AU:$AU,'Budget Filing Data'!$B:$B,$B34,'Budget Filing Data'!$G:$G,$C34)</f>
        <v>7326417.8039999995</v>
      </c>
      <c r="F34" s="598">
        <f>SUMIFS('Budget Filing Data'!$AV:$AV,'Budget Filing Data'!$B:$B,$B34,'Budget Filing Data'!$G:$G,$C34)</f>
        <v>43201.806259999998</v>
      </c>
      <c r="G34" s="598">
        <f>SUMIFS('Budget Filing Data'!$AW:$AW,'Budget Filing Data'!$B:$B,$B34,'Budget Filing Data'!$G:$G,$C34)</f>
        <v>9188484.6644400004</v>
      </c>
      <c r="H34" s="598">
        <f t="shared" si="20"/>
        <v>-27198.584309999998</v>
      </c>
      <c r="I34" s="598">
        <f t="shared" si="21"/>
        <v>-1862066.8604400009</v>
      </c>
      <c r="J34" s="282"/>
      <c r="K34" s="282"/>
      <c r="L34" s="600">
        <f t="shared" si="18"/>
        <v>0</v>
      </c>
      <c r="M34" s="594">
        <f t="shared" si="19"/>
        <v>-1.2045862827343567E-3</v>
      </c>
    </row>
    <row r="35" spans="2:13" thickBot="1">
      <c r="B35" s="179">
        <v>2031</v>
      </c>
      <c r="C35" s="356" t="s">
        <v>39</v>
      </c>
      <c r="D35" s="598">
        <f>SUMIFS('Budget Filing Data'!$AT:$AT,'Budget Filing Data'!$B:$B,$B35,'Budget Filing Data'!$G:$G,$C35)</f>
        <v>16532.4951</v>
      </c>
      <c r="E35" s="598">
        <f>SUMIFS('Budget Filing Data'!$AU:$AU,'Budget Filing Data'!$B:$B,$B35,'Budget Filing Data'!$G:$G,$C35)</f>
        <v>7724986.801</v>
      </c>
      <c r="F35" s="598">
        <f>SUMIFS('Budget Filing Data'!$AV:$AV,'Budget Filing Data'!$B:$B,$B35,'Budget Filing Data'!$G:$G,$C35)</f>
        <v>44366.838620000002</v>
      </c>
      <c r="G35" s="598">
        <f>SUMIFS('Budget Filing Data'!$AW:$AW,'Budget Filing Data'!$B:$B,$B35,'Budget Filing Data'!$G:$G,$C35)</f>
        <v>9270447.9273299985</v>
      </c>
      <c r="H35" s="603">
        <f t="shared" si="20"/>
        <v>-27834.343520000002</v>
      </c>
      <c r="I35" s="603">
        <f t="shared" si="21"/>
        <v>-1545461.1263299985</v>
      </c>
      <c r="J35" s="357"/>
      <c r="K35" s="357"/>
      <c r="L35" s="601">
        <f t="shared" si="18"/>
        <v>0</v>
      </c>
      <c r="M35" s="602">
        <f t="shared" si="19"/>
        <v>-9.9977144367222374E-4</v>
      </c>
    </row>
    <row r="36" spans="2:13" ht="33" customHeight="1">
      <c r="B36" s="387" t="s">
        <v>1787</v>
      </c>
      <c r="C36" s="388" t="s">
        <v>45</v>
      </c>
      <c r="D36" s="389">
        <v>127556.42720000001</v>
      </c>
      <c r="E36" s="389">
        <v>6815878.1490000002</v>
      </c>
      <c r="F36" s="389">
        <v>56960.663860000001</v>
      </c>
      <c r="G36" s="389">
        <v>7756035.0010000002</v>
      </c>
      <c r="H36" s="596">
        <f>D36-F36</f>
        <v>70595.763340000005</v>
      </c>
      <c r="I36" s="596">
        <f>E36-G36</f>
        <v>-940156.85199999996</v>
      </c>
      <c r="J36" s="495">
        <v>0</v>
      </c>
      <c r="K36" s="495">
        <v>1545814432</v>
      </c>
      <c r="L36" s="597">
        <f>IFERROR(H36/$J$36,0)</f>
        <v>0</v>
      </c>
      <c r="M36" s="591">
        <f>I36/$K$36</f>
        <v>-6.0819515754139363E-4</v>
      </c>
    </row>
    <row r="37" spans="2:13" ht="15">
      <c r="B37" s="280">
        <v>2028</v>
      </c>
      <c r="C37" s="281" t="s">
        <v>45</v>
      </c>
      <c r="D37" s="598">
        <f>SUMIFS('Budget Filing Data'!$AT:$AT,'Budget Filing Data'!$B:$B,$B37,'Budget Filing Data'!$G:$G,$C37)</f>
        <v>706900.13911697001</v>
      </c>
      <c r="E37" s="598">
        <f>SUMIFS('Budget Filing Data'!$AU:$AU,'Budget Filing Data'!$B:$B,$B37,'Budget Filing Data'!$G:$G,$C37)</f>
        <v>22258651.353599198</v>
      </c>
      <c r="F37" s="598">
        <f>SUMIFS('Budget Filing Data'!$AV:$AV,'Budget Filing Data'!$B:$B,$B37,'Budget Filing Data'!$G:$G,$C37)</f>
        <v>1600266.57513</v>
      </c>
      <c r="G37" s="598">
        <f>SUMIFS('Budget Filing Data'!$AW:$AW,'Budget Filing Data'!$B:$B,$B37,'Budget Filing Data'!$G:$G,$C37)</f>
        <v>25921141.1560621</v>
      </c>
      <c r="H37" s="598">
        <f>D37-F37</f>
        <v>-893366.43601303</v>
      </c>
      <c r="I37" s="598">
        <f>E37-G37</f>
        <v>-3662489.8024629019</v>
      </c>
      <c r="J37" s="282"/>
      <c r="K37" s="282"/>
      <c r="L37" s="600">
        <f t="shared" ref="L37:L40" si="22">IFERROR(H37/$J$36,0)</f>
        <v>0</v>
      </c>
      <c r="M37" s="594">
        <f t="shared" ref="M37:M40" si="23">I37/$K$36</f>
        <v>-2.3692946104302524E-3</v>
      </c>
    </row>
    <row r="38" spans="2:13" ht="15">
      <c r="B38" s="280">
        <v>2029</v>
      </c>
      <c r="C38" s="281" t="s">
        <v>45</v>
      </c>
      <c r="D38" s="598">
        <f>SUMIFS('Budget Filing Data'!$AT:$AT,'Budget Filing Data'!$B:$B,$B38,'Budget Filing Data'!$G:$G,$C38)</f>
        <v>863724.80790329992</v>
      </c>
      <c r="E38" s="598">
        <f>SUMIFS('Budget Filing Data'!$AU:$AU,'Budget Filing Data'!$B:$B,$B38,'Budget Filing Data'!$G:$G,$C38)</f>
        <v>23545705.6247775</v>
      </c>
      <c r="F38" s="598">
        <f>SUMIFS('Budget Filing Data'!$AV:$AV,'Budget Filing Data'!$B:$B,$B38,'Budget Filing Data'!$G:$G,$C38)</f>
        <v>1990248.0059499999</v>
      </c>
      <c r="G38" s="598">
        <f>SUMIFS('Budget Filing Data'!$AW:$AW,'Budget Filing Data'!$B:$B,$B38,'Budget Filing Data'!$G:$G,$C38)</f>
        <v>26164671.6937791</v>
      </c>
      <c r="H38" s="598">
        <f t="shared" ref="H38:H40" si="24">D38-F38</f>
        <v>-1126523.1980467001</v>
      </c>
      <c r="I38" s="598">
        <f t="shared" ref="I38:I40" si="25">E38-G38</f>
        <v>-2618966.0690016001</v>
      </c>
      <c r="J38" s="282"/>
      <c r="K38" s="282"/>
      <c r="L38" s="600">
        <f t="shared" si="22"/>
        <v>0</v>
      </c>
      <c r="M38" s="594">
        <f>I38/$K$36</f>
        <v>-1.6942305717854756E-3</v>
      </c>
    </row>
    <row r="39" spans="2:13" ht="15.75" customHeight="1">
      <c r="B39" s="280">
        <v>2030</v>
      </c>
      <c r="C39" s="281" t="s">
        <v>45</v>
      </c>
      <c r="D39" s="598">
        <f>SUMIFS('Budget Filing Data'!$AT:$AT,'Budget Filing Data'!$B:$B,$B39,'Budget Filing Data'!$G:$G,$C39)</f>
        <v>1053690.21951735</v>
      </c>
      <c r="E39" s="598">
        <f>SUMIFS('Budget Filing Data'!$AU:$AU,'Budget Filing Data'!$B:$B,$B39,'Budget Filing Data'!$G:$G,$C39)</f>
        <v>24793549.013793997</v>
      </c>
      <c r="F39" s="598">
        <f>SUMIFS('Budget Filing Data'!$AV:$AV,'Budget Filing Data'!$B:$B,$B39,'Budget Filing Data'!$G:$G,$C39)</f>
        <v>2279046.9692699998</v>
      </c>
      <c r="G39" s="598">
        <f>SUMIFS('Budget Filing Data'!$AW:$AW,'Budget Filing Data'!$B:$B,$B39,'Budget Filing Data'!$G:$G,$C39)</f>
        <v>26407221.956917498</v>
      </c>
      <c r="H39" s="598">
        <f t="shared" si="24"/>
        <v>-1225356.7497526498</v>
      </c>
      <c r="I39" s="598">
        <f t="shared" si="25"/>
        <v>-1613672.9431235008</v>
      </c>
      <c r="J39" s="282"/>
      <c r="K39" s="282"/>
      <c r="L39" s="600">
        <f t="shared" si="22"/>
        <v>0</v>
      </c>
      <c r="M39" s="594">
        <f t="shared" si="23"/>
        <v>-1.0438982258922918E-3</v>
      </c>
    </row>
    <row r="40" spans="2:13" ht="15.75" customHeight="1" thickBot="1">
      <c r="B40" s="283">
        <v>2031</v>
      </c>
      <c r="C40" s="284" t="s">
        <v>45</v>
      </c>
      <c r="D40" s="598">
        <f>SUMIFS('Budget Filing Data'!$AT:$AT,'Budget Filing Data'!$B:$B,$B40,'Budget Filing Data'!$G:$G,$C40)</f>
        <v>989747.19443104009</v>
      </c>
      <c r="E40" s="598">
        <f>SUMIFS('Budget Filing Data'!$AU:$AU,'Budget Filing Data'!$B:$B,$B40,'Budget Filing Data'!$G:$G,$C40)</f>
        <v>26062238.6701832</v>
      </c>
      <c r="F40" s="598">
        <f>SUMIFS('Budget Filing Data'!$AV:$AV,'Budget Filing Data'!$B:$B,$B40,'Budget Filing Data'!$G:$G,$C40)</f>
        <v>2119245.0990499998</v>
      </c>
      <c r="G40" s="598">
        <f>SUMIFS('Budget Filing Data'!$AW:$AW,'Budget Filing Data'!$B:$B,$B40,'Budget Filing Data'!$G:$G,$C40)</f>
        <v>26621005.871359996</v>
      </c>
      <c r="H40" s="604">
        <f t="shared" si="24"/>
        <v>-1129497.9046189599</v>
      </c>
      <c r="I40" s="604">
        <f t="shared" si="25"/>
        <v>-558767.20117679611</v>
      </c>
      <c r="J40" s="285"/>
      <c r="K40" s="285"/>
      <c r="L40" s="601">
        <f t="shared" si="22"/>
        <v>0</v>
      </c>
      <c r="M40" s="602">
        <f t="shared" si="23"/>
        <v>-3.6147107285953718E-4</v>
      </c>
    </row>
    <row r="41" spans="2:13" ht="38.450000000000003" customHeight="1">
      <c r="B41" s="387" t="s">
        <v>1787</v>
      </c>
      <c r="C41" s="167" t="s">
        <v>50</v>
      </c>
      <c r="D41" s="346">
        <v>185334016.30000001</v>
      </c>
      <c r="E41" s="346">
        <v>115658128.3</v>
      </c>
      <c r="F41" s="346">
        <v>7648472.1940000001</v>
      </c>
      <c r="G41" s="346">
        <v>19299119.579999998</v>
      </c>
      <c r="H41" s="605">
        <f>D41-F41</f>
        <v>177685544.10600001</v>
      </c>
      <c r="I41" s="605">
        <f>E41-G41</f>
        <v>96359008.719999999</v>
      </c>
      <c r="J41" s="495">
        <v>0</v>
      </c>
      <c r="K41" s="495">
        <v>4884872753</v>
      </c>
      <c r="L41" s="597">
        <f>IFERROR(H41/$J$41,0)</f>
        <v>0</v>
      </c>
      <c r="M41" s="606">
        <f>I41/K41</f>
        <v>1.9726001800317521E-2</v>
      </c>
    </row>
    <row r="42" spans="2:13" ht="15.75" customHeight="1">
      <c r="B42" s="280">
        <v>2028</v>
      </c>
      <c r="C42" s="281" t="s">
        <v>50</v>
      </c>
      <c r="D42" s="598">
        <f>SUMIFS('Budget Filing Data'!$AT:$AT,'Budget Filing Data'!$B:$B,$B42,'Budget Filing Data'!$G:$G,$C42)</f>
        <v>470177.86203000002</v>
      </c>
      <c r="E42" s="598">
        <f>SUMIFS('Budget Filing Data'!$AU:$AU,'Budget Filing Data'!$B:$B,$B42,'Budget Filing Data'!$G:$G,$C42)</f>
        <v>44459898.057999998</v>
      </c>
      <c r="F42" s="598">
        <f>SUMIFS('Budget Filing Data'!$AV:$AV,'Budget Filing Data'!$B:$B,$B42,'Budget Filing Data'!$G:$G,$C42)</f>
        <v>1109696.2944</v>
      </c>
      <c r="G42" s="598">
        <f>SUMIFS('Budget Filing Data'!$AW:$AW,'Budget Filing Data'!$B:$B,$B42,'Budget Filing Data'!$G:$G,$C42)</f>
        <v>75973409.773999989</v>
      </c>
      <c r="H42" s="598">
        <f>D42-F42</f>
        <v>-639518.43237000005</v>
      </c>
      <c r="I42" s="598">
        <f>E42-G42</f>
        <v>-31513511.715999991</v>
      </c>
      <c r="J42" s="282"/>
      <c r="K42" s="282"/>
      <c r="L42" s="600">
        <f>IFERROR(H42/$J$41,0)</f>
        <v>0</v>
      </c>
      <c r="M42" s="607">
        <f>I42/K41</f>
        <v>-6.4512451622503889E-3</v>
      </c>
    </row>
    <row r="43" spans="2:13" ht="15.75" customHeight="1">
      <c r="B43" s="280">
        <v>2029</v>
      </c>
      <c r="C43" s="281" t="s">
        <v>50</v>
      </c>
      <c r="D43" s="598">
        <f>SUMIFS('Budget Filing Data'!$AT:$AT,'Budget Filing Data'!$B:$B,$B43,'Budget Filing Data'!$G:$G,$C43)</f>
        <v>484483.61842800002</v>
      </c>
      <c r="E43" s="598">
        <f>SUMIFS('Budget Filing Data'!$AU:$AU,'Budget Filing Data'!$B:$B,$B43,'Budget Filing Data'!$G:$G,$C43)</f>
        <v>46831162.528999999</v>
      </c>
      <c r="F43" s="598">
        <f>SUMIFS('Budget Filing Data'!$AV:$AV,'Budget Filing Data'!$B:$B,$B43,'Budget Filing Data'!$G:$G,$C43)</f>
        <v>1138342.7387999999</v>
      </c>
      <c r="G43" s="598">
        <f>SUMIFS('Budget Filing Data'!$AW:$AW,'Budget Filing Data'!$B:$B,$B43,'Budget Filing Data'!$G:$G,$C43)</f>
        <v>76570936.127999991</v>
      </c>
      <c r="H43" s="598">
        <f t="shared" ref="H43:H45" si="26">D43-F43</f>
        <v>-653859.12037199992</v>
      </c>
      <c r="I43" s="598">
        <f t="shared" ref="I43:I45" si="27">E43-G43</f>
        <v>-29739773.598999992</v>
      </c>
      <c r="J43" s="282"/>
      <c r="K43" s="282"/>
      <c r="L43" s="600">
        <f t="shared" ref="L43:L45" si="28">IFERROR(H43/$J$41,0)</f>
        <v>0</v>
      </c>
      <c r="M43" s="607">
        <f>I43/K41</f>
        <v>-6.0881368057613336E-3</v>
      </c>
    </row>
    <row r="44" spans="2:13" ht="15.75" customHeight="1">
      <c r="B44" s="280">
        <v>2030</v>
      </c>
      <c r="C44" s="281" t="s">
        <v>50</v>
      </c>
      <c r="D44" s="598">
        <f>SUMIFS('Budget Filing Data'!$AT:$AT,'Budget Filing Data'!$B:$B,$B44,'Budget Filing Data'!$G:$G,$C44)</f>
        <v>529885.37695399998</v>
      </c>
      <c r="E44" s="598">
        <f>SUMIFS('Budget Filing Data'!$AU:$AU,'Budget Filing Data'!$B:$B,$B44,'Budget Filing Data'!$G:$G,$C44)</f>
        <v>49343755.749000005</v>
      </c>
      <c r="F44" s="598">
        <f>SUMIFS('Budget Filing Data'!$AV:$AV,'Budget Filing Data'!$B:$B,$B44,'Budget Filing Data'!$G:$G,$C44)</f>
        <v>1167743.1458000001</v>
      </c>
      <c r="G44" s="598">
        <f>SUMIFS('Budget Filing Data'!$AW:$AW,'Budget Filing Data'!$B:$B,$B44,'Budget Filing Data'!$G:$G,$C44)</f>
        <v>77332735.001000002</v>
      </c>
      <c r="H44" s="598">
        <f t="shared" si="26"/>
        <v>-637857.76884600008</v>
      </c>
      <c r="I44" s="598">
        <f t="shared" si="27"/>
        <v>-27988979.251999997</v>
      </c>
      <c r="J44" s="282"/>
      <c r="K44" s="282"/>
      <c r="L44" s="600">
        <f t="shared" si="28"/>
        <v>0</v>
      </c>
      <c r="M44" s="607">
        <f>I44/K41</f>
        <v>-5.7297253515581998E-3</v>
      </c>
    </row>
    <row r="45" spans="2:13" ht="15.75" customHeight="1" thickBot="1">
      <c r="B45" s="280">
        <v>2031</v>
      </c>
      <c r="C45" s="281" t="s">
        <v>50</v>
      </c>
      <c r="D45" s="598">
        <f>SUMIFS('Budget Filing Data'!$AT:$AT,'Budget Filing Data'!$B:$B,$B45,'Budget Filing Data'!$G:$G,$C45)</f>
        <v>541724.52269499993</v>
      </c>
      <c r="E45" s="598">
        <f>SUMIFS('Budget Filing Data'!$AU:$AU,'Budget Filing Data'!$B:$B,$B45,'Budget Filing Data'!$G:$G,$C45)</f>
        <v>52007466.491999999</v>
      </c>
      <c r="F45" s="598">
        <f>SUMIFS('Budget Filing Data'!$AV:$AV,'Budget Filing Data'!$B:$B,$B45,'Budget Filing Data'!$G:$G,$C45)</f>
        <v>1197916.7113000001</v>
      </c>
      <c r="G45" s="598">
        <f>SUMIFS('Budget Filing Data'!$AW:$AW,'Budget Filing Data'!$B:$B,$B45,'Budget Filing Data'!$G:$G,$C45)</f>
        <v>78202888.370999992</v>
      </c>
      <c r="H45" s="598">
        <f t="shared" si="26"/>
        <v>-656192.18860500015</v>
      </c>
      <c r="I45" s="598">
        <f t="shared" si="27"/>
        <v>-26195421.878999993</v>
      </c>
      <c r="J45" s="282"/>
      <c r="K45" s="282"/>
      <c r="L45" s="601">
        <f t="shared" si="28"/>
        <v>0</v>
      </c>
      <c r="M45" s="607">
        <f>I45/K41</f>
        <v>-5.3625597233648127E-3</v>
      </c>
    </row>
    <row r="46" spans="2:13" ht="27.6" customHeight="1">
      <c r="B46" s="387" t="s">
        <v>1787</v>
      </c>
      <c r="C46" s="388" t="s">
        <v>54</v>
      </c>
      <c r="D46" s="389">
        <v>0</v>
      </c>
      <c r="E46" s="389">
        <v>0</v>
      </c>
      <c r="F46" s="389">
        <v>0</v>
      </c>
      <c r="G46" s="389">
        <v>4582863.5999999996</v>
      </c>
      <c r="H46" s="596">
        <f>D46-F46</f>
        <v>0</v>
      </c>
      <c r="I46" s="596">
        <f>E46-G46</f>
        <v>-4582863.5999999996</v>
      </c>
      <c r="J46" s="495">
        <v>0</v>
      </c>
      <c r="K46" s="495">
        <v>4884872753</v>
      </c>
      <c r="L46" s="597">
        <f>IFERROR(H46/$J$46,0)</f>
        <v>0</v>
      </c>
      <c r="M46" s="608">
        <f>I46/K46</f>
        <v>-9.3817461205831327E-4</v>
      </c>
    </row>
    <row r="47" spans="2:13" ht="15.75" customHeight="1">
      <c r="B47" s="280">
        <v>2028</v>
      </c>
      <c r="C47" s="281" t="s">
        <v>54</v>
      </c>
      <c r="D47" s="598">
        <f>SUMIFS('Budget Filing Data'!$AT:$AT,'Budget Filing Data'!$B:$B,$B47,'Budget Filing Data'!$G:$G,$C47)</f>
        <v>0</v>
      </c>
      <c r="E47" s="598">
        <f>SUMIFS('Budget Filing Data'!$AU:$AU,'Budget Filing Data'!$B:$B,$B47,'Budget Filing Data'!$G:$G,$C47)</f>
        <v>0</v>
      </c>
      <c r="F47" s="598">
        <f>SUMIFS('Budget Filing Data'!$AV:$AV,'Budget Filing Data'!$B:$B,$B47,'Budget Filing Data'!$G:$G,$C47)</f>
        <v>0</v>
      </c>
      <c r="G47" s="598">
        <f>SUMIFS('Budget Filing Data'!$AW:$AW,'Budget Filing Data'!$B:$B,$B47,'Budget Filing Data'!$G:$G,$C47)</f>
        <v>6700000</v>
      </c>
      <c r="H47" s="598">
        <f>D47-F47</f>
        <v>0</v>
      </c>
      <c r="I47" s="598">
        <f>E47-G47</f>
        <v>-6700000</v>
      </c>
      <c r="J47" s="282"/>
      <c r="K47" s="282"/>
      <c r="L47" s="600">
        <f t="shared" ref="L47:L50" si="29">IFERROR(H47/$J$46,0)</f>
        <v>0</v>
      </c>
      <c r="M47" s="607">
        <f>I47/K46</f>
        <v>-1.3715812752512859E-3</v>
      </c>
    </row>
    <row r="48" spans="2:13" ht="15.75" customHeight="1">
      <c r="B48" s="280">
        <v>2029</v>
      </c>
      <c r="C48" s="281" t="s">
        <v>54</v>
      </c>
      <c r="D48" s="598">
        <f>SUMIFS('Budget Filing Data'!$AT:$AT,'Budget Filing Data'!$B:$B,$B48,'Budget Filing Data'!$G:$G,$C48)</f>
        <v>0</v>
      </c>
      <c r="E48" s="598">
        <f>SUMIFS('Budget Filing Data'!$AU:$AU,'Budget Filing Data'!$B:$B,$B48,'Budget Filing Data'!$G:$G,$C48)</f>
        <v>0</v>
      </c>
      <c r="F48" s="598">
        <f>SUMIFS('Budget Filing Data'!$AV:$AV,'Budget Filing Data'!$B:$B,$B48,'Budget Filing Data'!$G:$G,$C48)</f>
        <v>0</v>
      </c>
      <c r="G48" s="598">
        <f>SUMIFS('Budget Filing Data'!$AW:$AW,'Budget Filing Data'!$B:$B,$B48,'Budget Filing Data'!$G:$G,$C48)</f>
        <v>6700000</v>
      </c>
      <c r="H48" s="598">
        <f t="shared" ref="H48:H50" si="30">D48-F48</f>
        <v>0</v>
      </c>
      <c r="I48" s="598">
        <f t="shared" ref="I48:I50" si="31">E48-G48</f>
        <v>-6700000</v>
      </c>
      <c r="J48" s="282"/>
      <c r="K48" s="282"/>
      <c r="L48" s="600">
        <f>IFERROR(H48/$J$46,0)</f>
        <v>0</v>
      </c>
      <c r="M48" s="607">
        <f>I48/K46</f>
        <v>-1.3715812752512859E-3</v>
      </c>
    </row>
    <row r="49" spans="2:13" ht="15.75" customHeight="1">
      <c r="B49" s="280">
        <v>2030</v>
      </c>
      <c r="C49" s="281" t="s">
        <v>54</v>
      </c>
      <c r="D49" s="598">
        <f>SUMIFS('Budget Filing Data'!$AT:$AT,'Budget Filing Data'!$B:$B,$B49,'Budget Filing Data'!$G:$G,$C49)</f>
        <v>0</v>
      </c>
      <c r="E49" s="598">
        <f>SUMIFS('Budget Filing Data'!$AU:$AU,'Budget Filing Data'!$B:$B,$B49,'Budget Filing Data'!$G:$G,$C49)</f>
        <v>0</v>
      </c>
      <c r="F49" s="598">
        <f>SUMIFS('Budget Filing Data'!$AV:$AV,'Budget Filing Data'!$B:$B,$B49,'Budget Filing Data'!$G:$G,$C49)</f>
        <v>0</v>
      </c>
      <c r="G49" s="598">
        <f>SUMIFS('Budget Filing Data'!$AW:$AW,'Budget Filing Data'!$B:$B,$B49,'Budget Filing Data'!$G:$G,$C49)</f>
        <v>6700000</v>
      </c>
      <c r="H49" s="598">
        <f t="shared" si="30"/>
        <v>0</v>
      </c>
      <c r="I49" s="598">
        <f t="shared" si="31"/>
        <v>-6700000</v>
      </c>
      <c r="J49" s="282"/>
      <c r="K49" s="282"/>
      <c r="L49" s="600">
        <f t="shared" si="29"/>
        <v>0</v>
      </c>
      <c r="M49" s="607">
        <f>I49/K46</f>
        <v>-1.3715812752512859E-3</v>
      </c>
    </row>
    <row r="50" spans="2:13" ht="15.75" customHeight="1" thickBot="1">
      <c r="B50" s="280">
        <v>2031</v>
      </c>
      <c r="C50" s="281" t="s">
        <v>54</v>
      </c>
      <c r="D50" s="598">
        <f>SUMIFS('Budget Filing Data'!$AT:$AT,'Budget Filing Data'!$B:$B,$B50,'Budget Filing Data'!$G:$G,$C50)</f>
        <v>0</v>
      </c>
      <c r="E50" s="598">
        <f>SUMIFS('Budget Filing Data'!$AU:$AU,'Budget Filing Data'!$B:$B,$B50,'Budget Filing Data'!$G:$G,$C50)</f>
        <v>0</v>
      </c>
      <c r="F50" s="598">
        <f>SUMIFS('Budget Filing Data'!$AV:$AV,'Budget Filing Data'!$B:$B,$B50,'Budget Filing Data'!$G:$G,$C50)</f>
        <v>0</v>
      </c>
      <c r="G50" s="598">
        <f>SUMIFS('Budget Filing Data'!$AW:$AW,'Budget Filing Data'!$B:$B,$B50,'Budget Filing Data'!$G:$G,$C50)</f>
        <v>6700000</v>
      </c>
      <c r="H50" s="598">
        <f t="shared" si="30"/>
        <v>0</v>
      </c>
      <c r="I50" s="598">
        <f t="shared" si="31"/>
        <v>-6700000</v>
      </c>
      <c r="J50" s="282"/>
      <c r="K50" s="282"/>
      <c r="L50" s="601">
        <f t="shared" si="29"/>
        <v>0</v>
      </c>
      <c r="M50" s="607">
        <f>I50/K46</f>
        <v>-1.3715812752512859E-3</v>
      </c>
    </row>
    <row r="52" spans="2:13" ht="15.75" customHeight="1">
      <c r="B52" s="852" t="s">
        <v>1854</v>
      </c>
    </row>
    <row r="53" spans="2:13" ht="15.75" customHeight="1">
      <c r="B53" s="707" t="s">
        <v>1788</v>
      </c>
    </row>
    <row r="54" spans="2:13" ht="15.75" customHeight="1">
      <c r="B54" s="707" t="s">
        <v>1793</v>
      </c>
    </row>
    <row r="55" spans="2:13" ht="15.75" customHeight="1">
      <c r="B55" s="484" t="s">
        <v>212</v>
      </c>
    </row>
    <row r="56" spans="2:13" ht="15.75" customHeight="1">
      <c r="B56" s="484" t="s">
        <v>213</v>
      </c>
    </row>
    <row r="57" spans="2:13" ht="15.75" customHeight="1">
      <c r="B57" s="484" t="s">
        <v>214</v>
      </c>
    </row>
    <row r="58" spans="2:13" ht="15.75" customHeight="1">
      <c r="B58" s="484" t="s">
        <v>215</v>
      </c>
    </row>
  </sheetData>
  <mergeCells count="3">
    <mergeCell ref="C3:J3"/>
    <mergeCell ref="C2:J2"/>
    <mergeCell ref="J9:K9"/>
  </mergeCells>
  <phoneticPr fontId="186" type="noConversion"/>
  <pageMargins left="0.7" right="0.7" top="0.75" bottom="0.75" header="0.3" footer="0.3"/>
  <pageSetup paperSize="1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117BE-F40B-49E3-96A6-B92D692DC759}">
  <sheetPr>
    <tabColor theme="4"/>
  </sheetPr>
  <dimension ref="A1:N111"/>
  <sheetViews>
    <sheetView workbookViewId="0">
      <selection activeCell="C11" sqref="C11"/>
    </sheetView>
  </sheetViews>
  <sheetFormatPr defaultColWidth="9" defaultRowHeight="15"/>
  <cols>
    <col min="1" max="1" width="3.375" style="39" customWidth="1"/>
    <col min="2" max="2" width="17.625" style="39" customWidth="1"/>
    <col min="3" max="3" width="74" style="39" bestFit="1" customWidth="1"/>
    <col min="4" max="8" width="12.625" style="39" customWidth="1"/>
    <col min="9" max="16384" width="9" style="39"/>
  </cols>
  <sheetData>
    <row r="1" spans="1:14" ht="15.75" thickBot="1">
      <c r="A1" s="484"/>
      <c r="B1" s="484"/>
      <c r="C1" s="484"/>
      <c r="D1" s="484"/>
      <c r="E1" s="484"/>
      <c r="F1" s="484"/>
      <c r="G1" s="484"/>
      <c r="H1" s="484"/>
      <c r="I1" s="484"/>
      <c r="J1" s="484"/>
      <c r="K1" s="484"/>
      <c r="L1" s="484"/>
      <c r="M1" s="484"/>
      <c r="N1" s="484"/>
    </row>
    <row r="2" spans="1:14" s="60" customFormat="1" ht="33" customHeight="1">
      <c r="A2" s="586"/>
      <c r="B2" s="373" t="s">
        <v>58</v>
      </c>
      <c r="C2" s="755" t="s">
        <v>216</v>
      </c>
      <c r="D2" s="755"/>
      <c r="E2" s="755"/>
      <c r="F2" s="755"/>
      <c r="G2" s="755"/>
      <c r="H2" s="755"/>
      <c r="I2" s="755"/>
      <c r="J2" s="756"/>
      <c r="K2" s="586"/>
      <c r="L2" s="586"/>
      <c r="M2" s="586"/>
      <c r="N2" s="586"/>
    </row>
    <row r="3" spans="1:14" s="60" customFormat="1" ht="33" customHeight="1" thickBot="1">
      <c r="A3" s="586"/>
      <c r="B3" s="205" t="s">
        <v>102</v>
      </c>
      <c r="C3" s="752" t="s">
        <v>217</v>
      </c>
      <c r="D3" s="752"/>
      <c r="E3" s="752"/>
      <c r="F3" s="752"/>
      <c r="G3" s="752"/>
      <c r="H3" s="752"/>
      <c r="I3" s="752"/>
      <c r="J3" s="753"/>
      <c r="K3" s="586"/>
      <c r="L3" s="586"/>
      <c r="M3" s="586"/>
      <c r="N3" s="586"/>
    </row>
    <row r="4" spans="1:14" s="60" customFormat="1" ht="15.75" thickBot="1">
      <c r="A4" s="586"/>
      <c r="B4" s="61"/>
      <c r="C4" s="61"/>
      <c r="D4" s="61"/>
      <c r="E4" s="61"/>
      <c r="F4" s="61"/>
      <c r="G4" s="61"/>
      <c r="H4" s="61"/>
      <c r="I4" s="61"/>
      <c r="J4" s="61"/>
      <c r="K4" s="586"/>
      <c r="L4" s="586"/>
      <c r="M4" s="586"/>
      <c r="N4" s="586"/>
    </row>
    <row r="5" spans="1:14">
      <c r="A5" s="484"/>
      <c r="B5" s="379" t="s">
        <v>104</v>
      </c>
      <c r="C5" s="390" t="str">
        <f>'Read Me'!B10</f>
        <v>SoCalGas</v>
      </c>
      <c r="D5" s="586"/>
      <c r="E5" s="62"/>
      <c r="F5" s="62"/>
      <c r="G5" s="62"/>
      <c r="H5" s="62"/>
      <c r="I5" s="62"/>
      <c r="J5" s="62"/>
      <c r="K5" s="484"/>
      <c r="L5" s="484"/>
      <c r="M5" s="484"/>
      <c r="N5" s="484"/>
    </row>
    <row r="6" spans="1:14" ht="15.75" thickBot="1">
      <c r="A6" s="484"/>
      <c r="B6" s="278" t="s">
        <v>105</v>
      </c>
      <c r="C6" s="279" t="str">
        <f>'Read Me'!B11</f>
        <v>2028-2035</v>
      </c>
      <c r="D6" s="586"/>
      <c r="E6" s="62"/>
      <c r="F6" s="62"/>
      <c r="G6" s="62"/>
      <c r="H6" s="62"/>
      <c r="I6" s="62"/>
      <c r="J6" s="62"/>
      <c r="K6" s="484"/>
      <c r="L6" s="484"/>
      <c r="M6" s="484"/>
      <c r="N6" s="484"/>
    </row>
    <row r="7" spans="1:14">
      <c r="A7" s="484"/>
      <c r="B7" s="63"/>
      <c r="C7" s="63"/>
      <c r="D7" s="63"/>
      <c r="E7" s="63"/>
      <c r="F7" s="63"/>
      <c r="G7" s="63"/>
      <c r="H7" s="63"/>
      <c r="I7" s="62"/>
      <c r="J7" s="62"/>
      <c r="K7" s="484"/>
      <c r="L7" s="484"/>
      <c r="M7" s="484"/>
      <c r="N7" s="484"/>
    </row>
    <row r="8" spans="1:14" ht="15.75">
      <c r="A8" s="484"/>
      <c r="B8" s="498" t="s">
        <v>1762</v>
      </c>
      <c r="C8" s="7"/>
      <c r="D8" s="7"/>
      <c r="E8" s="7"/>
      <c r="F8" s="62"/>
      <c r="G8" s="62"/>
      <c r="H8" s="62"/>
      <c r="I8" s="62"/>
      <c r="J8" s="62"/>
      <c r="K8" s="484"/>
      <c r="L8" s="484"/>
      <c r="M8" s="484"/>
      <c r="N8" s="484"/>
    </row>
    <row r="9" spans="1:14" ht="15.75" thickBot="1">
      <c r="A9" s="484"/>
      <c r="B9" s="63"/>
      <c r="C9" s="63"/>
      <c r="D9" s="63"/>
      <c r="E9" s="63"/>
      <c r="F9" s="63"/>
      <c r="G9" s="63"/>
      <c r="H9" s="63"/>
      <c r="I9" s="62"/>
      <c r="J9" s="62"/>
      <c r="K9" s="484"/>
      <c r="L9" s="484"/>
      <c r="M9" s="484"/>
      <c r="N9" s="484"/>
    </row>
    <row r="10" spans="1:14" ht="15.75" thickBot="1">
      <c r="A10" s="484"/>
      <c r="B10" s="499" t="s">
        <v>184</v>
      </c>
      <c r="C10" s="500" t="s">
        <v>218</v>
      </c>
      <c r="D10" s="391" t="s">
        <v>195</v>
      </c>
      <c r="E10" s="392" t="s">
        <v>219</v>
      </c>
      <c r="F10" s="393" t="s">
        <v>220</v>
      </c>
      <c r="G10" s="393" t="s">
        <v>221</v>
      </c>
      <c r="H10" s="394" t="s">
        <v>222</v>
      </c>
      <c r="I10" s="62"/>
      <c r="J10" s="62"/>
      <c r="K10" s="484"/>
      <c r="L10" s="484"/>
      <c r="M10" s="484"/>
      <c r="N10" s="484"/>
    </row>
    <row r="11" spans="1:14" ht="18" thickTop="1">
      <c r="A11" s="484"/>
      <c r="B11" s="395">
        <v>2028</v>
      </c>
      <c r="C11" s="72" t="s">
        <v>1797</v>
      </c>
      <c r="D11" s="396">
        <f>SUMIF('4.1 Program Budget 2028-2031'!$L:$L,$B11,'4.1 Program Budget 2028-2031'!$M:$M)-D19</f>
        <v>143829083.95143402</v>
      </c>
      <c r="E11" s="396">
        <f t="shared" ref="E11:E42" si="0">F11*D11</f>
        <v>0</v>
      </c>
      <c r="F11" s="397">
        <v>0</v>
      </c>
      <c r="G11" s="396">
        <f>H11*D11</f>
        <v>143829083.95143402</v>
      </c>
      <c r="H11" s="398">
        <v>1</v>
      </c>
      <c r="I11" s="62"/>
      <c r="J11" s="62"/>
      <c r="K11" s="484"/>
      <c r="L11" s="484"/>
      <c r="M11" s="484"/>
      <c r="N11" s="484"/>
    </row>
    <row r="12" spans="1:14" ht="17.25">
      <c r="A12" s="484"/>
      <c r="B12" s="65">
        <v>2029</v>
      </c>
      <c r="C12" s="286" t="s">
        <v>1797</v>
      </c>
      <c r="D12" s="64">
        <f>SUMIF('4.1 Program Budget 2028-2031'!$L:$L,$B12,'4.1 Program Budget 2028-2031'!$M:$M)-D20</f>
        <v>143829084.00038394</v>
      </c>
      <c r="E12" s="64">
        <f t="shared" si="0"/>
        <v>0</v>
      </c>
      <c r="F12" s="287">
        <v>0</v>
      </c>
      <c r="G12" s="64">
        <f>H12*D12</f>
        <v>143829084.00038394</v>
      </c>
      <c r="H12" s="288">
        <v>1</v>
      </c>
      <c r="I12" s="62"/>
      <c r="J12" s="62"/>
      <c r="K12" s="484"/>
      <c r="L12" s="484"/>
      <c r="M12" s="484"/>
      <c r="N12" s="484"/>
    </row>
    <row r="13" spans="1:14" ht="17.25">
      <c r="A13" s="484"/>
      <c r="B13" s="65">
        <v>2030</v>
      </c>
      <c r="C13" s="286" t="s">
        <v>1797</v>
      </c>
      <c r="D13" s="64">
        <f>SUMIF('4.1 Program Budget 2028-2031'!$L:$L,$B13,'4.1 Program Budget 2028-2031'!$M:$M)-D21</f>
        <v>143829083.99937898</v>
      </c>
      <c r="E13" s="64">
        <f t="shared" si="0"/>
        <v>0</v>
      </c>
      <c r="F13" s="287">
        <v>0</v>
      </c>
      <c r="G13" s="64">
        <f>H13*D13</f>
        <v>143829083.99937898</v>
      </c>
      <c r="H13" s="288">
        <v>1</v>
      </c>
      <c r="I13" s="62"/>
      <c r="J13" s="62"/>
      <c r="K13" s="484"/>
      <c r="L13" s="484"/>
      <c r="M13" s="484"/>
      <c r="N13" s="484"/>
    </row>
    <row r="14" spans="1:14" ht="17.25">
      <c r="A14" s="484"/>
      <c r="B14" s="65">
        <v>2031</v>
      </c>
      <c r="C14" s="286" t="s">
        <v>1797</v>
      </c>
      <c r="D14" s="64">
        <f>SUMIF('4.1 Program Budget 2028-2031'!$L:$L,$B14,'4.1 Program Budget 2028-2031'!$M:$M)-D22</f>
        <v>143829084.09821603</v>
      </c>
      <c r="E14" s="64">
        <f t="shared" si="0"/>
        <v>0</v>
      </c>
      <c r="F14" s="287">
        <v>0</v>
      </c>
      <c r="G14" s="64">
        <f t="shared" ref="G14:G18" si="1">H14*D14</f>
        <v>143829084.09821603</v>
      </c>
      <c r="H14" s="288">
        <v>1</v>
      </c>
      <c r="I14" s="62"/>
      <c r="J14" s="62"/>
      <c r="K14" s="484"/>
      <c r="L14" s="484"/>
      <c r="M14" s="484"/>
      <c r="N14" s="484"/>
    </row>
    <row r="15" spans="1:14" ht="17.25">
      <c r="A15" s="484"/>
      <c r="B15" s="65">
        <v>2032</v>
      </c>
      <c r="C15" s="286" t="s">
        <v>1797</v>
      </c>
      <c r="D15" s="64">
        <f>SUMIF('4.2 Sector Seg Budget 2032-2035'!$D$11:$D$98,$B15,'4.2 Sector Seg Budget 2032-2035'!$E$11:$E$98)-D23</f>
        <v>148092457.45999998</v>
      </c>
      <c r="E15" s="64">
        <f t="shared" si="0"/>
        <v>0</v>
      </c>
      <c r="F15" s="287">
        <v>0</v>
      </c>
      <c r="G15" s="64">
        <f t="shared" si="1"/>
        <v>148092457.45999998</v>
      </c>
      <c r="H15" s="288">
        <v>1</v>
      </c>
      <c r="I15" s="62"/>
      <c r="J15" s="62"/>
      <c r="K15" s="484"/>
      <c r="L15" s="484"/>
      <c r="M15" s="484"/>
      <c r="N15" s="484"/>
    </row>
    <row r="16" spans="1:14" ht="17.25">
      <c r="A16" s="484"/>
      <c r="B16" s="65">
        <v>2033</v>
      </c>
      <c r="C16" s="286" t="s">
        <v>1797</v>
      </c>
      <c r="D16" s="64">
        <f>SUMIF('4.2 Sector Seg Budget 2032-2035'!$D$11:$D$98,$B16,'4.2 Sector Seg Budget 2032-2035'!$E$11:$E$98)-D24</f>
        <v>152535231.18611133</v>
      </c>
      <c r="E16" s="64">
        <f t="shared" si="0"/>
        <v>0</v>
      </c>
      <c r="F16" s="287">
        <v>0</v>
      </c>
      <c r="G16" s="64">
        <f t="shared" si="1"/>
        <v>152535231.18611133</v>
      </c>
      <c r="H16" s="288">
        <v>1</v>
      </c>
      <c r="I16" s="62"/>
      <c r="J16" s="62"/>
      <c r="K16" s="484"/>
      <c r="L16" s="484"/>
      <c r="M16" s="484"/>
      <c r="N16" s="484"/>
    </row>
    <row r="17" spans="1:14" ht="17.25">
      <c r="A17" s="484"/>
      <c r="B17" s="65">
        <v>2034</v>
      </c>
      <c r="C17" s="286" t="s">
        <v>1797</v>
      </c>
      <c r="D17" s="64">
        <f>SUMIF('4.2 Sector Seg Budget 2032-2035'!$D$11:$D$98,$B17,'4.2 Sector Seg Budget 2032-2035'!$E$11:$E$98)-D25</f>
        <v>157111288.12638903</v>
      </c>
      <c r="E17" s="64">
        <f t="shared" si="0"/>
        <v>0</v>
      </c>
      <c r="F17" s="287">
        <v>0</v>
      </c>
      <c r="G17" s="64">
        <f t="shared" si="1"/>
        <v>157111288.12638903</v>
      </c>
      <c r="H17" s="288">
        <v>1</v>
      </c>
      <c r="I17" s="62"/>
      <c r="J17" s="62"/>
      <c r="K17" s="484"/>
      <c r="L17" s="484"/>
      <c r="M17" s="484"/>
      <c r="N17" s="484"/>
    </row>
    <row r="18" spans="1:14" ht="18" thickBot="1">
      <c r="A18" s="484"/>
      <c r="B18" s="180">
        <v>2035</v>
      </c>
      <c r="C18" s="67" t="s">
        <v>1797</v>
      </c>
      <c r="D18" s="358">
        <f>SUMIF('4.2 Sector Seg Budget 2032-2035'!$D$11:$D$98,$B18,'4.2 Sector Seg Budget 2032-2035'!$E$11:$E$98)-D26</f>
        <v>161824626.7638807</v>
      </c>
      <c r="E18" s="358">
        <f t="shared" si="0"/>
        <v>0</v>
      </c>
      <c r="F18" s="359">
        <v>0</v>
      </c>
      <c r="G18" s="358">
        <f t="shared" si="1"/>
        <v>161824626.7638807</v>
      </c>
      <c r="H18" s="289">
        <v>1</v>
      </c>
      <c r="I18" s="484"/>
      <c r="J18" s="62"/>
      <c r="K18" s="484"/>
      <c r="L18" s="484"/>
      <c r="M18" s="484"/>
      <c r="N18" s="484"/>
    </row>
    <row r="19" spans="1:14" ht="15.75" thickTop="1">
      <c r="A19" s="484"/>
      <c r="B19" s="71">
        <v>2028</v>
      </c>
      <c r="C19" s="72" t="s">
        <v>223</v>
      </c>
      <c r="D19" s="314">
        <v>0</v>
      </c>
      <c r="E19" s="73">
        <f t="shared" si="0"/>
        <v>0</v>
      </c>
      <c r="F19" s="74">
        <v>0</v>
      </c>
      <c r="G19" s="73">
        <f t="shared" ref="G19:G42" si="2">H19*D19</f>
        <v>0</v>
      </c>
      <c r="H19" s="75">
        <v>1</v>
      </c>
      <c r="I19" s="484"/>
      <c r="J19" s="484"/>
      <c r="K19" s="484"/>
      <c r="L19" s="484"/>
      <c r="M19" s="484"/>
      <c r="N19" s="484"/>
    </row>
    <row r="20" spans="1:14">
      <c r="A20" s="484"/>
      <c r="B20" s="65">
        <v>2029</v>
      </c>
      <c r="C20" s="286" t="s">
        <v>223</v>
      </c>
      <c r="D20" s="315">
        <v>0</v>
      </c>
      <c r="E20" s="64">
        <f t="shared" si="0"/>
        <v>0</v>
      </c>
      <c r="F20" s="287">
        <v>0</v>
      </c>
      <c r="G20" s="64">
        <f t="shared" si="2"/>
        <v>0</v>
      </c>
      <c r="H20" s="288">
        <v>1</v>
      </c>
      <c r="I20" s="484"/>
      <c r="J20" s="484"/>
      <c r="K20" s="484"/>
      <c r="L20" s="484"/>
      <c r="M20" s="484"/>
      <c r="N20" s="484"/>
    </row>
    <row r="21" spans="1:14">
      <c r="A21" s="484"/>
      <c r="B21" s="65">
        <v>2030</v>
      </c>
      <c r="C21" s="286" t="s">
        <v>223</v>
      </c>
      <c r="D21" s="315">
        <v>0</v>
      </c>
      <c r="E21" s="64">
        <f t="shared" si="0"/>
        <v>0</v>
      </c>
      <c r="F21" s="287">
        <v>0</v>
      </c>
      <c r="G21" s="64">
        <f t="shared" si="2"/>
        <v>0</v>
      </c>
      <c r="H21" s="288">
        <v>1</v>
      </c>
      <c r="I21" s="484"/>
      <c r="J21" s="484"/>
      <c r="K21" s="484"/>
      <c r="L21" s="484"/>
      <c r="M21" s="484"/>
      <c r="N21" s="484"/>
    </row>
    <row r="22" spans="1:14">
      <c r="A22" s="484"/>
      <c r="B22" s="65">
        <v>2031</v>
      </c>
      <c r="C22" s="286" t="s">
        <v>223</v>
      </c>
      <c r="D22" s="315">
        <v>0</v>
      </c>
      <c r="E22" s="64">
        <f t="shared" si="0"/>
        <v>0</v>
      </c>
      <c r="F22" s="287">
        <v>0</v>
      </c>
      <c r="G22" s="64">
        <f t="shared" si="2"/>
        <v>0</v>
      </c>
      <c r="H22" s="288">
        <v>1</v>
      </c>
      <c r="I22" s="484"/>
      <c r="J22" s="484"/>
      <c r="K22" s="484"/>
      <c r="L22" s="484"/>
      <c r="M22" s="484"/>
      <c r="N22" s="484"/>
    </row>
    <row r="23" spans="1:14">
      <c r="A23" s="484"/>
      <c r="B23" s="65">
        <v>2032</v>
      </c>
      <c r="C23" s="286" t="s">
        <v>223</v>
      </c>
      <c r="D23" s="315">
        <v>0</v>
      </c>
      <c r="E23" s="64">
        <f t="shared" si="0"/>
        <v>0</v>
      </c>
      <c r="F23" s="287">
        <v>0</v>
      </c>
      <c r="G23" s="64">
        <f t="shared" si="2"/>
        <v>0</v>
      </c>
      <c r="H23" s="288">
        <v>1</v>
      </c>
      <c r="I23" s="484"/>
      <c r="J23" s="484"/>
      <c r="K23" s="484"/>
      <c r="L23" s="484"/>
      <c r="M23" s="484"/>
      <c r="N23" s="484"/>
    </row>
    <row r="24" spans="1:14">
      <c r="A24" s="484"/>
      <c r="B24" s="65">
        <v>2033</v>
      </c>
      <c r="C24" s="286" t="s">
        <v>223</v>
      </c>
      <c r="D24" s="315">
        <v>0</v>
      </c>
      <c r="E24" s="64">
        <f t="shared" si="0"/>
        <v>0</v>
      </c>
      <c r="F24" s="287">
        <v>0</v>
      </c>
      <c r="G24" s="64">
        <f t="shared" si="2"/>
        <v>0</v>
      </c>
      <c r="H24" s="288">
        <v>1</v>
      </c>
      <c r="I24" s="484"/>
      <c r="J24" s="484"/>
      <c r="K24" s="484"/>
      <c r="L24" s="484"/>
      <c r="M24" s="484"/>
      <c r="N24" s="484"/>
    </row>
    <row r="25" spans="1:14">
      <c r="A25" s="484"/>
      <c r="B25" s="65">
        <v>2034</v>
      </c>
      <c r="C25" s="286" t="s">
        <v>223</v>
      </c>
      <c r="D25" s="315">
        <v>0</v>
      </c>
      <c r="E25" s="64">
        <f t="shared" si="0"/>
        <v>0</v>
      </c>
      <c r="F25" s="287">
        <v>0</v>
      </c>
      <c r="G25" s="64">
        <f t="shared" si="2"/>
        <v>0</v>
      </c>
      <c r="H25" s="288">
        <v>1</v>
      </c>
      <c r="I25" s="484"/>
      <c r="J25" s="484"/>
      <c r="K25" s="484"/>
      <c r="L25" s="484"/>
      <c r="M25" s="484"/>
      <c r="N25" s="484"/>
    </row>
    <row r="26" spans="1:14" ht="15.75" thickBot="1">
      <c r="A26" s="484"/>
      <c r="B26" s="66">
        <v>2035</v>
      </c>
      <c r="C26" s="67" t="s">
        <v>223</v>
      </c>
      <c r="D26" s="360">
        <v>0</v>
      </c>
      <c r="E26" s="68">
        <f t="shared" si="0"/>
        <v>0</v>
      </c>
      <c r="F26" s="69">
        <v>0</v>
      </c>
      <c r="G26" s="68">
        <f t="shared" si="2"/>
        <v>0</v>
      </c>
      <c r="H26" s="70">
        <v>1</v>
      </c>
      <c r="I26" s="484"/>
      <c r="J26" s="484"/>
      <c r="K26" s="484"/>
      <c r="L26" s="484"/>
      <c r="M26" s="484"/>
      <c r="N26" s="484"/>
    </row>
    <row r="27" spans="1:14" ht="18" thickTop="1">
      <c r="A27" s="484"/>
      <c r="B27" s="71">
        <v>2028</v>
      </c>
      <c r="C27" s="72" t="s">
        <v>1798</v>
      </c>
      <c r="D27" s="314">
        <v>170916</v>
      </c>
      <c r="E27" s="73">
        <f t="shared" si="0"/>
        <v>0</v>
      </c>
      <c r="F27" s="74">
        <v>0</v>
      </c>
      <c r="G27" s="73">
        <f t="shared" si="2"/>
        <v>170916</v>
      </c>
      <c r="H27" s="75">
        <v>1</v>
      </c>
      <c r="I27" s="484"/>
      <c r="J27" s="484"/>
      <c r="K27" s="484"/>
      <c r="L27" s="484"/>
      <c r="M27" s="484"/>
      <c r="N27" s="484"/>
    </row>
    <row r="28" spans="1:14" ht="17.25">
      <c r="A28" s="484"/>
      <c r="B28" s="65">
        <v>2029</v>
      </c>
      <c r="C28" s="286" t="s">
        <v>1798</v>
      </c>
      <c r="D28" s="315">
        <v>170916</v>
      </c>
      <c r="E28" s="64">
        <f t="shared" si="0"/>
        <v>0</v>
      </c>
      <c r="F28" s="287">
        <v>0</v>
      </c>
      <c r="G28" s="64">
        <f t="shared" si="2"/>
        <v>170916</v>
      </c>
      <c r="H28" s="288">
        <v>1</v>
      </c>
      <c r="I28" s="484"/>
      <c r="J28" s="484"/>
      <c r="K28" s="484"/>
      <c r="L28" s="484"/>
      <c r="M28" s="484"/>
      <c r="N28" s="484"/>
    </row>
    <row r="29" spans="1:14" ht="17.25">
      <c r="A29" s="484"/>
      <c r="B29" s="65">
        <v>2030</v>
      </c>
      <c r="C29" s="286" t="s">
        <v>1798</v>
      </c>
      <c r="D29" s="315">
        <v>170916</v>
      </c>
      <c r="E29" s="64">
        <f t="shared" si="0"/>
        <v>0</v>
      </c>
      <c r="F29" s="287">
        <v>0</v>
      </c>
      <c r="G29" s="64">
        <f t="shared" si="2"/>
        <v>170916</v>
      </c>
      <c r="H29" s="288">
        <v>1</v>
      </c>
      <c r="I29" s="484"/>
      <c r="J29" s="484"/>
      <c r="K29" s="484"/>
      <c r="L29" s="484"/>
      <c r="M29" s="484"/>
      <c r="N29" s="484"/>
    </row>
    <row r="30" spans="1:14" ht="17.25">
      <c r="A30" s="484"/>
      <c r="B30" s="65">
        <v>2031</v>
      </c>
      <c r="C30" s="286" t="s">
        <v>1798</v>
      </c>
      <c r="D30" s="315">
        <v>170916</v>
      </c>
      <c r="E30" s="64">
        <f t="shared" si="0"/>
        <v>0</v>
      </c>
      <c r="F30" s="287">
        <v>0</v>
      </c>
      <c r="G30" s="64">
        <f t="shared" si="2"/>
        <v>170916</v>
      </c>
      <c r="H30" s="288">
        <v>1</v>
      </c>
      <c r="I30" s="484"/>
      <c r="J30" s="484"/>
      <c r="K30" s="484"/>
      <c r="L30" s="484"/>
      <c r="M30" s="484"/>
      <c r="N30" s="484"/>
    </row>
    <row r="31" spans="1:14" ht="17.25">
      <c r="A31" s="484"/>
      <c r="B31" s="65">
        <v>2032</v>
      </c>
      <c r="C31" s="286" t="s">
        <v>1798</v>
      </c>
      <c r="D31" s="315">
        <v>170916</v>
      </c>
      <c r="E31" s="64">
        <f t="shared" si="0"/>
        <v>0</v>
      </c>
      <c r="F31" s="287">
        <v>0</v>
      </c>
      <c r="G31" s="64">
        <f t="shared" si="2"/>
        <v>170916</v>
      </c>
      <c r="H31" s="288">
        <v>1</v>
      </c>
      <c r="I31" s="484"/>
      <c r="J31" s="484"/>
      <c r="K31" s="484"/>
      <c r="L31" s="484"/>
      <c r="M31" s="484"/>
      <c r="N31" s="484"/>
    </row>
    <row r="32" spans="1:14" ht="17.25">
      <c r="A32" s="484"/>
      <c r="B32" s="65">
        <v>2033</v>
      </c>
      <c r="C32" s="286" t="s">
        <v>1798</v>
      </c>
      <c r="D32" s="315">
        <v>170916</v>
      </c>
      <c r="E32" s="64">
        <f t="shared" si="0"/>
        <v>0</v>
      </c>
      <c r="F32" s="287">
        <v>0</v>
      </c>
      <c r="G32" s="64">
        <f t="shared" si="2"/>
        <v>170916</v>
      </c>
      <c r="H32" s="288">
        <v>1</v>
      </c>
      <c r="I32" s="484"/>
      <c r="J32" s="484"/>
      <c r="K32" s="484"/>
      <c r="L32" s="484"/>
      <c r="M32" s="484"/>
      <c r="N32" s="484"/>
    </row>
    <row r="33" spans="1:14" ht="17.25">
      <c r="A33" s="484"/>
      <c r="B33" s="65">
        <v>2034</v>
      </c>
      <c r="C33" s="286" t="s">
        <v>1798</v>
      </c>
      <c r="D33" s="315">
        <v>170916</v>
      </c>
      <c r="E33" s="64">
        <f t="shared" si="0"/>
        <v>0</v>
      </c>
      <c r="F33" s="287">
        <v>0</v>
      </c>
      <c r="G33" s="64">
        <f t="shared" si="2"/>
        <v>170916</v>
      </c>
      <c r="H33" s="288">
        <v>1</v>
      </c>
      <c r="I33" s="484"/>
      <c r="J33" s="484"/>
      <c r="K33" s="484"/>
      <c r="L33" s="484"/>
      <c r="M33" s="484"/>
      <c r="N33" s="484"/>
    </row>
    <row r="34" spans="1:14" ht="18" thickBot="1">
      <c r="A34" s="484"/>
      <c r="B34" s="76">
        <v>2035</v>
      </c>
      <c r="C34" s="67" t="s">
        <v>1798</v>
      </c>
      <c r="D34" s="360">
        <v>170916</v>
      </c>
      <c r="E34" s="68">
        <f t="shared" si="0"/>
        <v>0</v>
      </c>
      <c r="F34" s="69">
        <v>0</v>
      </c>
      <c r="G34" s="68">
        <f t="shared" si="2"/>
        <v>170916</v>
      </c>
      <c r="H34" s="70">
        <v>1</v>
      </c>
      <c r="I34" s="484"/>
      <c r="J34" s="484"/>
      <c r="K34" s="484"/>
      <c r="L34" s="484"/>
      <c r="M34" s="484"/>
      <c r="N34" s="484"/>
    </row>
    <row r="35" spans="1:14" ht="18" thickTop="1">
      <c r="A35" s="484"/>
      <c r="B35" s="71">
        <v>2028</v>
      </c>
      <c r="C35" s="72" t="s">
        <v>1799</v>
      </c>
      <c r="D35" s="73">
        <f>SUMIFS('7 PA PY Budget'!$E$10:$E$113,'7 PA PY Budget'!$C$10:$C$113,B35,'7 PA PY Budget'!$D$10:$D$113,"Total REN")
+SUMIFS('7 PA PY Budget'!$J$10:$J$113,'7 PA PY Budget'!$C$10:$C$113,B34,'7 PA PY Budget'!$D$10:$D$113,"Total CCA")</f>
        <v>21537205.43</v>
      </c>
      <c r="E35" s="73">
        <f t="shared" si="0"/>
        <v>0</v>
      </c>
      <c r="F35" s="74">
        <v>0</v>
      </c>
      <c r="G35" s="73">
        <f t="shared" si="2"/>
        <v>21537205.43</v>
      </c>
      <c r="H35" s="75">
        <v>1</v>
      </c>
      <c r="I35" s="484"/>
      <c r="J35" s="484"/>
      <c r="K35" s="484"/>
      <c r="L35" s="484"/>
      <c r="M35" s="484"/>
      <c r="N35" s="484"/>
    </row>
    <row r="36" spans="1:14" ht="17.25">
      <c r="A36" s="484"/>
      <c r="B36" s="65">
        <v>2029</v>
      </c>
      <c r="C36" s="286" t="s">
        <v>1799</v>
      </c>
      <c r="D36" s="64">
        <f>SUMIFS('7 PA PY Budget'!$E$10:$E$113,'7 PA PY Budget'!$C$10:$C$113,B36,'7 PA PY Budget'!$D$10:$D$113,"Total REN")
+SUMIFS('7 PA PY Budget'!$J$10:$J$113,'7 PA PY Budget'!$C$10:$C$113,B35,'7 PA PY Budget'!$D$10:$D$113,"Total CCA")</f>
        <v>23957236</v>
      </c>
      <c r="E36" s="64">
        <f t="shared" si="0"/>
        <v>0</v>
      </c>
      <c r="F36" s="287">
        <v>0</v>
      </c>
      <c r="G36" s="64">
        <f t="shared" si="2"/>
        <v>23957236</v>
      </c>
      <c r="H36" s="288">
        <v>1</v>
      </c>
      <c r="I36" s="484"/>
      <c r="J36" s="484"/>
      <c r="K36" s="484"/>
      <c r="L36" s="484"/>
      <c r="M36" s="484"/>
      <c r="N36" s="484"/>
    </row>
    <row r="37" spans="1:14" ht="17.25">
      <c r="A37" s="484"/>
      <c r="B37" s="65">
        <v>2030</v>
      </c>
      <c r="C37" s="286" t="s">
        <v>1799</v>
      </c>
      <c r="D37" s="64">
        <f>SUMIFS('7 PA PY Budget'!$E$10:$E$113,'7 PA PY Budget'!$C$10:$C$113,B37,'7 PA PY Budget'!$D$10:$D$113,"Total REN")
+SUMIFS('7 PA PY Budget'!$J$10:$J$113,'7 PA PY Budget'!$C$10:$C$113,B36,'7 PA PY Budget'!$D$10:$D$113,"Total CCA")</f>
        <v>25791688.329999998</v>
      </c>
      <c r="E37" s="64">
        <f t="shared" si="0"/>
        <v>0</v>
      </c>
      <c r="F37" s="287">
        <v>0</v>
      </c>
      <c r="G37" s="64">
        <f t="shared" si="2"/>
        <v>25791688.329999998</v>
      </c>
      <c r="H37" s="288">
        <v>1</v>
      </c>
      <c r="I37" s="484"/>
      <c r="J37" s="484"/>
      <c r="K37" s="484"/>
      <c r="L37" s="484"/>
      <c r="M37" s="484"/>
      <c r="N37" s="484"/>
    </row>
    <row r="38" spans="1:14" ht="17.25">
      <c r="A38" s="484"/>
      <c r="B38" s="65">
        <v>2031</v>
      </c>
      <c r="C38" s="286" t="s">
        <v>1799</v>
      </c>
      <c r="D38" s="64">
        <f>SUMIFS('7 PA PY Budget'!$E$10:$E$113,'7 PA PY Budget'!$C$10:$C$113,B38,'7 PA PY Budget'!$D$10:$D$113,"Total REN")
+SUMIFS('7 PA PY Budget'!$J$10:$J$113,'7 PA PY Budget'!$C$10:$C$113,B37,'7 PA PY Budget'!$D$10:$D$113,"Total CCA")</f>
        <v>27981508.440000005</v>
      </c>
      <c r="E38" s="64">
        <f t="shared" si="0"/>
        <v>0</v>
      </c>
      <c r="F38" s="287">
        <v>0</v>
      </c>
      <c r="G38" s="64">
        <f t="shared" si="2"/>
        <v>27981508.440000005</v>
      </c>
      <c r="H38" s="288">
        <v>1</v>
      </c>
      <c r="I38" s="484"/>
      <c r="J38" s="484"/>
      <c r="K38" s="484"/>
      <c r="L38" s="484"/>
      <c r="M38" s="484"/>
      <c r="N38" s="484"/>
    </row>
    <row r="39" spans="1:14" ht="17.25">
      <c r="A39" s="484"/>
      <c r="B39" s="65">
        <v>2032</v>
      </c>
      <c r="C39" s="286" t="s">
        <v>1799</v>
      </c>
      <c r="D39" s="64">
        <f>SUMIFS('7 PA PY Budget'!$E$10:$E$113,'7 PA PY Budget'!$C$10:$C$113,B39,'7 PA PY Budget'!$D$10:$D$113,"Total REN")
+SUMIFS('7 PA PY Budget'!$J$10:$J$113,'7 PA PY Budget'!$C$10:$C$113,B38,'7 PA PY Budget'!$D$10:$D$113,"Total CCA")</f>
        <v>29191666.009999998</v>
      </c>
      <c r="E39" s="64">
        <f t="shared" si="0"/>
        <v>0</v>
      </c>
      <c r="F39" s="287">
        <v>0</v>
      </c>
      <c r="G39" s="64">
        <f t="shared" si="2"/>
        <v>29191666.009999998</v>
      </c>
      <c r="H39" s="288">
        <v>1</v>
      </c>
      <c r="I39" s="484"/>
      <c r="J39" s="484"/>
      <c r="K39" s="484"/>
      <c r="L39" s="484"/>
      <c r="M39" s="484"/>
      <c r="N39" s="484"/>
    </row>
    <row r="40" spans="1:14" ht="17.25">
      <c r="A40" s="484"/>
      <c r="B40" s="65">
        <v>2033</v>
      </c>
      <c r="C40" s="286" t="s">
        <v>1799</v>
      </c>
      <c r="D40" s="64">
        <f>SUMIFS('7 PA PY Budget'!$E$10:$E$113,'7 PA PY Budget'!$C$10:$C$113,B40,'7 PA PY Budget'!$D$10:$D$113,"Total REN")
+SUMIFS('7 PA PY Budget'!$J$10:$J$113,'7 PA PY Budget'!$C$10:$C$113,B39,'7 PA PY Budget'!$D$10:$D$113,"Total CCA")</f>
        <v>30177200.52</v>
      </c>
      <c r="E40" s="64">
        <f t="shared" si="0"/>
        <v>0</v>
      </c>
      <c r="F40" s="287">
        <v>0</v>
      </c>
      <c r="G40" s="64">
        <f t="shared" si="2"/>
        <v>30177200.52</v>
      </c>
      <c r="H40" s="288">
        <v>1</v>
      </c>
      <c r="I40" s="484"/>
      <c r="J40" s="484"/>
      <c r="K40" s="484"/>
      <c r="L40" s="484"/>
      <c r="M40" s="484"/>
      <c r="N40" s="484"/>
    </row>
    <row r="41" spans="1:14" ht="17.25">
      <c r="A41" s="484"/>
      <c r="B41" s="65">
        <v>2034</v>
      </c>
      <c r="C41" s="286" t="s">
        <v>1799</v>
      </c>
      <c r="D41" s="64">
        <f>SUMIFS('7 PA PY Budget'!$E$10:$E$113,'7 PA PY Budget'!$C$10:$C$113,B41,'7 PA PY Budget'!$D$10:$D$113,"Total REN")
+SUMIFS('7 PA PY Budget'!$J$10:$J$113,'7 PA PY Budget'!$C$10:$C$113,B40,'7 PA PY Budget'!$D$10:$D$113,"Total CCA")</f>
        <v>31150814.98</v>
      </c>
      <c r="E41" s="64">
        <f t="shared" si="0"/>
        <v>0</v>
      </c>
      <c r="F41" s="287">
        <v>0</v>
      </c>
      <c r="G41" s="64">
        <f t="shared" si="2"/>
        <v>31150814.98</v>
      </c>
      <c r="H41" s="288">
        <v>1</v>
      </c>
      <c r="I41" s="484"/>
      <c r="J41" s="484"/>
      <c r="K41" s="484"/>
      <c r="L41" s="484"/>
      <c r="M41" s="484"/>
      <c r="N41" s="484"/>
    </row>
    <row r="42" spans="1:14" ht="18" thickBot="1">
      <c r="A42" s="484"/>
      <c r="B42" s="181">
        <v>2035</v>
      </c>
      <c r="C42" s="67" t="s">
        <v>1799</v>
      </c>
      <c r="D42" s="358">
        <f>SUMIFS('7 PA PY Budget'!$E$10:$E$113,'7 PA PY Budget'!$C$10:$C$113,B42,'7 PA PY Budget'!$D$10:$D$113,"Total REN")
+SUMIFS('7 PA PY Budget'!$J$10:$J$113,'7 PA PY Budget'!$C$10:$C$113,B41,'7 PA PY Budget'!$D$10:$D$113,"Total CCA")</f>
        <v>32160058.919999998</v>
      </c>
      <c r="E42" s="358">
        <f t="shared" si="0"/>
        <v>0</v>
      </c>
      <c r="F42" s="359">
        <v>0</v>
      </c>
      <c r="G42" s="358">
        <f t="shared" si="2"/>
        <v>32160058.919999998</v>
      </c>
      <c r="H42" s="289">
        <v>1</v>
      </c>
      <c r="I42" s="484"/>
      <c r="J42" s="484"/>
      <c r="K42" s="484"/>
      <c r="L42" s="484"/>
      <c r="M42" s="484"/>
      <c r="N42" s="484"/>
    </row>
    <row r="43" spans="1:14" ht="18" thickTop="1">
      <c r="A43" s="484"/>
      <c r="B43" s="71">
        <v>2028</v>
      </c>
      <c r="C43" s="72" t="s">
        <v>1800</v>
      </c>
      <c r="D43" s="73">
        <f>D11+D19+D27+D35</f>
        <v>165537205.38143402</v>
      </c>
      <c r="E43" s="73">
        <f t="shared" ref="E43:E91" si="3">F43*D43</f>
        <v>0</v>
      </c>
      <c r="F43" s="74">
        <v>0</v>
      </c>
      <c r="G43" s="73">
        <f t="shared" ref="G43:G74" si="4">H43*D43</f>
        <v>165537205.38143402</v>
      </c>
      <c r="H43" s="75">
        <v>1</v>
      </c>
      <c r="I43" s="484"/>
      <c r="J43" s="484"/>
      <c r="K43" s="484"/>
      <c r="L43" s="484"/>
      <c r="M43" s="484"/>
      <c r="N43" s="484"/>
    </row>
    <row r="44" spans="1:14" ht="17.25">
      <c r="A44" s="484"/>
      <c r="B44" s="65">
        <v>2029</v>
      </c>
      <c r="C44" s="286" t="s">
        <v>1800</v>
      </c>
      <c r="D44" s="64">
        <f>D12+D20+D28+D36</f>
        <v>167957236.00038394</v>
      </c>
      <c r="E44" s="64">
        <f t="shared" si="3"/>
        <v>0</v>
      </c>
      <c r="F44" s="287">
        <v>0</v>
      </c>
      <c r="G44" s="64">
        <f t="shared" si="4"/>
        <v>167957236.00038394</v>
      </c>
      <c r="H44" s="288">
        <v>1</v>
      </c>
      <c r="I44" s="484"/>
      <c r="J44" s="484"/>
      <c r="K44" s="484"/>
      <c r="L44" s="484"/>
      <c r="M44" s="484"/>
      <c r="N44" s="484"/>
    </row>
    <row r="45" spans="1:14" ht="17.25">
      <c r="A45" s="484"/>
      <c r="B45" s="65">
        <v>2030</v>
      </c>
      <c r="C45" s="286" t="s">
        <v>1800</v>
      </c>
      <c r="D45" s="64">
        <f>D13+D21+D29+D37</f>
        <v>169791688.32937896</v>
      </c>
      <c r="E45" s="64">
        <f t="shared" si="3"/>
        <v>0</v>
      </c>
      <c r="F45" s="287">
        <v>0</v>
      </c>
      <c r="G45" s="64">
        <f t="shared" si="4"/>
        <v>169791688.32937896</v>
      </c>
      <c r="H45" s="288">
        <v>1</v>
      </c>
      <c r="I45" s="484"/>
      <c r="J45" s="484"/>
      <c r="K45" s="484"/>
      <c r="L45" s="484"/>
      <c r="M45" s="484"/>
      <c r="N45" s="484"/>
    </row>
    <row r="46" spans="1:14" ht="17.25">
      <c r="A46" s="484"/>
      <c r="B46" s="65">
        <v>2031</v>
      </c>
      <c r="C46" s="286" t="s">
        <v>1800</v>
      </c>
      <c r="D46" s="64">
        <f>D14+D22+D30+D38</f>
        <v>171981508.53821602</v>
      </c>
      <c r="E46" s="64">
        <f t="shared" si="3"/>
        <v>0</v>
      </c>
      <c r="F46" s="287">
        <v>0</v>
      </c>
      <c r="G46" s="64">
        <f t="shared" si="4"/>
        <v>171981508.53821602</v>
      </c>
      <c r="H46" s="288">
        <v>1</v>
      </c>
      <c r="I46" s="484"/>
      <c r="J46" s="484"/>
      <c r="K46" s="484"/>
      <c r="L46" s="484"/>
      <c r="M46" s="484"/>
      <c r="N46" s="484"/>
    </row>
    <row r="47" spans="1:14" ht="17.25">
      <c r="A47" s="484"/>
      <c r="B47" s="65">
        <v>2032</v>
      </c>
      <c r="C47" s="286" t="s">
        <v>1800</v>
      </c>
      <c r="D47" s="64">
        <f t="shared" ref="D47:D50" si="5">D15+D23+D31+D39</f>
        <v>177455039.46999997</v>
      </c>
      <c r="E47" s="64">
        <f t="shared" si="3"/>
        <v>0</v>
      </c>
      <c r="F47" s="287">
        <v>0</v>
      </c>
      <c r="G47" s="64">
        <f t="shared" si="4"/>
        <v>177455039.46999997</v>
      </c>
      <c r="H47" s="288">
        <v>1</v>
      </c>
      <c r="I47" s="484"/>
      <c r="J47" s="484"/>
      <c r="K47" s="484"/>
      <c r="L47" s="484"/>
      <c r="M47" s="484"/>
      <c r="N47" s="484"/>
    </row>
    <row r="48" spans="1:14" ht="17.25">
      <c r="A48" s="484"/>
      <c r="B48" s="65">
        <v>2033</v>
      </c>
      <c r="C48" s="286" t="s">
        <v>1800</v>
      </c>
      <c r="D48" s="64">
        <f t="shared" si="5"/>
        <v>182883347.70611134</v>
      </c>
      <c r="E48" s="64">
        <f t="shared" si="3"/>
        <v>0</v>
      </c>
      <c r="F48" s="287">
        <v>0</v>
      </c>
      <c r="G48" s="64">
        <f t="shared" si="4"/>
        <v>182883347.70611134</v>
      </c>
      <c r="H48" s="288">
        <v>1</v>
      </c>
      <c r="I48" s="484"/>
      <c r="J48" s="484"/>
      <c r="K48" s="484"/>
      <c r="L48" s="484"/>
      <c r="M48" s="484"/>
      <c r="N48" s="484"/>
    </row>
    <row r="49" spans="1:14" ht="17.25">
      <c r="A49" s="484"/>
      <c r="B49" s="65">
        <v>2034</v>
      </c>
      <c r="C49" s="286" t="s">
        <v>1800</v>
      </c>
      <c r="D49" s="358">
        <f t="shared" si="5"/>
        <v>188433019.10638902</v>
      </c>
      <c r="E49" s="64">
        <f t="shared" si="3"/>
        <v>0</v>
      </c>
      <c r="F49" s="287">
        <v>0</v>
      </c>
      <c r="G49" s="64">
        <f t="shared" si="4"/>
        <v>188433019.10638902</v>
      </c>
      <c r="H49" s="288">
        <v>1</v>
      </c>
      <c r="I49" s="484"/>
      <c r="J49" s="484"/>
      <c r="K49" s="484"/>
      <c r="L49" s="484"/>
      <c r="M49" s="484"/>
      <c r="N49" s="484"/>
    </row>
    <row r="50" spans="1:14" ht="18" thickBot="1">
      <c r="A50" s="484"/>
      <c r="B50" s="181">
        <v>2035</v>
      </c>
      <c r="C50" s="67" t="s">
        <v>1800</v>
      </c>
      <c r="D50" s="358">
        <f t="shared" si="5"/>
        <v>194155601.68388069</v>
      </c>
      <c r="E50" s="358">
        <f t="shared" si="3"/>
        <v>0</v>
      </c>
      <c r="F50" s="359">
        <v>0</v>
      </c>
      <c r="G50" s="358">
        <f t="shared" si="4"/>
        <v>194155601.68388069</v>
      </c>
      <c r="H50" s="289">
        <v>1</v>
      </c>
      <c r="I50" s="484"/>
      <c r="J50" s="484"/>
      <c r="K50" s="484"/>
      <c r="L50" s="484"/>
      <c r="M50" s="484"/>
      <c r="N50" s="484"/>
    </row>
    <row r="51" spans="1:14" ht="15.75" thickTop="1">
      <c r="A51" s="484"/>
      <c r="B51" s="71">
        <v>2028</v>
      </c>
      <c r="C51" s="72" t="s">
        <v>224</v>
      </c>
      <c r="D51" s="314">
        <v>170916</v>
      </c>
      <c r="E51" s="73">
        <f t="shared" si="3"/>
        <v>0</v>
      </c>
      <c r="F51" s="74">
        <v>0</v>
      </c>
      <c r="G51" s="73">
        <f t="shared" si="4"/>
        <v>170916</v>
      </c>
      <c r="H51" s="75">
        <v>1</v>
      </c>
      <c r="I51" s="484"/>
      <c r="J51" s="484"/>
      <c r="K51" s="484"/>
      <c r="L51" s="484"/>
      <c r="M51" s="484"/>
      <c r="N51" s="484"/>
    </row>
    <row r="52" spans="1:14">
      <c r="A52" s="484"/>
      <c r="B52" s="65">
        <v>2029</v>
      </c>
      <c r="C52" s="286" t="s">
        <v>224</v>
      </c>
      <c r="D52" s="315">
        <v>170916</v>
      </c>
      <c r="E52" s="64">
        <f t="shared" si="3"/>
        <v>0</v>
      </c>
      <c r="F52" s="287">
        <v>0</v>
      </c>
      <c r="G52" s="64">
        <f t="shared" si="4"/>
        <v>170916</v>
      </c>
      <c r="H52" s="288">
        <v>1</v>
      </c>
      <c r="I52" s="484"/>
      <c r="J52" s="484"/>
      <c r="K52" s="484"/>
      <c r="L52" s="484"/>
      <c r="M52" s="484"/>
      <c r="N52" s="484"/>
    </row>
    <row r="53" spans="1:14">
      <c r="A53" s="484"/>
      <c r="B53" s="65">
        <v>2030</v>
      </c>
      <c r="C53" s="286" t="s">
        <v>224</v>
      </c>
      <c r="D53" s="315">
        <v>170916</v>
      </c>
      <c r="E53" s="64">
        <f t="shared" si="3"/>
        <v>0</v>
      </c>
      <c r="F53" s="287">
        <v>0</v>
      </c>
      <c r="G53" s="64">
        <f t="shared" si="4"/>
        <v>170916</v>
      </c>
      <c r="H53" s="288">
        <v>1</v>
      </c>
      <c r="I53" s="484"/>
      <c r="J53" s="484"/>
      <c r="K53" s="484"/>
      <c r="L53" s="484"/>
      <c r="M53" s="484"/>
      <c r="N53" s="484"/>
    </row>
    <row r="54" spans="1:14">
      <c r="A54" s="484"/>
      <c r="B54" s="65">
        <v>2031</v>
      </c>
      <c r="C54" s="286" t="s">
        <v>224</v>
      </c>
      <c r="D54" s="315">
        <v>170916</v>
      </c>
      <c r="E54" s="64">
        <f t="shared" si="3"/>
        <v>0</v>
      </c>
      <c r="F54" s="287">
        <v>0</v>
      </c>
      <c r="G54" s="64">
        <f t="shared" si="4"/>
        <v>170916</v>
      </c>
      <c r="H54" s="288">
        <v>1</v>
      </c>
      <c r="I54" s="484"/>
      <c r="J54" s="484"/>
      <c r="K54" s="484"/>
      <c r="L54" s="484"/>
      <c r="M54" s="484"/>
      <c r="N54" s="484"/>
    </row>
    <row r="55" spans="1:14">
      <c r="A55" s="484"/>
      <c r="B55" s="65">
        <v>2032</v>
      </c>
      <c r="C55" s="286" t="s">
        <v>224</v>
      </c>
      <c r="D55" s="315">
        <v>170916</v>
      </c>
      <c r="E55" s="64">
        <f t="shared" si="3"/>
        <v>0</v>
      </c>
      <c r="F55" s="287">
        <v>0</v>
      </c>
      <c r="G55" s="64">
        <f t="shared" si="4"/>
        <v>170916</v>
      </c>
      <c r="H55" s="288">
        <v>1</v>
      </c>
      <c r="I55" s="484"/>
      <c r="J55" s="484"/>
      <c r="K55" s="484"/>
      <c r="L55" s="484"/>
      <c r="M55" s="484"/>
      <c r="N55" s="484"/>
    </row>
    <row r="56" spans="1:14">
      <c r="A56" s="484"/>
      <c r="B56" s="65">
        <v>2033</v>
      </c>
      <c r="C56" s="286" t="s">
        <v>224</v>
      </c>
      <c r="D56" s="315">
        <v>170916</v>
      </c>
      <c r="E56" s="64">
        <f t="shared" si="3"/>
        <v>0</v>
      </c>
      <c r="F56" s="287">
        <v>0</v>
      </c>
      <c r="G56" s="64">
        <f t="shared" si="4"/>
        <v>170916</v>
      </c>
      <c r="H56" s="288">
        <v>1</v>
      </c>
      <c r="I56" s="484"/>
      <c r="J56" s="484"/>
      <c r="K56" s="484"/>
      <c r="L56" s="484"/>
      <c r="M56" s="484"/>
      <c r="N56" s="484"/>
    </row>
    <row r="57" spans="1:14">
      <c r="A57" s="484"/>
      <c r="B57" s="65">
        <v>2034</v>
      </c>
      <c r="C57" s="286" t="s">
        <v>224</v>
      </c>
      <c r="D57" s="315">
        <v>170916</v>
      </c>
      <c r="E57" s="64">
        <f t="shared" si="3"/>
        <v>0</v>
      </c>
      <c r="F57" s="287">
        <v>0</v>
      </c>
      <c r="G57" s="64">
        <f t="shared" si="4"/>
        <v>170916</v>
      </c>
      <c r="H57" s="288">
        <v>1</v>
      </c>
      <c r="I57" s="484"/>
      <c r="J57" s="484"/>
      <c r="K57" s="484"/>
      <c r="L57" s="484"/>
      <c r="M57" s="484"/>
      <c r="N57" s="484"/>
    </row>
    <row r="58" spans="1:14" ht="15.75" thickBot="1">
      <c r="A58" s="484"/>
      <c r="B58" s="181">
        <v>2035</v>
      </c>
      <c r="C58" s="67" t="s">
        <v>224</v>
      </c>
      <c r="D58" s="360">
        <v>170916</v>
      </c>
      <c r="E58" s="358">
        <f>F58*D58</f>
        <v>0</v>
      </c>
      <c r="F58" s="359">
        <v>0</v>
      </c>
      <c r="G58" s="358">
        <f>H58*D58</f>
        <v>170916</v>
      </c>
      <c r="H58" s="289">
        <v>1</v>
      </c>
      <c r="I58" s="484"/>
      <c r="J58" s="484"/>
      <c r="K58" s="484"/>
      <c r="L58" s="484"/>
      <c r="M58" s="484"/>
      <c r="N58" s="484"/>
    </row>
    <row r="59" spans="1:14" ht="18" thickTop="1">
      <c r="A59" s="484"/>
      <c r="B59" s="71">
        <v>2028</v>
      </c>
      <c r="C59" s="72" t="s">
        <v>1801</v>
      </c>
      <c r="D59" s="73">
        <f>SUMIFS('7 PA PY Budget'!$J$10:$J$113,'7 PA PY Budget'!$C$10:$C$113,B59,'7 PA PY Budget'!$D$10:$D$113,"Total REN")
+SUMIFS('7 PA PY Budget'!$J$10:$J$61,'7 PA PY Budget'!$C$10:$C$61,B58,'7 PA PY Budget'!$D$10:$D$61,"Total CCA")</f>
        <v>22434588.27</v>
      </c>
      <c r="E59" s="73">
        <f>F59*D59</f>
        <v>0</v>
      </c>
      <c r="F59" s="74">
        <v>0</v>
      </c>
      <c r="G59" s="73">
        <f>H59*D59</f>
        <v>22434588.27</v>
      </c>
      <c r="H59" s="75">
        <v>1</v>
      </c>
      <c r="I59" s="484"/>
      <c r="J59" s="484"/>
      <c r="K59" s="484"/>
      <c r="L59" s="484"/>
      <c r="M59" s="484"/>
      <c r="N59" s="484"/>
    </row>
    <row r="60" spans="1:14" ht="17.25">
      <c r="A60" s="484"/>
      <c r="B60" s="65">
        <v>2029</v>
      </c>
      <c r="C60" s="286" t="s">
        <v>1801</v>
      </c>
      <c r="D60" s="64">
        <f>SUMIFS('7 PA PY Budget'!$J$10:$J$113,'7 PA PY Budget'!$C$10:$C$113,B60,'7 PA PY Budget'!$D$10:$D$113,"Total REN")
+SUMIFS('7 PA PY Budget'!$J$10:$J$61,'7 PA PY Budget'!$C$10:$C$61,B59,'7 PA PY Budget'!$D$10:$D$61,"Total CCA")</f>
        <v>24955453.75</v>
      </c>
      <c r="E60" s="64">
        <f t="shared" si="3"/>
        <v>0</v>
      </c>
      <c r="F60" s="287">
        <v>0</v>
      </c>
      <c r="G60" s="64">
        <f t="shared" si="4"/>
        <v>24955453.75</v>
      </c>
      <c r="H60" s="288">
        <v>1</v>
      </c>
      <c r="I60" s="484"/>
      <c r="J60" s="484"/>
      <c r="K60" s="484"/>
      <c r="L60" s="484"/>
      <c r="M60" s="484"/>
      <c r="N60" s="484"/>
    </row>
    <row r="61" spans="1:14" ht="17.25">
      <c r="A61" s="484"/>
      <c r="B61" s="65">
        <v>2030</v>
      </c>
      <c r="C61" s="286" t="s">
        <v>1801</v>
      </c>
      <c r="D61" s="64">
        <f>SUMIFS('7 PA PY Budget'!$J$10:$J$113,'7 PA PY Budget'!$C$10:$C$113,B61,'7 PA PY Budget'!$D$10:$D$113,"Total REN")
+SUMIFS('7 PA PY Budget'!$J$10:$J$61,'7 PA PY Budget'!$C$10:$C$61,B60,'7 PA PY Budget'!$D$10:$D$61,"Total CCA")</f>
        <v>26866341.800000001</v>
      </c>
      <c r="E61" s="64">
        <f t="shared" si="3"/>
        <v>0</v>
      </c>
      <c r="F61" s="287">
        <v>0</v>
      </c>
      <c r="G61" s="64">
        <f t="shared" si="4"/>
        <v>26866341.800000001</v>
      </c>
      <c r="H61" s="288">
        <v>1</v>
      </c>
      <c r="I61" s="484"/>
      <c r="J61" s="484"/>
      <c r="K61" s="484"/>
      <c r="L61" s="484"/>
      <c r="M61" s="484"/>
      <c r="N61" s="484"/>
    </row>
    <row r="62" spans="1:14" ht="17.25">
      <c r="A62" s="484"/>
      <c r="B62" s="65">
        <v>2031</v>
      </c>
      <c r="C62" s="286" t="s">
        <v>1801</v>
      </c>
      <c r="D62" s="64">
        <f>SUMIFS('7 PA PY Budget'!$J$10:$J$113,'7 PA PY Budget'!$C$10:$C$113,B62,'7 PA PY Budget'!$D$10:$D$113,"Total REN")
+SUMIFS('7 PA PY Budget'!$J$10:$J$61,'7 PA PY Budget'!$C$10:$C$61,B61,'7 PA PY Budget'!$D$10:$D$61,"Total CCA")</f>
        <v>29147404.119999997</v>
      </c>
      <c r="E62" s="64">
        <f t="shared" si="3"/>
        <v>0</v>
      </c>
      <c r="F62" s="287">
        <v>0</v>
      </c>
      <c r="G62" s="64">
        <f t="shared" si="4"/>
        <v>29147404.119999997</v>
      </c>
      <c r="H62" s="288">
        <v>1</v>
      </c>
      <c r="I62" s="484"/>
      <c r="J62" s="484"/>
      <c r="K62" s="484"/>
      <c r="L62" s="484"/>
      <c r="M62" s="484"/>
      <c r="N62" s="484"/>
    </row>
    <row r="63" spans="1:14" ht="17.25">
      <c r="A63" s="484"/>
      <c r="B63" s="65">
        <v>2032</v>
      </c>
      <c r="C63" s="286" t="s">
        <v>1801</v>
      </c>
      <c r="D63" s="64">
        <f>SUMIFS('7 PA PY Budget'!$J$10:$J$113,'7 PA PY Budget'!$C$10:$C$113,B63,'7 PA PY Budget'!$D$10:$D$113,"Total REN")
+SUMIFS('7 PA PY Budget'!$J$10:$J$61,'7 PA PY Budget'!$C$10:$C$61,B62,'7 PA PY Budget'!$D$10:$D$61,"Total CCA")</f>
        <v>30407985.890000001</v>
      </c>
      <c r="E63" s="64">
        <f t="shared" si="3"/>
        <v>0</v>
      </c>
      <c r="F63" s="287">
        <v>0</v>
      </c>
      <c r="G63" s="64">
        <f t="shared" si="4"/>
        <v>30407985.890000001</v>
      </c>
      <c r="H63" s="288">
        <v>1</v>
      </c>
      <c r="I63" s="484"/>
      <c r="J63" s="484"/>
      <c r="K63" s="484"/>
      <c r="L63" s="484"/>
      <c r="M63" s="484"/>
      <c r="N63" s="484"/>
    </row>
    <row r="64" spans="1:14" ht="17.25">
      <c r="A64" s="484"/>
      <c r="B64" s="65">
        <v>2033</v>
      </c>
      <c r="C64" s="286" t="s">
        <v>1801</v>
      </c>
      <c r="D64" s="64">
        <f>SUMIFS('7 PA PY Budget'!$J$10:$J$113,'7 PA PY Budget'!$C$10:$C$113,B64,'7 PA PY Budget'!$D$10:$D$113,"Total REN")
+SUMIFS('7 PA PY Budget'!$J$10:$J$61,'7 PA PY Budget'!$C$10:$C$61,B63,'7 PA PY Budget'!$D$10:$D$61,"Total CCA")</f>
        <v>31434583.869999997</v>
      </c>
      <c r="E64" s="64">
        <f t="shared" si="3"/>
        <v>0</v>
      </c>
      <c r="F64" s="287">
        <v>0</v>
      </c>
      <c r="G64" s="64">
        <f t="shared" si="4"/>
        <v>31434583.869999997</v>
      </c>
      <c r="H64" s="288">
        <v>1</v>
      </c>
      <c r="I64" s="484"/>
      <c r="J64" s="484"/>
      <c r="K64" s="484"/>
      <c r="L64" s="484"/>
      <c r="M64" s="484"/>
      <c r="N64" s="484"/>
    </row>
    <row r="65" spans="1:14" ht="17.25">
      <c r="A65" s="484"/>
      <c r="B65" s="65">
        <v>2034</v>
      </c>
      <c r="C65" s="286" t="s">
        <v>1801</v>
      </c>
      <c r="D65" s="64">
        <f>SUMIFS('7 PA PY Budget'!$J$10:$J$113,'7 PA PY Budget'!$C$10:$C$113,B65,'7 PA PY Budget'!$D$10:$D$113,"Total REN")
+SUMIFS('7 PA PY Budget'!$J$10:$J$61,'7 PA PY Budget'!$C$10:$C$61,B64,'7 PA PY Budget'!$D$10:$D$61,"Total CCA")</f>
        <v>32448766.030000005</v>
      </c>
      <c r="E65" s="64">
        <f t="shared" si="3"/>
        <v>0</v>
      </c>
      <c r="F65" s="287">
        <v>0</v>
      </c>
      <c r="G65" s="64">
        <f t="shared" si="4"/>
        <v>32448766.030000005</v>
      </c>
      <c r="H65" s="288">
        <v>1</v>
      </c>
      <c r="I65" s="484"/>
      <c r="J65" s="484"/>
      <c r="K65" s="484"/>
      <c r="L65" s="484"/>
      <c r="M65" s="484"/>
      <c r="N65" s="484"/>
    </row>
    <row r="66" spans="1:14" ht="18" thickBot="1">
      <c r="A66" s="484"/>
      <c r="B66" s="76">
        <v>2035</v>
      </c>
      <c r="C66" s="67" t="s">
        <v>1801</v>
      </c>
      <c r="D66" s="68">
        <f>SUMIFS('7 PA PY Budget'!$J$10:$J$113,'7 PA PY Budget'!$C$10:$C$113,B66,'7 PA PY Budget'!$D$10:$D$113,"Total REN")
+SUMIFS('7 PA PY Budget'!$J$10:$J$61,'7 PA PY Budget'!$C$10:$C$61,B65,'7 PA PY Budget'!$D$10:$D$61,"Total CCA")</f>
        <v>33500060.780000001</v>
      </c>
      <c r="E66" s="68">
        <f t="shared" si="3"/>
        <v>0</v>
      </c>
      <c r="F66" s="69">
        <v>0</v>
      </c>
      <c r="G66" s="68">
        <f t="shared" si="4"/>
        <v>33500060.780000001</v>
      </c>
      <c r="H66" s="70">
        <v>1</v>
      </c>
      <c r="I66" s="484"/>
      <c r="J66" s="484"/>
      <c r="K66" s="484"/>
      <c r="L66" s="484"/>
      <c r="M66" s="484"/>
      <c r="N66" s="484"/>
    </row>
    <row r="67" spans="1:14" ht="18" thickTop="1">
      <c r="A67" s="484"/>
      <c r="B67" s="71">
        <v>2028</v>
      </c>
      <c r="C67" s="72" t="s">
        <v>1802</v>
      </c>
      <c r="D67" s="73">
        <f>SUMIFS('7 PA PY Budget'!$I$10:$I$61,'7 PA PY Budget'!$C$10:$C$61,'3.1 Funding Category'!B67,'7 PA PY Budget'!$D$10:$D$61,"Total (IOU+REN+CCA)")</f>
        <v>-5000000</v>
      </c>
      <c r="E67" s="73">
        <f t="shared" si="3"/>
        <v>0</v>
      </c>
      <c r="F67" s="74">
        <v>0</v>
      </c>
      <c r="G67" s="73">
        <f t="shared" si="4"/>
        <v>-5000000</v>
      </c>
      <c r="H67" s="75">
        <v>1</v>
      </c>
      <c r="I67" s="484"/>
      <c r="J67" s="484"/>
      <c r="K67" s="484"/>
      <c r="L67" s="484"/>
      <c r="M67" s="484"/>
      <c r="N67" s="484"/>
    </row>
    <row r="68" spans="1:14" ht="17.25">
      <c r="A68" s="484"/>
      <c r="B68" s="65">
        <v>2029</v>
      </c>
      <c r="C68" s="286" t="s">
        <v>1802</v>
      </c>
      <c r="D68" s="64">
        <f>SUMIFS('7 PA PY Budget'!$I$10:$I$61,'7 PA PY Budget'!$C$10:$C$61,'3.1 Funding Category'!B68,'7 PA PY Budget'!$D$10:$D$61,"Total (IOU+REN+CCA)")</f>
        <v>-5000000</v>
      </c>
      <c r="E68" s="64">
        <f t="shared" si="3"/>
        <v>0</v>
      </c>
      <c r="F68" s="287">
        <v>0</v>
      </c>
      <c r="G68" s="64">
        <f t="shared" si="4"/>
        <v>-5000000</v>
      </c>
      <c r="H68" s="288">
        <v>1</v>
      </c>
      <c r="I68" s="484"/>
      <c r="J68" s="484"/>
      <c r="K68" s="484"/>
      <c r="L68" s="484"/>
      <c r="M68" s="484"/>
      <c r="N68" s="484"/>
    </row>
    <row r="69" spans="1:14" ht="17.25">
      <c r="A69" s="484"/>
      <c r="B69" s="65">
        <v>2030</v>
      </c>
      <c r="C69" s="286" t="s">
        <v>1802</v>
      </c>
      <c r="D69" s="64">
        <f>SUMIFS('7 PA PY Budget'!$I$10:$I$61,'7 PA PY Budget'!$C$10:$C$61,'3.1 Funding Category'!B69,'7 PA PY Budget'!$D$10:$D$61,"Total (IOU+REN+CCA)")</f>
        <v>-5000000</v>
      </c>
      <c r="E69" s="64">
        <f t="shared" si="3"/>
        <v>0</v>
      </c>
      <c r="F69" s="287">
        <v>0</v>
      </c>
      <c r="G69" s="64">
        <f t="shared" si="4"/>
        <v>-5000000</v>
      </c>
      <c r="H69" s="288">
        <v>1</v>
      </c>
      <c r="I69" s="484"/>
      <c r="J69" s="484"/>
      <c r="K69" s="484"/>
      <c r="L69" s="484"/>
      <c r="M69" s="484"/>
      <c r="N69" s="484"/>
    </row>
    <row r="70" spans="1:14" ht="17.25">
      <c r="A70" s="484"/>
      <c r="B70" s="65">
        <v>2031</v>
      </c>
      <c r="C70" s="286" t="s">
        <v>1802</v>
      </c>
      <c r="D70" s="64">
        <f>SUMIFS('7 PA PY Budget'!$I$10:$I$61,'7 PA PY Budget'!$C$10:$C$61,'3.1 Funding Category'!B70,'7 PA PY Budget'!$D$10:$D$61,"Total (IOU+REN+CCA)")</f>
        <v>-5000000</v>
      </c>
      <c r="E70" s="64">
        <f t="shared" si="3"/>
        <v>0</v>
      </c>
      <c r="F70" s="287">
        <v>0</v>
      </c>
      <c r="G70" s="64">
        <f t="shared" si="4"/>
        <v>-5000000</v>
      </c>
      <c r="H70" s="288">
        <v>1</v>
      </c>
      <c r="I70" s="484"/>
      <c r="J70" s="484"/>
      <c r="K70" s="484"/>
      <c r="L70" s="484"/>
      <c r="M70" s="484"/>
      <c r="N70" s="484"/>
    </row>
    <row r="71" spans="1:14" ht="17.25">
      <c r="A71" s="484"/>
      <c r="B71" s="65">
        <v>2032</v>
      </c>
      <c r="C71" s="286" t="s">
        <v>1802</v>
      </c>
      <c r="D71" s="64">
        <f>SUMIFS('7 PA PY Budget'!$I$10:$I$61,'7 PA PY Budget'!$C$10:$C$61,'3.1 Funding Category'!B71,'7 PA PY Budget'!$D$10:$D$61,"Total (IOU+REN+CCA)")</f>
        <v>0</v>
      </c>
      <c r="E71" s="64">
        <f t="shared" si="3"/>
        <v>0</v>
      </c>
      <c r="F71" s="287">
        <v>0</v>
      </c>
      <c r="G71" s="64">
        <f t="shared" si="4"/>
        <v>0</v>
      </c>
      <c r="H71" s="288">
        <v>1</v>
      </c>
      <c r="I71" s="484"/>
      <c r="J71" s="484"/>
      <c r="K71" s="484"/>
      <c r="L71" s="484"/>
      <c r="M71" s="484"/>
      <c r="N71" s="484"/>
    </row>
    <row r="72" spans="1:14" ht="17.25">
      <c r="A72" s="484"/>
      <c r="B72" s="65">
        <v>2033</v>
      </c>
      <c r="C72" s="286" t="s">
        <v>1802</v>
      </c>
      <c r="D72" s="64">
        <f>SUMIFS('7 PA PY Budget'!$I$10:$I$61,'7 PA PY Budget'!$C$10:$C$61,'3.1 Funding Category'!B72,'7 PA PY Budget'!$D$10:$D$61,"Total (IOU+REN+CCA)")</f>
        <v>0</v>
      </c>
      <c r="E72" s="64">
        <f>F72*D72</f>
        <v>0</v>
      </c>
      <c r="F72" s="287">
        <v>0</v>
      </c>
      <c r="G72" s="64">
        <f t="shared" si="4"/>
        <v>0</v>
      </c>
      <c r="H72" s="288">
        <v>1</v>
      </c>
      <c r="I72" s="484"/>
      <c r="J72" s="484"/>
      <c r="K72" s="484"/>
      <c r="L72" s="484"/>
      <c r="M72" s="484"/>
      <c r="N72" s="484"/>
    </row>
    <row r="73" spans="1:14" ht="17.25">
      <c r="A73" s="484"/>
      <c r="B73" s="65">
        <v>2034</v>
      </c>
      <c r="C73" s="286" t="s">
        <v>1802</v>
      </c>
      <c r="D73" s="64">
        <f>SUMIFS('7 PA PY Budget'!$I$10:$I$61,'7 PA PY Budget'!$C$10:$C$61,'3.1 Funding Category'!B73,'7 PA PY Budget'!$D$10:$D$61,"Total (IOU+REN+CCA)")</f>
        <v>0</v>
      </c>
      <c r="E73" s="64">
        <f t="shared" si="3"/>
        <v>0</v>
      </c>
      <c r="F73" s="287">
        <v>0</v>
      </c>
      <c r="G73" s="64">
        <f t="shared" si="4"/>
        <v>0</v>
      </c>
      <c r="H73" s="288">
        <v>1</v>
      </c>
      <c r="I73" s="484"/>
      <c r="J73" s="484"/>
      <c r="K73" s="484"/>
      <c r="L73" s="484"/>
      <c r="M73" s="484"/>
      <c r="N73" s="484"/>
    </row>
    <row r="74" spans="1:14" ht="18" thickBot="1">
      <c r="A74" s="484"/>
      <c r="B74" s="181">
        <v>2035</v>
      </c>
      <c r="C74" s="67" t="s">
        <v>1802</v>
      </c>
      <c r="D74" s="358">
        <f>SUMIFS('7 PA PY Budget'!$I$10:$I$61,'7 PA PY Budget'!$C$10:$C$61,'3.1 Funding Category'!B74,'7 PA PY Budget'!$D$10:$D$61,"Total (IOU+REN+CCA)")</f>
        <v>0</v>
      </c>
      <c r="E74" s="358">
        <f t="shared" si="3"/>
        <v>0</v>
      </c>
      <c r="F74" s="359">
        <v>0</v>
      </c>
      <c r="G74" s="358">
        <f t="shared" si="4"/>
        <v>0</v>
      </c>
      <c r="H74" s="289">
        <v>1</v>
      </c>
      <c r="I74" s="484"/>
      <c r="J74" s="484"/>
      <c r="K74" s="484"/>
      <c r="L74" s="484"/>
      <c r="M74" s="484"/>
      <c r="N74" s="484"/>
    </row>
    <row r="75" spans="1:14" ht="18" thickTop="1">
      <c r="A75" s="484"/>
      <c r="B75" s="71">
        <v>2028</v>
      </c>
      <c r="C75" s="72" t="s">
        <v>1803</v>
      </c>
      <c r="D75" s="314">
        <v>1650000.0000000002</v>
      </c>
      <c r="E75" s="73">
        <f t="shared" si="3"/>
        <v>0</v>
      </c>
      <c r="F75" s="74">
        <v>0</v>
      </c>
      <c r="G75" s="73">
        <f>H75*D75</f>
        <v>1650000.0000000002</v>
      </c>
      <c r="H75" s="75">
        <v>1</v>
      </c>
      <c r="I75" s="484"/>
      <c r="J75" s="484"/>
      <c r="K75" s="484"/>
      <c r="L75" s="484"/>
      <c r="M75" s="484"/>
      <c r="N75" s="484"/>
    </row>
    <row r="76" spans="1:14" ht="17.25">
      <c r="A76" s="484"/>
      <c r="B76" s="65">
        <v>2029</v>
      </c>
      <c r="C76" s="286" t="s">
        <v>1803</v>
      </c>
      <c r="D76" s="315">
        <v>1650000.0000000002</v>
      </c>
      <c r="E76" s="64">
        <f t="shared" si="3"/>
        <v>0</v>
      </c>
      <c r="F76" s="287">
        <v>0</v>
      </c>
      <c r="G76" s="64">
        <f t="shared" ref="G76:G89" si="6">H76*D76</f>
        <v>1650000.0000000002</v>
      </c>
      <c r="H76" s="288">
        <v>1</v>
      </c>
      <c r="I76" s="484"/>
      <c r="J76" s="484"/>
      <c r="K76" s="484"/>
      <c r="L76" s="484"/>
      <c r="M76" s="484"/>
      <c r="N76" s="484"/>
    </row>
    <row r="77" spans="1:14" ht="17.25">
      <c r="A77" s="484"/>
      <c r="B77" s="65">
        <v>2030</v>
      </c>
      <c r="C77" s="286" t="s">
        <v>1803</v>
      </c>
      <c r="D77" s="315">
        <v>1650000.0000000002</v>
      </c>
      <c r="E77" s="64">
        <f t="shared" si="3"/>
        <v>0</v>
      </c>
      <c r="F77" s="287">
        <v>0</v>
      </c>
      <c r="G77" s="64">
        <f t="shared" si="6"/>
        <v>1650000.0000000002</v>
      </c>
      <c r="H77" s="288">
        <v>1</v>
      </c>
      <c r="I77" s="484"/>
      <c r="J77" s="484"/>
      <c r="K77" s="484"/>
      <c r="L77" s="484"/>
      <c r="M77" s="484"/>
      <c r="N77" s="484"/>
    </row>
    <row r="78" spans="1:14" ht="17.25">
      <c r="A78" s="484"/>
      <c r="B78" s="65">
        <v>2031</v>
      </c>
      <c r="C78" s="286" t="s">
        <v>1803</v>
      </c>
      <c r="D78" s="315">
        <v>1650000.0000000002</v>
      </c>
      <c r="E78" s="64">
        <f t="shared" si="3"/>
        <v>0</v>
      </c>
      <c r="F78" s="287">
        <v>0</v>
      </c>
      <c r="G78" s="64">
        <f t="shared" si="6"/>
        <v>1650000.0000000002</v>
      </c>
      <c r="H78" s="288">
        <v>1</v>
      </c>
      <c r="I78" s="484"/>
      <c r="J78" s="484"/>
      <c r="K78" s="484"/>
      <c r="L78" s="484"/>
      <c r="M78" s="484"/>
      <c r="N78" s="484"/>
    </row>
    <row r="79" spans="1:14" ht="17.25">
      <c r="A79" s="484"/>
      <c r="B79" s="65">
        <v>2032</v>
      </c>
      <c r="C79" s="286" t="s">
        <v>1803</v>
      </c>
      <c r="D79" s="315">
        <v>1696892.74</v>
      </c>
      <c r="E79" s="64">
        <f t="shared" si="3"/>
        <v>0</v>
      </c>
      <c r="F79" s="287">
        <v>0</v>
      </c>
      <c r="G79" s="64">
        <f t="shared" si="6"/>
        <v>1696892.74</v>
      </c>
      <c r="H79" s="288">
        <v>1</v>
      </c>
      <c r="I79" s="484"/>
      <c r="J79" s="609"/>
      <c r="K79" s="484"/>
      <c r="L79" s="484"/>
      <c r="M79" s="484"/>
      <c r="N79" s="484"/>
    </row>
    <row r="80" spans="1:14" ht="17.25">
      <c r="A80" s="484"/>
      <c r="B80" s="65">
        <v>2033</v>
      </c>
      <c r="C80" s="286" t="s">
        <v>1803</v>
      </c>
      <c r="D80" s="315">
        <v>1747799.52</v>
      </c>
      <c r="E80" s="64">
        <f t="shared" si="3"/>
        <v>0</v>
      </c>
      <c r="F80" s="287">
        <v>0</v>
      </c>
      <c r="G80" s="64">
        <f t="shared" si="6"/>
        <v>1747799.52</v>
      </c>
      <c r="H80" s="288">
        <v>1</v>
      </c>
      <c r="I80" s="484"/>
      <c r="J80" s="609"/>
      <c r="K80" s="484"/>
      <c r="L80" s="484"/>
      <c r="M80" s="484"/>
      <c r="N80" s="484"/>
    </row>
    <row r="81" spans="1:14" ht="17.25">
      <c r="A81" s="484"/>
      <c r="B81" s="65">
        <v>2034</v>
      </c>
      <c r="C81" s="286" t="s">
        <v>1803</v>
      </c>
      <c r="D81" s="315">
        <v>1800233.51</v>
      </c>
      <c r="E81" s="64">
        <f>F81*D81</f>
        <v>0</v>
      </c>
      <c r="F81" s="287">
        <v>0</v>
      </c>
      <c r="G81" s="64">
        <f t="shared" si="6"/>
        <v>1800233.51</v>
      </c>
      <c r="H81" s="288">
        <v>1</v>
      </c>
      <c r="I81" s="484"/>
      <c r="J81" s="609"/>
      <c r="K81" s="484"/>
      <c r="L81" s="484"/>
      <c r="M81" s="484"/>
      <c r="N81" s="484"/>
    </row>
    <row r="82" spans="1:14" ht="18" thickBot="1">
      <c r="A82" s="484"/>
      <c r="B82" s="181">
        <v>2035</v>
      </c>
      <c r="C82" s="67" t="s">
        <v>1803</v>
      </c>
      <c r="D82" s="315">
        <v>1854240.52</v>
      </c>
      <c r="E82" s="358">
        <f t="shared" si="3"/>
        <v>0</v>
      </c>
      <c r="F82" s="359">
        <v>0</v>
      </c>
      <c r="G82" s="358">
        <f t="shared" si="6"/>
        <v>1854240.52</v>
      </c>
      <c r="H82" s="289">
        <v>1</v>
      </c>
      <c r="I82" s="484"/>
      <c r="J82" s="609"/>
      <c r="K82" s="484"/>
      <c r="L82" s="484"/>
      <c r="M82" s="484"/>
      <c r="N82" s="484"/>
    </row>
    <row r="83" spans="1:14" ht="18" thickTop="1">
      <c r="A83" s="484"/>
      <c r="B83" s="71">
        <v>2028</v>
      </c>
      <c r="C83" s="72" t="s">
        <v>1804</v>
      </c>
      <c r="D83" s="314">
        <v>4350000</v>
      </c>
      <c r="E83" s="73">
        <f t="shared" si="3"/>
        <v>0</v>
      </c>
      <c r="F83" s="74">
        <v>0</v>
      </c>
      <c r="G83" s="73">
        <f t="shared" si="6"/>
        <v>4350000</v>
      </c>
      <c r="H83" s="75">
        <v>1</v>
      </c>
      <c r="I83" s="484"/>
      <c r="J83" s="484"/>
      <c r="K83" s="484"/>
      <c r="L83" s="484"/>
      <c r="M83" s="484"/>
      <c r="N83" s="484"/>
    </row>
    <row r="84" spans="1:14" ht="17.25">
      <c r="A84" s="484"/>
      <c r="B84" s="65">
        <v>2029</v>
      </c>
      <c r="C84" s="286" t="s">
        <v>1804</v>
      </c>
      <c r="D84" s="315">
        <v>4350000</v>
      </c>
      <c r="E84" s="64">
        <f t="shared" si="3"/>
        <v>0</v>
      </c>
      <c r="F84" s="287">
        <v>0</v>
      </c>
      <c r="G84" s="64">
        <f>H84*D84</f>
        <v>4350000</v>
      </c>
      <c r="H84" s="288">
        <v>1</v>
      </c>
      <c r="I84" s="484"/>
      <c r="J84" s="484"/>
      <c r="K84" s="484"/>
      <c r="L84" s="484"/>
      <c r="M84" s="484"/>
      <c r="N84" s="484"/>
    </row>
    <row r="85" spans="1:14" ht="17.25">
      <c r="A85" s="484"/>
      <c r="B85" s="65">
        <v>2030</v>
      </c>
      <c r="C85" s="286" t="s">
        <v>1804</v>
      </c>
      <c r="D85" s="315">
        <v>4350000</v>
      </c>
      <c r="E85" s="64">
        <f t="shared" si="3"/>
        <v>0</v>
      </c>
      <c r="F85" s="287">
        <v>0</v>
      </c>
      <c r="G85" s="64">
        <f t="shared" si="6"/>
        <v>4350000</v>
      </c>
      <c r="H85" s="288">
        <v>1</v>
      </c>
      <c r="I85" s="484"/>
      <c r="J85" s="484"/>
      <c r="K85" s="484"/>
      <c r="L85" s="484"/>
      <c r="M85" s="484"/>
      <c r="N85" s="484"/>
    </row>
    <row r="86" spans="1:14" ht="17.25">
      <c r="A86" s="484"/>
      <c r="B86" s="65">
        <v>2031</v>
      </c>
      <c r="C86" s="286" t="s">
        <v>1804</v>
      </c>
      <c r="D86" s="315">
        <v>4350000</v>
      </c>
      <c r="E86" s="64">
        <f t="shared" si="3"/>
        <v>0</v>
      </c>
      <c r="F86" s="287">
        <v>0</v>
      </c>
      <c r="G86" s="64">
        <f>H86*D86</f>
        <v>4350000</v>
      </c>
      <c r="H86" s="288">
        <v>1</v>
      </c>
      <c r="I86" s="484"/>
      <c r="J86" s="484"/>
      <c r="K86" s="484"/>
      <c r="L86" s="484"/>
      <c r="M86" s="484"/>
      <c r="N86" s="484"/>
    </row>
    <row r="87" spans="1:14" ht="17.25">
      <c r="A87" s="484"/>
      <c r="B87" s="65">
        <v>2032</v>
      </c>
      <c r="C87" s="286" t="s">
        <v>1804</v>
      </c>
      <c r="D87" s="315">
        <v>4473626.32</v>
      </c>
      <c r="E87" s="64">
        <f t="shared" si="3"/>
        <v>0</v>
      </c>
      <c r="F87" s="287">
        <v>0</v>
      </c>
      <c r="G87" s="64">
        <f t="shared" si="6"/>
        <v>4473626.32</v>
      </c>
      <c r="H87" s="288">
        <v>1</v>
      </c>
      <c r="I87" s="484"/>
      <c r="J87" s="484"/>
      <c r="K87" s="484"/>
      <c r="L87" s="484"/>
      <c r="M87" s="484"/>
      <c r="N87" s="484"/>
    </row>
    <row r="88" spans="1:14" ht="17.25">
      <c r="A88" s="484"/>
      <c r="B88" s="65">
        <v>2033</v>
      </c>
      <c r="C88" s="286" t="s">
        <v>1804</v>
      </c>
      <c r="D88" s="315">
        <v>4607835.1100000003</v>
      </c>
      <c r="E88" s="64">
        <f t="shared" si="3"/>
        <v>0</v>
      </c>
      <c r="F88" s="287">
        <v>0</v>
      </c>
      <c r="G88" s="64">
        <f t="shared" si="6"/>
        <v>4607835.1100000003</v>
      </c>
      <c r="H88" s="288">
        <v>1</v>
      </c>
      <c r="I88" s="484"/>
      <c r="J88" s="484"/>
      <c r="K88" s="484"/>
      <c r="L88" s="484"/>
      <c r="M88" s="484"/>
      <c r="N88" s="484"/>
    </row>
    <row r="89" spans="1:14" ht="17.25">
      <c r="A89" s="484"/>
      <c r="B89" s="65">
        <v>2034</v>
      </c>
      <c r="C89" s="286" t="s">
        <v>1804</v>
      </c>
      <c r="D89" s="315">
        <v>4746070.16</v>
      </c>
      <c r="E89" s="64">
        <f>F89*D89</f>
        <v>0</v>
      </c>
      <c r="F89" s="287">
        <v>0</v>
      </c>
      <c r="G89" s="64">
        <f t="shared" si="6"/>
        <v>4746070.16</v>
      </c>
      <c r="H89" s="288">
        <v>1</v>
      </c>
      <c r="I89" s="484"/>
      <c r="J89" s="484"/>
      <c r="K89" s="484"/>
      <c r="L89" s="484"/>
      <c r="M89" s="484"/>
      <c r="N89" s="484"/>
    </row>
    <row r="90" spans="1:14" ht="18" thickBot="1">
      <c r="A90" s="484"/>
      <c r="B90" s="76">
        <v>2035</v>
      </c>
      <c r="C90" s="67" t="s">
        <v>1804</v>
      </c>
      <c r="D90" s="315">
        <v>4888452.2699999996</v>
      </c>
      <c r="E90" s="68">
        <f t="shared" si="3"/>
        <v>0</v>
      </c>
      <c r="F90" s="69">
        <v>0</v>
      </c>
      <c r="G90" s="68">
        <f>H90*D90</f>
        <v>4888452.2699999996</v>
      </c>
      <c r="H90" s="70">
        <v>1</v>
      </c>
      <c r="I90" s="484"/>
      <c r="J90" s="484"/>
      <c r="K90" s="484"/>
      <c r="L90" s="484"/>
      <c r="M90" s="484"/>
      <c r="N90" s="484"/>
    </row>
    <row r="91" spans="1:14" ht="18" thickTop="1">
      <c r="A91" s="484"/>
      <c r="B91" s="71">
        <v>2028</v>
      </c>
      <c r="C91" s="72" t="s">
        <v>1805</v>
      </c>
      <c r="D91" s="73">
        <f>D11+D27+D59+D67+D75+D83</f>
        <v>167434588.22143403</v>
      </c>
      <c r="E91" s="73">
        <f t="shared" si="3"/>
        <v>0</v>
      </c>
      <c r="F91" s="74">
        <v>0</v>
      </c>
      <c r="G91" s="73">
        <f t="shared" ref="G91:G98" si="7">H91*D91</f>
        <v>167434588.22143403</v>
      </c>
      <c r="H91" s="75">
        <v>1</v>
      </c>
      <c r="I91" s="484"/>
      <c r="J91" s="484"/>
      <c r="K91" s="484"/>
      <c r="L91" s="484"/>
      <c r="M91" s="484"/>
      <c r="N91" s="484"/>
    </row>
    <row r="92" spans="1:14" ht="17.25">
      <c r="A92" s="484"/>
      <c r="B92" s="65">
        <v>2029</v>
      </c>
      <c r="C92" s="286" t="s">
        <v>1805</v>
      </c>
      <c r="D92" s="64">
        <f t="shared" ref="D92:D98" si="8">D12+D28+D60+D68+D76+D84</f>
        <v>169955453.75038394</v>
      </c>
      <c r="E92" s="64">
        <f t="shared" ref="E92:E98" si="9">F92*D92</f>
        <v>0</v>
      </c>
      <c r="F92" s="287">
        <v>0</v>
      </c>
      <c r="G92" s="64">
        <f t="shared" si="7"/>
        <v>169955453.75038394</v>
      </c>
      <c r="H92" s="288">
        <v>1</v>
      </c>
      <c r="I92" s="484"/>
      <c r="J92" s="484"/>
      <c r="K92" s="484"/>
      <c r="L92" s="484"/>
      <c r="M92" s="484"/>
      <c r="N92" s="484"/>
    </row>
    <row r="93" spans="1:14" ht="17.25">
      <c r="A93" s="484"/>
      <c r="B93" s="65">
        <v>2030</v>
      </c>
      <c r="C93" s="286" t="s">
        <v>1805</v>
      </c>
      <c r="D93" s="64">
        <f t="shared" si="8"/>
        <v>171866341.79937899</v>
      </c>
      <c r="E93" s="64">
        <f t="shared" si="9"/>
        <v>0</v>
      </c>
      <c r="F93" s="287">
        <v>0</v>
      </c>
      <c r="G93" s="64">
        <f t="shared" si="7"/>
        <v>171866341.79937899</v>
      </c>
      <c r="H93" s="288">
        <v>1</v>
      </c>
      <c r="I93" s="484"/>
      <c r="J93" s="484"/>
      <c r="K93" s="484"/>
      <c r="L93" s="484"/>
      <c r="M93" s="484"/>
      <c r="N93" s="484"/>
    </row>
    <row r="94" spans="1:14" ht="17.25">
      <c r="A94" s="484"/>
      <c r="B94" s="65">
        <v>2031</v>
      </c>
      <c r="C94" s="286" t="s">
        <v>1805</v>
      </c>
      <c r="D94" s="64">
        <f t="shared" si="8"/>
        <v>174147404.21821603</v>
      </c>
      <c r="E94" s="64">
        <f t="shared" si="9"/>
        <v>0</v>
      </c>
      <c r="F94" s="287">
        <v>0</v>
      </c>
      <c r="G94" s="64">
        <f t="shared" si="7"/>
        <v>174147404.21821603</v>
      </c>
      <c r="H94" s="288">
        <v>1</v>
      </c>
      <c r="I94" s="484"/>
      <c r="J94" s="484"/>
      <c r="K94" s="484"/>
      <c r="L94" s="484"/>
      <c r="M94" s="484"/>
      <c r="N94" s="484"/>
    </row>
    <row r="95" spans="1:14" ht="17.25">
      <c r="A95" s="484"/>
      <c r="B95" s="65">
        <v>2032</v>
      </c>
      <c r="C95" s="286" t="s">
        <v>1805</v>
      </c>
      <c r="D95" s="64">
        <f t="shared" si="8"/>
        <v>184841878.40999997</v>
      </c>
      <c r="E95" s="64">
        <f t="shared" si="9"/>
        <v>0</v>
      </c>
      <c r="F95" s="287">
        <v>0</v>
      </c>
      <c r="G95" s="64">
        <f t="shared" si="7"/>
        <v>184841878.40999997</v>
      </c>
      <c r="H95" s="288">
        <v>1</v>
      </c>
      <c r="I95" s="484"/>
      <c r="J95" s="484"/>
      <c r="K95" s="484"/>
      <c r="L95" s="484"/>
      <c r="M95" s="484"/>
      <c r="N95" s="484"/>
    </row>
    <row r="96" spans="1:14" ht="17.25">
      <c r="A96" s="484"/>
      <c r="B96" s="65">
        <v>2033</v>
      </c>
      <c r="C96" s="286" t="s">
        <v>1805</v>
      </c>
      <c r="D96" s="64">
        <f t="shared" si="8"/>
        <v>190496365.68611136</v>
      </c>
      <c r="E96" s="64">
        <f t="shared" si="9"/>
        <v>0</v>
      </c>
      <c r="F96" s="287">
        <v>0</v>
      </c>
      <c r="G96" s="64">
        <f t="shared" si="7"/>
        <v>190496365.68611136</v>
      </c>
      <c r="H96" s="288">
        <v>1</v>
      </c>
      <c r="I96" s="484"/>
      <c r="J96" s="484"/>
      <c r="K96" s="484"/>
      <c r="L96" s="484"/>
      <c r="M96" s="484"/>
      <c r="N96" s="484"/>
    </row>
    <row r="97" spans="1:14" ht="17.25">
      <c r="A97" s="484"/>
      <c r="B97" s="65">
        <v>2034</v>
      </c>
      <c r="C97" s="286" t="s">
        <v>1805</v>
      </c>
      <c r="D97" s="64">
        <f t="shared" si="8"/>
        <v>196277273.82638901</v>
      </c>
      <c r="E97" s="64">
        <f t="shared" si="9"/>
        <v>0</v>
      </c>
      <c r="F97" s="287">
        <v>0</v>
      </c>
      <c r="G97" s="64">
        <f t="shared" si="7"/>
        <v>196277273.82638901</v>
      </c>
      <c r="H97" s="288">
        <v>1</v>
      </c>
      <c r="I97" s="484"/>
      <c r="J97" s="484"/>
      <c r="K97" s="484"/>
      <c r="L97" s="484"/>
      <c r="M97" s="484"/>
      <c r="N97" s="484"/>
    </row>
    <row r="98" spans="1:14" ht="18" thickBot="1">
      <c r="A98" s="484"/>
      <c r="B98" s="76">
        <v>2035</v>
      </c>
      <c r="C98" s="67" t="s">
        <v>1805</v>
      </c>
      <c r="D98" s="78">
        <f t="shared" si="8"/>
        <v>202238296.33388072</v>
      </c>
      <c r="E98" s="77">
        <f t="shared" si="9"/>
        <v>0</v>
      </c>
      <c r="F98" s="69">
        <v>0</v>
      </c>
      <c r="G98" s="78">
        <f t="shared" si="7"/>
        <v>202238296.33388072</v>
      </c>
      <c r="H98" s="70">
        <v>1</v>
      </c>
      <c r="I98" s="62"/>
      <c r="J98" s="62"/>
      <c r="K98" s="62"/>
      <c r="L98" s="484"/>
      <c r="M98" s="484"/>
      <c r="N98" s="484"/>
    </row>
    <row r="99" spans="1:14" ht="16.5" thickTop="1" thickBot="1">
      <c r="A99" s="484"/>
      <c r="B99" s="140" t="s">
        <v>195</v>
      </c>
      <c r="C99" s="141" t="s">
        <v>227</v>
      </c>
      <c r="D99" s="148"/>
      <c r="E99" s="149">
        <f>SUM(E91:E98)</f>
        <v>0</v>
      </c>
      <c r="F99" s="150" t="s">
        <v>228</v>
      </c>
      <c r="G99" s="149">
        <f>SUM(G91:G98)</f>
        <v>1457257602.2457941</v>
      </c>
      <c r="H99" s="142" t="s">
        <v>228</v>
      </c>
      <c r="I99" s="62"/>
      <c r="J99" s="62"/>
      <c r="K99" s="62"/>
      <c r="L99" s="484"/>
      <c r="M99" s="484"/>
      <c r="N99" s="484"/>
    </row>
    <row r="101" spans="1:14">
      <c r="A101" s="484"/>
      <c r="B101" s="484" t="s">
        <v>229</v>
      </c>
      <c r="C101" s="484"/>
      <c r="D101" s="484"/>
      <c r="E101" s="484"/>
      <c r="F101" s="484"/>
      <c r="G101" s="484"/>
      <c r="H101" s="484"/>
      <c r="I101" s="484"/>
      <c r="J101" s="484"/>
      <c r="K101" s="484"/>
      <c r="L101" s="484"/>
      <c r="M101" s="484"/>
      <c r="N101" s="484"/>
    </row>
    <row r="102" spans="1:14">
      <c r="A102" s="484"/>
      <c r="B102" s="484" t="s">
        <v>230</v>
      </c>
      <c r="C102" s="484"/>
      <c r="D102" s="484"/>
      <c r="E102" s="484"/>
      <c r="F102" s="484"/>
      <c r="G102" s="484"/>
      <c r="H102" s="484"/>
      <c r="I102" s="484"/>
      <c r="J102" s="484"/>
      <c r="K102" s="484"/>
      <c r="L102" s="484"/>
      <c r="M102" s="484"/>
      <c r="N102" s="484"/>
    </row>
    <row r="103" spans="1:14">
      <c r="A103" s="484"/>
      <c r="B103" s="704" t="s">
        <v>1761</v>
      </c>
      <c r="C103" s="484"/>
      <c r="D103" s="484"/>
      <c r="E103" s="484"/>
      <c r="F103" s="484"/>
      <c r="G103" s="484"/>
      <c r="H103" s="484"/>
      <c r="I103" s="484"/>
      <c r="J103" s="484"/>
      <c r="K103" s="484"/>
      <c r="L103" s="484"/>
      <c r="M103" s="484"/>
      <c r="N103" s="484"/>
    </row>
    <row r="104" spans="1:14">
      <c r="A104" s="484"/>
      <c r="B104" s="484" t="s">
        <v>1763</v>
      </c>
      <c r="C104" s="484"/>
      <c r="D104" s="484"/>
      <c r="E104" s="484"/>
      <c r="F104" s="484"/>
      <c r="G104" s="484"/>
      <c r="H104" s="484"/>
      <c r="I104" s="484"/>
      <c r="J104" s="484"/>
      <c r="K104" s="484"/>
      <c r="L104" s="484"/>
      <c r="M104" s="484"/>
      <c r="N104" s="484"/>
    </row>
    <row r="105" spans="1:14">
      <c r="A105" s="484"/>
      <c r="B105" s="484" t="s">
        <v>231</v>
      </c>
      <c r="C105" s="484"/>
      <c r="D105" s="484"/>
      <c r="E105" s="484"/>
      <c r="F105" s="484"/>
      <c r="G105" s="484"/>
      <c r="H105" s="484"/>
      <c r="I105" s="484"/>
      <c r="J105" s="484"/>
      <c r="K105" s="484"/>
      <c r="L105" s="484"/>
      <c r="M105" s="484"/>
      <c r="N105" s="484"/>
    </row>
    <row r="106" spans="1:14">
      <c r="A106" s="484"/>
      <c r="B106" s="484" t="s">
        <v>232</v>
      </c>
      <c r="C106" s="484"/>
      <c r="D106" s="484"/>
      <c r="E106" s="484"/>
      <c r="F106" s="484"/>
      <c r="G106" s="484"/>
      <c r="H106" s="484"/>
      <c r="I106" s="484"/>
      <c r="J106" s="484"/>
      <c r="K106" s="484"/>
      <c r="L106" s="484"/>
      <c r="M106" s="484"/>
      <c r="N106" s="484"/>
    </row>
    <row r="107" spans="1:14">
      <c r="A107" s="484"/>
      <c r="B107" s="484" t="s">
        <v>233</v>
      </c>
      <c r="C107" s="484"/>
      <c r="D107" s="484"/>
      <c r="E107" s="484"/>
      <c r="F107" s="484"/>
      <c r="G107" s="484"/>
      <c r="H107" s="484"/>
      <c r="I107" s="484"/>
      <c r="J107" s="484"/>
      <c r="K107" s="484"/>
      <c r="L107" s="484"/>
      <c r="M107" s="484"/>
      <c r="N107" s="484"/>
    </row>
    <row r="108" spans="1:14">
      <c r="A108" s="484"/>
      <c r="B108" s="484" t="s">
        <v>234</v>
      </c>
      <c r="C108" s="484"/>
      <c r="D108" s="484"/>
      <c r="E108" s="484"/>
      <c r="F108" s="484"/>
      <c r="G108" s="484"/>
      <c r="H108" s="484"/>
      <c r="I108" s="484"/>
      <c r="J108" s="484"/>
      <c r="K108" s="484"/>
      <c r="L108" s="484"/>
      <c r="M108" s="484"/>
      <c r="N108" s="484"/>
    </row>
    <row r="109" spans="1:14">
      <c r="A109" s="484"/>
      <c r="B109" s="484" t="s">
        <v>235</v>
      </c>
      <c r="C109" s="484"/>
      <c r="D109" s="484"/>
      <c r="E109" s="484"/>
      <c r="F109" s="484"/>
      <c r="G109" s="484"/>
      <c r="H109" s="484"/>
      <c r="I109" s="484"/>
      <c r="J109" s="484"/>
      <c r="K109" s="484"/>
      <c r="L109" s="484"/>
      <c r="M109" s="484"/>
      <c r="N109" s="484"/>
    </row>
    <row r="110" spans="1:14">
      <c r="A110" s="484"/>
      <c r="B110" s="484" t="s">
        <v>1764</v>
      </c>
      <c r="C110" s="484"/>
      <c r="D110" s="484"/>
      <c r="E110" s="484"/>
      <c r="F110" s="484"/>
      <c r="G110" s="484"/>
      <c r="H110" s="484"/>
      <c r="I110" s="484"/>
      <c r="J110" s="484"/>
      <c r="K110" s="484"/>
      <c r="L110" s="484"/>
      <c r="M110" s="484"/>
      <c r="N110" s="484"/>
    </row>
    <row r="111" spans="1:14">
      <c r="B111" s="852" t="s">
        <v>1852</v>
      </c>
    </row>
  </sheetData>
  <autoFilter ref="B10:H99" xr:uid="{D02117BE-F40B-49E3-96A6-B92D692DC759}"/>
  <mergeCells count="2">
    <mergeCell ref="C2:J2"/>
    <mergeCell ref="C3:J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6064C-C40C-445C-9EA4-090A4CA79E03}">
  <sheetPr>
    <tabColor theme="4"/>
  </sheetPr>
  <dimension ref="B2:J22"/>
  <sheetViews>
    <sheetView workbookViewId="0"/>
  </sheetViews>
  <sheetFormatPr defaultRowHeight="15.75"/>
  <cols>
    <col min="1" max="1" width="3.125" customWidth="1"/>
    <col min="2" max="2" width="12.5" customWidth="1"/>
    <col min="3" max="7" width="9" customWidth="1"/>
    <col min="8" max="8" width="11" bestFit="1" customWidth="1"/>
    <col min="9" max="9" width="12.5" bestFit="1" customWidth="1"/>
  </cols>
  <sheetData>
    <row r="2" spans="2:10" s="60" customFormat="1" ht="33" customHeight="1">
      <c r="B2" s="399" t="s">
        <v>58</v>
      </c>
      <c r="C2" s="761" t="s">
        <v>236</v>
      </c>
      <c r="D2" s="761"/>
      <c r="E2" s="761"/>
      <c r="F2" s="761"/>
      <c r="G2" s="761"/>
      <c r="H2" s="761"/>
      <c r="I2" s="761"/>
      <c r="J2" s="762"/>
    </row>
    <row r="3" spans="2:10" s="60" customFormat="1" ht="47.25" customHeight="1" thickBot="1">
      <c r="B3" s="182" t="s">
        <v>102</v>
      </c>
      <c r="C3" s="763" t="s">
        <v>237</v>
      </c>
      <c r="D3" s="763"/>
      <c r="E3" s="763"/>
      <c r="F3" s="763"/>
      <c r="G3" s="763"/>
      <c r="H3" s="763"/>
      <c r="I3" s="763"/>
      <c r="J3" s="764"/>
    </row>
    <row r="4" spans="2:10" s="60" customFormat="1" thickBot="1">
      <c r="B4" s="61"/>
      <c r="C4" s="61"/>
      <c r="D4" s="61"/>
      <c r="E4" s="61"/>
      <c r="F4" s="61"/>
      <c r="G4" s="61"/>
      <c r="H4" s="61"/>
      <c r="I4" s="61"/>
      <c r="J4" s="61"/>
    </row>
    <row r="5" spans="2:10" s="39" customFormat="1" ht="15">
      <c r="B5" s="400" t="s">
        <v>104</v>
      </c>
      <c r="C5" s="401" t="str">
        <f>'Read Me'!B10</f>
        <v>SoCalGas</v>
      </c>
      <c r="D5" s="586"/>
      <c r="E5" s="62"/>
      <c r="F5" s="62"/>
      <c r="G5" s="62"/>
      <c r="H5" s="62"/>
      <c r="I5" s="62"/>
      <c r="J5" s="62"/>
    </row>
    <row r="6" spans="2:10" s="39" customFormat="1" thickBot="1">
      <c r="B6" s="183" t="s">
        <v>105</v>
      </c>
      <c r="C6" s="184" t="str">
        <f>'Read Me'!B11</f>
        <v>2028-2035</v>
      </c>
      <c r="D6" s="586"/>
      <c r="E6" s="62"/>
      <c r="F6" s="62"/>
      <c r="G6" s="62"/>
      <c r="H6" s="62"/>
      <c r="I6" s="62"/>
      <c r="J6" s="62"/>
    </row>
    <row r="8" spans="2:10">
      <c r="B8" s="497" t="s">
        <v>238</v>
      </c>
      <c r="C8" s="497"/>
      <c r="D8" s="497"/>
      <c r="E8" s="497"/>
      <c r="F8" s="497"/>
      <c r="G8" s="497"/>
      <c r="H8" s="2"/>
      <c r="I8" s="2"/>
      <c r="J8" s="2"/>
    </row>
    <row r="9" spans="2:10">
      <c r="B9" s="299"/>
      <c r="C9" s="299"/>
      <c r="D9" s="299"/>
      <c r="E9" s="299"/>
      <c r="F9" s="299"/>
      <c r="G9" s="299"/>
      <c r="H9" s="2"/>
      <c r="I9" s="2"/>
      <c r="J9" s="2"/>
    </row>
    <row r="10" spans="2:10">
      <c r="B10" s="758" t="s">
        <v>184</v>
      </c>
      <c r="C10" s="760" t="s">
        <v>16</v>
      </c>
      <c r="D10" s="760"/>
      <c r="E10" s="760" t="s">
        <v>38</v>
      </c>
      <c r="F10" s="760"/>
      <c r="G10" s="402" t="s">
        <v>25</v>
      </c>
      <c r="H10" s="402" t="s">
        <v>1855</v>
      </c>
      <c r="I10" s="403"/>
      <c r="J10" s="2"/>
    </row>
    <row r="11" spans="2:10" ht="30.75" thickBot="1">
      <c r="B11" s="759"/>
      <c r="C11" s="185" t="s">
        <v>240</v>
      </c>
      <c r="D11" s="185" t="s">
        <v>241</v>
      </c>
      <c r="E11" s="185" t="s">
        <v>240</v>
      </c>
      <c r="F11" s="185" t="s">
        <v>241</v>
      </c>
      <c r="G11" s="185" t="s">
        <v>240</v>
      </c>
      <c r="H11" s="185" t="s">
        <v>241</v>
      </c>
      <c r="I11" s="186" t="s">
        <v>242</v>
      </c>
      <c r="J11" s="2"/>
    </row>
    <row r="12" spans="2:10">
      <c r="B12" s="3">
        <v>2028</v>
      </c>
      <c r="C12" s="95"/>
      <c r="D12" s="95"/>
      <c r="E12" s="95"/>
      <c r="F12" s="95"/>
      <c r="G12" s="95"/>
      <c r="H12" s="853">
        <f>'3.1 Funding Category'!D59</f>
        <v>22434588.27</v>
      </c>
      <c r="I12" s="5"/>
      <c r="J12" s="2"/>
    </row>
    <row r="13" spans="2:10">
      <c r="B13" s="187">
        <v>2029</v>
      </c>
      <c r="C13" s="188"/>
      <c r="D13" s="188"/>
      <c r="E13" s="188"/>
      <c r="F13" s="188"/>
      <c r="G13" s="188"/>
      <c r="H13" s="854">
        <f>'3.1 Funding Category'!D60</f>
        <v>24955453.75</v>
      </c>
      <c r="I13" s="189"/>
      <c r="J13" s="2"/>
    </row>
    <row r="14" spans="2:10">
      <c r="B14" s="187">
        <v>2030</v>
      </c>
      <c r="C14" s="188"/>
      <c r="D14" s="188"/>
      <c r="E14" s="188"/>
      <c r="F14" s="188"/>
      <c r="G14" s="188"/>
      <c r="H14" s="854">
        <f>'3.1 Funding Category'!D61</f>
        <v>26866341.800000001</v>
      </c>
      <c r="I14" s="189"/>
      <c r="J14" s="2"/>
    </row>
    <row r="15" spans="2:10">
      <c r="B15" s="187">
        <v>2031</v>
      </c>
      <c r="C15" s="188"/>
      <c r="D15" s="188"/>
      <c r="E15" s="188"/>
      <c r="F15" s="188"/>
      <c r="G15" s="188"/>
      <c r="H15" s="854">
        <f>'3.1 Funding Category'!D62</f>
        <v>29147404.119999997</v>
      </c>
      <c r="I15" s="189"/>
    </row>
    <row r="16" spans="2:10">
      <c r="B16" s="187">
        <v>2032</v>
      </c>
      <c r="C16" s="188"/>
      <c r="D16" s="188"/>
      <c r="E16" s="188"/>
      <c r="F16" s="188"/>
      <c r="G16" s="188"/>
      <c r="H16" s="854">
        <f>'3.1 Funding Category'!D63</f>
        <v>30407985.890000001</v>
      </c>
      <c r="I16" s="189"/>
    </row>
    <row r="17" spans="2:9">
      <c r="B17" s="187">
        <v>2033</v>
      </c>
      <c r="C17" s="188"/>
      <c r="D17" s="188"/>
      <c r="E17" s="188"/>
      <c r="F17" s="188"/>
      <c r="G17" s="188"/>
      <c r="H17" s="854">
        <f>'3.1 Funding Category'!D63</f>
        <v>30407985.890000001</v>
      </c>
      <c r="I17" s="189"/>
    </row>
    <row r="18" spans="2:9">
      <c r="B18" s="187">
        <v>2034</v>
      </c>
      <c r="C18" s="188"/>
      <c r="D18" s="188"/>
      <c r="E18" s="188"/>
      <c r="F18" s="188"/>
      <c r="G18" s="188"/>
      <c r="H18" s="854">
        <f>'3.1 Funding Category'!D65</f>
        <v>32448766.030000005</v>
      </c>
      <c r="I18" s="189"/>
    </row>
    <row r="19" spans="2:9">
      <c r="B19" s="187">
        <v>2035</v>
      </c>
      <c r="C19" s="188"/>
      <c r="D19" s="188"/>
      <c r="E19" s="188"/>
      <c r="F19" s="188"/>
      <c r="G19" s="188"/>
      <c r="H19" s="854">
        <f>'3.1 Funding Category'!D66</f>
        <v>33500060.780000001</v>
      </c>
      <c r="I19" s="189"/>
    </row>
    <row r="20" spans="2:9" ht="16.5" thickBot="1">
      <c r="B20" s="190" t="s">
        <v>195</v>
      </c>
      <c r="C20" s="191">
        <f>SUM(C12:C19)</f>
        <v>0</v>
      </c>
      <c r="D20" s="191">
        <f t="shared" ref="D20:I20" si="0">SUM(D12:D19)</f>
        <v>0</v>
      </c>
      <c r="E20" s="191">
        <f t="shared" si="0"/>
        <v>0</v>
      </c>
      <c r="F20" s="191">
        <f t="shared" si="0"/>
        <v>0</v>
      </c>
      <c r="G20" s="191">
        <f t="shared" si="0"/>
        <v>0</v>
      </c>
      <c r="H20" s="191">
        <f t="shared" si="0"/>
        <v>230168586.53</v>
      </c>
      <c r="I20" s="192">
        <f t="shared" si="0"/>
        <v>0</v>
      </c>
    </row>
    <row r="22" spans="2:9">
      <c r="B22" s="852" t="s">
        <v>1851</v>
      </c>
    </row>
  </sheetData>
  <mergeCells count="5">
    <mergeCell ref="B10:B11"/>
    <mergeCell ref="C10:D10"/>
    <mergeCell ref="E10:F10"/>
    <mergeCell ref="C2:J2"/>
    <mergeCell ref="C3:J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49052-CFB5-4B0E-8569-A5044E6EDFD3}">
  <sheetPr>
    <tabColor theme="4"/>
  </sheetPr>
  <dimension ref="A1:AF283"/>
  <sheetViews>
    <sheetView workbookViewId="0">
      <selection activeCell="D10" sqref="D10"/>
    </sheetView>
  </sheetViews>
  <sheetFormatPr defaultColWidth="8" defaultRowHeight="12.75"/>
  <cols>
    <col min="1" max="1" width="2.75" style="112" customWidth="1"/>
    <col min="2" max="2" width="20.875" style="112" customWidth="1"/>
    <col min="3" max="3" width="49.625" style="112" bestFit="1" customWidth="1"/>
    <col min="4" max="5" width="20.25" style="112" customWidth="1"/>
    <col min="6" max="6" width="20.125" style="129" customWidth="1"/>
    <col min="7" max="7" width="9.875" style="129" bestFit="1" customWidth="1"/>
    <col min="8" max="8" width="17.125" style="129" bestFit="1" customWidth="1"/>
    <col min="9" max="10" width="13.375" style="129" customWidth="1"/>
    <col min="11" max="12" width="17.75" style="112" customWidth="1"/>
    <col min="13" max="13" width="20" style="112" bestFit="1" customWidth="1"/>
    <col min="14" max="22" width="12.625" style="501" customWidth="1"/>
    <col min="23" max="24" width="14.625" style="502" customWidth="1"/>
    <col min="25" max="31" width="8" style="112"/>
    <col min="32" max="32" width="22.875" style="112" customWidth="1"/>
    <col min="33" max="16384" width="8" style="112"/>
  </cols>
  <sheetData>
    <row r="1" spans="1:32">
      <c r="B1" s="15"/>
      <c r="C1" s="15"/>
      <c r="D1" s="15"/>
      <c r="E1" s="15"/>
    </row>
    <row r="2" spans="1:32" ht="26.25" customHeight="1">
      <c r="B2" s="368" t="s">
        <v>58</v>
      </c>
      <c r="C2" s="765" t="s">
        <v>243</v>
      </c>
      <c r="D2" s="766"/>
      <c r="E2" s="766"/>
      <c r="F2" s="767"/>
    </row>
    <row r="3" spans="1:32" ht="32.25" customHeight="1">
      <c r="B3" s="193" t="s">
        <v>102</v>
      </c>
      <c r="C3" s="768" t="s">
        <v>244</v>
      </c>
      <c r="D3" s="769"/>
      <c r="E3" s="769"/>
      <c r="F3" s="770"/>
    </row>
    <row r="4" spans="1:32">
      <c r="A4" s="129"/>
      <c r="B4" s="129"/>
      <c r="C4" s="129"/>
      <c r="D4" s="129"/>
      <c r="E4" s="129"/>
    </row>
    <row r="5" spans="1:32" ht="15.75">
      <c r="B5" s="404" t="s">
        <v>104</v>
      </c>
      <c r="C5" s="771" t="str">
        <f>'Read Me'!B10</f>
        <v>SoCalGas</v>
      </c>
      <c r="D5" s="772"/>
      <c r="E5" s="129"/>
    </row>
    <row r="6" spans="1:32" ht="15.75">
      <c r="B6" s="194" t="s">
        <v>105</v>
      </c>
      <c r="C6" s="773" t="str">
        <f>'Read Me'!B11</f>
        <v>2028-2035</v>
      </c>
      <c r="D6" s="774"/>
      <c r="E6" s="129"/>
      <c r="N6" s="112"/>
      <c r="O6" s="112"/>
      <c r="P6" s="112"/>
      <c r="Q6" s="112"/>
      <c r="R6" s="112"/>
      <c r="S6" s="112"/>
      <c r="T6" s="112"/>
      <c r="U6" s="112"/>
      <c r="V6" s="112"/>
      <c r="X6" s="112"/>
    </row>
    <row r="7" spans="1:32">
      <c r="A7" s="129"/>
      <c r="B7" s="129"/>
      <c r="C7" s="129"/>
      <c r="D7" s="129"/>
      <c r="E7" s="129"/>
      <c r="N7" s="112"/>
      <c r="O7" s="112"/>
      <c r="P7" s="112"/>
      <c r="Q7" s="112"/>
      <c r="R7" s="112"/>
      <c r="S7" s="112"/>
      <c r="T7" s="112"/>
      <c r="U7" s="112"/>
      <c r="V7" s="112"/>
      <c r="W7" s="503"/>
      <c r="X7" s="503"/>
    </row>
    <row r="8" spans="1:32" ht="15.75">
      <c r="B8" s="498" t="s">
        <v>245</v>
      </c>
      <c r="C8" s="129"/>
      <c r="D8" s="129"/>
      <c r="E8" s="129"/>
      <c r="N8" s="112"/>
      <c r="O8" s="112"/>
      <c r="P8" s="112"/>
      <c r="Q8" s="112"/>
      <c r="R8" s="112"/>
      <c r="S8" s="112"/>
      <c r="T8" s="112"/>
      <c r="U8" s="112"/>
      <c r="V8" s="112"/>
      <c r="W8" s="504"/>
      <c r="X8" s="504"/>
    </row>
    <row r="9" spans="1:32">
      <c r="A9" s="129"/>
      <c r="B9" s="129"/>
      <c r="C9" s="129"/>
      <c r="D9" s="129"/>
      <c r="E9" s="129"/>
      <c r="F9" s="112"/>
      <c r="G9" s="112"/>
      <c r="H9" s="112"/>
      <c r="I9" s="112"/>
      <c r="J9" s="112"/>
      <c r="N9" s="112"/>
      <c r="O9" s="112"/>
      <c r="P9" s="112"/>
      <c r="Q9" s="112"/>
      <c r="R9" s="112"/>
      <c r="S9" s="112"/>
      <c r="T9" s="112"/>
      <c r="U9" s="112"/>
      <c r="V9" s="112"/>
    </row>
    <row r="10" spans="1:32" ht="94.5" customHeight="1">
      <c r="B10" s="91" t="s">
        <v>246</v>
      </c>
      <c r="C10" s="16" t="s">
        <v>247</v>
      </c>
      <c r="D10" s="16" t="s">
        <v>248</v>
      </c>
      <c r="E10" s="16" t="s">
        <v>249</v>
      </c>
      <c r="F10" s="16" t="s">
        <v>250</v>
      </c>
      <c r="G10" s="16" t="s">
        <v>251</v>
      </c>
      <c r="H10" s="16" t="s">
        <v>252</v>
      </c>
      <c r="I10" s="16" t="s">
        <v>253</v>
      </c>
      <c r="J10" s="16" t="s">
        <v>10</v>
      </c>
      <c r="K10" s="16" t="s">
        <v>11</v>
      </c>
      <c r="L10" s="16" t="s">
        <v>254</v>
      </c>
      <c r="M10" s="16" t="s">
        <v>255</v>
      </c>
      <c r="N10" s="16" t="s">
        <v>256</v>
      </c>
      <c r="O10" s="16" t="s">
        <v>257</v>
      </c>
      <c r="P10" s="133" t="s">
        <v>258</v>
      </c>
      <c r="Q10" s="133" t="s">
        <v>259</v>
      </c>
      <c r="R10" s="133" t="s">
        <v>260</v>
      </c>
      <c r="S10" s="133" t="s">
        <v>261</v>
      </c>
      <c r="T10" s="133" t="s">
        <v>262</v>
      </c>
      <c r="U10" s="133" t="s">
        <v>263</v>
      </c>
      <c r="V10" s="133" t="s">
        <v>264</v>
      </c>
      <c r="W10" s="17" t="s">
        <v>265</v>
      </c>
      <c r="X10" s="17" t="s">
        <v>266</v>
      </c>
      <c r="Y10" s="17" t="s">
        <v>267</v>
      </c>
      <c r="Z10" s="17" t="s">
        <v>268</v>
      </c>
      <c r="AA10" s="17" t="s">
        <v>269</v>
      </c>
      <c r="AB10" s="17" t="s">
        <v>270</v>
      </c>
      <c r="AC10" s="17" t="s">
        <v>271</v>
      </c>
      <c r="AD10" s="17" t="s">
        <v>272</v>
      </c>
      <c r="AE10" s="17" t="s">
        <v>273</v>
      </c>
      <c r="AF10" s="92" t="s">
        <v>274</v>
      </c>
    </row>
    <row r="11" spans="1:32" ht="15.75">
      <c r="B11" s="195" t="str">
        <f>'Budget Filing Data'!D10</f>
        <v>SCG3995</v>
      </c>
      <c r="C11" s="195" t="str">
        <f>'Budget Filing Data'!E10</f>
        <v>Agriculture Energy Efficiency Program</v>
      </c>
      <c r="D11" s="434"/>
      <c r="E11" s="196"/>
      <c r="F11" s="197" t="str">
        <f>'Budget Filing Data'!J10</f>
        <v>Third Party</v>
      </c>
      <c r="G11" s="197" t="str">
        <f>'Budget Filing Data'!H10</f>
        <v>No</v>
      </c>
      <c r="H11" s="196" t="s">
        <v>24</v>
      </c>
      <c r="I11" s="197" t="str">
        <f>'Budget Filing Data'!G10</f>
        <v>Agricultural</v>
      </c>
      <c r="J11" s="197" t="str">
        <f>'Budget Filing Data'!I10</f>
        <v>Other</v>
      </c>
      <c r="K11" s="197" t="str">
        <f>'Budget Filing Data'!L10</f>
        <v>Resource Acquisition</v>
      </c>
      <c r="L11" s="197">
        <f>'Budget Filing Data'!B10</f>
        <v>2028</v>
      </c>
      <c r="M11" s="610">
        <f>SUM(N11:Q11)</f>
        <v>4154999.9959999993</v>
      </c>
      <c r="N11" s="197">
        <f>'Budget Filing Data'!AH10</f>
        <v>74566.8</v>
      </c>
      <c r="O11" s="197">
        <f>'Budget Filing Data'!AI10</f>
        <v>66000</v>
      </c>
      <c r="P11" s="197">
        <f>'Budget Filing Data'!AJ10</f>
        <v>2496432.86</v>
      </c>
      <c r="Q11" s="197">
        <f>'Budget Filing Data'!AK10</f>
        <v>1518000.3359999999</v>
      </c>
      <c r="R11" s="197">
        <f>'Budget Filing Data'!X10</f>
        <v>6596175.3720000004</v>
      </c>
      <c r="S11" s="197">
        <f>('Budget Filing Data'!AC10+'Budget Filing Data'!AD10+'Budget Filing Data'!AE10+'Budget Filing Data'!AP10)/'Budget Filing Data'!AA10</f>
        <v>1.4759267270435577</v>
      </c>
      <c r="T11" s="197">
        <f>('Budget Filing Data'!AC10+'Budget Filing Data'!AD10+'Budget Filing Data'!AE10+'Budget Filing Data'!AP10)/'Budget Filing Data'!AB10</f>
        <v>1.619095846871025</v>
      </c>
      <c r="U11" s="197">
        <f>('Budget Filing Data'!AT10+'Budget Filing Data'!AU10)/('Budget Filing Data'!AV10+'Budget Filing Data'!AW10)</f>
        <v>0.73018032337775751</v>
      </c>
      <c r="V11" s="197">
        <f>('Budget Filing Data'!AC10+'Budget Filing Data'!AD10+'Budget Filing Data'!AE10+'Budget Filing Data'!AP10)/'Budget Filing Data'!AA10</f>
        <v>1.4759267270435577</v>
      </c>
      <c r="W11" s="197">
        <f>'Budget Filing Data'!Q10</f>
        <v>0</v>
      </c>
      <c r="X11" s="197">
        <f>'Budget Filing Data'!R10</f>
        <v>0</v>
      </c>
      <c r="Y11" s="197">
        <f>'Budget Filing Data'!S10</f>
        <v>468280.90159999998</v>
      </c>
      <c r="Z11" s="197">
        <f>'Budget Filing Data'!AF10</f>
        <v>0</v>
      </c>
      <c r="AA11" s="197">
        <f>'Budget Filing Data'!AG10</f>
        <v>2486.5715879999998</v>
      </c>
      <c r="AB11" s="197">
        <f>'Budget Filing Data'!$T10</f>
        <v>0</v>
      </c>
      <c r="AC11" s="197">
        <f>'Budget Filing Data'!$S10</f>
        <v>468280.90159999998</v>
      </c>
      <c r="AD11" s="197">
        <f>'Budget Filing Data'!$V10</f>
        <v>0</v>
      </c>
      <c r="AE11" s="197">
        <f>'Budget Filing Data'!$W10</f>
        <v>19744.698810000002</v>
      </c>
      <c r="AF11" s="198"/>
    </row>
    <row r="12" spans="1:32" ht="15.75">
      <c r="B12" s="195" t="str">
        <f>'Budget Filing Data'!D11</f>
        <v>SCG3996</v>
      </c>
      <c r="C12" s="195" t="str">
        <f>'Budget Filing Data'!E11</f>
        <v>Small/Medium Commercial Program</v>
      </c>
      <c r="D12" s="434" t="s">
        <v>48</v>
      </c>
      <c r="E12" s="434" t="s">
        <v>275</v>
      </c>
      <c r="F12" s="197" t="str">
        <f>'Budget Filing Data'!J11</f>
        <v>Third Party</v>
      </c>
      <c r="G12" s="197" t="str">
        <f>'Budget Filing Data'!H11</f>
        <v>No</v>
      </c>
      <c r="H12" s="196" t="s">
        <v>24</v>
      </c>
      <c r="I12" s="197" t="str">
        <f>'Budget Filing Data'!G11</f>
        <v>Commercial</v>
      </c>
      <c r="J12" s="197" t="str">
        <f>'Budget Filing Data'!I11</f>
        <v>Other</v>
      </c>
      <c r="K12" s="197" t="str">
        <f>'Budget Filing Data'!L11</f>
        <v>Resource Acquisition</v>
      </c>
      <c r="L12" s="197">
        <f>'Budget Filing Data'!B11</f>
        <v>2028</v>
      </c>
      <c r="M12" s="610">
        <f t="shared" ref="M12" si="0">SUM(N12:Q12)</f>
        <v>6225000</v>
      </c>
      <c r="N12" s="197">
        <f>'Budget Filing Data'!AH11</f>
        <v>550735.15</v>
      </c>
      <c r="O12" s="197">
        <f>'Budget Filing Data'!AI11</f>
        <v>420412</v>
      </c>
      <c r="P12" s="197">
        <f>'Budget Filing Data'!AJ11</f>
        <v>2436974.85</v>
      </c>
      <c r="Q12" s="197">
        <f>'Budget Filing Data'!AK11</f>
        <v>2816878</v>
      </c>
      <c r="R12" s="197">
        <f>'Budget Filing Data'!X11</f>
        <v>13081451.43</v>
      </c>
      <c r="S12" s="197">
        <f>('Budget Filing Data'!AC11+'Budget Filing Data'!AD11+'Budget Filing Data'!AE11+'Budget Filing Data'!AP11)/'Budget Filing Data'!AA11</f>
        <v>1.9502375510178778</v>
      </c>
      <c r="T12" s="197">
        <f>('Budget Filing Data'!AC11+'Budget Filing Data'!AD11)/'Budget Filing Data'!AB11</f>
        <v>2.1506066658411194</v>
      </c>
      <c r="U12" s="197">
        <f>('Budget Filing Data'!AT11+'Budget Filing Data'!AU11)/('Budget Filing Data'!AV11+'Budget Filing Data'!AW11)</f>
        <v>0.76224517602824482</v>
      </c>
      <c r="V12" s="197">
        <f>('Budget Filing Data'!AC11+'Budget Filing Data'!AD11+'Budget Filing Data'!AE11+'Budget Filing Data'!AP11)/'Budget Filing Data'!AA11</f>
        <v>1.9502375510178778</v>
      </c>
      <c r="W12" s="197">
        <f>'Budget Filing Data'!Q11</f>
        <v>984683.50600000005</v>
      </c>
      <c r="X12" s="197">
        <f>'Budget Filing Data'!R11</f>
        <v>145.81409049999999</v>
      </c>
      <c r="Y12" s="197">
        <f>'Budget Filing Data'!S11</f>
        <v>550121.03040000005</v>
      </c>
      <c r="Z12" s="197">
        <f>'Budget Filing Data'!AF11</f>
        <v>151.93586590000001</v>
      </c>
      <c r="AA12" s="197">
        <f>'Budget Filing Data'!AG11</f>
        <v>2921.1426710000001</v>
      </c>
      <c r="AB12" s="197">
        <f>'Budget Filing Data'!$T11</f>
        <v>11707939.449999999</v>
      </c>
      <c r="AC12" s="197">
        <f>'Budget Filing Data'!$S11</f>
        <v>550121.03040000005</v>
      </c>
      <c r="AD12" s="197">
        <f>'Budget Filing Data'!$V11</f>
        <v>1468.621527</v>
      </c>
      <c r="AE12" s="197">
        <f>'Budget Filing Data'!$W11</f>
        <v>37716.47423</v>
      </c>
      <c r="AF12" s="198"/>
    </row>
    <row r="13" spans="1:32" ht="15.75">
      <c r="B13" s="195" t="str">
        <f>'Budget Filing Data'!D12</f>
        <v>SCG3997</v>
      </c>
      <c r="C13" s="195" t="str">
        <f>'Budget Filing Data'!E12</f>
        <v>Large Commercial Energy Efficiency Program</v>
      </c>
      <c r="D13" s="434"/>
      <c r="E13" s="434"/>
      <c r="F13" s="197" t="str">
        <f>'Budget Filing Data'!J12</f>
        <v>Third Party</v>
      </c>
      <c r="G13" s="197" t="str">
        <f>'Budget Filing Data'!H12</f>
        <v>No</v>
      </c>
      <c r="H13" s="196" t="s">
        <v>24</v>
      </c>
      <c r="I13" s="197" t="str">
        <f>'Budget Filing Data'!G12</f>
        <v>Commercial</v>
      </c>
      <c r="J13" s="197" t="str">
        <f>'Budget Filing Data'!I12</f>
        <v>Other</v>
      </c>
      <c r="K13" s="197" t="str">
        <f>'Budget Filing Data'!L12</f>
        <v>Resource Acquisition</v>
      </c>
      <c r="L13" s="197">
        <f>'Budget Filing Data'!B12</f>
        <v>2028</v>
      </c>
      <c r="M13" s="610">
        <f t="shared" ref="M13:M75" si="1">SUM(N13:Q13)</f>
        <v>3899999.9979999997</v>
      </c>
      <c r="N13" s="197">
        <f>'Budget Filing Data'!AH12</f>
        <v>308495.84999999998</v>
      </c>
      <c r="O13" s="197">
        <f>'Budget Filing Data'!AI12</f>
        <v>170230</v>
      </c>
      <c r="P13" s="197">
        <f>'Budget Filing Data'!AJ12</f>
        <v>962060.24</v>
      </c>
      <c r="Q13" s="197">
        <f>'Budget Filing Data'!AK12</f>
        <v>2459213.9079999998</v>
      </c>
      <c r="R13" s="197">
        <f>'Budget Filing Data'!X12</f>
        <v>12019509.16</v>
      </c>
      <c r="S13" s="197">
        <f>('Budget Filing Data'!AC12+'Budget Filing Data'!AD12+'Budget Filing Data'!AE12+'Budget Filing Data'!AP12)/'Budget Filing Data'!AA12</f>
        <v>1.9249643586811531</v>
      </c>
      <c r="T13" s="197">
        <f>('Budget Filing Data'!AC12+'Budget Filing Data'!AD12)/'Budget Filing Data'!AB12</f>
        <v>3.1883602617280165</v>
      </c>
      <c r="U13" s="197">
        <f>('Budget Filing Data'!AT12+'Budget Filing Data'!AU12)/('Budget Filing Data'!AV12+'Budget Filing Data'!AW12)</f>
        <v>0.90197013648542257</v>
      </c>
      <c r="V13" s="197">
        <f>('Budget Filing Data'!AC12+'Budget Filing Data'!AD12+'Budget Filing Data'!AE12+'Budget Filing Data'!AP12)/'Budget Filing Data'!AA12</f>
        <v>1.9249643586811531</v>
      </c>
      <c r="W13" s="197">
        <f>'Budget Filing Data'!Q12</f>
        <v>44576.518609999999</v>
      </c>
      <c r="X13" s="197">
        <f>'Budget Filing Data'!R12</f>
        <v>5.6259828809999997</v>
      </c>
      <c r="Y13" s="197">
        <f>'Budget Filing Data'!S12</f>
        <v>1227178.787</v>
      </c>
      <c r="Z13" s="197">
        <f>'Budget Filing Data'!AF12</f>
        <v>5.7322615670000001</v>
      </c>
      <c r="AA13" s="197">
        <f>'Budget Filing Data'!AG12</f>
        <v>6516.3193579999997</v>
      </c>
      <c r="AB13" s="197">
        <f>'Budget Filing Data'!$T12</f>
        <v>491595.20270000002</v>
      </c>
      <c r="AC13" s="197">
        <f>'Budget Filing Data'!$S12</f>
        <v>1227178.787</v>
      </c>
      <c r="AD13" s="197">
        <f>'Budget Filing Data'!$V12</f>
        <v>53.36027455</v>
      </c>
      <c r="AE13" s="197">
        <f>'Budget Filing Data'!$W12</f>
        <v>34744.152840000002</v>
      </c>
      <c r="AF13" s="198"/>
    </row>
    <row r="14" spans="1:32" ht="15.75">
      <c r="B14" s="195" t="str">
        <f>'Budget Filing Data'!D13</f>
        <v>SCG3998</v>
      </c>
      <c r="C14" s="195" t="str">
        <f>'Budget Filing Data'!E13</f>
        <v>Industrial Energy Efficiency Program</v>
      </c>
      <c r="D14" s="434" t="s">
        <v>48</v>
      </c>
      <c r="E14" s="434" t="s">
        <v>275</v>
      </c>
      <c r="F14" s="197" t="str">
        <f>'Budget Filing Data'!J13</f>
        <v>Third Party</v>
      </c>
      <c r="G14" s="197" t="str">
        <f>'Budget Filing Data'!H13</f>
        <v>No</v>
      </c>
      <c r="H14" s="196" t="s">
        <v>24</v>
      </c>
      <c r="I14" s="197" t="str">
        <f>'Budget Filing Data'!G13</f>
        <v>Industrial</v>
      </c>
      <c r="J14" s="197" t="str">
        <f>'Budget Filing Data'!I13</f>
        <v>Other</v>
      </c>
      <c r="K14" s="197" t="str">
        <f>'Budget Filing Data'!L13</f>
        <v>Resource Acquisition</v>
      </c>
      <c r="L14" s="197">
        <f>'Budget Filing Data'!B13</f>
        <v>2028</v>
      </c>
      <c r="M14" s="610">
        <f t="shared" si="1"/>
        <v>6085000.0010000002</v>
      </c>
      <c r="N14" s="197">
        <f>'Budget Filing Data'!AH13</f>
        <v>514025.73</v>
      </c>
      <c r="O14" s="197">
        <f>'Budget Filing Data'!AI13</f>
        <v>199813.33</v>
      </c>
      <c r="P14" s="197">
        <f>'Budget Filing Data'!AJ13</f>
        <v>2752255.08</v>
      </c>
      <c r="Q14" s="197">
        <f>'Budget Filing Data'!AK13</f>
        <v>2618905.861</v>
      </c>
      <c r="R14" s="197">
        <f>'Budget Filing Data'!X13</f>
        <v>22281903.899999999</v>
      </c>
      <c r="S14" s="197">
        <f>('Budget Filing Data'!AC13+'Budget Filing Data'!AD13+'Budget Filing Data'!AE13+'Budget Filing Data'!AP13)/'Budget Filing Data'!AA13</f>
        <v>2.9950817292991174</v>
      </c>
      <c r="T14" s="197">
        <f>('Budget Filing Data'!AC13+'Budget Filing Data'!AD13)/'Budget Filing Data'!AB13</f>
        <v>3.7478601442019239</v>
      </c>
      <c r="U14" s="197">
        <f>('Budget Filing Data'!AT13+'Budget Filing Data'!AU13)/('Budget Filing Data'!AV13+'Budget Filing Data'!AW13)</f>
        <v>0.97235519980484608</v>
      </c>
      <c r="V14" s="197">
        <f>('Budget Filing Data'!AC13+'Budget Filing Data'!AD13+'Budget Filing Data'!AE13+'Budget Filing Data'!AP13)/'Budget Filing Data'!AA13</f>
        <v>2.9950817292991174</v>
      </c>
      <c r="W14" s="197">
        <f>'Budget Filing Data'!Q13</f>
        <v>0</v>
      </c>
      <c r="X14" s="197">
        <f>'Budget Filing Data'!R13</f>
        <v>0</v>
      </c>
      <c r="Y14" s="197">
        <f>'Budget Filing Data'!S13</f>
        <v>1474219.0989999999</v>
      </c>
      <c r="Z14" s="197">
        <f>'Budget Filing Data'!AF13</f>
        <v>0</v>
      </c>
      <c r="AA14" s="197">
        <f>'Budget Filing Data'!AG13</f>
        <v>7828.1034140000002</v>
      </c>
      <c r="AB14" s="197">
        <f>'Budget Filing Data'!$T13</f>
        <v>0</v>
      </c>
      <c r="AC14" s="197">
        <f>'Budget Filing Data'!$S13</f>
        <v>1474219.0989999999</v>
      </c>
      <c r="AD14" s="197">
        <f>'Budget Filing Data'!$V13</f>
        <v>0</v>
      </c>
      <c r="AE14" s="197">
        <f>'Budget Filing Data'!$W13</f>
        <v>65622.236520000006</v>
      </c>
      <c r="AF14" s="198"/>
    </row>
    <row r="15" spans="1:32" ht="15.75">
      <c r="B15" s="195" t="str">
        <f>'Budget Filing Data'!D14</f>
        <v>SCG3999</v>
      </c>
      <c r="C15" s="195" t="str">
        <f>'Budget Filing Data'!E14</f>
        <v>Public Direct Install Program</v>
      </c>
      <c r="D15" s="434" t="s">
        <v>42</v>
      </c>
      <c r="E15" s="434" t="s">
        <v>276</v>
      </c>
      <c r="F15" s="197" t="str">
        <f>'Budget Filing Data'!J14</f>
        <v>Third Party</v>
      </c>
      <c r="G15" s="197" t="str">
        <f>'Budget Filing Data'!H14</f>
        <v>No</v>
      </c>
      <c r="H15" s="196" t="s">
        <v>24</v>
      </c>
      <c r="I15" s="197" t="str">
        <f>'Budget Filing Data'!G14</f>
        <v>Public</v>
      </c>
      <c r="J15" s="197" t="str">
        <f>'Budget Filing Data'!I14</f>
        <v>Other</v>
      </c>
      <c r="K15" s="197" t="str">
        <f>'Budget Filing Data'!L14</f>
        <v>Resource Acquisition</v>
      </c>
      <c r="L15" s="197">
        <f>'Budget Filing Data'!B14</f>
        <v>2028</v>
      </c>
      <c r="M15" s="610">
        <f t="shared" si="1"/>
        <v>5150000</v>
      </c>
      <c r="N15" s="197">
        <f>'Budget Filing Data'!AH14</f>
        <v>157713.54999999999</v>
      </c>
      <c r="O15" s="197">
        <f>'Budget Filing Data'!AI14</f>
        <v>150000</v>
      </c>
      <c r="P15" s="197">
        <f>'Budget Filing Data'!AJ14</f>
        <v>742286.45</v>
      </c>
      <c r="Q15" s="197">
        <f>'Budget Filing Data'!AK14</f>
        <v>4100000</v>
      </c>
      <c r="R15" s="197">
        <f>'Budget Filing Data'!X14</f>
        <v>18537393.77</v>
      </c>
      <c r="S15" s="197">
        <f>('Budget Filing Data'!AC14+'Budget Filing Data'!AD14+'Budget Filing Data'!AE14+'Budget Filing Data'!AP14)/'Budget Filing Data'!AA14</f>
        <v>3.7054053512528422</v>
      </c>
      <c r="T15" s="197">
        <f>('Budget Filing Data'!AC14+'Budget Filing Data'!AD14)/'Budget Filing Data'!AB14</f>
        <v>3.7054053512528422</v>
      </c>
      <c r="U15" s="197">
        <f>('Budget Filing Data'!AT14+'Budget Filing Data'!AU14)/('Budget Filing Data'!AV14+'Budget Filing Data'!AW14)</f>
        <v>0.99955419845458693</v>
      </c>
      <c r="V15" s="197">
        <f>('Budget Filing Data'!AC14+'Budget Filing Data'!AD14+'Budget Filing Data'!AE14+'Budget Filing Data'!AP14)/'Budget Filing Data'!AA14</f>
        <v>3.7054053512528422</v>
      </c>
      <c r="W15" s="197">
        <f>'Budget Filing Data'!Q14</f>
        <v>-17143.789130000001</v>
      </c>
      <c r="X15" s="197">
        <f>'Budget Filing Data'!R14</f>
        <v>-1.1011618839999999</v>
      </c>
      <c r="Y15" s="197">
        <f>'Budget Filing Data'!S14</f>
        <v>1003223.785</v>
      </c>
      <c r="Z15" s="197">
        <f>'Budget Filing Data'!AF14</f>
        <v>-3.5636752079999998</v>
      </c>
      <c r="AA15" s="197">
        <f>'Budget Filing Data'!AG14</f>
        <v>5327.118297</v>
      </c>
      <c r="AB15" s="197">
        <f>'Budget Filing Data'!$T14</f>
        <v>-342875.78259999998</v>
      </c>
      <c r="AC15" s="197">
        <f>'Budget Filing Data'!$S14</f>
        <v>1003223.785</v>
      </c>
      <c r="AD15" s="197">
        <f>'Budget Filing Data'!$V14</f>
        <v>-49.523859059999999</v>
      </c>
      <c r="AE15" s="197">
        <f>'Budget Filing Data'!$W14</f>
        <v>56010.477579999999</v>
      </c>
      <c r="AF15" s="198"/>
    </row>
    <row r="16" spans="1:32" ht="15.75">
      <c r="B16" s="195" t="str">
        <f>'Budget Filing Data'!D15</f>
        <v>SCG4000</v>
      </c>
      <c r="C16" s="195" t="str">
        <f>'Budget Filing Data'!E15</f>
        <v>Large Public Energy Efficiency Program</v>
      </c>
      <c r="D16" s="434"/>
      <c r="E16" s="434"/>
      <c r="F16" s="197" t="str">
        <f>'Budget Filing Data'!J15</f>
        <v>Third Party</v>
      </c>
      <c r="G16" s="197" t="str">
        <f>'Budget Filing Data'!H15</f>
        <v>No</v>
      </c>
      <c r="H16" s="196" t="s">
        <v>24</v>
      </c>
      <c r="I16" s="197" t="str">
        <f>'Budget Filing Data'!G15</f>
        <v>Public</v>
      </c>
      <c r="J16" s="197" t="str">
        <f>'Budget Filing Data'!I15</f>
        <v>Other</v>
      </c>
      <c r="K16" s="197" t="str">
        <f>'Budget Filing Data'!L15</f>
        <v>Resource Acquisition</v>
      </c>
      <c r="L16" s="197">
        <f>'Budget Filing Data'!B15</f>
        <v>2028</v>
      </c>
      <c r="M16" s="610">
        <f t="shared" si="1"/>
        <v>1850000</v>
      </c>
      <c r="N16" s="197">
        <f>'Budget Filing Data'!AH15</f>
        <v>102563.05</v>
      </c>
      <c r="O16" s="197">
        <f>'Budget Filing Data'!AI15</f>
        <v>175000</v>
      </c>
      <c r="P16" s="197">
        <f>'Budget Filing Data'!AJ15</f>
        <v>655806.94999999995</v>
      </c>
      <c r="Q16" s="197">
        <f>'Budget Filing Data'!AK15</f>
        <v>916630</v>
      </c>
      <c r="R16" s="197">
        <f>'Budget Filing Data'!X15</f>
        <v>3649825.6310000001</v>
      </c>
      <c r="S16" s="197">
        <f>('Budget Filing Data'!AC15+'Budget Filing Data'!AD15+'Budget Filing Data'!AE15+'Budget Filing Data'!AP15)/'Budget Filing Data'!AA15</f>
        <v>1.535034178113148</v>
      </c>
      <c r="T16" s="197">
        <f>('Budget Filing Data'!AC15+'Budget Filing Data'!AD15)/'Budget Filing Data'!AB15</f>
        <v>2.0079336470772735</v>
      </c>
      <c r="U16" s="197">
        <f>('Budget Filing Data'!AT15+'Budget Filing Data'!AU15)/('Budget Filing Data'!AV15+'Budget Filing Data'!AW15)</f>
        <v>0.80763477434112196</v>
      </c>
      <c r="V16" s="197">
        <f>('Budget Filing Data'!AC15+'Budget Filing Data'!AD15+'Budget Filing Data'!AE15+'Budget Filing Data'!AP15)/'Budget Filing Data'!AA15</f>
        <v>1.535034178113148</v>
      </c>
      <c r="W16" s="197">
        <f>'Budget Filing Data'!Q15</f>
        <v>107138.68</v>
      </c>
      <c r="X16" s="197">
        <f>'Budget Filing Data'!R15</f>
        <v>3.47045</v>
      </c>
      <c r="Y16" s="197">
        <f>'Budget Filing Data'!S15</f>
        <v>223402.82</v>
      </c>
      <c r="Z16" s="197">
        <f>'Budget Filing Data'!AF15</f>
        <v>3.739333502</v>
      </c>
      <c r="AA16" s="197">
        <f>'Budget Filing Data'!AG15</f>
        <v>1186.2689740000001</v>
      </c>
      <c r="AB16" s="197">
        <f>'Budget Filing Data'!$T15</f>
        <v>865642.64599999995</v>
      </c>
      <c r="AC16" s="197">
        <f>'Budget Filing Data'!$S15</f>
        <v>223402.82</v>
      </c>
      <c r="AD16" s="197">
        <f>'Budget Filing Data'!$V15</f>
        <v>37.642508470000003</v>
      </c>
      <c r="AE16" s="197">
        <f>'Budget Filing Data'!$W15</f>
        <v>10791.168379999999</v>
      </c>
      <c r="AF16" s="198"/>
    </row>
    <row r="17" spans="2:32" ht="15.75">
      <c r="B17" s="195" t="str">
        <f>'Budget Filing Data'!D16</f>
        <v>SCG4001</v>
      </c>
      <c r="C17" s="195" t="str">
        <f>'Budget Filing Data'!E16</f>
        <v>Regional Energy Pathways</v>
      </c>
      <c r="D17" s="196"/>
      <c r="E17" s="434"/>
      <c r="F17" s="197" t="str">
        <f>'Budget Filing Data'!J16</f>
        <v>Core PA</v>
      </c>
      <c r="G17" s="197" t="str">
        <f>'Budget Filing Data'!H16</f>
        <v>No</v>
      </c>
      <c r="H17" s="196" t="s">
        <v>15</v>
      </c>
      <c r="I17" s="197" t="str">
        <f>'Budget Filing Data'!G16</f>
        <v>Public</v>
      </c>
      <c r="J17" s="197" t="str">
        <f>'Budget Filing Data'!I16</f>
        <v>Government Partnership</v>
      </c>
      <c r="K17" s="197" t="str">
        <f>'Budget Filing Data'!L16</f>
        <v>Market Support</v>
      </c>
      <c r="L17" s="197">
        <f>'Budget Filing Data'!B16</f>
        <v>2028</v>
      </c>
      <c r="M17" s="610">
        <f t="shared" si="1"/>
        <v>1875000</v>
      </c>
      <c r="N17" s="197">
        <f>'Budget Filing Data'!AH16</f>
        <v>148038.35</v>
      </c>
      <c r="O17" s="197">
        <f>'Budget Filing Data'!AI16</f>
        <v>46120.35</v>
      </c>
      <c r="P17" s="197">
        <f>'Budget Filing Data'!AJ16</f>
        <v>1680841.3</v>
      </c>
      <c r="Q17" s="197">
        <f>'Budget Filing Data'!AK16</f>
        <v>0</v>
      </c>
      <c r="R17" s="197">
        <f>'Budget Filing Data'!X16</f>
        <v>0</v>
      </c>
      <c r="S17" s="197">
        <f>('Budget Filing Data'!AC16+'Budget Filing Data'!AD16+'Budget Filing Data'!AE16+'Budget Filing Data'!AP16)/'Budget Filing Data'!AA16</f>
        <v>0</v>
      </c>
      <c r="T17" s="197">
        <f>('Budget Filing Data'!AC16+'Budget Filing Data'!AD16)/'Budget Filing Data'!AB16</f>
        <v>0</v>
      </c>
      <c r="U17" s="197">
        <f>('Budget Filing Data'!AT16+'Budget Filing Data'!AU16)/('Budget Filing Data'!AV16+'Budget Filing Data'!AW16)</f>
        <v>0</v>
      </c>
      <c r="V17" s="197">
        <f>('Budget Filing Data'!AC16+'Budget Filing Data'!AD16+'Budget Filing Data'!AE16+'Budget Filing Data'!AP16)/'Budget Filing Data'!AA16</f>
        <v>0</v>
      </c>
      <c r="W17" s="197">
        <f>'Budget Filing Data'!Q16</f>
        <v>0</v>
      </c>
      <c r="X17" s="197">
        <f>'Budget Filing Data'!R16</f>
        <v>0</v>
      </c>
      <c r="Y17" s="197">
        <f>'Budget Filing Data'!S16</f>
        <v>0</v>
      </c>
      <c r="Z17" s="197">
        <f>'Budget Filing Data'!AF16</f>
        <v>0</v>
      </c>
      <c r="AA17" s="197">
        <f>'Budget Filing Data'!AG16</f>
        <v>0</v>
      </c>
      <c r="AB17" s="197">
        <f>'Budget Filing Data'!$T16</f>
        <v>0</v>
      </c>
      <c r="AC17" s="197">
        <f>'Budget Filing Data'!$S16</f>
        <v>0</v>
      </c>
      <c r="AD17" s="197">
        <f>'Budget Filing Data'!$V16</f>
        <v>0</v>
      </c>
      <c r="AE17" s="197">
        <f>'Budget Filing Data'!$W16</f>
        <v>0</v>
      </c>
      <c r="AF17" s="198"/>
    </row>
    <row r="18" spans="2:32" ht="15.75">
      <c r="B18" s="195" t="str">
        <f>'Budget Filing Data'!D17</f>
        <v>SCG4002</v>
      </c>
      <c r="C18" s="195" t="str">
        <f>'Budget Filing Data'!E17</f>
        <v>Multifamily Direct Install Program</v>
      </c>
      <c r="D18" s="434" t="s">
        <v>48</v>
      </c>
      <c r="E18" s="434" t="s">
        <v>275</v>
      </c>
      <c r="F18" s="197" t="str">
        <f>'Budget Filing Data'!J17</f>
        <v>Third Party</v>
      </c>
      <c r="G18" s="197" t="str">
        <f>'Budget Filing Data'!H17</f>
        <v>No</v>
      </c>
      <c r="H18" s="196" t="s">
        <v>24</v>
      </c>
      <c r="I18" s="197" t="str">
        <f>'Budget Filing Data'!G17</f>
        <v>Residential</v>
      </c>
      <c r="J18" s="197" t="str">
        <f>'Budget Filing Data'!I17</f>
        <v>Other</v>
      </c>
      <c r="K18" s="197" t="str">
        <f>'Budget Filing Data'!L17</f>
        <v>Resource Acquisition</v>
      </c>
      <c r="L18" s="197">
        <f>'Budget Filing Data'!B17</f>
        <v>2028</v>
      </c>
      <c r="M18" s="610">
        <f>SUM(N18:Q18)</f>
        <v>4700000.0039999997</v>
      </c>
      <c r="N18" s="197">
        <f>'Budget Filing Data'!AH17</f>
        <v>170618.45</v>
      </c>
      <c r="O18" s="197">
        <f>'Budget Filing Data'!AI17</f>
        <v>157433</v>
      </c>
      <c r="P18" s="197">
        <f>'Budget Filing Data'!AJ17</f>
        <v>789381.89</v>
      </c>
      <c r="Q18" s="197">
        <f>'Budget Filing Data'!AK17</f>
        <v>3582566.6639999999</v>
      </c>
      <c r="R18" s="197">
        <f>'Budget Filing Data'!X17</f>
        <v>3206862.9750000001</v>
      </c>
      <c r="S18" s="197">
        <f>('Budget Filing Data'!AC17+'Budget Filing Data'!AD17+'Budget Filing Data'!AE17+'Budget Filing Data'!AP17)/'Budget Filing Data'!AA17</f>
        <v>0.69323596924393849</v>
      </c>
      <c r="T18" s="197">
        <f>('Budget Filing Data'!AC17+'Budget Filing Data'!AD17)/'Budget Filing Data'!AB17</f>
        <v>0.71083133504113849</v>
      </c>
      <c r="U18" s="197">
        <f>('Budget Filing Data'!AT17+'Budget Filing Data'!AU17)/('Budget Filing Data'!AV17+'Budget Filing Data'!AW17)</f>
        <v>0.42822582418275862</v>
      </c>
      <c r="V18" s="197">
        <f>('Budget Filing Data'!AC17+'Budget Filing Data'!AD17+'Budget Filing Data'!AE17+'Budget Filing Data'!AP17)/'Budget Filing Data'!AA17</f>
        <v>0.69323596924393849</v>
      </c>
      <c r="W18" s="197">
        <f>'Budget Filing Data'!Q17</f>
        <v>-2013.3698340000001</v>
      </c>
      <c r="X18" s="197">
        <f>'Budget Filing Data'!R17</f>
        <v>-1.237982251</v>
      </c>
      <c r="Y18" s="197">
        <f>'Budget Filing Data'!S17</f>
        <v>171034.22889999999</v>
      </c>
      <c r="Z18" s="197">
        <f>'Budget Filing Data'!AF17</f>
        <v>-1.259019425</v>
      </c>
      <c r="AA18" s="197">
        <f>'Budget Filing Data'!AG17</f>
        <v>908.1917555</v>
      </c>
      <c r="AB18" s="197">
        <f>'Budget Filing Data'!$T17</f>
        <v>-100424.7167</v>
      </c>
      <c r="AC18" s="197">
        <f>'Budget Filing Data'!$S17</f>
        <v>171034.22889999999</v>
      </c>
      <c r="AD18" s="197">
        <f>'Budget Filing Data'!$V17</f>
        <v>-20.27936244</v>
      </c>
      <c r="AE18" s="197">
        <f>'Budget Filing Data'!$W17</f>
        <v>9642.5043569999998</v>
      </c>
      <c r="AF18" s="198"/>
    </row>
    <row r="19" spans="2:32" ht="15.75">
      <c r="B19" s="195" t="str">
        <f>'Budget Filing Data'!D18</f>
        <v>SCG4003</v>
      </c>
      <c r="C19" s="195" t="str">
        <f>'Budget Filing Data'!E18</f>
        <v>Mobile Home Direct Install Program</v>
      </c>
      <c r="D19" s="434" t="s">
        <v>48</v>
      </c>
      <c r="E19" s="434" t="s">
        <v>275</v>
      </c>
      <c r="F19" s="197" t="str">
        <f>'Budget Filing Data'!J18</f>
        <v>Third Party</v>
      </c>
      <c r="G19" s="197" t="str">
        <f>'Budget Filing Data'!H18</f>
        <v>No</v>
      </c>
      <c r="H19" s="196" t="s">
        <v>24</v>
      </c>
      <c r="I19" s="197" t="str">
        <f>'Budget Filing Data'!G18</f>
        <v>Residential</v>
      </c>
      <c r="J19" s="197" t="str">
        <f>'Budget Filing Data'!I18</f>
        <v>Other</v>
      </c>
      <c r="K19" s="197" t="str">
        <f>'Budget Filing Data'!L18</f>
        <v>Equity</v>
      </c>
      <c r="L19" s="197">
        <f>'Budget Filing Data'!B18</f>
        <v>2028</v>
      </c>
      <c r="M19" s="610">
        <f t="shared" si="1"/>
        <v>3855000</v>
      </c>
      <c r="N19" s="197">
        <f>'Budget Filing Data'!AH18</f>
        <v>160487.65</v>
      </c>
      <c r="O19" s="197">
        <f>'Budget Filing Data'!AI18</f>
        <v>112500</v>
      </c>
      <c r="P19" s="197">
        <f>'Budget Filing Data'!AJ18</f>
        <v>507012.35</v>
      </c>
      <c r="Q19" s="197">
        <f>'Budget Filing Data'!AK18</f>
        <v>3075000</v>
      </c>
      <c r="R19" s="197">
        <f>'Budget Filing Data'!X18</f>
        <v>1863725.638</v>
      </c>
      <c r="S19" s="197">
        <f>('Budget Filing Data'!AC18+'Budget Filing Data'!AD18+'Budget Filing Data'!AE18+'Budget Filing Data'!AP18)/'Budget Filing Data'!AA18</f>
        <v>0.49771042435780255</v>
      </c>
      <c r="T19" s="197">
        <f>('Budget Filing Data'!AC18+'Budget Filing Data'!AD18)/'Budget Filing Data'!AB18</f>
        <v>0.49641799973689416</v>
      </c>
      <c r="U19" s="197">
        <f>('Budget Filing Data'!AT18+'Budget Filing Data'!AU18)/('Budget Filing Data'!AV18+'Budget Filing Data'!AW18)</f>
        <v>0.29819031297474963</v>
      </c>
      <c r="V19" s="197">
        <f>('Budget Filing Data'!AC18+'Budget Filing Data'!AD18+'Budget Filing Data'!AE18+'Budget Filing Data'!AP18)/'Budget Filing Data'!AA18</f>
        <v>0.49771042435780255</v>
      </c>
      <c r="W19" s="197">
        <f>'Budget Filing Data'!Q18</f>
        <v>526180.42489999998</v>
      </c>
      <c r="X19" s="197">
        <f>'Budget Filing Data'!R18</f>
        <v>339.74101539999998</v>
      </c>
      <c r="Y19" s="197">
        <f>'Budget Filing Data'!S18</f>
        <v>43971.535279999996</v>
      </c>
      <c r="Z19" s="197">
        <f>'Budget Filing Data'!AF18</f>
        <v>125.0587957</v>
      </c>
      <c r="AA19" s="197">
        <f>'Budget Filing Data'!AG18</f>
        <v>233.48885229999999</v>
      </c>
      <c r="AB19" s="197">
        <f>'Budget Filing Data'!$T18</f>
        <v>6681781.8130000001</v>
      </c>
      <c r="AC19" s="197">
        <f>'Budget Filing Data'!$S18</f>
        <v>43971.535279999996</v>
      </c>
      <c r="AD19" s="197">
        <f>'Budget Filing Data'!$V18</f>
        <v>970.14624309999999</v>
      </c>
      <c r="AE19" s="197">
        <f>'Budget Filing Data'!$W18</f>
        <v>3727.811698</v>
      </c>
      <c r="AF19" s="198"/>
    </row>
    <row r="20" spans="2:32" ht="15.75">
      <c r="B20" s="195" t="str">
        <f>'Budget Filing Data'!D19</f>
        <v>SCG4004</v>
      </c>
      <c r="C20" s="195" t="str">
        <f>'Budget Filing Data'!E19</f>
        <v>Community Language Efficiency Outreach Program</v>
      </c>
      <c r="D20" s="196"/>
      <c r="E20" s="434"/>
      <c r="F20" s="197" t="str">
        <f>'Budget Filing Data'!J19</f>
        <v>Third Party</v>
      </c>
      <c r="G20" s="197" t="str">
        <f>'Budget Filing Data'!H19</f>
        <v>No</v>
      </c>
      <c r="H20" s="196" t="s">
        <v>24</v>
      </c>
      <c r="I20" s="197" t="str">
        <f>'Budget Filing Data'!G19</f>
        <v>Residential</v>
      </c>
      <c r="J20" s="197" t="str">
        <f>'Budget Filing Data'!I19</f>
        <v>Other</v>
      </c>
      <c r="K20" s="197" t="str">
        <f>'Budget Filing Data'!L19</f>
        <v>Equity</v>
      </c>
      <c r="L20" s="197">
        <f>'Budget Filing Data'!B19</f>
        <v>2028</v>
      </c>
      <c r="M20" s="610">
        <f t="shared" si="1"/>
        <v>5545000</v>
      </c>
      <c r="N20" s="197">
        <f>'Budget Filing Data'!AH19</f>
        <v>304222.8</v>
      </c>
      <c r="O20" s="197">
        <f>'Budget Filing Data'!AI19</f>
        <v>206250</v>
      </c>
      <c r="P20" s="197">
        <f>'Budget Filing Data'!AJ19</f>
        <v>1138278.3999999999</v>
      </c>
      <c r="Q20" s="197">
        <f>'Budget Filing Data'!AK19</f>
        <v>3896248.8</v>
      </c>
      <c r="R20" s="197">
        <f>'Budget Filing Data'!X19</f>
        <v>2467194.7949999999</v>
      </c>
      <c r="S20" s="197">
        <f>('Budget Filing Data'!AC19+'Budget Filing Data'!AD19+'Budget Filing Data'!AE19+'Budget Filing Data'!AP19)/'Budget Filing Data'!AA19</f>
        <v>0.46206876307247247</v>
      </c>
      <c r="T20" s="197">
        <f>('Budget Filing Data'!AC19+'Budget Filing Data'!AD19)/'Budget Filing Data'!AB19</f>
        <v>0.45696018921069742</v>
      </c>
      <c r="U20" s="197">
        <f>('Budget Filing Data'!AT19+'Budget Filing Data'!AU19)/('Budget Filing Data'!AV19+'Budget Filing Data'!AW19)</f>
        <v>0.31163131749119949</v>
      </c>
      <c r="V20" s="197">
        <f>('Budget Filing Data'!AC19+'Budget Filing Data'!AD19+'Budget Filing Data'!AE19+'Budget Filing Data'!AP19)/'Budget Filing Data'!AA19</f>
        <v>0.46206876307247247</v>
      </c>
      <c r="W20" s="197">
        <f>'Budget Filing Data'!Q19</f>
        <v>251090.37890000001</v>
      </c>
      <c r="X20" s="197">
        <f>'Budget Filing Data'!R19</f>
        <v>325.36969049999999</v>
      </c>
      <c r="Y20" s="197">
        <f>'Budget Filing Data'!S19</f>
        <v>94377.163870000004</v>
      </c>
      <c r="Z20" s="197">
        <f>'Budget Filing Data'!AF19</f>
        <v>41.71472198</v>
      </c>
      <c r="AA20" s="197">
        <f>'Budget Filing Data'!AG19</f>
        <v>501.14274010000003</v>
      </c>
      <c r="AB20" s="197">
        <f>'Budget Filing Data'!$T19</f>
        <v>3907391.0690000001</v>
      </c>
      <c r="AC20" s="197">
        <f>'Budget Filing Data'!$S19</f>
        <v>94377.163870000004</v>
      </c>
      <c r="AD20" s="197">
        <f>'Budget Filing Data'!$V19</f>
        <v>657.89929559999996</v>
      </c>
      <c r="AE20" s="197">
        <f>'Budget Filing Data'!$W19</f>
        <v>6345.2450790000003</v>
      </c>
      <c r="AF20" s="198"/>
    </row>
    <row r="21" spans="2:32" ht="15.75">
      <c r="B21" s="195" t="str">
        <f>'Budget Filing Data'!D20</f>
        <v>SCG4005</v>
      </c>
      <c r="C21" s="195" t="str">
        <f>'Budget Filing Data'!E20</f>
        <v>Multifamily Whole Building Program</v>
      </c>
      <c r="D21" s="434" t="s">
        <v>48</v>
      </c>
      <c r="E21" s="434" t="s">
        <v>275</v>
      </c>
      <c r="F21" s="197" t="str">
        <f>'Budget Filing Data'!J20</f>
        <v>Third Party</v>
      </c>
      <c r="G21" s="197" t="str">
        <f>'Budget Filing Data'!H20</f>
        <v>No</v>
      </c>
      <c r="H21" s="196" t="s">
        <v>24</v>
      </c>
      <c r="I21" s="197" t="str">
        <f>'Budget Filing Data'!G20</f>
        <v>Residential</v>
      </c>
      <c r="J21" s="197" t="str">
        <f>'Budget Filing Data'!I20</f>
        <v>Other</v>
      </c>
      <c r="K21" s="197" t="str">
        <f>'Budget Filing Data'!L20</f>
        <v>Equity</v>
      </c>
      <c r="L21" s="197">
        <f>'Budget Filing Data'!B20</f>
        <v>2028</v>
      </c>
      <c r="M21" s="610">
        <f t="shared" si="1"/>
        <v>4200000.0030000005</v>
      </c>
      <c r="N21" s="197">
        <f>'Budget Filing Data'!AH20</f>
        <v>431415.65</v>
      </c>
      <c r="O21" s="197">
        <f>'Budget Filing Data'!AI20</f>
        <v>151934</v>
      </c>
      <c r="P21" s="197">
        <f>'Budget Filing Data'!AJ20</f>
        <v>874169.25</v>
      </c>
      <c r="Q21" s="197">
        <f>'Budget Filing Data'!AK20</f>
        <v>2742481.1030000001</v>
      </c>
      <c r="R21" s="197">
        <f>'Budget Filing Data'!X20</f>
        <v>4358697.8360000001</v>
      </c>
      <c r="S21" s="197">
        <f>('Budget Filing Data'!AC20+'Budget Filing Data'!AD20+'Budget Filing Data'!AE20+'Budget Filing Data'!AP20)/'Budget Filing Data'!AA20</f>
        <v>0.96129261368609609</v>
      </c>
      <c r="T21" s="197">
        <f>('Budget Filing Data'!AC20+'Budget Filing Data'!AD20)/'Budget Filing Data'!AB20</f>
        <v>1.037785198306344</v>
      </c>
      <c r="U21" s="197">
        <f>('Budget Filing Data'!AT20+'Budget Filing Data'!AU20)/('Budget Filing Data'!AV20+'Budget Filing Data'!AW20)</f>
        <v>0.5428139815764228</v>
      </c>
      <c r="V21" s="197">
        <f>('Budget Filing Data'!AC20+'Budget Filing Data'!AD20+'Budget Filing Data'!AE20+'Budget Filing Data'!AP20)/'Budget Filing Data'!AA20</f>
        <v>0.96129261368609609</v>
      </c>
      <c r="W21" s="197">
        <f>'Budget Filing Data'!Q20</f>
        <v>0</v>
      </c>
      <c r="X21" s="197">
        <f>'Budget Filing Data'!R20</f>
        <v>0</v>
      </c>
      <c r="Y21" s="197">
        <f>'Budget Filing Data'!S20</f>
        <v>148949.9203</v>
      </c>
      <c r="Z21" s="197">
        <f>'Budget Filing Data'!AF20</f>
        <v>0</v>
      </c>
      <c r="AA21" s="197">
        <f>'Budget Filing Data'!AG20</f>
        <v>790.9240767</v>
      </c>
      <c r="AB21" s="197">
        <f>'Budget Filing Data'!$T20</f>
        <v>0</v>
      </c>
      <c r="AC21" s="197">
        <f>'Budget Filing Data'!$S20</f>
        <v>148949.9203</v>
      </c>
      <c r="AD21" s="197">
        <f>'Budget Filing Data'!$V20</f>
        <v>0</v>
      </c>
      <c r="AE21" s="197">
        <f>'Budget Filing Data'!$W20</f>
        <v>13320.29247</v>
      </c>
      <c r="AF21" s="198"/>
    </row>
    <row r="22" spans="2:32" ht="15.75">
      <c r="B22" s="195" t="str">
        <f>'Budget Filing Data'!D21</f>
        <v>SCG4007</v>
      </c>
      <c r="C22" s="195" t="str">
        <f>'Budget Filing Data'!E21</f>
        <v>Residential Energy Advisor</v>
      </c>
      <c r="D22" s="196"/>
      <c r="E22" s="434"/>
      <c r="F22" s="197" t="str">
        <f>'Budget Filing Data'!J21</f>
        <v>Core PA</v>
      </c>
      <c r="G22" s="197" t="str">
        <f>'Budget Filing Data'!H21</f>
        <v>No</v>
      </c>
      <c r="H22" s="196" t="s">
        <v>15</v>
      </c>
      <c r="I22" s="197" t="str">
        <f>'Budget Filing Data'!G21</f>
        <v>Residential</v>
      </c>
      <c r="J22" s="197" t="str">
        <f>'Budget Filing Data'!I21</f>
        <v>Other</v>
      </c>
      <c r="K22" s="197" t="str">
        <f>'Budget Filing Data'!L21</f>
        <v>Market Support</v>
      </c>
      <c r="L22" s="197">
        <f>'Budget Filing Data'!B21</f>
        <v>2028</v>
      </c>
      <c r="M22" s="610">
        <f t="shared" si="1"/>
        <v>500000</v>
      </c>
      <c r="N22" s="197">
        <f>'Budget Filing Data'!AH21</f>
        <v>40425.949999999997</v>
      </c>
      <c r="O22" s="197">
        <f>'Budget Filing Data'!AI21</f>
        <v>22903.200000000001</v>
      </c>
      <c r="P22" s="197">
        <f>'Budget Filing Data'!AJ21</f>
        <v>436670.85</v>
      </c>
      <c r="Q22" s="197">
        <f>'Budget Filing Data'!AK21</f>
        <v>0</v>
      </c>
      <c r="R22" s="197">
        <f>'Budget Filing Data'!X21</f>
        <v>0</v>
      </c>
      <c r="S22" s="197">
        <f>('Budget Filing Data'!AC21+'Budget Filing Data'!AD21+'Budget Filing Data'!AE21+'Budget Filing Data'!AP21)/'Budget Filing Data'!AA21</f>
        <v>0</v>
      </c>
      <c r="T22" s="197">
        <f>('Budget Filing Data'!AC21+'Budget Filing Data'!AD21)/'Budget Filing Data'!AB21</f>
        <v>0</v>
      </c>
      <c r="U22" s="197">
        <f>('Budget Filing Data'!AT21+'Budget Filing Data'!AU21)/('Budget Filing Data'!AV21+'Budget Filing Data'!AW21)</f>
        <v>0</v>
      </c>
      <c r="V22" s="197">
        <f>('Budget Filing Data'!AC21+'Budget Filing Data'!AD21+'Budget Filing Data'!AE21+'Budget Filing Data'!AP21)/'Budget Filing Data'!AA21</f>
        <v>0</v>
      </c>
      <c r="W22" s="197">
        <f>'Budget Filing Data'!Q21</f>
        <v>0</v>
      </c>
      <c r="X22" s="197">
        <f>'Budget Filing Data'!R21</f>
        <v>0</v>
      </c>
      <c r="Y22" s="197">
        <f>'Budget Filing Data'!S21</f>
        <v>0</v>
      </c>
      <c r="Z22" s="197">
        <f>'Budget Filing Data'!AF21</f>
        <v>0</v>
      </c>
      <c r="AA22" s="197">
        <f>'Budget Filing Data'!AG21</f>
        <v>0</v>
      </c>
      <c r="AB22" s="197">
        <f>'Budget Filing Data'!$T21</f>
        <v>0</v>
      </c>
      <c r="AC22" s="197">
        <f>'Budget Filing Data'!$S21</f>
        <v>0</v>
      </c>
      <c r="AD22" s="197">
        <f>'Budget Filing Data'!$V21</f>
        <v>0</v>
      </c>
      <c r="AE22" s="197">
        <f>'Budget Filing Data'!$W21</f>
        <v>0</v>
      </c>
      <c r="AF22" s="198"/>
    </row>
    <row r="23" spans="2:32" ht="15.75">
      <c r="B23" s="195" t="str">
        <f>'Budget Filing Data'!D22</f>
        <v>SCG4008</v>
      </c>
      <c r="C23" s="195" t="str">
        <f>'Budget Filing Data'!E22</f>
        <v>Residential Energy Efficiency Program</v>
      </c>
      <c r="D23" s="196"/>
      <c r="E23" s="434"/>
      <c r="F23" s="197" t="str">
        <f>'Budget Filing Data'!J22</f>
        <v>Core PA</v>
      </c>
      <c r="G23" s="197" t="str">
        <f>'Budget Filing Data'!H22</f>
        <v>No</v>
      </c>
      <c r="H23" s="196" t="s">
        <v>24</v>
      </c>
      <c r="I23" s="197" t="str">
        <f>'Budget Filing Data'!G22</f>
        <v>Residential</v>
      </c>
      <c r="J23" s="197" t="str">
        <f>'Budget Filing Data'!I22</f>
        <v>Other</v>
      </c>
      <c r="K23" s="197" t="str">
        <f>'Budget Filing Data'!L22</f>
        <v>Resource Acquisition</v>
      </c>
      <c r="L23" s="197">
        <f>'Budget Filing Data'!B22</f>
        <v>2028</v>
      </c>
      <c r="M23" s="610">
        <f t="shared" si="1"/>
        <v>20344188.48</v>
      </c>
      <c r="N23" s="197">
        <f>'Budget Filing Data'!AH22</f>
        <v>292317.59999999998</v>
      </c>
      <c r="O23" s="197">
        <f>'Budget Filing Data'!AI22</f>
        <v>1146212</v>
      </c>
      <c r="P23" s="197">
        <f>'Budget Filing Data'!AJ22</f>
        <v>4655659.3099999996</v>
      </c>
      <c r="Q23" s="197">
        <f>'Budget Filing Data'!AK22</f>
        <v>14249999.57</v>
      </c>
      <c r="R23" s="197">
        <f>'Budget Filing Data'!X22</f>
        <v>10687052.92</v>
      </c>
      <c r="S23" s="197">
        <f>('Budget Filing Data'!AC22+'Budget Filing Data'!AD22+'Budget Filing Data'!AE22+'Budget Filing Data'!AP22)/'Budget Filing Data'!AA22</f>
        <v>0.48939945797673828</v>
      </c>
      <c r="T23" s="197">
        <f>('Budget Filing Data'!AC22+'Budget Filing Data'!AD22)/'Budget Filing Data'!AB22</f>
        <v>0.54566262978529678</v>
      </c>
      <c r="U23" s="197">
        <f>('Budget Filing Data'!AT22+'Budget Filing Data'!AU22)/('Budget Filing Data'!AV22+'Budget Filing Data'!AW22)</f>
        <v>0.36570046088053598</v>
      </c>
      <c r="V23" s="197">
        <f>('Budget Filing Data'!AC22+'Budget Filing Data'!AD22+'Budget Filing Data'!AE22+'Budget Filing Data'!AP22)/'Budget Filing Data'!AA22</f>
        <v>0.48939945797673828</v>
      </c>
      <c r="W23" s="197">
        <f>'Budget Filing Data'!Q22</f>
        <v>77723.423710000003</v>
      </c>
      <c r="X23" s="197">
        <f>'Budget Filing Data'!R22</f>
        <v>111.3044728</v>
      </c>
      <c r="Y23" s="197">
        <f>'Budget Filing Data'!S22</f>
        <v>413044.3322</v>
      </c>
      <c r="Z23" s="197">
        <f>'Budget Filing Data'!AF22</f>
        <v>19.38123633</v>
      </c>
      <c r="AA23" s="197">
        <f>'Budget Filing Data'!AG22</f>
        <v>2193.2654040000002</v>
      </c>
      <c r="AB23" s="197">
        <f>'Budget Filing Data'!$T22</f>
        <v>2078422.1810000001</v>
      </c>
      <c r="AC23" s="197">
        <f>'Budget Filing Data'!$S22</f>
        <v>413044.3322</v>
      </c>
      <c r="AD23" s="197">
        <f>'Budget Filing Data'!$V22</f>
        <v>354.13716160000001</v>
      </c>
      <c r="AE23" s="197">
        <f>'Budget Filing Data'!$W22</f>
        <v>33031.775950000003</v>
      </c>
      <c r="AF23" s="198"/>
    </row>
    <row r="24" spans="2:32" ht="15.75">
      <c r="B24" s="195" t="str">
        <f>'Budget Filing Data'!D23</f>
        <v>SCG4009</v>
      </c>
      <c r="C24" s="195" t="str">
        <f>'Budget Filing Data'!E23</f>
        <v>Single Family Direct Install Program</v>
      </c>
      <c r="D24" s="434" t="s">
        <v>48</v>
      </c>
      <c r="E24" s="434" t="s">
        <v>275</v>
      </c>
      <c r="F24" s="197" t="str">
        <f>'Budget Filing Data'!J23</f>
        <v>Third Party</v>
      </c>
      <c r="G24" s="197" t="str">
        <f>'Budget Filing Data'!H23</f>
        <v>No</v>
      </c>
      <c r="H24" s="196" t="s">
        <v>24</v>
      </c>
      <c r="I24" s="197" t="str">
        <f>'Budget Filing Data'!G23</f>
        <v>Residential</v>
      </c>
      <c r="J24" s="197" t="str">
        <f>'Budget Filing Data'!I23</f>
        <v>Other</v>
      </c>
      <c r="K24" s="197" t="str">
        <f>'Budget Filing Data'!L23</f>
        <v>Resource Acquisition</v>
      </c>
      <c r="L24" s="197">
        <f>'Budget Filing Data'!B23</f>
        <v>2028</v>
      </c>
      <c r="M24" s="610">
        <f t="shared" si="1"/>
        <v>7615000.0010000002</v>
      </c>
      <c r="N24" s="197">
        <f>'Budget Filing Data'!AH23</f>
        <v>311458.3</v>
      </c>
      <c r="O24" s="197">
        <f>'Budget Filing Data'!AI23</f>
        <v>225000</v>
      </c>
      <c r="P24" s="197">
        <f>'Budget Filing Data'!AJ23</f>
        <v>928541.7</v>
      </c>
      <c r="Q24" s="197">
        <f>'Budget Filing Data'!AK23</f>
        <v>6150000.0010000002</v>
      </c>
      <c r="R24" s="197">
        <f>'Budget Filing Data'!X23</f>
        <v>3897689.0980000002</v>
      </c>
      <c r="S24" s="197">
        <f>('Budget Filing Data'!AC23+'Budget Filing Data'!AD23+'Budget Filing Data'!AE23+'Budget Filing Data'!AP23)/'Budget Filing Data'!AA23</f>
        <v>0.52712813152888915</v>
      </c>
      <c r="T24" s="197">
        <f>('Budget Filing Data'!AC23+'Budget Filing Data'!AD23)/'Budget Filing Data'!AB23</f>
        <v>0.52691294072502914</v>
      </c>
      <c r="U24" s="197">
        <f>('Budget Filing Data'!AT23+'Budget Filing Data'!AU23)/('Budget Filing Data'!AV23+'Budget Filing Data'!AW23)</f>
        <v>0.34087283952367486</v>
      </c>
      <c r="V24" s="197">
        <f>('Budget Filing Data'!AC23+'Budget Filing Data'!AD23+'Budget Filing Data'!AE23+'Budget Filing Data'!AP23)/'Budget Filing Data'!AA23</f>
        <v>0.52712813152888915</v>
      </c>
      <c r="W24" s="197">
        <f>'Budget Filing Data'!Q23</f>
        <v>416815.39730000001</v>
      </c>
      <c r="X24" s="197">
        <f>'Budget Filing Data'!R23</f>
        <v>825.73443139999995</v>
      </c>
      <c r="Y24" s="197">
        <f>'Budget Filing Data'!S23</f>
        <v>121622.5769</v>
      </c>
      <c r="Z24" s="197">
        <f>'Budget Filing Data'!AF23</f>
        <v>100.11285719999999</v>
      </c>
      <c r="AA24" s="197">
        <f>'Budget Filing Data'!AG23</f>
        <v>645.81588320000003</v>
      </c>
      <c r="AB24" s="197">
        <f>'Budget Filing Data'!$T23</f>
        <v>4417477.7949999999</v>
      </c>
      <c r="AC24" s="197">
        <f>'Budget Filing Data'!$S23</f>
        <v>121622.5769</v>
      </c>
      <c r="AD24" s="197">
        <f>'Budget Filing Data'!$V23</f>
        <v>669.81981229999997</v>
      </c>
      <c r="AE24" s="197">
        <f>'Budget Filing Data'!$W23</f>
        <v>10663.820900000001</v>
      </c>
      <c r="AF24" s="198"/>
    </row>
    <row r="25" spans="2:32" ht="15.75">
      <c r="B25" s="195" t="str">
        <f>'Budget Filing Data'!D24</f>
        <v>SCG4010</v>
      </c>
      <c r="C25" s="195" t="str">
        <f>'Budget Filing Data'!E24</f>
        <v>Retail Channel Support</v>
      </c>
      <c r="D25" s="434" t="s">
        <v>36</v>
      </c>
      <c r="E25" s="434" t="s">
        <v>277</v>
      </c>
      <c r="F25" s="197" t="str">
        <f>'Budget Filing Data'!J24</f>
        <v>Third Party</v>
      </c>
      <c r="G25" s="197" t="str">
        <f>'Budget Filing Data'!H24</f>
        <v>No</v>
      </c>
      <c r="H25" s="196" t="s">
        <v>24</v>
      </c>
      <c r="I25" s="197" t="str">
        <f>'Budget Filing Data'!G24</f>
        <v>Residential</v>
      </c>
      <c r="J25" s="197" t="str">
        <f>'Budget Filing Data'!I24</f>
        <v>Other</v>
      </c>
      <c r="K25" s="197" t="str">
        <f>'Budget Filing Data'!L24</f>
        <v>Market Support</v>
      </c>
      <c r="L25" s="197">
        <f>'Budget Filing Data'!B24</f>
        <v>2028</v>
      </c>
      <c r="M25" s="610">
        <f t="shared" si="1"/>
        <v>1170000</v>
      </c>
      <c r="N25" s="197">
        <f>'Budget Filing Data'!AH24</f>
        <v>107387.25</v>
      </c>
      <c r="O25" s="197">
        <f>'Budget Filing Data'!AI24</f>
        <v>5000</v>
      </c>
      <c r="P25" s="197">
        <f>'Budget Filing Data'!AJ24</f>
        <v>1057612.75</v>
      </c>
      <c r="Q25" s="197">
        <f>'Budget Filing Data'!AK24</f>
        <v>0</v>
      </c>
      <c r="R25" s="197">
        <f>'Budget Filing Data'!X24</f>
        <v>0</v>
      </c>
      <c r="S25" s="197">
        <f>('Budget Filing Data'!AC24+'Budget Filing Data'!AD24+'Budget Filing Data'!AE24+'Budget Filing Data'!AP24)/'Budget Filing Data'!AA24</f>
        <v>0</v>
      </c>
      <c r="T25" s="197">
        <f>('Budget Filing Data'!AC24+'Budget Filing Data'!AD24)/'Budget Filing Data'!AB24</f>
        <v>0</v>
      </c>
      <c r="U25" s="197">
        <f>('Budget Filing Data'!AT24+'Budget Filing Data'!AU24)/('Budget Filing Data'!AV24+'Budget Filing Data'!AW24)</f>
        <v>0</v>
      </c>
      <c r="V25" s="197">
        <f>('Budget Filing Data'!AC24+'Budget Filing Data'!AD24+'Budget Filing Data'!AE24+'Budget Filing Data'!AP24)/'Budget Filing Data'!AA24</f>
        <v>0</v>
      </c>
      <c r="W25" s="197">
        <f>'Budget Filing Data'!Q24</f>
        <v>0</v>
      </c>
      <c r="X25" s="197">
        <f>'Budget Filing Data'!R24</f>
        <v>0</v>
      </c>
      <c r="Y25" s="197">
        <f>'Budget Filing Data'!S24</f>
        <v>0</v>
      </c>
      <c r="Z25" s="197">
        <f>'Budget Filing Data'!AF24</f>
        <v>0</v>
      </c>
      <c r="AA25" s="197">
        <f>'Budget Filing Data'!AG24</f>
        <v>0</v>
      </c>
      <c r="AB25" s="197">
        <f>'Budget Filing Data'!$T24</f>
        <v>0</v>
      </c>
      <c r="AC25" s="197">
        <f>'Budget Filing Data'!$S24</f>
        <v>0</v>
      </c>
      <c r="AD25" s="197">
        <f>'Budget Filing Data'!$V24</f>
        <v>0</v>
      </c>
      <c r="AE25" s="197">
        <f>'Budget Filing Data'!$W24</f>
        <v>0</v>
      </c>
      <c r="AF25" s="198"/>
    </row>
    <row r="26" spans="2:32" ht="15.75">
      <c r="B26" s="195" t="str">
        <f>'Budget Filing Data'!D25</f>
        <v>SCG4011</v>
      </c>
      <c r="C26" s="195" t="str">
        <f>'Budget Filing Data'!E25</f>
        <v>Residential Behavioral Program</v>
      </c>
      <c r="D26" s="196"/>
      <c r="E26" s="434"/>
      <c r="F26" s="197" t="str">
        <f>'Budget Filing Data'!J25</f>
        <v>Third Party</v>
      </c>
      <c r="G26" s="197" t="str">
        <f>'Budget Filing Data'!H25</f>
        <v>No</v>
      </c>
      <c r="H26" s="196" t="s">
        <v>24</v>
      </c>
      <c r="I26" s="197" t="str">
        <f>'Budget Filing Data'!G25</f>
        <v>Residential</v>
      </c>
      <c r="J26" s="197" t="str">
        <f>'Budget Filing Data'!I25</f>
        <v>Other</v>
      </c>
      <c r="K26" s="197" t="str">
        <f>'Budget Filing Data'!L25</f>
        <v>Resource Acquisition</v>
      </c>
      <c r="L26" s="197">
        <f>'Budget Filing Data'!B25</f>
        <v>2028</v>
      </c>
      <c r="M26" s="610">
        <f t="shared" si="1"/>
        <v>4750000</v>
      </c>
      <c r="N26" s="197">
        <f>'Budget Filing Data'!AH25</f>
        <v>52947.96</v>
      </c>
      <c r="O26" s="197">
        <f>'Budget Filing Data'!AI25</f>
        <v>21000</v>
      </c>
      <c r="P26" s="197">
        <f>'Budget Filing Data'!AJ25</f>
        <v>4676052.04</v>
      </c>
      <c r="Q26" s="197">
        <f>'Budget Filing Data'!AK25</f>
        <v>0</v>
      </c>
      <c r="R26" s="197">
        <f>'Budget Filing Data'!X25</f>
        <v>18677004.57</v>
      </c>
      <c r="S26" s="197">
        <f>('Budget Filing Data'!AC25+'Budget Filing Data'!AD25+'Budget Filing Data'!AE25+'Budget Filing Data'!AP25)/'Budget Filing Data'!AA25</f>
        <v>3.9320009621052634</v>
      </c>
      <c r="T26" s="197">
        <f>('Budget Filing Data'!AC25+'Budget Filing Data'!AD25)/'Budget Filing Data'!AB25</f>
        <v>3.9320009621052634</v>
      </c>
      <c r="U26" s="197">
        <f>('Budget Filing Data'!AT25+'Budget Filing Data'!AU25)/('Budget Filing Data'!AV25+'Budget Filing Data'!AW25)</f>
        <v>0.71182939868684558</v>
      </c>
      <c r="V26" s="197">
        <f>('Budget Filing Data'!AC25+'Budget Filing Data'!AD25+'Budget Filing Data'!AE25+'Budget Filing Data'!AP25)/'Budget Filing Data'!AA25</f>
        <v>3.9320009621052634</v>
      </c>
      <c r="W26" s="197">
        <f>'Budget Filing Data'!Q25</f>
        <v>0</v>
      </c>
      <c r="X26" s="197">
        <f>'Budget Filing Data'!R25</f>
        <v>0</v>
      </c>
      <c r="Y26" s="197">
        <f>'Budget Filing Data'!S25</f>
        <v>9097957</v>
      </c>
      <c r="Z26" s="197">
        <f>'Budget Filing Data'!AF25</f>
        <v>0</v>
      </c>
      <c r="AA26" s="197">
        <f>'Budget Filing Data'!AG25</f>
        <v>48310.151669999999</v>
      </c>
      <c r="AB26" s="197">
        <f>'Budget Filing Data'!$T25</f>
        <v>0</v>
      </c>
      <c r="AC26" s="197">
        <f>'Budget Filing Data'!$S25</f>
        <v>9097957</v>
      </c>
      <c r="AD26" s="197">
        <f>'Budget Filing Data'!$V25</f>
        <v>0</v>
      </c>
      <c r="AE26" s="197">
        <f>'Budget Filing Data'!$W25</f>
        <v>48310.151669999999</v>
      </c>
      <c r="AF26" s="198"/>
    </row>
    <row r="27" spans="2:32" ht="15.75">
      <c r="B27" s="195" t="str">
        <f>'Budget Filing Data'!D26</f>
        <v>SCG4013</v>
      </c>
      <c r="C27" s="195" t="str">
        <f>'Budget Filing Data'!E26</f>
        <v>Nonresidential Energy Efficiency Program</v>
      </c>
      <c r="D27" s="434" t="s">
        <v>48</v>
      </c>
      <c r="E27" s="434" t="s">
        <v>275</v>
      </c>
      <c r="F27" s="197" t="str">
        <f>'Budget Filing Data'!J26</f>
        <v>Core PA</v>
      </c>
      <c r="G27" s="197" t="str">
        <f>'Budget Filing Data'!H26</f>
        <v>No</v>
      </c>
      <c r="H27" s="196" t="s">
        <v>24</v>
      </c>
      <c r="I27" s="197" t="str">
        <f>'Budget Filing Data'!G26</f>
        <v>Cross Cutting</v>
      </c>
      <c r="J27" s="197" t="str">
        <f>'Budget Filing Data'!I26</f>
        <v>Other</v>
      </c>
      <c r="K27" s="197" t="str">
        <f>'Budget Filing Data'!L26</f>
        <v>Resource Acquisition</v>
      </c>
      <c r="L27" s="197">
        <f>'Budget Filing Data'!B26</f>
        <v>2028</v>
      </c>
      <c r="M27" s="610">
        <f t="shared" si="1"/>
        <v>9980000</v>
      </c>
      <c r="N27" s="197">
        <f>'Budget Filing Data'!AH26</f>
        <v>213910.85</v>
      </c>
      <c r="O27" s="197">
        <f>'Budget Filing Data'!AI26</f>
        <v>1305066</v>
      </c>
      <c r="P27" s="197">
        <f>'Budget Filing Data'!AJ26</f>
        <v>4461023.1500000004</v>
      </c>
      <c r="Q27" s="197">
        <f>'Budget Filing Data'!AK26</f>
        <v>4000000</v>
      </c>
      <c r="R27" s="197">
        <f>'Budget Filing Data'!X26</f>
        <v>24529914.52</v>
      </c>
      <c r="S27" s="197">
        <f>('Budget Filing Data'!AC26+'Budget Filing Data'!AD26+'Budget Filing Data'!AE26+'Budget Filing Data'!AP26)/'Budget Filing Data'!AA26</f>
        <v>1.9653486035822212</v>
      </c>
      <c r="T27" s="197">
        <f>('Budget Filing Data'!AC26+'Budget Filing Data'!AD26)/'Budget Filing Data'!AB26</f>
        <v>2.5085607682818445</v>
      </c>
      <c r="U27" s="197">
        <f>('Budget Filing Data'!AT26+'Budget Filing Data'!AU26)/('Budget Filing Data'!AV26+'Budget Filing Data'!AW26)</f>
        <v>0.85018640600440609</v>
      </c>
      <c r="V27" s="197">
        <f>('Budget Filing Data'!AC26+'Budget Filing Data'!AD26+'Budget Filing Data'!AE26+'Budget Filing Data'!AP26)/'Budget Filing Data'!AA26</f>
        <v>1.9653486035822212</v>
      </c>
      <c r="W27" s="197">
        <f>'Budget Filing Data'!Q26</f>
        <v>369010.99050000001</v>
      </c>
      <c r="X27" s="197">
        <f>'Budget Filing Data'!R26</f>
        <v>45.589273689999999</v>
      </c>
      <c r="Y27" s="197">
        <f>'Budget Filing Data'!S26</f>
        <v>1480772.1240000001</v>
      </c>
      <c r="Z27" s="197">
        <f>'Budget Filing Data'!AF26</f>
        <v>48.952741400000001</v>
      </c>
      <c r="AA27" s="197">
        <f>'Budget Filing Data'!AG26</f>
        <v>7862.8999800000001</v>
      </c>
      <c r="AB27" s="197">
        <f>'Budget Filing Data'!$T26</f>
        <v>4100265.2689999999</v>
      </c>
      <c r="AC27" s="197">
        <f>'Budget Filing Data'!$S26</f>
        <v>1480772.1240000001</v>
      </c>
      <c r="AD27" s="197">
        <f>'Budget Filing Data'!$V26</f>
        <v>460.06663250000003</v>
      </c>
      <c r="AE27" s="197">
        <f>'Budget Filing Data'!$W26</f>
        <v>72327.025150000001</v>
      </c>
      <c r="AF27" s="198"/>
    </row>
    <row r="28" spans="2:32" ht="15.75">
      <c r="B28" s="195" t="str">
        <f>'Budget Filing Data'!D27</f>
        <v>SCG4014</v>
      </c>
      <c r="C28" s="195" t="str">
        <f>'Budget Filing Data'!E27</f>
        <v>SEM Program</v>
      </c>
      <c r="D28" s="434" t="s">
        <v>48</v>
      </c>
      <c r="E28" s="434" t="s">
        <v>275</v>
      </c>
      <c r="F28" s="197" t="str">
        <f>'Budget Filing Data'!J27</f>
        <v>Third Party</v>
      </c>
      <c r="G28" s="197" t="str">
        <f>'Budget Filing Data'!H27</f>
        <v>No</v>
      </c>
      <c r="H28" s="196" t="s">
        <v>24</v>
      </c>
      <c r="I28" s="197" t="str">
        <f>'Budget Filing Data'!G27</f>
        <v>Cross Cutting</v>
      </c>
      <c r="J28" s="197" t="str">
        <f>'Budget Filing Data'!I27</f>
        <v>Other</v>
      </c>
      <c r="K28" s="197" t="str">
        <f>'Budget Filing Data'!L27</f>
        <v>Resource Acquisition</v>
      </c>
      <c r="L28" s="197">
        <f>'Budget Filing Data'!B27</f>
        <v>2028</v>
      </c>
      <c r="M28" s="610">
        <f t="shared" si="1"/>
        <v>3949999.9950000001</v>
      </c>
      <c r="N28" s="197">
        <f>'Budget Filing Data'!AH27</f>
        <v>358486.35</v>
      </c>
      <c r="O28" s="197">
        <f>'Budget Filing Data'!AI27</f>
        <v>148212</v>
      </c>
      <c r="P28" s="197">
        <f>'Budget Filing Data'!AJ27</f>
        <v>2185263.94</v>
      </c>
      <c r="Q28" s="197">
        <f>'Budget Filing Data'!AK27</f>
        <v>1258037.7050000001</v>
      </c>
      <c r="R28" s="197">
        <f>'Budget Filing Data'!X27</f>
        <v>12899579.640000001</v>
      </c>
      <c r="S28" s="197">
        <f>('Budget Filing Data'!AC27+'Budget Filing Data'!AD27+'Budget Filing Data'!AE27+'Budget Filing Data'!AP27)/'Budget Filing Data'!AA27</f>
        <v>3.4096934184876773</v>
      </c>
      <c r="T28" s="197">
        <f>('Budget Filing Data'!AC27+'Budget Filing Data'!AD27)/'Budget Filing Data'!AB27</f>
        <v>3.3023866697641435</v>
      </c>
      <c r="U28" s="197">
        <f>('Budget Filing Data'!AT27+'Budget Filing Data'!AU27)/('Budget Filing Data'!AV27+'Budget Filing Data'!AW27)</f>
        <v>0.88246701093758795</v>
      </c>
      <c r="V28" s="197">
        <f>('Budget Filing Data'!AC27+'Budget Filing Data'!AD27+'Budget Filing Data'!AE27+'Budget Filing Data'!AP27)/'Budget Filing Data'!AA27</f>
        <v>3.4096934184876773</v>
      </c>
      <c r="W28" s="197">
        <f>'Budget Filing Data'!Q27</f>
        <v>0</v>
      </c>
      <c r="X28" s="197">
        <f>'Budget Filing Data'!R27</f>
        <v>0</v>
      </c>
      <c r="Y28" s="197">
        <f>'Budget Filing Data'!S27</f>
        <v>1353403.379</v>
      </c>
      <c r="Z28" s="197">
        <f>'Budget Filing Data'!AF27</f>
        <v>0</v>
      </c>
      <c r="AA28" s="197">
        <f>'Budget Filing Data'!AG27</f>
        <v>7186.5719399999998</v>
      </c>
      <c r="AB28" s="197">
        <f>'Budget Filing Data'!$T27</f>
        <v>0</v>
      </c>
      <c r="AC28" s="197">
        <f>'Budget Filing Data'!$S27</f>
        <v>1353403.379</v>
      </c>
      <c r="AD28" s="197">
        <f>'Budget Filing Data'!$V27</f>
        <v>0</v>
      </c>
      <c r="AE28" s="197">
        <f>'Budget Filing Data'!$W27</f>
        <v>35932.859700000001</v>
      </c>
      <c r="AF28" s="198"/>
    </row>
    <row r="29" spans="2:32" ht="15.75">
      <c r="B29" s="195" t="str">
        <f>'Budget Filing Data'!D28</f>
        <v>SCG4015</v>
      </c>
      <c r="C29" s="195" t="str">
        <f>'Budget Filing Data'!E28</f>
        <v>Market Access Program</v>
      </c>
      <c r="D29" s="196"/>
      <c r="E29" s="434"/>
      <c r="F29" s="197" t="str">
        <f>'Budget Filing Data'!J28</f>
        <v>Third Party</v>
      </c>
      <c r="G29" s="197" t="str">
        <f>'Budget Filing Data'!H28</f>
        <v>No</v>
      </c>
      <c r="H29" s="196" t="s">
        <v>24</v>
      </c>
      <c r="I29" s="197" t="str">
        <f>'Budget Filing Data'!G28</f>
        <v>Cross Cutting</v>
      </c>
      <c r="J29" s="197" t="str">
        <f>'Budget Filing Data'!I28</f>
        <v>Other</v>
      </c>
      <c r="K29" s="197" t="str">
        <f>'Budget Filing Data'!L28</f>
        <v>Resource Acquisition</v>
      </c>
      <c r="L29" s="197">
        <f>'Budget Filing Data'!B28</f>
        <v>2028</v>
      </c>
      <c r="M29" s="610">
        <f t="shared" si="1"/>
        <v>2501999.997</v>
      </c>
      <c r="N29" s="197">
        <f>'Budget Filing Data'!AH28</f>
        <v>224068</v>
      </c>
      <c r="O29" s="197">
        <f>'Budget Filing Data'!AI28</f>
        <v>148378</v>
      </c>
      <c r="P29" s="197">
        <f>'Budget Filing Data'!AJ28</f>
        <v>618747.32999999996</v>
      </c>
      <c r="Q29" s="197">
        <f>'Budget Filing Data'!AK28</f>
        <v>1510806.6669999999</v>
      </c>
      <c r="R29" s="197">
        <f>'Budget Filing Data'!X28</f>
        <v>2614829.1150000002</v>
      </c>
      <c r="S29" s="197">
        <f>('Budget Filing Data'!AC28+'Budget Filing Data'!AD28+'Budget Filing Data'!AE28+'Budget Filing Data'!AP28)/'Budget Filing Data'!AA28</f>
        <v>0.98879483270377466</v>
      </c>
      <c r="T29" s="197">
        <f>('Budget Filing Data'!AC28+'Budget Filing Data'!AD28)/'Budget Filing Data'!AB28</f>
        <v>1.0798961612356093</v>
      </c>
      <c r="U29" s="197">
        <f>('Budget Filing Data'!AT28+'Budget Filing Data'!AU28)/('Budget Filing Data'!AV28+'Budget Filing Data'!AW28)</f>
        <v>0.59015189532886247</v>
      </c>
      <c r="V29" s="197">
        <f>('Budget Filing Data'!AC28+'Budget Filing Data'!AD28+'Budget Filing Data'!AE28+'Budget Filing Data'!AP28)/'Budget Filing Data'!AA28</f>
        <v>0.98879483270377466</v>
      </c>
      <c r="W29" s="197">
        <f>'Budget Filing Data'!Q28</f>
        <v>0</v>
      </c>
      <c r="X29" s="197">
        <f>'Budget Filing Data'!R28</f>
        <v>0</v>
      </c>
      <c r="Y29" s="197">
        <f>'Budget Filing Data'!S28</f>
        <v>109423.15119999999</v>
      </c>
      <c r="Z29" s="197">
        <f>'Budget Filing Data'!AF28</f>
        <v>0</v>
      </c>
      <c r="AA29" s="197">
        <f>'Budget Filing Data'!AG28</f>
        <v>581.03693310000006</v>
      </c>
      <c r="AB29" s="197">
        <f>'Budget Filing Data'!$T28</f>
        <v>0</v>
      </c>
      <c r="AC29" s="197">
        <f>'Budget Filing Data'!$S28</f>
        <v>109423.15119999999</v>
      </c>
      <c r="AD29" s="197">
        <f>'Budget Filing Data'!$V28</f>
        <v>0</v>
      </c>
      <c r="AE29" s="197">
        <f>'Budget Filing Data'!$W28</f>
        <v>7978.1678380000003</v>
      </c>
      <c r="AF29" s="198"/>
    </row>
    <row r="30" spans="2:32" ht="15.75">
      <c r="B30" s="195" t="str">
        <f>'Budget Filing Data'!D29</f>
        <v>SCG4016</v>
      </c>
      <c r="C30" s="195" t="str">
        <f>'Budget Filing Data'!E29</f>
        <v>Marketplace Program</v>
      </c>
      <c r="D30" s="196"/>
      <c r="E30" s="434"/>
      <c r="F30" s="197" t="str">
        <f>'Budget Filing Data'!J29</f>
        <v>Third Party</v>
      </c>
      <c r="G30" s="197" t="str">
        <f>'Budget Filing Data'!H29</f>
        <v>No</v>
      </c>
      <c r="H30" s="196" t="s">
        <v>24</v>
      </c>
      <c r="I30" s="197" t="str">
        <f>'Budget Filing Data'!G29</f>
        <v>Cross Cutting</v>
      </c>
      <c r="J30" s="197" t="str">
        <f>'Budget Filing Data'!I29</f>
        <v>Other</v>
      </c>
      <c r="K30" s="197" t="str">
        <f>'Budget Filing Data'!L29</f>
        <v>Market Support</v>
      </c>
      <c r="L30" s="197">
        <f>'Budget Filing Data'!B29</f>
        <v>2028</v>
      </c>
      <c r="M30" s="610">
        <f t="shared" si="1"/>
        <v>6075000</v>
      </c>
      <c r="N30" s="197">
        <f>'Budget Filing Data'!AH29</f>
        <v>16462.349999999999</v>
      </c>
      <c r="O30" s="197">
        <f>'Budget Filing Data'!AI29</f>
        <v>350000</v>
      </c>
      <c r="P30" s="197">
        <f>'Budget Filing Data'!AJ29</f>
        <v>2058537.65</v>
      </c>
      <c r="Q30" s="197">
        <f>'Budget Filing Data'!AK29</f>
        <v>3650000</v>
      </c>
      <c r="R30" s="197">
        <f>'Budget Filing Data'!X29</f>
        <v>3218087.3530000001</v>
      </c>
      <c r="S30" s="197">
        <f>('Budget Filing Data'!AC29+'Budget Filing Data'!AD29+'Budget Filing Data'!AE29+'Budget Filing Data'!AP29)/'Budget Filing Data'!AA29</f>
        <v>0.50819290316056209</v>
      </c>
      <c r="T30" s="197">
        <f>('Budget Filing Data'!AC29+'Budget Filing Data'!AD29)/'Budget Filing Data'!AB29</f>
        <v>0.54704138884468256</v>
      </c>
      <c r="U30" s="197">
        <f>('Budget Filing Data'!AT29+'Budget Filing Data'!AU29)/('Budget Filing Data'!AV29+'Budget Filing Data'!AW29)</f>
        <v>0.36037425181491345</v>
      </c>
      <c r="V30" s="197">
        <f>('Budget Filing Data'!AC29+'Budget Filing Data'!AD29+'Budget Filing Data'!AE29+'Budget Filing Data'!AP29)/'Budget Filing Data'!AA29</f>
        <v>0.50819290316056209</v>
      </c>
      <c r="W30" s="197">
        <f>'Budget Filing Data'!Q29</f>
        <v>206641.2954</v>
      </c>
      <c r="X30" s="197">
        <f>'Budget Filing Data'!R29</f>
        <v>-1.1793579999999999</v>
      </c>
      <c r="Y30" s="197">
        <f>'Budget Filing Data'!S29</f>
        <v>96797.739199999996</v>
      </c>
      <c r="Z30" s="197">
        <f>'Budget Filing Data'!AF29</f>
        <v>36.73752597</v>
      </c>
      <c r="AA30" s="197">
        <f>'Budget Filing Data'!AG29</f>
        <v>513.99599520000004</v>
      </c>
      <c r="AB30" s="197">
        <f>'Budget Filing Data'!$T29</f>
        <v>1779075.2039999999</v>
      </c>
      <c r="AC30" s="197">
        <f>'Budget Filing Data'!$S29</f>
        <v>96797.739199999996</v>
      </c>
      <c r="AD30" s="197">
        <f>'Budget Filing Data'!$V29</f>
        <v>258.88000190000002</v>
      </c>
      <c r="AE30" s="197">
        <f>'Budget Filing Data'!$W29</f>
        <v>9601.6505550000002</v>
      </c>
      <c r="AF30" s="198"/>
    </row>
    <row r="31" spans="2:32" ht="15.75">
      <c r="B31" s="195" t="str">
        <f>'Budget Filing Data'!D30</f>
        <v>SCG4017</v>
      </c>
      <c r="C31" s="195" t="str">
        <f>'Budget Filing Data'!E30</f>
        <v>Municipality Partnership Program</v>
      </c>
      <c r="D31" s="434" t="s">
        <v>48</v>
      </c>
      <c r="E31" s="434" t="s">
        <v>275</v>
      </c>
      <c r="F31" s="197" t="str">
        <f>'Budget Filing Data'!J30</f>
        <v>Third Party</v>
      </c>
      <c r="G31" s="197" t="str">
        <f>'Budget Filing Data'!H30</f>
        <v>No</v>
      </c>
      <c r="H31" s="196" t="s">
        <v>24</v>
      </c>
      <c r="I31" s="197" t="str">
        <f>'Budget Filing Data'!G30</f>
        <v>Cross Cutting</v>
      </c>
      <c r="J31" s="197" t="str">
        <f>'Budget Filing Data'!I30</f>
        <v>Other</v>
      </c>
      <c r="K31" s="197" t="str">
        <f>'Budget Filing Data'!L30</f>
        <v>Market Support</v>
      </c>
      <c r="L31" s="197">
        <f>'Budget Filing Data'!B30</f>
        <v>2028</v>
      </c>
      <c r="M31" s="610">
        <f t="shared" si="1"/>
        <v>2040000</v>
      </c>
      <c r="N31" s="197">
        <f>'Budget Filing Data'!AH30</f>
        <v>21515.95</v>
      </c>
      <c r="O31" s="197">
        <f>'Budget Filing Data'!AI30</f>
        <v>10000</v>
      </c>
      <c r="P31" s="197">
        <f>'Budget Filing Data'!AJ30</f>
        <v>333584.05</v>
      </c>
      <c r="Q31" s="197">
        <f>'Budget Filing Data'!AK30</f>
        <v>1674900</v>
      </c>
      <c r="R31" s="197">
        <f>'Budget Filing Data'!X30</f>
        <v>1667665.298</v>
      </c>
      <c r="S31" s="197">
        <f>('Budget Filing Data'!AC30+'Budget Filing Data'!AD30+'Budget Filing Data'!AE30+'Budget Filing Data'!AP30)/'Budget Filing Data'!AA30</f>
        <v>0.74170099496368802</v>
      </c>
      <c r="T31" s="197">
        <f>('Budget Filing Data'!AC30+'Budget Filing Data'!AD30)/'Budget Filing Data'!AB30</f>
        <v>0.84940790000323518</v>
      </c>
      <c r="U31" s="197">
        <f>('Budget Filing Data'!AT30+'Budget Filing Data'!AU30)/('Budget Filing Data'!AV30+'Budget Filing Data'!AW30)</f>
        <v>0.48318203273499277</v>
      </c>
      <c r="V31" s="197">
        <f>('Budget Filing Data'!AC30+'Budget Filing Data'!AD30+'Budget Filing Data'!AE30+'Budget Filing Data'!AP30)/'Budget Filing Data'!AA30</f>
        <v>0.74170099496368802</v>
      </c>
      <c r="W31" s="197">
        <f>'Budget Filing Data'!Q30</f>
        <v>16620.3</v>
      </c>
      <c r="X31" s="197">
        <f>'Budget Filing Data'!R30</f>
        <v>69.273375000000001</v>
      </c>
      <c r="Y31" s="197">
        <f>'Budget Filing Data'!S30</f>
        <v>96624.727499999994</v>
      </c>
      <c r="Z31" s="197">
        <f>'Budget Filing Data'!AF30</f>
        <v>0</v>
      </c>
      <c r="AA31" s="197">
        <f>'Budget Filing Data'!AG30</f>
        <v>513.07730300000003</v>
      </c>
      <c r="AB31" s="197">
        <f>'Budget Filing Data'!$T30</f>
        <v>166203</v>
      </c>
      <c r="AC31" s="197">
        <f>'Budget Filing Data'!$S30</f>
        <v>96624.727499999994</v>
      </c>
      <c r="AD31" s="197">
        <f>'Budget Filing Data'!$V30</f>
        <v>0</v>
      </c>
      <c r="AE31" s="197">
        <f>'Budget Filing Data'!$W30</f>
        <v>4933.5164139999997</v>
      </c>
      <c r="AF31" s="198"/>
    </row>
    <row r="32" spans="2:32" ht="15.75">
      <c r="B32" s="195" t="str">
        <f>'Budget Filing Data'!D31</f>
        <v>SCG4018</v>
      </c>
      <c r="C32" s="195" t="str">
        <f>'Budget Filing Data'!E31</f>
        <v>IDEEA Solicitation</v>
      </c>
      <c r="D32" s="196"/>
      <c r="E32" s="196"/>
      <c r="F32" s="197" t="str">
        <f>'Budget Filing Data'!J31</f>
        <v>Third Party</v>
      </c>
      <c r="G32" s="197" t="str">
        <f>'Budget Filing Data'!H31</f>
        <v>No</v>
      </c>
      <c r="H32" s="196" t="s">
        <v>24</v>
      </c>
      <c r="I32" s="197" t="str">
        <f>'Budget Filing Data'!G31</f>
        <v>Cross Cutting</v>
      </c>
      <c r="J32" s="197" t="str">
        <f>'Budget Filing Data'!I31</f>
        <v>Other</v>
      </c>
      <c r="K32" s="197" t="str">
        <f>'Budget Filing Data'!L31</f>
        <v>Market Support</v>
      </c>
      <c r="L32" s="197">
        <f>'Budget Filing Data'!B31</f>
        <v>2028</v>
      </c>
      <c r="M32" s="610">
        <f t="shared" si="1"/>
        <v>3600000</v>
      </c>
      <c r="N32" s="197">
        <f>'Budget Filing Data'!AH31</f>
        <v>267309.8</v>
      </c>
      <c r="O32" s="197">
        <f>'Budget Filing Data'!AI31</f>
        <v>100000</v>
      </c>
      <c r="P32" s="197">
        <f>'Budget Filing Data'!AJ31</f>
        <v>2432690.2000000002</v>
      </c>
      <c r="Q32" s="197">
        <f>'Budget Filing Data'!AK31</f>
        <v>800000</v>
      </c>
      <c r="R32" s="197">
        <f>'Budget Filing Data'!X31</f>
        <v>0</v>
      </c>
      <c r="S32" s="197">
        <f>('Budget Filing Data'!AC31+'Budget Filing Data'!AD31+'Budget Filing Data'!AE31+'Budget Filing Data'!AP31)/'Budget Filing Data'!AA31</f>
        <v>0</v>
      </c>
      <c r="T32" s="197">
        <f>('Budget Filing Data'!AC31+'Budget Filing Data'!AD31)/'Budget Filing Data'!AB31</f>
        <v>0</v>
      </c>
      <c r="U32" s="197">
        <f>('Budget Filing Data'!AT31+'Budget Filing Data'!AU31)/('Budget Filing Data'!AV31+'Budget Filing Data'!AW31)</f>
        <v>0</v>
      </c>
      <c r="V32" s="197">
        <f>('Budget Filing Data'!AC31+'Budget Filing Data'!AD31+'Budget Filing Data'!AE31+'Budget Filing Data'!AP31)/'Budget Filing Data'!AA31</f>
        <v>0</v>
      </c>
      <c r="W32" s="197">
        <f>'Budget Filing Data'!Q31</f>
        <v>0</v>
      </c>
      <c r="X32" s="197">
        <f>'Budget Filing Data'!R31</f>
        <v>0</v>
      </c>
      <c r="Y32" s="197">
        <f>'Budget Filing Data'!S31</f>
        <v>0</v>
      </c>
      <c r="Z32" s="197">
        <f>'Budget Filing Data'!AF31</f>
        <v>0</v>
      </c>
      <c r="AA32" s="197">
        <f>'Budget Filing Data'!AG31</f>
        <v>0</v>
      </c>
      <c r="AB32" s="197">
        <f>'Budget Filing Data'!$T31</f>
        <v>0</v>
      </c>
      <c r="AC32" s="197">
        <f>'Budget Filing Data'!$S31</f>
        <v>0</v>
      </c>
      <c r="AD32" s="197">
        <f>'Budget Filing Data'!$V31</f>
        <v>0</v>
      </c>
      <c r="AE32" s="197">
        <f>'Budget Filing Data'!$W31</f>
        <v>0</v>
      </c>
      <c r="AF32" s="198"/>
    </row>
    <row r="33" spans="2:32" ht="15.75">
      <c r="B33" s="195" t="str">
        <f>'Budget Filing Data'!D32</f>
        <v>SCG4019</v>
      </c>
      <c r="C33" s="195" t="str">
        <f>'Budget Filing Data'!E32</f>
        <v>Integrated Energy Efficiency Training</v>
      </c>
      <c r="D33" s="196"/>
      <c r="E33" s="196"/>
      <c r="F33" s="197" t="str">
        <f>'Budget Filing Data'!J32</f>
        <v>Core PA</v>
      </c>
      <c r="G33" s="197" t="str">
        <f>'Budget Filing Data'!H32</f>
        <v>No</v>
      </c>
      <c r="H33" s="196" t="s">
        <v>15</v>
      </c>
      <c r="I33" s="197" t="str">
        <f>'Budget Filing Data'!G32</f>
        <v>WE&amp;T</v>
      </c>
      <c r="J33" s="197" t="str">
        <f>'Budget Filing Data'!I32</f>
        <v>Workforce Education and Training</v>
      </c>
      <c r="K33" s="197" t="str">
        <f>'Budget Filing Data'!L32</f>
        <v>Market Support</v>
      </c>
      <c r="L33" s="197">
        <f>'Budget Filing Data'!B32</f>
        <v>2028</v>
      </c>
      <c r="M33" s="610">
        <f t="shared" si="1"/>
        <v>5000000</v>
      </c>
      <c r="N33" s="197">
        <f>'Budget Filing Data'!AH32</f>
        <v>214302.85</v>
      </c>
      <c r="O33" s="197">
        <f>'Budget Filing Data'!AI32</f>
        <v>176654</v>
      </c>
      <c r="P33" s="197">
        <f>'Budget Filing Data'!AJ32</f>
        <v>4609043.1500000004</v>
      </c>
      <c r="Q33" s="197">
        <f>'Budget Filing Data'!AK32</f>
        <v>0</v>
      </c>
      <c r="R33" s="197">
        <f>'Budget Filing Data'!X32</f>
        <v>0</v>
      </c>
      <c r="S33" s="197">
        <f>('Budget Filing Data'!AC32+'Budget Filing Data'!AD32+'Budget Filing Data'!AE32+'Budget Filing Data'!AP32)/'Budget Filing Data'!AA32</f>
        <v>0</v>
      </c>
      <c r="T33" s="197">
        <f>('Budget Filing Data'!AC32+'Budget Filing Data'!AD32)/'Budget Filing Data'!AB32</f>
        <v>0</v>
      </c>
      <c r="U33" s="197">
        <f>('Budget Filing Data'!AT32+'Budget Filing Data'!AU32)/('Budget Filing Data'!AV32+'Budget Filing Data'!AW32)</f>
        <v>0</v>
      </c>
      <c r="V33" s="197">
        <f>('Budget Filing Data'!AC32+'Budget Filing Data'!AD32+'Budget Filing Data'!AE32+'Budget Filing Data'!AP32)/'Budget Filing Data'!AA32</f>
        <v>0</v>
      </c>
      <c r="W33" s="197">
        <f>'Budget Filing Data'!Q32</f>
        <v>0</v>
      </c>
      <c r="X33" s="197">
        <f>'Budget Filing Data'!R32</f>
        <v>0</v>
      </c>
      <c r="Y33" s="197">
        <f>'Budget Filing Data'!S32</f>
        <v>0</v>
      </c>
      <c r="Z33" s="197">
        <f>'Budget Filing Data'!AF32</f>
        <v>0</v>
      </c>
      <c r="AA33" s="197">
        <f>'Budget Filing Data'!AG32</f>
        <v>0</v>
      </c>
      <c r="AB33" s="197">
        <f>'Budget Filing Data'!$T32</f>
        <v>0</v>
      </c>
      <c r="AC33" s="197">
        <f>'Budget Filing Data'!$S32</f>
        <v>0</v>
      </c>
      <c r="AD33" s="197">
        <f>'Budget Filing Data'!$V32</f>
        <v>0</v>
      </c>
      <c r="AE33" s="197">
        <f>'Budget Filing Data'!$W32</f>
        <v>0</v>
      </c>
      <c r="AF33" s="198"/>
    </row>
    <row r="34" spans="2:32" ht="15.75">
      <c r="B34" s="195" t="str">
        <f>'Budget Filing Data'!D33</f>
        <v>SCG4020</v>
      </c>
      <c r="C34" s="195" t="str">
        <f>'Budget Filing Data'!E33</f>
        <v>Business Energy Efficiency Surveys</v>
      </c>
      <c r="D34" s="196"/>
      <c r="E34" s="196"/>
      <c r="F34" s="197" t="str">
        <f>'Budget Filing Data'!J33</f>
        <v>Third Party</v>
      </c>
      <c r="G34" s="197" t="str">
        <f>'Budget Filing Data'!H33</f>
        <v>No</v>
      </c>
      <c r="H34" s="196" t="s">
        <v>15</v>
      </c>
      <c r="I34" s="197" t="str">
        <f>'Budget Filing Data'!G33</f>
        <v>Cross Cutting</v>
      </c>
      <c r="J34" s="197" t="str">
        <f>'Budget Filing Data'!I33</f>
        <v>Other</v>
      </c>
      <c r="K34" s="197" t="str">
        <f>'Budget Filing Data'!L33</f>
        <v>Market Support</v>
      </c>
      <c r="L34" s="197">
        <f>'Budget Filing Data'!B33</f>
        <v>2028</v>
      </c>
      <c r="M34" s="610">
        <f t="shared" si="1"/>
        <v>835000</v>
      </c>
      <c r="N34" s="197">
        <f>'Budget Filing Data'!AH33</f>
        <v>70321.649999999994</v>
      </c>
      <c r="O34" s="197">
        <f>'Budget Filing Data'!AI33</f>
        <v>5000</v>
      </c>
      <c r="P34" s="197">
        <f>'Budget Filing Data'!AJ33</f>
        <v>759678.35</v>
      </c>
      <c r="Q34" s="197">
        <f>'Budget Filing Data'!AK33</f>
        <v>0</v>
      </c>
      <c r="R34" s="197">
        <f>'Budget Filing Data'!X33</f>
        <v>0</v>
      </c>
      <c r="S34" s="197">
        <f>('Budget Filing Data'!AC33+'Budget Filing Data'!AD33+'Budget Filing Data'!AE33+'Budget Filing Data'!AP33)/'Budget Filing Data'!AA33</f>
        <v>0</v>
      </c>
      <c r="T34" s="197">
        <f>('Budget Filing Data'!AC33+'Budget Filing Data'!AD33)/'Budget Filing Data'!AB33</f>
        <v>0</v>
      </c>
      <c r="U34" s="197">
        <f>('Budget Filing Data'!AT33+'Budget Filing Data'!AU33)/('Budget Filing Data'!AV33+'Budget Filing Data'!AW33)</f>
        <v>0</v>
      </c>
      <c r="V34" s="197">
        <f>('Budget Filing Data'!AC33+'Budget Filing Data'!AD33+'Budget Filing Data'!AE33+'Budget Filing Data'!AP33)/'Budget Filing Data'!AA33</f>
        <v>0</v>
      </c>
      <c r="W34" s="197">
        <f>'Budget Filing Data'!Q33</f>
        <v>0</v>
      </c>
      <c r="X34" s="197">
        <f>'Budget Filing Data'!R33</f>
        <v>0</v>
      </c>
      <c r="Y34" s="197">
        <f>'Budget Filing Data'!S33</f>
        <v>0</v>
      </c>
      <c r="Z34" s="197">
        <f>'Budget Filing Data'!AF33</f>
        <v>0</v>
      </c>
      <c r="AA34" s="197">
        <f>'Budget Filing Data'!AG33</f>
        <v>0</v>
      </c>
      <c r="AB34" s="197">
        <f>'Budget Filing Data'!$T33</f>
        <v>0</v>
      </c>
      <c r="AC34" s="197">
        <f>'Budget Filing Data'!$S33</f>
        <v>0</v>
      </c>
      <c r="AD34" s="197">
        <f>'Budget Filing Data'!$V33</f>
        <v>0</v>
      </c>
      <c r="AE34" s="197">
        <f>'Budget Filing Data'!$W33</f>
        <v>0</v>
      </c>
      <c r="AF34" s="198"/>
    </row>
    <row r="35" spans="2:32" ht="15.75">
      <c r="B35" s="195" t="str">
        <f>'Budget Filing Data'!D34</f>
        <v>SCG4021</v>
      </c>
      <c r="C35" s="195" t="str">
        <f>'Budget Filing Data'!E34</f>
        <v>Sustainability Studio</v>
      </c>
      <c r="D35" s="196"/>
      <c r="E35" s="196"/>
      <c r="F35" s="197" t="str">
        <f>'Budget Filing Data'!J34</f>
        <v>Core PA</v>
      </c>
      <c r="G35" s="197" t="str">
        <f>'Budget Filing Data'!H34</f>
        <v>No</v>
      </c>
      <c r="H35" s="196" t="s">
        <v>15</v>
      </c>
      <c r="I35" s="197" t="str">
        <f>'Budget Filing Data'!G34</f>
        <v>Cross Cutting</v>
      </c>
      <c r="J35" s="197" t="str">
        <f>'Budget Filing Data'!I34</f>
        <v>Other</v>
      </c>
      <c r="K35" s="197" t="str">
        <f>'Budget Filing Data'!L34</f>
        <v>Market Support</v>
      </c>
      <c r="L35" s="197">
        <f>'Budget Filing Data'!B34</f>
        <v>2028</v>
      </c>
      <c r="M35" s="610">
        <f t="shared" si="1"/>
        <v>1500000</v>
      </c>
      <c r="N35" s="197">
        <f>'Budget Filing Data'!AH34</f>
        <v>72321.95</v>
      </c>
      <c r="O35" s="197">
        <f>'Budget Filing Data'!AI34</f>
        <v>0</v>
      </c>
      <c r="P35" s="197">
        <f>'Budget Filing Data'!AJ34</f>
        <v>1427678.05</v>
      </c>
      <c r="Q35" s="197">
        <f>'Budget Filing Data'!AK34</f>
        <v>0</v>
      </c>
      <c r="R35" s="197">
        <f>'Budget Filing Data'!X34</f>
        <v>0</v>
      </c>
      <c r="S35" s="197">
        <f>('Budget Filing Data'!AC34+'Budget Filing Data'!AD34+'Budget Filing Data'!AE34+'Budget Filing Data'!AP34)/'Budget Filing Data'!AA34</f>
        <v>0</v>
      </c>
      <c r="T35" s="197">
        <f>('Budget Filing Data'!AC34+'Budget Filing Data'!AD34)/'Budget Filing Data'!AB34</f>
        <v>0</v>
      </c>
      <c r="U35" s="197">
        <f>('Budget Filing Data'!AT34+'Budget Filing Data'!AU34)/('Budget Filing Data'!AV34+'Budget Filing Data'!AW34)</f>
        <v>0</v>
      </c>
      <c r="V35" s="197">
        <f>('Budget Filing Data'!AC34+'Budget Filing Data'!AD34+'Budget Filing Data'!AE34+'Budget Filing Data'!AP34)/'Budget Filing Data'!AA34</f>
        <v>0</v>
      </c>
      <c r="W35" s="197">
        <f>'Budget Filing Data'!Q34</f>
        <v>0</v>
      </c>
      <c r="X35" s="197">
        <f>'Budget Filing Data'!R34</f>
        <v>0</v>
      </c>
      <c r="Y35" s="197">
        <f>'Budget Filing Data'!S34</f>
        <v>0</v>
      </c>
      <c r="Z35" s="197">
        <f>'Budget Filing Data'!AF34</f>
        <v>0</v>
      </c>
      <c r="AA35" s="197">
        <f>'Budget Filing Data'!AG34</f>
        <v>0</v>
      </c>
      <c r="AB35" s="197">
        <f>'Budget Filing Data'!$T34</f>
        <v>0</v>
      </c>
      <c r="AC35" s="197">
        <f>'Budget Filing Data'!$S34</f>
        <v>0</v>
      </c>
      <c r="AD35" s="197">
        <f>'Budget Filing Data'!$V34</f>
        <v>0</v>
      </c>
      <c r="AE35" s="197">
        <f>'Budget Filing Data'!$W34</f>
        <v>0</v>
      </c>
      <c r="AF35" s="198"/>
    </row>
    <row r="36" spans="2:32" ht="15.75">
      <c r="B36" s="195" t="str">
        <f>'Budget Filing Data'!D35</f>
        <v>SCG4022</v>
      </c>
      <c r="C36" s="195" t="str">
        <f>'Budget Filing Data'!E35</f>
        <v>On-Bill Financing</v>
      </c>
      <c r="D36" s="434" t="s">
        <v>42</v>
      </c>
      <c r="E36" s="434" t="s">
        <v>278</v>
      </c>
      <c r="F36" s="197" t="str">
        <f>'Budget Filing Data'!J35</f>
        <v>Core PA</v>
      </c>
      <c r="G36" s="197" t="str">
        <f>'Budget Filing Data'!H35</f>
        <v>No</v>
      </c>
      <c r="H36" s="196" t="s">
        <v>15</v>
      </c>
      <c r="I36" s="197" t="str">
        <f>'Budget Filing Data'!G35</f>
        <v>Finance</v>
      </c>
      <c r="J36" s="197" t="str">
        <f>'Budget Filing Data'!I35</f>
        <v>Financing</v>
      </c>
      <c r="K36" s="197" t="str">
        <f>'Budget Filing Data'!L35</f>
        <v>Market Support</v>
      </c>
      <c r="L36" s="197">
        <f>'Budget Filing Data'!B35</f>
        <v>2028</v>
      </c>
      <c r="M36" s="610">
        <f t="shared" si="1"/>
        <v>750000</v>
      </c>
      <c r="N36" s="197">
        <f>'Budget Filing Data'!AH35</f>
        <v>337291.15</v>
      </c>
      <c r="O36" s="197">
        <f>'Budget Filing Data'!AI35</f>
        <v>184970.4</v>
      </c>
      <c r="P36" s="197">
        <f>'Budget Filing Data'!AJ35</f>
        <v>227738.45</v>
      </c>
      <c r="Q36" s="197">
        <f>'Budget Filing Data'!AK35</f>
        <v>0</v>
      </c>
      <c r="R36" s="197">
        <f>'Budget Filing Data'!X35</f>
        <v>0</v>
      </c>
      <c r="S36" s="197">
        <f>('Budget Filing Data'!AC35+'Budget Filing Data'!AD35+'Budget Filing Data'!AE35+'Budget Filing Data'!AP35)/'Budget Filing Data'!AA35</f>
        <v>0</v>
      </c>
      <c r="T36" s="197">
        <f>('Budget Filing Data'!AC35+'Budget Filing Data'!AD35)/'Budget Filing Data'!AB35</f>
        <v>0</v>
      </c>
      <c r="U36" s="197">
        <f>('Budget Filing Data'!AT35+'Budget Filing Data'!AU35)/('Budget Filing Data'!AV35+'Budget Filing Data'!AW35)</f>
        <v>0</v>
      </c>
      <c r="V36" s="197">
        <f>('Budget Filing Data'!AC35+'Budget Filing Data'!AD35+'Budget Filing Data'!AE35+'Budget Filing Data'!AP35)/'Budget Filing Data'!AA35</f>
        <v>0</v>
      </c>
      <c r="W36" s="197">
        <f>'Budget Filing Data'!Q35</f>
        <v>0</v>
      </c>
      <c r="X36" s="197">
        <f>'Budget Filing Data'!R35</f>
        <v>0</v>
      </c>
      <c r="Y36" s="197">
        <f>'Budget Filing Data'!S35</f>
        <v>0</v>
      </c>
      <c r="Z36" s="197">
        <f>'Budget Filing Data'!AF35</f>
        <v>0</v>
      </c>
      <c r="AA36" s="197">
        <f>'Budget Filing Data'!AG35</f>
        <v>0</v>
      </c>
      <c r="AB36" s="197">
        <f>'Budget Filing Data'!$T35</f>
        <v>0</v>
      </c>
      <c r="AC36" s="197">
        <f>'Budget Filing Data'!$S35</f>
        <v>0</v>
      </c>
      <c r="AD36" s="197">
        <f>'Budget Filing Data'!$V35</f>
        <v>0</v>
      </c>
      <c r="AE36" s="197">
        <f>'Budget Filing Data'!$W35</f>
        <v>0</v>
      </c>
      <c r="AF36" s="198"/>
    </row>
    <row r="37" spans="2:32" ht="15.75">
      <c r="B37" s="195" t="str">
        <f>'Budget Filing Data'!D36</f>
        <v>SCG4023</v>
      </c>
      <c r="C37" s="195" t="str">
        <f>'Budget Filing Data'!E36</f>
        <v>Integrated Demand-Side Management (IDSM)</v>
      </c>
      <c r="D37" s="196"/>
      <c r="E37" s="196"/>
      <c r="F37" s="197" t="str">
        <f>'Budget Filing Data'!J36</f>
        <v>Core PA</v>
      </c>
      <c r="G37" s="197" t="str">
        <f>'Budget Filing Data'!H36</f>
        <v>No</v>
      </c>
      <c r="H37" s="196" t="s">
        <v>15</v>
      </c>
      <c r="I37" s="197" t="str">
        <f>'Budget Filing Data'!G36</f>
        <v>Cross Cutting</v>
      </c>
      <c r="J37" s="197" t="str">
        <f>'Budget Filing Data'!I36</f>
        <v>Integrated Demand-Side Management</v>
      </c>
      <c r="K37" s="197" t="str">
        <f>'Budget Filing Data'!L36</f>
        <v>Market Support</v>
      </c>
      <c r="L37" s="197">
        <f>'Budget Filing Data'!B36</f>
        <v>2028</v>
      </c>
      <c r="M37" s="610">
        <f t="shared" si="1"/>
        <v>300000</v>
      </c>
      <c r="N37" s="197">
        <f>'Budget Filing Data'!AH36</f>
        <v>24211.1</v>
      </c>
      <c r="O37" s="197">
        <f>'Budget Filing Data'!AI36</f>
        <v>0</v>
      </c>
      <c r="P37" s="197">
        <f>'Budget Filing Data'!AJ36</f>
        <v>275788.90000000002</v>
      </c>
      <c r="Q37" s="197">
        <f>'Budget Filing Data'!AK36</f>
        <v>0</v>
      </c>
      <c r="R37" s="197">
        <f>'Budget Filing Data'!X36</f>
        <v>0</v>
      </c>
      <c r="S37" s="197">
        <f>('Budget Filing Data'!AC36+'Budget Filing Data'!AD36+'Budget Filing Data'!AE36+'Budget Filing Data'!AP36)/'Budget Filing Data'!AA36</f>
        <v>0</v>
      </c>
      <c r="T37" s="197">
        <f>('Budget Filing Data'!AC36+'Budget Filing Data'!AD36)/'Budget Filing Data'!AB36</f>
        <v>0</v>
      </c>
      <c r="U37" s="197">
        <f>('Budget Filing Data'!AT36+'Budget Filing Data'!AU36)/('Budget Filing Data'!AV36+'Budget Filing Data'!AW36)</f>
        <v>0</v>
      </c>
      <c r="V37" s="197">
        <f>('Budget Filing Data'!AC36+'Budget Filing Data'!AD36+'Budget Filing Data'!AE36+'Budget Filing Data'!AP36)/'Budget Filing Data'!AA36</f>
        <v>0</v>
      </c>
      <c r="W37" s="197">
        <f>'Budget Filing Data'!Q36</f>
        <v>0</v>
      </c>
      <c r="X37" s="197">
        <f>'Budget Filing Data'!R36</f>
        <v>0</v>
      </c>
      <c r="Y37" s="197">
        <f>'Budget Filing Data'!S36</f>
        <v>0</v>
      </c>
      <c r="Z37" s="197">
        <f>'Budget Filing Data'!AF36</f>
        <v>0</v>
      </c>
      <c r="AA37" s="197">
        <f>'Budget Filing Data'!AG36</f>
        <v>0</v>
      </c>
      <c r="AB37" s="197">
        <f>'Budget Filing Data'!$T36</f>
        <v>0</v>
      </c>
      <c r="AC37" s="197">
        <f>'Budget Filing Data'!$S36</f>
        <v>0</v>
      </c>
      <c r="AD37" s="197">
        <f>'Budget Filing Data'!$V36</f>
        <v>0</v>
      </c>
      <c r="AE37" s="197">
        <f>'Budget Filing Data'!$W36</f>
        <v>0</v>
      </c>
      <c r="AF37" s="198"/>
    </row>
    <row r="38" spans="2:32" ht="15.75">
      <c r="B38" s="195" t="str">
        <f>'Budget Filing Data'!D37</f>
        <v>SCG_SW_CSA_Appl</v>
      </c>
      <c r="C38" s="195" t="str">
        <f>'Budget Filing Data'!E37</f>
        <v>C&amp;S-SW-Appliance Standards Advocacy</v>
      </c>
      <c r="D38" s="434" t="s">
        <v>42</v>
      </c>
      <c r="E38" s="434" t="s">
        <v>279</v>
      </c>
      <c r="F38" s="197" t="str">
        <f>'Budget Filing Data'!J37</f>
        <v>Third Party</v>
      </c>
      <c r="G38" s="197" t="str">
        <f>'Budget Filing Data'!H37</f>
        <v>Yes</v>
      </c>
      <c r="H38" s="196" t="s">
        <v>15</v>
      </c>
      <c r="I38" s="197" t="str">
        <f>'Budget Filing Data'!G37</f>
        <v>Codes &amp; Standards</v>
      </c>
      <c r="J38" s="197" t="str">
        <f>'Budget Filing Data'!I37</f>
        <v>Codes and Standards</v>
      </c>
      <c r="K38" s="197" t="str">
        <f>'Budget Filing Data'!L37</f>
        <v>Codes and Standards</v>
      </c>
      <c r="L38" s="197">
        <f>'Budget Filing Data'!B37</f>
        <v>2028</v>
      </c>
      <c r="M38" s="610">
        <f t="shared" si="1"/>
        <v>402243.76819999999</v>
      </c>
      <c r="N38" s="197">
        <f>'Budget Filing Data'!AH37</f>
        <v>0</v>
      </c>
      <c r="O38" s="197">
        <f>'Budget Filing Data'!AI37</f>
        <v>0</v>
      </c>
      <c r="P38" s="197">
        <f>'Budget Filing Data'!AJ37</f>
        <v>402243.76819999999</v>
      </c>
      <c r="Q38" s="197">
        <f>'Budget Filing Data'!AK37</f>
        <v>0</v>
      </c>
      <c r="R38" s="197">
        <f>'Budget Filing Data'!X37</f>
        <v>19749315.77</v>
      </c>
      <c r="S38" s="197">
        <f>('Budget Filing Data'!AC37+'Budget Filing Data'!AD37+'Budget Filing Data'!AE37+'Budget Filing Data'!AP37)/'Budget Filing Data'!AA37</f>
        <v>6.2117397116695923</v>
      </c>
      <c r="T38" s="197">
        <f>('Budget Filing Data'!AC37+'Budget Filing Data'!AD37)/'Budget Filing Data'!AB37</f>
        <v>49.097878767335992</v>
      </c>
      <c r="U38" s="197">
        <f>('Budget Filing Data'!AT37+'Budget Filing Data'!AU37)/('Budget Filing Data'!AV37+'Budget Filing Data'!AW37)</f>
        <v>0.38468741823360214</v>
      </c>
      <c r="V38" s="197">
        <f>('Budget Filing Data'!AC37+'Budget Filing Data'!AD37+'Budget Filing Data'!AE37+'Budget Filing Data'!AP37)/'Budget Filing Data'!AA37</f>
        <v>6.2117397116695923</v>
      </c>
      <c r="W38" s="197">
        <f>'Budget Filing Data'!Q37</f>
        <v>0</v>
      </c>
      <c r="X38" s="197">
        <f>'Budget Filing Data'!R37</f>
        <v>0</v>
      </c>
      <c r="Y38" s="197">
        <f>'Budget Filing Data'!S37</f>
        <v>1204178.8389999999</v>
      </c>
      <c r="Z38" s="197">
        <f>'Budget Filing Data'!AF37</f>
        <v>0</v>
      </c>
      <c r="AA38" s="197">
        <f>'Budget Filing Data'!AG37</f>
        <v>6394.189633</v>
      </c>
      <c r="AB38" s="197">
        <f>'Budget Filing Data'!$T37</f>
        <v>0</v>
      </c>
      <c r="AC38" s="197">
        <f>'Budget Filing Data'!$S37</f>
        <v>1204178.8389999999</v>
      </c>
      <c r="AD38" s="197">
        <f>'Budget Filing Data'!$V37</f>
        <v>0</v>
      </c>
      <c r="AE38" s="197">
        <f>'Budget Filing Data'!$W37</f>
        <v>68332.085510000004</v>
      </c>
      <c r="AF38" s="198"/>
    </row>
    <row r="39" spans="2:32" ht="15.75">
      <c r="B39" s="195" t="str">
        <f>'Budget Filing Data'!D38</f>
        <v>SCG_SW_CSA_Bldg</v>
      </c>
      <c r="C39" s="195" t="str">
        <f>'Budget Filing Data'!E38</f>
        <v>C&amp;S-SW-Building Codes Advocacy</v>
      </c>
      <c r="D39" s="196"/>
      <c r="E39" s="196"/>
      <c r="F39" s="197" t="str">
        <f>'Budget Filing Data'!J38</f>
        <v>Third Party</v>
      </c>
      <c r="G39" s="197" t="str">
        <f>'Budget Filing Data'!H38</f>
        <v>Yes</v>
      </c>
      <c r="H39" s="196" t="s">
        <v>15</v>
      </c>
      <c r="I39" s="197" t="str">
        <f>'Budget Filing Data'!G38</f>
        <v>Codes &amp; Standards</v>
      </c>
      <c r="J39" s="197" t="str">
        <f>'Budget Filing Data'!I38</f>
        <v>Codes and Standards</v>
      </c>
      <c r="K39" s="197" t="str">
        <f>'Budget Filing Data'!L38</f>
        <v>Codes and Standards</v>
      </c>
      <c r="L39" s="197">
        <f>'Budget Filing Data'!B38</f>
        <v>2028</v>
      </c>
      <c r="M39" s="610">
        <f t="shared" si="1"/>
        <v>844998.15040000004</v>
      </c>
      <c r="N39" s="197">
        <f>'Budget Filing Data'!AH38</f>
        <v>0</v>
      </c>
      <c r="O39" s="197">
        <f>'Budget Filing Data'!AI38</f>
        <v>0</v>
      </c>
      <c r="P39" s="197">
        <f>'Budget Filing Data'!AJ38</f>
        <v>844998.15040000004</v>
      </c>
      <c r="Q39" s="197">
        <f>'Budget Filing Data'!AK38</f>
        <v>0</v>
      </c>
      <c r="R39" s="197">
        <f>'Budget Filing Data'!X38</f>
        <v>172106524.69999999</v>
      </c>
      <c r="S39" s="197">
        <f>('Budget Filing Data'!AC38+'Budget Filing Data'!AD38+'Budget Filing Data'!AE38+'Budget Filing Data'!AP38)/'Budget Filing Data'!AA38</f>
        <v>1.5528132493057729</v>
      </c>
      <c r="T39" s="197">
        <f>('Budget Filing Data'!AC38+'Budget Filing Data'!AD38)/'Budget Filing Data'!AB38</f>
        <v>203.67680636759886</v>
      </c>
      <c r="U39" s="197">
        <f>('Budget Filing Data'!AT38+'Budget Filing Data'!AU38)/('Budget Filing Data'!AV38+'Budget Filing Data'!AW38)</f>
        <v>0.53042611743651269</v>
      </c>
      <c r="V39" s="197">
        <f>('Budget Filing Data'!AC38+'Budget Filing Data'!AD38+'Budget Filing Data'!AE38+'Budget Filing Data'!AP38)/'Budget Filing Data'!AA38</f>
        <v>1.5528132493057729</v>
      </c>
      <c r="W39" s="197">
        <f>'Budget Filing Data'!Q38</f>
        <v>0</v>
      </c>
      <c r="X39" s="197">
        <f>'Budget Filing Data'!R38</f>
        <v>0</v>
      </c>
      <c r="Y39" s="197">
        <f>'Budget Filing Data'!S38</f>
        <v>16425467.449999999</v>
      </c>
      <c r="Z39" s="197">
        <f>'Budget Filing Data'!AF38</f>
        <v>0</v>
      </c>
      <c r="AA39" s="197">
        <f>'Budget Filing Data'!AG38</f>
        <v>87219.23216</v>
      </c>
      <c r="AB39" s="197">
        <f>'Budget Filing Data'!$T38</f>
        <v>0</v>
      </c>
      <c r="AC39" s="197">
        <f>'Budget Filing Data'!$S38</f>
        <v>16425467.449999999</v>
      </c>
      <c r="AD39" s="197">
        <f>'Budget Filing Data'!$V38</f>
        <v>0</v>
      </c>
      <c r="AE39" s="197">
        <f>'Budget Filing Data'!$W38</f>
        <v>1356380.486</v>
      </c>
      <c r="AF39" s="198"/>
    </row>
    <row r="40" spans="2:32" ht="15.75">
      <c r="B40" s="195" t="str">
        <f>'Budget Filing Data'!D39</f>
        <v>SCG_SW_CSA_Natl</v>
      </c>
      <c r="C40" s="195" t="str">
        <f>'Budget Filing Data'!E39</f>
        <v>C&amp;S-SW-Federal Codes Advocacy</v>
      </c>
      <c r="D40" s="196"/>
      <c r="E40" s="196"/>
      <c r="F40" s="197" t="str">
        <f>'Budget Filing Data'!J39</f>
        <v>Third Party</v>
      </c>
      <c r="G40" s="197" t="str">
        <f>'Budget Filing Data'!H39</f>
        <v>Yes</v>
      </c>
      <c r="H40" s="196" t="s">
        <v>15</v>
      </c>
      <c r="I40" s="197" t="str">
        <f>'Budget Filing Data'!G39</f>
        <v>Codes &amp; Standards</v>
      </c>
      <c r="J40" s="197" t="str">
        <f>'Budget Filing Data'!I39</f>
        <v>Codes and Standards</v>
      </c>
      <c r="K40" s="197" t="str">
        <f>'Budget Filing Data'!L39</f>
        <v>Codes and Standards</v>
      </c>
      <c r="L40" s="197">
        <f>'Budget Filing Data'!B39</f>
        <v>2028</v>
      </c>
      <c r="M40" s="610">
        <f t="shared" si="1"/>
        <v>511935.99619999999</v>
      </c>
      <c r="N40" s="197">
        <f>'Budget Filing Data'!AH39</f>
        <v>0</v>
      </c>
      <c r="O40" s="197">
        <f>'Budget Filing Data'!AI39</f>
        <v>0</v>
      </c>
      <c r="P40" s="197">
        <f>'Budget Filing Data'!AJ39</f>
        <v>511935.99619999999</v>
      </c>
      <c r="Q40" s="197">
        <f>'Budget Filing Data'!AK39</f>
        <v>0</v>
      </c>
      <c r="R40" s="197">
        <f>'Budget Filing Data'!X39</f>
        <v>42836670.729999997</v>
      </c>
      <c r="S40" s="197">
        <f>('Budget Filing Data'!AC39+'Budget Filing Data'!AD39+'Budget Filing Data'!AE39+'Budget Filing Data'!AP39)/'Budget Filing Data'!AA39</f>
        <v>1.6581621297773839</v>
      </c>
      <c r="T40" s="197">
        <f>('Budget Filing Data'!AC39+'Budget Filing Data'!AD39)/'Budget Filing Data'!AB39</f>
        <v>83.675832619640275</v>
      </c>
      <c r="U40" s="197">
        <f>('Budget Filing Data'!AT39+'Budget Filing Data'!AU39)/('Budget Filing Data'!AV39+'Budget Filing Data'!AW39)</f>
        <v>0.39422274967290794</v>
      </c>
      <c r="V40" s="197">
        <f>('Budget Filing Data'!AC39+'Budget Filing Data'!AD39+'Budget Filing Data'!AE39+'Budget Filing Data'!AP39)/'Budget Filing Data'!AA39</f>
        <v>1.6581621297773839</v>
      </c>
      <c r="W40" s="197">
        <f>'Budget Filing Data'!Q39</f>
        <v>0</v>
      </c>
      <c r="X40" s="197">
        <f>'Budget Filing Data'!R39</f>
        <v>0</v>
      </c>
      <c r="Y40" s="197">
        <f>'Budget Filing Data'!S39</f>
        <v>935561.7831</v>
      </c>
      <c r="Z40" s="197">
        <f>'Budget Filing Data'!AF39</f>
        <v>0</v>
      </c>
      <c r="AA40" s="197">
        <f>'Budget Filing Data'!AG39</f>
        <v>4967.8330679999999</v>
      </c>
      <c r="AB40" s="197">
        <f>'Budget Filing Data'!$T39</f>
        <v>0</v>
      </c>
      <c r="AC40" s="197">
        <f>'Budget Filing Data'!$S39</f>
        <v>935561.7831</v>
      </c>
      <c r="AD40" s="197">
        <f>'Budget Filing Data'!$V39</f>
        <v>0</v>
      </c>
      <c r="AE40" s="197">
        <f>'Budget Filing Data'!$W39</f>
        <v>99329.869940000004</v>
      </c>
      <c r="AF40" s="198"/>
    </row>
    <row r="41" spans="2:32" ht="15.75">
      <c r="B41" s="195" t="str">
        <f>'Budget Filing Data'!D40</f>
        <v>SCG_SW_ETP_Gas</v>
      </c>
      <c r="C41" s="195" t="str">
        <f>'Budget Filing Data'!E40</f>
        <v>ET-SW-Emerging Technologies, Gas</v>
      </c>
      <c r="D41" s="196"/>
      <c r="E41" s="196"/>
      <c r="F41" s="197" t="str">
        <f>'Budget Filing Data'!J40</f>
        <v>Third Party</v>
      </c>
      <c r="G41" s="197" t="str">
        <f>'Budget Filing Data'!H40</f>
        <v>Yes</v>
      </c>
      <c r="H41" s="196" t="s">
        <v>15</v>
      </c>
      <c r="I41" s="197" t="str">
        <f>'Budget Filing Data'!G40</f>
        <v>Emerging Tech</v>
      </c>
      <c r="J41" s="197" t="str">
        <f>'Budget Filing Data'!I40</f>
        <v>Emerging Technologies</v>
      </c>
      <c r="K41" s="197" t="str">
        <f>'Budget Filing Data'!L40</f>
        <v>Market Support</v>
      </c>
      <c r="L41" s="197">
        <f>'Budget Filing Data'!B40</f>
        <v>2028</v>
      </c>
      <c r="M41" s="610">
        <f t="shared" si="1"/>
        <v>1657875</v>
      </c>
      <c r="N41" s="197">
        <f>'Budget Filing Data'!AH40</f>
        <v>22105</v>
      </c>
      <c r="O41" s="197">
        <f>'Budget Filing Data'!AI40</f>
        <v>6410.45</v>
      </c>
      <c r="P41" s="197">
        <f>'Budget Filing Data'!AJ40</f>
        <v>1629359.55</v>
      </c>
      <c r="Q41" s="197">
        <f>'Budget Filing Data'!AK40</f>
        <v>0</v>
      </c>
      <c r="R41" s="197">
        <f>'Budget Filing Data'!X40</f>
        <v>0</v>
      </c>
      <c r="S41" s="197">
        <f>('Budget Filing Data'!AC40+'Budget Filing Data'!AD40+'Budget Filing Data'!AE40+'Budget Filing Data'!AP40)/'Budget Filing Data'!AA40</f>
        <v>0</v>
      </c>
      <c r="T41" s="197">
        <f>('Budget Filing Data'!AC40+'Budget Filing Data'!AD40)/'Budget Filing Data'!AB40</f>
        <v>0</v>
      </c>
      <c r="U41" s="197">
        <f>('Budget Filing Data'!AT40+'Budget Filing Data'!AU40)/('Budget Filing Data'!AV40+'Budget Filing Data'!AW40)</f>
        <v>0</v>
      </c>
      <c r="V41" s="197">
        <f>('Budget Filing Data'!AC40+'Budget Filing Data'!AD40+'Budget Filing Data'!AE40+'Budget Filing Data'!AP40)/'Budget Filing Data'!AA40</f>
        <v>0</v>
      </c>
      <c r="W41" s="197">
        <f>'Budget Filing Data'!Q40</f>
        <v>0</v>
      </c>
      <c r="X41" s="197">
        <f>'Budget Filing Data'!R40</f>
        <v>0</v>
      </c>
      <c r="Y41" s="197">
        <f>'Budget Filing Data'!S40</f>
        <v>0</v>
      </c>
      <c r="Z41" s="197">
        <f>'Budget Filing Data'!AF40</f>
        <v>0</v>
      </c>
      <c r="AA41" s="197">
        <f>'Budget Filing Data'!AG40</f>
        <v>0</v>
      </c>
      <c r="AB41" s="197">
        <f>'Budget Filing Data'!$T40</f>
        <v>0</v>
      </c>
      <c r="AC41" s="197">
        <f>'Budget Filing Data'!$S40</f>
        <v>0</v>
      </c>
      <c r="AD41" s="197">
        <f>'Budget Filing Data'!$V40</f>
        <v>0</v>
      </c>
      <c r="AE41" s="197">
        <f>'Budget Filing Data'!$W40</f>
        <v>0</v>
      </c>
      <c r="AF41" s="198"/>
    </row>
    <row r="42" spans="2:32" ht="15.75">
      <c r="B42" s="195" t="str">
        <f>'Budget Filing Data'!D41</f>
        <v>SCG_SW_FS</v>
      </c>
      <c r="C42" s="195" t="str">
        <f>'Budget Filing Data'!E41</f>
        <v>COM-SW-Point of Sale Food Service</v>
      </c>
      <c r="D42" s="196"/>
      <c r="E42" s="196"/>
      <c r="F42" s="197" t="str">
        <f>'Budget Filing Data'!J41</f>
        <v>Third Party</v>
      </c>
      <c r="G42" s="197" t="str">
        <f>'Budget Filing Data'!H41</f>
        <v>Yes</v>
      </c>
      <c r="H42" s="196" t="s">
        <v>24</v>
      </c>
      <c r="I42" s="197" t="str">
        <f>'Budget Filing Data'!G41</f>
        <v>Commercial</v>
      </c>
      <c r="J42" s="197" t="str">
        <f>'Budget Filing Data'!I41</f>
        <v>Other</v>
      </c>
      <c r="K42" s="197" t="str">
        <f>'Budget Filing Data'!L41</f>
        <v>Resource Acquisition</v>
      </c>
      <c r="L42" s="197">
        <f>'Budget Filing Data'!B41</f>
        <v>2028</v>
      </c>
      <c r="M42" s="610">
        <f t="shared" si="1"/>
        <v>5040699.9990999997</v>
      </c>
      <c r="N42" s="197">
        <f>'Budget Filing Data'!AH41</f>
        <v>469645.97830000002</v>
      </c>
      <c r="O42" s="197">
        <f>'Budget Filing Data'!AI41</f>
        <v>350318.18680000002</v>
      </c>
      <c r="P42" s="197">
        <f>'Budget Filing Data'!AJ41</f>
        <v>2011638.4469999999</v>
      </c>
      <c r="Q42" s="197">
        <f>'Budget Filing Data'!AK41</f>
        <v>2209097.3870000001</v>
      </c>
      <c r="R42" s="197">
        <f>'Budget Filing Data'!X41</f>
        <v>10646050.85</v>
      </c>
      <c r="S42" s="197">
        <f>('Budget Filing Data'!AC41+'Budget Filing Data'!AD41+'Budget Filing Data'!AE41+'Budget Filing Data'!AP41)/'Budget Filing Data'!AA41</f>
        <v>1.5407294450272873</v>
      </c>
      <c r="T42" s="197">
        <f>('Budget Filing Data'!AC41+'Budget Filing Data'!AD41)/'Budget Filing Data'!AB41</f>
        <v>2.1527554420305366</v>
      </c>
      <c r="U42" s="197">
        <f>('Budget Filing Data'!AT41+'Budget Filing Data'!AU41)/('Budget Filing Data'!AV41+'Budget Filing Data'!AW41)</f>
        <v>0.57088589092093633</v>
      </c>
      <c r="V42" s="197">
        <f>('Budget Filing Data'!AC41+'Budget Filing Data'!AD41+'Budget Filing Data'!AE41+'Budget Filing Data'!AP41)/'Budget Filing Data'!AA41</f>
        <v>1.5407294450272873</v>
      </c>
      <c r="W42" s="197">
        <f>'Budget Filing Data'!Q41</f>
        <v>0</v>
      </c>
      <c r="X42" s="197">
        <f>'Budget Filing Data'!R41</f>
        <v>0</v>
      </c>
      <c r="Y42" s="197">
        <f>'Budget Filing Data'!S41</f>
        <v>677613.46420000005</v>
      </c>
      <c r="Z42" s="197">
        <f>'Budget Filing Data'!AF41</f>
        <v>0</v>
      </c>
      <c r="AA42" s="197">
        <f>'Budget Filing Data'!AG41</f>
        <v>3598.1274950000002</v>
      </c>
      <c r="AB42" s="197">
        <f>'Budget Filing Data'!$T41</f>
        <v>0</v>
      </c>
      <c r="AC42" s="197">
        <f>'Budget Filing Data'!$S41</f>
        <v>677613.46420000005</v>
      </c>
      <c r="AD42" s="197">
        <f>'Budget Filing Data'!$V41</f>
        <v>0</v>
      </c>
      <c r="AE42" s="197">
        <f>'Budget Filing Data'!$W41</f>
        <v>41572.474249999999</v>
      </c>
      <c r="AF42" s="198"/>
    </row>
    <row r="43" spans="2:32" ht="15.75">
      <c r="B43" s="195" t="str">
        <f>'Budget Filing Data'!D42</f>
        <v>SCG_SW_HESC</v>
      </c>
      <c r="C43" s="195" t="str">
        <f>'Budget Filing Data'!E42</f>
        <v>SW Home Energy Score California</v>
      </c>
      <c r="D43" s="434" t="s">
        <v>48</v>
      </c>
      <c r="E43" s="196" t="s">
        <v>280</v>
      </c>
      <c r="F43" s="197" t="str">
        <f>'Budget Filing Data'!J42</f>
        <v>Third Party</v>
      </c>
      <c r="G43" s="197" t="str">
        <f>'Budget Filing Data'!H42</f>
        <v>Yes</v>
      </c>
      <c r="H43" s="196" t="s">
        <v>24</v>
      </c>
      <c r="I43" s="197" t="str">
        <f>'Budget Filing Data'!G42</f>
        <v>Residential</v>
      </c>
      <c r="J43" s="197" t="str">
        <f>'Budget Filing Data'!I42</f>
        <v>Other</v>
      </c>
      <c r="K43" s="197" t="str">
        <f>'Budget Filing Data'!L42</f>
        <v>Market Support</v>
      </c>
      <c r="L43" s="197">
        <f>'Budget Filing Data'!B42</f>
        <v>2028</v>
      </c>
      <c r="M43" s="610">
        <f t="shared" si="1"/>
        <v>410106.51760000002</v>
      </c>
      <c r="N43" s="197">
        <f>'Budget Filing Data'!AH42</f>
        <v>13600.8704</v>
      </c>
      <c r="O43" s="197">
        <f>'Budget Filing Data'!AI42</f>
        <v>37570</v>
      </c>
      <c r="P43" s="197">
        <f>'Budget Filing Data'!AJ42</f>
        <v>82685.647200000007</v>
      </c>
      <c r="Q43" s="197">
        <f>'Budget Filing Data'!AK42</f>
        <v>276250</v>
      </c>
      <c r="R43" s="197">
        <f>'Budget Filing Data'!X42</f>
        <v>0</v>
      </c>
      <c r="S43" s="197">
        <f>('Budget Filing Data'!AC42+'Budget Filing Data'!AD42+'Budget Filing Data'!AE42+'Budget Filing Data'!AP42)/'Budget Filing Data'!AA42</f>
        <v>0</v>
      </c>
      <c r="T43" s="197">
        <f>('Budget Filing Data'!AC42+'Budget Filing Data'!AD42)/'Budget Filing Data'!AB42</f>
        <v>0</v>
      </c>
      <c r="U43" s="197">
        <f>('Budget Filing Data'!AT42+'Budget Filing Data'!AU42)/('Budget Filing Data'!AV42+'Budget Filing Data'!AW42)</f>
        <v>0</v>
      </c>
      <c r="V43" s="197">
        <f>('Budget Filing Data'!AC42+'Budget Filing Data'!AD42+'Budget Filing Data'!AE42+'Budget Filing Data'!AP42)/'Budget Filing Data'!AA42</f>
        <v>0</v>
      </c>
      <c r="W43" s="197">
        <f>'Budget Filing Data'!Q42</f>
        <v>0</v>
      </c>
      <c r="X43" s="197">
        <f>'Budget Filing Data'!R42</f>
        <v>0</v>
      </c>
      <c r="Y43" s="197">
        <f>'Budget Filing Data'!S42</f>
        <v>0</v>
      </c>
      <c r="Z43" s="197">
        <f>'Budget Filing Data'!AF42</f>
        <v>0</v>
      </c>
      <c r="AA43" s="197">
        <f>'Budget Filing Data'!AG42</f>
        <v>0</v>
      </c>
      <c r="AB43" s="197">
        <f>'Budget Filing Data'!$T42</f>
        <v>0</v>
      </c>
      <c r="AC43" s="197">
        <f>'Budget Filing Data'!$S42</f>
        <v>0</v>
      </c>
      <c r="AD43" s="197">
        <f>'Budget Filing Data'!$V42</f>
        <v>0</v>
      </c>
      <c r="AE43" s="197">
        <f>'Budget Filing Data'!$W42</f>
        <v>0</v>
      </c>
      <c r="AF43" s="198"/>
    </row>
    <row r="44" spans="2:32" ht="15.75">
      <c r="B44" s="195" t="str">
        <f>'Budget Filing Data'!D43</f>
        <v>SCG_SW_HVAC_QIQM</v>
      </c>
      <c r="C44" s="195" t="str">
        <f>'Budget Filing Data'!E43</f>
        <v>RES-SW-HVAC QI/QM Program</v>
      </c>
      <c r="D44" s="196"/>
      <c r="E44" s="196"/>
      <c r="F44" s="197" t="str">
        <f>'Budget Filing Data'!J43</f>
        <v>Third Party</v>
      </c>
      <c r="G44" s="197" t="str">
        <f>'Budget Filing Data'!H43</f>
        <v>Yes</v>
      </c>
      <c r="H44" s="196" t="s">
        <v>24</v>
      </c>
      <c r="I44" s="197" t="str">
        <f>'Budget Filing Data'!G43</f>
        <v>Residential</v>
      </c>
      <c r="J44" s="197" t="str">
        <f>'Budget Filing Data'!I43</f>
        <v>Other</v>
      </c>
      <c r="K44" s="197" t="str">
        <f>'Budget Filing Data'!L43</f>
        <v>Market Support</v>
      </c>
      <c r="L44" s="197">
        <f>'Budget Filing Data'!B43</f>
        <v>2028</v>
      </c>
      <c r="M44" s="610">
        <f t="shared" si="1"/>
        <v>609960</v>
      </c>
      <c r="N44" s="197">
        <f>'Budget Filing Data'!AH43</f>
        <v>30498</v>
      </c>
      <c r="O44" s="197">
        <f>'Budget Filing Data'!AI43</f>
        <v>30498</v>
      </c>
      <c r="P44" s="197">
        <f>'Budget Filing Data'!AJ43</f>
        <v>155915.5</v>
      </c>
      <c r="Q44" s="197">
        <f>'Budget Filing Data'!AK43</f>
        <v>393048.5</v>
      </c>
      <c r="R44" s="197">
        <f>'Budget Filing Data'!X43</f>
        <v>0</v>
      </c>
      <c r="S44" s="197">
        <f>('Budget Filing Data'!AC43+'Budget Filing Data'!AD43+'Budget Filing Data'!AE43+'Budget Filing Data'!AP43)/'Budget Filing Data'!AA43</f>
        <v>0</v>
      </c>
      <c r="T44" s="197">
        <f>('Budget Filing Data'!AC43+'Budget Filing Data'!AD43)/'Budget Filing Data'!AB43</f>
        <v>0</v>
      </c>
      <c r="U44" s="197">
        <f>('Budget Filing Data'!AT43+'Budget Filing Data'!AU43)/('Budget Filing Data'!AV43+'Budget Filing Data'!AW43)</f>
        <v>0</v>
      </c>
      <c r="V44" s="197">
        <f>('Budget Filing Data'!AC43+'Budget Filing Data'!AD43+'Budget Filing Data'!AE43+'Budget Filing Data'!AP43)/'Budget Filing Data'!AA43</f>
        <v>0</v>
      </c>
      <c r="W44" s="197">
        <f>'Budget Filing Data'!Q43</f>
        <v>0</v>
      </c>
      <c r="X44" s="197">
        <f>'Budget Filing Data'!R43</f>
        <v>0</v>
      </c>
      <c r="Y44" s="197">
        <f>'Budget Filing Data'!S43</f>
        <v>0</v>
      </c>
      <c r="Z44" s="197">
        <f>'Budget Filing Data'!AF43</f>
        <v>0</v>
      </c>
      <c r="AA44" s="197">
        <f>'Budget Filing Data'!AG43</f>
        <v>0</v>
      </c>
      <c r="AB44" s="197">
        <f>'Budget Filing Data'!$T43</f>
        <v>0</v>
      </c>
      <c r="AC44" s="197">
        <f>'Budget Filing Data'!$S43</f>
        <v>0</v>
      </c>
      <c r="AD44" s="197">
        <f>'Budget Filing Data'!$V43</f>
        <v>0</v>
      </c>
      <c r="AE44" s="197">
        <f>'Budget Filing Data'!$W43</f>
        <v>0</v>
      </c>
      <c r="AF44" s="198"/>
    </row>
    <row r="45" spans="2:32" ht="15.75">
      <c r="B45" s="195" t="str">
        <f>'Budget Filing Data'!D44</f>
        <v>SCG_SW_IP_Colleges</v>
      </c>
      <c r="C45" s="195" t="str">
        <f>'Budget Filing Data'!E44</f>
        <v>PUB-SW-Institutional Partnership-Colleges</v>
      </c>
      <c r="D45" s="434" t="s">
        <v>42</v>
      </c>
      <c r="E45" s="434" t="s">
        <v>281</v>
      </c>
      <c r="F45" s="197" t="str">
        <f>'Budget Filing Data'!J44</f>
        <v>Third Party</v>
      </c>
      <c r="G45" s="197" t="str">
        <f>'Budget Filing Data'!H44</f>
        <v>Yes</v>
      </c>
      <c r="H45" s="196" t="s">
        <v>24</v>
      </c>
      <c r="I45" s="197" t="str">
        <f>'Budget Filing Data'!G44</f>
        <v>Public</v>
      </c>
      <c r="J45" s="197" t="str">
        <f>'Budget Filing Data'!I44</f>
        <v>Other</v>
      </c>
      <c r="K45" s="197" t="str">
        <f>'Budget Filing Data'!L44</f>
        <v>Resource Acquisition</v>
      </c>
      <c r="L45" s="197">
        <f>'Budget Filing Data'!B44</f>
        <v>2028</v>
      </c>
      <c r="M45" s="610">
        <f t="shared" si="1"/>
        <v>380046.4265</v>
      </c>
      <c r="N45" s="197">
        <f>'Budget Filing Data'!AH44</f>
        <v>0</v>
      </c>
      <c r="O45" s="197">
        <f>'Budget Filing Data'!AI44</f>
        <v>0</v>
      </c>
      <c r="P45" s="197">
        <f>'Budget Filing Data'!AJ44</f>
        <v>246663.3279</v>
      </c>
      <c r="Q45" s="197">
        <f>'Budget Filing Data'!AK44</f>
        <v>133383.0986</v>
      </c>
      <c r="R45" s="197">
        <f>'Budget Filing Data'!X44</f>
        <v>521905.2746</v>
      </c>
      <c r="S45" s="197">
        <f>('Budget Filing Data'!AC44+'Budget Filing Data'!AD44+'Budget Filing Data'!AE44+'Budget Filing Data'!AP44)/'Budget Filing Data'!AA44</f>
        <v>1.0906451209818442</v>
      </c>
      <c r="T45" s="197">
        <f>('Budget Filing Data'!AC44+'Budget Filing Data'!AD44)/'Budget Filing Data'!AB44</f>
        <v>1.4004215807019866</v>
      </c>
      <c r="U45" s="197">
        <f>('Budget Filing Data'!AT44+'Budget Filing Data'!AU44)/('Budget Filing Data'!AV44+'Budget Filing Data'!AW44)</f>
        <v>0.30659632208587284</v>
      </c>
      <c r="V45" s="197">
        <f>('Budget Filing Data'!AC44+'Budget Filing Data'!AD44+'Budget Filing Data'!AE44+'Budget Filing Data'!AP44)/'Budget Filing Data'!AA44</f>
        <v>1.0906451209818442</v>
      </c>
      <c r="W45" s="197">
        <f>'Budget Filing Data'!Q44</f>
        <v>0</v>
      </c>
      <c r="X45" s="197">
        <f>'Budget Filing Data'!R44</f>
        <v>0</v>
      </c>
      <c r="Y45" s="197">
        <f>'Budget Filing Data'!S44</f>
        <v>0</v>
      </c>
      <c r="Z45" s="197">
        <f>'Budget Filing Data'!AF44</f>
        <v>0</v>
      </c>
      <c r="AA45" s="197">
        <f>'Budget Filing Data'!AG44</f>
        <v>0</v>
      </c>
      <c r="AB45" s="197">
        <f>'Budget Filing Data'!$T44</f>
        <v>0</v>
      </c>
      <c r="AC45" s="197">
        <f>'Budget Filing Data'!$S44</f>
        <v>0</v>
      </c>
      <c r="AD45" s="197">
        <f>'Budget Filing Data'!$V44</f>
        <v>0</v>
      </c>
      <c r="AE45" s="197">
        <f>'Budget Filing Data'!$W44</f>
        <v>0</v>
      </c>
      <c r="AF45" s="198"/>
    </row>
    <row r="46" spans="2:32" ht="15.75">
      <c r="B46" s="195" t="str">
        <f>'Budget Filing Data'!D45</f>
        <v>SCG_SW_IP_Gov</v>
      </c>
      <c r="C46" s="195" t="str">
        <f>'Budget Filing Data'!E45</f>
        <v>PUB-SW-Institutional Partnership-Government</v>
      </c>
      <c r="D46" s="196"/>
      <c r="E46" s="196"/>
      <c r="F46" s="197" t="str">
        <f>'Budget Filing Data'!J45</f>
        <v>Third Party</v>
      </c>
      <c r="G46" s="197" t="str">
        <f>'Budget Filing Data'!H45</f>
        <v>Yes</v>
      </c>
      <c r="H46" s="196" t="s">
        <v>24</v>
      </c>
      <c r="I46" s="197" t="str">
        <f>'Budget Filing Data'!G45</f>
        <v>Public</v>
      </c>
      <c r="J46" s="197" t="str">
        <f>'Budget Filing Data'!I45</f>
        <v>Government Partnership</v>
      </c>
      <c r="K46" s="197" t="str">
        <f>'Budget Filing Data'!L45</f>
        <v>Resource Acquisition</v>
      </c>
      <c r="L46" s="197">
        <f>'Budget Filing Data'!B45</f>
        <v>2028</v>
      </c>
      <c r="M46" s="610">
        <f t="shared" si="1"/>
        <v>205799.62013</v>
      </c>
      <c r="N46" s="197">
        <f>'Budget Filing Data'!AH45</f>
        <v>8486.4</v>
      </c>
      <c r="O46" s="197">
        <f>'Budget Filing Data'!AI45</f>
        <v>442</v>
      </c>
      <c r="P46" s="197">
        <f>'Budget Filing Data'!AJ45</f>
        <v>120967.3512</v>
      </c>
      <c r="Q46" s="197">
        <f>'Budget Filing Data'!AK45</f>
        <v>75903.868929999997</v>
      </c>
      <c r="R46" s="197">
        <f>'Budget Filing Data'!X45</f>
        <v>135616.10089999999</v>
      </c>
      <c r="S46" s="197">
        <f>('Budget Filing Data'!AC45+'Budget Filing Data'!AD45+'Budget Filing Data'!AE45+'Budget Filing Data'!AP45)/'Budget Filing Data'!AA45</f>
        <v>0.51935900178136396</v>
      </c>
      <c r="T46" s="197">
        <f>('Budget Filing Data'!AC45+'Budget Filing Data'!AD45)/'Budget Filing Data'!AB45</f>
        <v>0.70097678965385835</v>
      </c>
      <c r="U46" s="197">
        <f>('Budget Filing Data'!AT45+'Budget Filing Data'!AU45)/('Budget Filing Data'!AV45+'Budget Filing Data'!AW45)</f>
        <v>0.45506370238462435</v>
      </c>
      <c r="V46" s="197">
        <f>('Budget Filing Data'!AC45+'Budget Filing Data'!AD45+'Budget Filing Data'!AE45+'Budget Filing Data'!AP45)/'Budget Filing Data'!AA45</f>
        <v>0.51935900178136396</v>
      </c>
      <c r="W46" s="197">
        <f>'Budget Filing Data'!Q45</f>
        <v>0</v>
      </c>
      <c r="X46" s="197">
        <f>'Budget Filing Data'!R45</f>
        <v>0</v>
      </c>
      <c r="Y46" s="197">
        <f>'Budget Filing Data'!S45</f>
        <v>20063.97682</v>
      </c>
      <c r="Z46" s="197">
        <f>'Budget Filing Data'!AF45</f>
        <v>0</v>
      </c>
      <c r="AA46" s="197">
        <f>'Budget Filing Data'!AG45</f>
        <v>106.5397169</v>
      </c>
      <c r="AB46" s="197">
        <f>'Budget Filing Data'!$T45</f>
        <v>0</v>
      </c>
      <c r="AC46" s="197">
        <f>'Budget Filing Data'!$S45</f>
        <v>20063.97682</v>
      </c>
      <c r="AD46" s="197">
        <f>'Budget Filing Data'!$V45</f>
        <v>0</v>
      </c>
      <c r="AE46" s="197">
        <f>'Budget Filing Data'!$W45</f>
        <v>1421.2836359999999</v>
      </c>
      <c r="AF46" s="198"/>
    </row>
    <row r="47" spans="2:32" ht="15.75">
      <c r="B47" s="195" t="str">
        <f>'Budget Filing Data'!D46</f>
        <v>SCG_SW_MCWH</v>
      </c>
      <c r="C47" s="195" t="str">
        <f>'Budget Filing Data'!E46</f>
        <v>COM-SW-Midstream Commercial Water Heating</v>
      </c>
      <c r="D47" s="434" t="s">
        <v>42</v>
      </c>
      <c r="E47" s="434" t="s">
        <v>282</v>
      </c>
      <c r="F47" s="197" t="str">
        <f>'Budget Filing Data'!J46</f>
        <v>Third Party</v>
      </c>
      <c r="G47" s="197" t="str">
        <f>'Budget Filing Data'!H46</f>
        <v>Yes</v>
      </c>
      <c r="H47" s="196" t="s">
        <v>24</v>
      </c>
      <c r="I47" s="197" t="str">
        <f>'Budget Filing Data'!G46</f>
        <v>Commercial</v>
      </c>
      <c r="J47" s="197" t="str">
        <f>'Budget Filing Data'!I46</f>
        <v>Other</v>
      </c>
      <c r="K47" s="197" t="str">
        <f>'Budget Filing Data'!L46</f>
        <v>Resource Acquisition</v>
      </c>
      <c r="L47" s="197">
        <f>'Budget Filing Data'!B46</f>
        <v>2028</v>
      </c>
      <c r="M47" s="610">
        <f t="shared" si="1"/>
        <v>5571300</v>
      </c>
      <c r="N47" s="197">
        <f>'Budget Filing Data'!AH46</f>
        <v>653520.11399999994</v>
      </c>
      <c r="O47" s="197">
        <f>'Budget Filing Data'!AI46</f>
        <v>475573.03399999999</v>
      </c>
      <c r="P47" s="197">
        <f>'Budget Filing Data'!AJ46</f>
        <v>1612663.61</v>
      </c>
      <c r="Q47" s="197">
        <f>'Budget Filing Data'!AK46</f>
        <v>2829543.2420000001</v>
      </c>
      <c r="R47" s="197">
        <f>'Budget Filing Data'!X46</f>
        <v>33171907.600000001</v>
      </c>
      <c r="S47" s="197">
        <f>('Budget Filing Data'!AC46+'Budget Filing Data'!AD46+'Budget Filing Data'!AE46+'Budget Filing Data'!AP46)/'Budget Filing Data'!AA46</f>
        <v>4.0460014126692023</v>
      </c>
      <c r="T47" s="197">
        <f>('Budget Filing Data'!AC46+'Budget Filing Data'!AD46)/'Budget Filing Data'!AB46</f>
        <v>4.8371325280369701</v>
      </c>
      <c r="U47" s="197">
        <f>('Budget Filing Data'!AT46+'Budget Filing Data'!AU46)/('Budget Filing Data'!AV46+'Budget Filing Data'!AW46)</f>
        <v>1.2109315616485576</v>
      </c>
      <c r="V47" s="197">
        <f>('Budget Filing Data'!AC46+'Budget Filing Data'!AD46+'Budget Filing Data'!AE46+'Budget Filing Data'!AP46)/'Budget Filing Data'!AA46</f>
        <v>4.0460014126692023</v>
      </c>
      <c r="W47" s="197">
        <f>'Budget Filing Data'!Q46</f>
        <v>0</v>
      </c>
      <c r="X47" s="197">
        <f>'Budget Filing Data'!R46</f>
        <v>0</v>
      </c>
      <c r="Y47" s="197">
        <f>'Budget Filing Data'!S46</f>
        <v>1921200.5560000001</v>
      </c>
      <c r="Z47" s="197">
        <f>'Budget Filing Data'!AF46</f>
        <v>0</v>
      </c>
      <c r="AA47" s="197">
        <f>'Budget Filing Data'!AG46</f>
        <v>10201.57495</v>
      </c>
      <c r="AB47" s="197">
        <f>'Budget Filing Data'!$T46</f>
        <v>0</v>
      </c>
      <c r="AC47" s="197">
        <f>'Budget Filing Data'!$S46</f>
        <v>1921200.5560000001</v>
      </c>
      <c r="AD47" s="197">
        <f>'Budget Filing Data'!$V46</f>
        <v>0</v>
      </c>
      <c r="AE47" s="197">
        <f>'Budget Filing Data'!$W46</f>
        <v>186305.03570000001</v>
      </c>
      <c r="AF47" s="198"/>
    </row>
    <row r="48" spans="2:32" ht="15.75">
      <c r="B48" s="195" t="str">
        <f>'Budget Filing Data'!D47</f>
        <v>SCG_SW_NC_NonRes_Ag_mixed</v>
      </c>
      <c r="C48" s="195" t="str">
        <f>'Budget Filing Data'!E47</f>
        <v>AG-SW-New Construction-Nonresidential-Mixed Fuel</v>
      </c>
      <c r="D48" s="196"/>
      <c r="E48" s="196"/>
      <c r="F48" s="197" t="str">
        <f>'Budget Filing Data'!J47</f>
        <v>Third Party</v>
      </c>
      <c r="G48" s="197" t="str">
        <f>'Budget Filing Data'!H47</f>
        <v>Yes</v>
      </c>
      <c r="H48" s="196" t="s">
        <v>24</v>
      </c>
      <c r="I48" s="197" t="str">
        <f>'Budget Filing Data'!G47</f>
        <v>Agricultural</v>
      </c>
      <c r="J48" s="197" t="str">
        <f>'Budget Filing Data'!I47</f>
        <v>New Construction</v>
      </c>
      <c r="K48" s="197" t="str">
        <f>'Budget Filing Data'!L47</f>
        <v>Market Support</v>
      </c>
      <c r="L48" s="197">
        <f>'Budget Filing Data'!B47</f>
        <v>2028</v>
      </c>
      <c r="M48" s="610">
        <f t="shared" si="1"/>
        <v>39710.499922000003</v>
      </c>
      <c r="N48" s="197">
        <f>'Budget Filing Data'!AH47</f>
        <v>3486.7399839999998</v>
      </c>
      <c r="O48" s="197">
        <f>'Budget Filing Data'!AI47</f>
        <v>2615.0549879999999</v>
      </c>
      <c r="P48" s="197">
        <f>'Budget Filing Data'!AJ47</f>
        <v>11331.90495</v>
      </c>
      <c r="Q48" s="197">
        <f>'Budget Filing Data'!AK47</f>
        <v>22276.799999999999</v>
      </c>
      <c r="R48" s="197">
        <f>'Budget Filing Data'!X47</f>
        <v>14441.790929999999</v>
      </c>
      <c r="S48" s="197">
        <f>('Budget Filing Data'!AC47+'Budget Filing Data'!AD47+'Budget Filing Data'!AE47+'Budget Filing Data'!AP47)/'Budget Filing Data'!AA47</f>
        <v>0.43758713474517491</v>
      </c>
      <c r="T48" s="197">
        <f>('Budget Filing Data'!AC47+'Budget Filing Data'!AD47)/'Budget Filing Data'!AB47</f>
        <v>0.37745583485980466</v>
      </c>
      <c r="U48" s="197">
        <f>('Budget Filing Data'!AT47+'Budget Filing Data'!AU47)/('Budget Filing Data'!AV47+'Budget Filing Data'!AW47)</f>
        <v>0.18359030214637201</v>
      </c>
      <c r="V48" s="197">
        <f>('Budget Filing Data'!AC47+'Budget Filing Data'!AD47+'Budget Filing Data'!AE47+'Budget Filing Data'!AP47)/'Budget Filing Data'!AA47</f>
        <v>0.43758713474517491</v>
      </c>
      <c r="W48" s="197">
        <f>'Budget Filing Data'!Q47</f>
        <v>0</v>
      </c>
      <c r="X48" s="197">
        <f>'Budget Filing Data'!R47</f>
        <v>0</v>
      </c>
      <c r="Y48" s="197">
        <f>'Budget Filing Data'!S47</f>
        <v>0</v>
      </c>
      <c r="Z48" s="197">
        <f>'Budget Filing Data'!AF47</f>
        <v>0</v>
      </c>
      <c r="AA48" s="197">
        <f>'Budget Filing Data'!AG47</f>
        <v>0</v>
      </c>
      <c r="AB48" s="197">
        <f>'Budget Filing Data'!$T47</f>
        <v>0</v>
      </c>
      <c r="AC48" s="197">
        <f>'Budget Filing Data'!$S47</f>
        <v>0</v>
      </c>
      <c r="AD48" s="197">
        <f>'Budget Filing Data'!$V47</f>
        <v>0</v>
      </c>
      <c r="AE48" s="197">
        <f>'Budget Filing Data'!$W47</f>
        <v>0</v>
      </c>
      <c r="AF48" s="198"/>
    </row>
    <row r="49" spans="2:32" ht="15.75">
      <c r="B49" s="195" t="str">
        <f>'Budget Filing Data'!D48</f>
        <v>SCG_SW_NC_NonRes_Com_mixed</v>
      </c>
      <c r="C49" s="195" t="str">
        <f>'Budget Filing Data'!E48</f>
        <v>COM-SW-New Construction-Nonresidential-Mixed Fuel</v>
      </c>
      <c r="D49" s="196"/>
      <c r="E49" s="196"/>
      <c r="F49" s="197" t="str">
        <f>'Budget Filing Data'!J48</f>
        <v>Third Party</v>
      </c>
      <c r="G49" s="197" t="str">
        <f>'Budget Filing Data'!H48</f>
        <v>Yes</v>
      </c>
      <c r="H49" s="196" t="s">
        <v>24</v>
      </c>
      <c r="I49" s="197" t="str">
        <f>'Budget Filing Data'!G48</f>
        <v>Commercial</v>
      </c>
      <c r="J49" s="197" t="str">
        <f>'Budget Filing Data'!I48</f>
        <v>New Construction</v>
      </c>
      <c r="K49" s="197" t="str">
        <f>'Budget Filing Data'!L48</f>
        <v>Market Support</v>
      </c>
      <c r="L49" s="197">
        <f>'Budget Filing Data'!B48</f>
        <v>2028</v>
      </c>
      <c r="M49" s="610">
        <f t="shared" si="1"/>
        <v>254147.19949</v>
      </c>
      <c r="N49" s="197">
        <f>'Budget Filing Data'!AH48</f>
        <v>22315.135900000001</v>
      </c>
      <c r="O49" s="197">
        <f>'Budget Filing Data'!AI48</f>
        <v>16736.351920000001</v>
      </c>
      <c r="P49" s="197">
        <f>'Budget Filing Data'!AJ48</f>
        <v>72524.19167</v>
      </c>
      <c r="Q49" s="197">
        <f>'Budget Filing Data'!AK48</f>
        <v>142571.51999999999</v>
      </c>
      <c r="R49" s="197">
        <f>'Budget Filing Data'!X48</f>
        <v>61878.651360000003</v>
      </c>
      <c r="S49" s="197">
        <f>('Budget Filing Data'!AC48+'Budget Filing Data'!AD48+'Budget Filing Data'!AE48+'Budget Filing Data'!AP48)/'Budget Filing Data'!AA48</f>
        <v>0.26716248166076284</v>
      </c>
      <c r="T49" s="197">
        <f>('Budget Filing Data'!AC48+'Budget Filing Data'!AD48)/'Budget Filing Data'!AB48</f>
        <v>0.21694949907638245</v>
      </c>
      <c r="U49" s="197">
        <f>('Budget Filing Data'!AT48+'Budget Filing Data'!AU48)/('Budget Filing Data'!AV48+'Budget Filing Data'!AW48)</f>
        <v>0.1439130408848924</v>
      </c>
      <c r="V49" s="197">
        <f>('Budget Filing Data'!AC48+'Budget Filing Data'!AD48+'Budget Filing Data'!AE48+'Budget Filing Data'!AP48)/'Budget Filing Data'!AA48</f>
        <v>0.26716248166076284</v>
      </c>
      <c r="W49" s="197">
        <f>'Budget Filing Data'!Q48</f>
        <v>0</v>
      </c>
      <c r="X49" s="197">
        <f>'Budget Filing Data'!R48</f>
        <v>0</v>
      </c>
      <c r="Y49" s="197">
        <f>'Budget Filing Data'!S48</f>
        <v>1897.7953130000001</v>
      </c>
      <c r="Z49" s="197">
        <f>'Budget Filing Data'!AF48</f>
        <v>0</v>
      </c>
      <c r="AA49" s="197">
        <f>'Budget Filing Data'!AG48</f>
        <v>10.077293109999999</v>
      </c>
      <c r="AB49" s="197">
        <f>'Budget Filing Data'!$T48</f>
        <v>0</v>
      </c>
      <c r="AC49" s="197">
        <f>'Budget Filing Data'!$S48</f>
        <v>1897.7953130000001</v>
      </c>
      <c r="AD49" s="197">
        <f>'Budget Filing Data'!$V48</f>
        <v>0</v>
      </c>
      <c r="AE49" s="197">
        <f>'Budget Filing Data'!$W48</f>
        <v>130.44464880000001</v>
      </c>
      <c r="AF49" s="198"/>
    </row>
    <row r="50" spans="2:32" ht="15.75">
      <c r="B50" s="195" t="str">
        <f>'Budget Filing Data'!D49</f>
        <v>SCG_SW_NC_NonRes_Ind_mixed</v>
      </c>
      <c r="C50" s="195" t="str">
        <f>'Budget Filing Data'!E49</f>
        <v>IND-SW-New Construction-Nonresidential-Mixed Fuel</v>
      </c>
      <c r="D50" s="196"/>
      <c r="E50" s="196"/>
      <c r="F50" s="197" t="str">
        <f>'Budget Filing Data'!J49</f>
        <v>Third Party</v>
      </c>
      <c r="G50" s="197" t="str">
        <f>'Budget Filing Data'!H49</f>
        <v>Yes</v>
      </c>
      <c r="H50" s="196" t="s">
        <v>24</v>
      </c>
      <c r="I50" s="197" t="str">
        <f>'Budget Filing Data'!G49</f>
        <v>Industrial</v>
      </c>
      <c r="J50" s="197" t="str">
        <f>'Budget Filing Data'!I49</f>
        <v>New Construction</v>
      </c>
      <c r="K50" s="197" t="str">
        <f>'Budget Filing Data'!L49</f>
        <v>Market Support</v>
      </c>
      <c r="L50" s="197">
        <f>'Budget Filing Data'!B49</f>
        <v>2028</v>
      </c>
      <c r="M50" s="610">
        <f t="shared" si="1"/>
        <v>39710.499922000003</v>
      </c>
      <c r="N50" s="197">
        <f>'Budget Filing Data'!AH49</f>
        <v>3486.7399839999998</v>
      </c>
      <c r="O50" s="197">
        <f>'Budget Filing Data'!AI49</f>
        <v>2615.0549879999999</v>
      </c>
      <c r="P50" s="197">
        <f>'Budget Filing Data'!AJ49</f>
        <v>11331.90495</v>
      </c>
      <c r="Q50" s="197">
        <f>'Budget Filing Data'!AK49</f>
        <v>22276.799999999999</v>
      </c>
      <c r="R50" s="197">
        <f>'Budget Filing Data'!X49</f>
        <v>16438.080750000001</v>
      </c>
      <c r="S50" s="197">
        <f>('Budget Filing Data'!AC49+'Budget Filing Data'!AD49+'Budget Filing Data'!AE49+'Budget Filing Data'!AP49)/'Budget Filing Data'!AA49</f>
        <v>0.55257218378050177</v>
      </c>
      <c r="T50" s="197">
        <f>('Budget Filing Data'!AC49+'Budget Filing Data'!AD49)/'Budget Filing Data'!AB49</f>
        <v>0.42600772721363794</v>
      </c>
      <c r="U50" s="197">
        <f>('Budget Filing Data'!AT49+'Budget Filing Data'!AU49)/('Budget Filing Data'!AV49+'Budget Filing Data'!AW49)</f>
        <v>0.32963089064136369</v>
      </c>
      <c r="V50" s="197">
        <f>('Budget Filing Data'!AC49+'Budget Filing Data'!AD49+'Budget Filing Data'!AE49+'Budget Filing Data'!AP49)/'Budget Filing Data'!AA49</f>
        <v>0.55257218378050177</v>
      </c>
      <c r="W50" s="197">
        <f>'Budget Filing Data'!Q49</f>
        <v>0</v>
      </c>
      <c r="X50" s="197">
        <f>'Budget Filing Data'!R49</f>
        <v>0</v>
      </c>
      <c r="Y50" s="197">
        <f>'Budget Filing Data'!S49</f>
        <v>3047.2405650000001</v>
      </c>
      <c r="Z50" s="197">
        <f>'Budget Filing Data'!AF49</f>
        <v>0</v>
      </c>
      <c r="AA50" s="197">
        <f>'Budget Filing Data'!AG49</f>
        <v>16.180847400000001</v>
      </c>
      <c r="AB50" s="197">
        <f>'Budget Filing Data'!$T49</f>
        <v>0</v>
      </c>
      <c r="AC50" s="197">
        <f>'Budget Filing Data'!$S49</f>
        <v>3047.2405650000001</v>
      </c>
      <c r="AD50" s="197">
        <f>'Budget Filing Data'!$V49</f>
        <v>0</v>
      </c>
      <c r="AE50" s="197">
        <f>'Budget Filing Data'!$W49</f>
        <v>242.71271100000001</v>
      </c>
      <c r="AF50" s="198"/>
    </row>
    <row r="51" spans="2:32" ht="15.75">
      <c r="B51" s="195" t="str">
        <f>'Budget Filing Data'!D50</f>
        <v>SCG_SW_NC_NonRes_Pub_mixed</v>
      </c>
      <c r="C51" s="195" t="str">
        <f>'Budget Filing Data'!E50</f>
        <v>PUB-SW-New Construction-Nonresidential-Mixed Fuel</v>
      </c>
      <c r="D51" s="196"/>
      <c r="E51" s="196"/>
      <c r="F51" s="197" t="str">
        <f>'Budget Filing Data'!J50</f>
        <v>Third Party</v>
      </c>
      <c r="G51" s="197" t="str">
        <f>'Budget Filing Data'!H50</f>
        <v>Yes</v>
      </c>
      <c r="H51" s="196" t="s">
        <v>24</v>
      </c>
      <c r="I51" s="197" t="str">
        <f>'Budget Filing Data'!G50</f>
        <v>Public</v>
      </c>
      <c r="J51" s="197" t="str">
        <f>'Budget Filing Data'!I50</f>
        <v>New Construction</v>
      </c>
      <c r="K51" s="197" t="str">
        <f>'Budget Filing Data'!L50</f>
        <v>Market Support</v>
      </c>
      <c r="L51" s="197">
        <f>'Budget Filing Data'!B50</f>
        <v>2028</v>
      </c>
      <c r="M51" s="610">
        <f t="shared" si="1"/>
        <v>166784.09966000001</v>
      </c>
      <c r="N51" s="197">
        <f>'Budget Filing Data'!AH50</f>
        <v>14644.307930000001</v>
      </c>
      <c r="O51" s="197">
        <f>'Budget Filing Data'!AI50</f>
        <v>10983.230949999999</v>
      </c>
      <c r="P51" s="197">
        <f>'Budget Filing Data'!AJ50</f>
        <v>47594.000780000002</v>
      </c>
      <c r="Q51" s="197">
        <f>'Budget Filing Data'!AK50</f>
        <v>93562.559999999998</v>
      </c>
      <c r="R51" s="197">
        <f>'Budget Filing Data'!X50</f>
        <v>18313.880819999998</v>
      </c>
      <c r="S51" s="197">
        <f>('Budget Filing Data'!AC50+'Budget Filing Data'!AD50+'Budget Filing Data'!AE50+'Budget Filing Data'!AP50)/'Budget Filing Data'!AA50</f>
        <v>0.1394096067880348</v>
      </c>
      <c r="T51" s="197">
        <f>('Budget Filing Data'!AC50+'Budget Filing Data'!AD50)/'Budget Filing Data'!AB50</f>
        <v>5.0707446811270727E-2</v>
      </c>
      <c r="U51" s="197">
        <f>('Budget Filing Data'!AT50+'Budget Filing Data'!AU50)/('Budget Filing Data'!AV50+'Budget Filing Data'!AW50)</f>
        <v>9.4012160607201592E-2</v>
      </c>
      <c r="V51" s="197">
        <f>('Budget Filing Data'!AC50+'Budget Filing Data'!AD50+'Budget Filing Data'!AE50+'Budget Filing Data'!AP50)/'Budget Filing Data'!AA50</f>
        <v>0.1394096067880348</v>
      </c>
      <c r="W51" s="197">
        <f>'Budget Filing Data'!Q50</f>
        <v>0</v>
      </c>
      <c r="X51" s="197">
        <f>'Budget Filing Data'!R50</f>
        <v>0</v>
      </c>
      <c r="Y51" s="197">
        <f>'Budget Filing Data'!S50</f>
        <v>135.04386600000001</v>
      </c>
      <c r="Z51" s="197">
        <f>'Budget Filing Data'!AF50</f>
        <v>0</v>
      </c>
      <c r="AA51" s="197">
        <f>'Budget Filing Data'!AG50</f>
        <v>0.71708292799999995</v>
      </c>
      <c r="AB51" s="197">
        <f>'Budget Filing Data'!$T50</f>
        <v>0</v>
      </c>
      <c r="AC51" s="197">
        <f>'Budget Filing Data'!$S50</f>
        <v>135.04386600000001</v>
      </c>
      <c r="AD51" s="197">
        <f>'Budget Filing Data'!$V50</f>
        <v>0</v>
      </c>
      <c r="AE51" s="197">
        <f>'Budget Filing Data'!$W50</f>
        <v>10.16001292</v>
      </c>
      <c r="AF51" s="198"/>
    </row>
    <row r="52" spans="2:32" ht="15.75">
      <c r="B52" s="195" t="str">
        <f>'Budget Filing Data'!D51</f>
        <v>SCG_SW_NC_NonRes_Res_mixed</v>
      </c>
      <c r="C52" s="195" t="str">
        <f>'Budget Filing Data'!E51</f>
        <v>RES-SW-New Construction-Nonresidential-Mixed Fuel</v>
      </c>
      <c r="D52" s="196"/>
      <c r="E52" s="196"/>
      <c r="F52" s="197" t="str">
        <f>'Budget Filing Data'!J51</f>
        <v>Third Party</v>
      </c>
      <c r="G52" s="197" t="str">
        <f>'Budget Filing Data'!H51</f>
        <v>Yes</v>
      </c>
      <c r="H52" s="196" t="s">
        <v>24</v>
      </c>
      <c r="I52" s="197" t="str">
        <f>'Budget Filing Data'!G51</f>
        <v>Residential</v>
      </c>
      <c r="J52" s="197" t="str">
        <f>'Budget Filing Data'!I51</f>
        <v>New Construction</v>
      </c>
      <c r="K52" s="197" t="str">
        <f>'Budget Filing Data'!L51</f>
        <v>Market Support</v>
      </c>
      <c r="L52" s="197">
        <f>'Budget Filing Data'!B51</f>
        <v>2028</v>
      </c>
      <c r="M52" s="610">
        <f t="shared" si="1"/>
        <v>293857.69931</v>
      </c>
      <c r="N52" s="197">
        <f>'Budget Filing Data'!AH51</f>
        <v>25801.87588</v>
      </c>
      <c r="O52" s="197">
        <f>'Budget Filing Data'!AI51</f>
        <v>19351.406910000002</v>
      </c>
      <c r="P52" s="197">
        <f>'Budget Filing Data'!AJ51</f>
        <v>83856.096619999997</v>
      </c>
      <c r="Q52" s="197">
        <f>'Budget Filing Data'!AK51</f>
        <v>164848.3199</v>
      </c>
      <c r="R52" s="197">
        <f>'Budget Filing Data'!X51</f>
        <v>57331.111369999999</v>
      </c>
      <c r="S52" s="197">
        <f>('Budget Filing Data'!AC51+'Budget Filing Data'!AD51+'Budget Filing Data'!AE51+'Budget Filing Data'!AP51)/'Budget Filing Data'!AA51</f>
        <v>4.6713190887767604E-2</v>
      </c>
      <c r="T52" s="197">
        <f>('Budget Filing Data'!AC51+'Budget Filing Data'!AD51)/'Budget Filing Data'!AB51</f>
        <v>0.1978637036499955</v>
      </c>
      <c r="U52" s="197">
        <f>('Budget Filing Data'!AT51+'Budget Filing Data'!AU51)/('Budget Filing Data'!AV51+'Budget Filing Data'!AW51)</f>
        <v>0.12884211631337858</v>
      </c>
      <c r="V52" s="197">
        <f>('Budget Filing Data'!AC51+'Budget Filing Data'!AD51+'Budget Filing Data'!AE51+'Budget Filing Data'!AP51)/'Budget Filing Data'!AA51</f>
        <v>4.6713190887767604E-2</v>
      </c>
      <c r="W52" s="197">
        <f>'Budget Filing Data'!Q51</f>
        <v>0</v>
      </c>
      <c r="X52" s="197">
        <f>'Budget Filing Data'!R51</f>
        <v>0</v>
      </c>
      <c r="Y52" s="197">
        <f>'Budget Filing Data'!S51</f>
        <v>2492.1994140000002</v>
      </c>
      <c r="Z52" s="197">
        <f>'Budget Filing Data'!AF51</f>
        <v>0</v>
      </c>
      <c r="AA52" s="197">
        <f>'Budget Filing Data'!AG51</f>
        <v>13.23357889</v>
      </c>
      <c r="AB52" s="197">
        <f>'Budget Filing Data'!$T51</f>
        <v>0</v>
      </c>
      <c r="AC52" s="197">
        <f>'Budget Filing Data'!$S51</f>
        <v>2492.1994140000002</v>
      </c>
      <c r="AD52" s="197">
        <f>'Budget Filing Data'!$V51</f>
        <v>0</v>
      </c>
      <c r="AE52" s="197">
        <f>'Budget Filing Data'!$W51</f>
        <v>142.29183509999999</v>
      </c>
      <c r="AF52" s="198"/>
    </row>
    <row r="53" spans="2:32" ht="15.75">
      <c r="B53" s="195" t="str">
        <f>'Budget Filing Data'!D52</f>
        <v>SCG_SW_WET_CC</v>
      </c>
      <c r="C53" s="195" t="str">
        <f>'Budget Filing Data'!E52</f>
        <v>WET&amp;O-SW-WE&amp;T Career Connections</v>
      </c>
      <c r="D53" s="196"/>
      <c r="E53" s="196"/>
      <c r="F53" s="197" t="str">
        <f>'Budget Filing Data'!J52</f>
        <v>Third Party</v>
      </c>
      <c r="G53" s="197" t="str">
        <f>'Budget Filing Data'!H52</f>
        <v>Yes</v>
      </c>
      <c r="H53" s="196" t="s">
        <v>24</v>
      </c>
      <c r="I53" s="197" t="str">
        <f>'Budget Filing Data'!G52</f>
        <v>Cross Cutting</v>
      </c>
      <c r="J53" s="197" t="str">
        <f>'Budget Filing Data'!I52</f>
        <v>Workforce Education and Training</v>
      </c>
      <c r="K53" s="197" t="str">
        <f>'Budget Filing Data'!L52</f>
        <v>Market Support</v>
      </c>
      <c r="L53" s="197">
        <f>'Budget Filing Data'!B52</f>
        <v>2028</v>
      </c>
      <c r="M53" s="610">
        <f t="shared" si="1"/>
        <v>97240</v>
      </c>
      <c r="N53" s="197">
        <f>'Budget Filing Data'!AH52</f>
        <v>972.4</v>
      </c>
      <c r="O53" s="197">
        <f>'Budget Filing Data'!AI52</f>
        <v>6806.8</v>
      </c>
      <c r="P53" s="197">
        <f>'Budget Filing Data'!AJ52</f>
        <v>89460.800000000003</v>
      </c>
      <c r="Q53" s="197">
        <f>'Budget Filing Data'!AK52</f>
        <v>0</v>
      </c>
      <c r="R53" s="197">
        <f>'Budget Filing Data'!X52</f>
        <v>0</v>
      </c>
      <c r="S53" s="197">
        <f>('Budget Filing Data'!AC52+'Budget Filing Data'!AD52+'Budget Filing Data'!AE52+'Budget Filing Data'!AP52)/'Budget Filing Data'!AA52</f>
        <v>0</v>
      </c>
      <c r="T53" s="197">
        <f>('Budget Filing Data'!AC52+'Budget Filing Data'!AD52)/'Budget Filing Data'!AB52</f>
        <v>0</v>
      </c>
      <c r="U53" s="197">
        <f>('Budget Filing Data'!AT52+'Budget Filing Data'!AU52)/('Budget Filing Data'!AV52+'Budget Filing Data'!AW52)</f>
        <v>0</v>
      </c>
      <c r="V53" s="197">
        <f>('Budget Filing Data'!AC52+'Budget Filing Data'!AD52+'Budget Filing Data'!AE52+'Budget Filing Data'!AP52)/'Budget Filing Data'!AA52</f>
        <v>0</v>
      </c>
      <c r="W53" s="197">
        <f>'Budget Filing Data'!Q52</f>
        <v>0</v>
      </c>
      <c r="X53" s="197">
        <f>'Budget Filing Data'!R52</f>
        <v>0</v>
      </c>
      <c r="Y53" s="197">
        <f>'Budget Filing Data'!S52</f>
        <v>0</v>
      </c>
      <c r="Z53" s="197">
        <f>'Budget Filing Data'!AF52</f>
        <v>0</v>
      </c>
      <c r="AA53" s="197">
        <f>'Budget Filing Data'!AG52</f>
        <v>0</v>
      </c>
      <c r="AB53" s="197">
        <f>'Budget Filing Data'!$T52</f>
        <v>0</v>
      </c>
      <c r="AC53" s="197">
        <f>'Budget Filing Data'!$S52</f>
        <v>0</v>
      </c>
      <c r="AD53" s="197">
        <f>'Budget Filing Data'!$V52</f>
        <v>0</v>
      </c>
      <c r="AE53" s="197">
        <f>'Budget Filing Data'!$W52</f>
        <v>0</v>
      </c>
      <c r="AF53" s="198"/>
    </row>
    <row r="54" spans="2:32" ht="15.75">
      <c r="B54" s="195" t="str">
        <f>'Budget Filing Data'!D53</f>
        <v>SCG_SW_WET_Work</v>
      </c>
      <c r="C54" s="195" t="str">
        <f>'Budget Filing Data'!E53</f>
        <v>WET&amp;O-SW-WE&amp;T Career and Workforce Readiness</v>
      </c>
      <c r="D54" s="196"/>
      <c r="E54" s="196"/>
      <c r="F54" s="197" t="str">
        <f>'Budget Filing Data'!J53</f>
        <v>Third Party</v>
      </c>
      <c r="G54" s="197" t="str">
        <f>'Budget Filing Data'!H53</f>
        <v>Yes</v>
      </c>
      <c r="H54" s="196" t="s">
        <v>15</v>
      </c>
      <c r="I54" s="197" t="str">
        <f>'Budget Filing Data'!G53</f>
        <v>Cross Cutting</v>
      </c>
      <c r="J54" s="197" t="str">
        <f>'Budget Filing Data'!I53</f>
        <v>Workforce Education and Training</v>
      </c>
      <c r="K54" s="197" t="str">
        <f>'Budget Filing Data'!L53</f>
        <v>Equity</v>
      </c>
      <c r="L54" s="197">
        <f>'Budget Filing Data'!B53</f>
        <v>2028</v>
      </c>
      <c r="M54" s="610">
        <f t="shared" si="1"/>
        <v>194480</v>
      </c>
      <c r="N54" s="197">
        <f>'Budget Filing Data'!AH53</f>
        <v>19448</v>
      </c>
      <c r="O54" s="197">
        <f>'Budget Filing Data'!AI53</f>
        <v>11668.8</v>
      </c>
      <c r="P54" s="197">
        <f>'Budget Filing Data'!AJ53</f>
        <v>163363.20000000001</v>
      </c>
      <c r="Q54" s="197">
        <f>'Budget Filing Data'!AK53</f>
        <v>0</v>
      </c>
      <c r="R54" s="197">
        <f>'Budget Filing Data'!X53</f>
        <v>0</v>
      </c>
      <c r="S54" s="197">
        <f>('Budget Filing Data'!AC53+'Budget Filing Data'!AD53+'Budget Filing Data'!AE53+'Budget Filing Data'!AP53)/'Budget Filing Data'!AA53</f>
        <v>0</v>
      </c>
      <c r="T54" s="197">
        <f>('Budget Filing Data'!AC53+'Budget Filing Data'!AD53)/'Budget Filing Data'!AB53</f>
        <v>0</v>
      </c>
      <c r="U54" s="197">
        <f>('Budget Filing Data'!AT53+'Budget Filing Data'!AU53)/('Budget Filing Data'!AV53+'Budget Filing Data'!AW53)</f>
        <v>0</v>
      </c>
      <c r="V54" s="197">
        <f>('Budget Filing Data'!AC53+'Budget Filing Data'!AD53+'Budget Filing Data'!AE53+'Budget Filing Data'!AP53)/'Budget Filing Data'!AA53</f>
        <v>0</v>
      </c>
      <c r="W54" s="197">
        <f>'Budget Filing Data'!Q53</f>
        <v>0</v>
      </c>
      <c r="X54" s="197">
        <f>'Budget Filing Data'!R53</f>
        <v>0</v>
      </c>
      <c r="Y54" s="197">
        <f>'Budget Filing Data'!S53</f>
        <v>0</v>
      </c>
      <c r="Z54" s="197">
        <f>'Budget Filing Data'!AF53</f>
        <v>0</v>
      </c>
      <c r="AA54" s="197">
        <f>'Budget Filing Data'!AG53</f>
        <v>0</v>
      </c>
      <c r="AB54" s="197">
        <f>'Budget Filing Data'!$T53</f>
        <v>0</v>
      </c>
      <c r="AC54" s="197">
        <f>'Budget Filing Data'!$S53</f>
        <v>0</v>
      </c>
      <c r="AD54" s="197">
        <f>'Budget Filing Data'!$V53</f>
        <v>0</v>
      </c>
      <c r="AE54" s="197">
        <f>'Budget Filing Data'!$W53</f>
        <v>0</v>
      </c>
      <c r="AF54" s="198"/>
    </row>
    <row r="55" spans="2:32" ht="15.75">
      <c r="B55" s="195" t="str">
        <f>'Budget Filing Data'!D54</f>
        <v>SCG_SW_CSA_Appl_PA</v>
      </c>
      <c r="C55" s="195" t="str">
        <f>'Budget Filing Data'!E54</f>
        <v>C&amp;S-SW-Appliance Standards Advocacy Program-PA</v>
      </c>
      <c r="D55" s="434" t="s">
        <v>42</v>
      </c>
      <c r="E55" s="434" t="s">
        <v>283</v>
      </c>
      <c r="F55" s="197" t="str">
        <f>'Budget Filing Data'!J54</f>
        <v>Core PA</v>
      </c>
      <c r="G55" s="197" t="str">
        <f>'Budget Filing Data'!H54</f>
        <v>No</v>
      </c>
      <c r="H55" s="196" t="s">
        <v>15</v>
      </c>
      <c r="I55" s="197" t="str">
        <f>'Budget Filing Data'!G54</f>
        <v>Codes &amp; Standards</v>
      </c>
      <c r="J55" s="197" t="str">
        <f>'Budget Filing Data'!I54</f>
        <v>Codes and Standards</v>
      </c>
      <c r="K55" s="197" t="str">
        <f>'Budget Filing Data'!L54</f>
        <v>Codes and Standards</v>
      </c>
      <c r="L55" s="197">
        <f>'Budget Filing Data'!B54</f>
        <v>2028</v>
      </c>
      <c r="M55" s="610">
        <f t="shared" si="1"/>
        <v>11364</v>
      </c>
      <c r="N55" s="197">
        <f>'Budget Filing Data'!AH54</f>
        <v>11364</v>
      </c>
      <c r="O55" s="197">
        <f>'Budget Filing Data'!AI54</f>
        <v>0</v>
      </c>
      <c r="P55" s="197">
        <f>'Budget Filing Data'!AJ54</f>
        <v>0</v>
      </c>
      <c r="Q55" s="197">
        <f>'Budget Filing Data'!AK54</f>
        <v>0</v>
      </c>
      <c r="R55" s="197">
        <f>'Budget Filing Data'!X54</f>
        <v>0</v>
      </c>
      <c r="S55" s="197">
        <f>('Budget Filing Data'!AC54+'Budget Filing Data'!AD54+'Budget Filing Data'!AE54+'Budget Filing Data'!AP54)/'Budget Filing Data'!AA54</f>
        <v>0</v>
      </c>
      <c r="T55" s="197">
        <f>('Budget Filing Data'!AC54+'Budget Filing Data'!AD54)/'Budget Filing Data'!AB54</f>
        <v>0</v>
      </c>
      <c r="U55" s="197">
        <f>('Budget Filing Data'!AT54+'Budget Filing Data'!AU54)/('Budget Filing Data'!AV54+'Budget Filing Data'!AW54)</f>
        <v>0</v>
      </c>
      <c r="V55" s="197">
        <f>('Budget Filing Data'!AC54+'Budget Filing Data'!AD54+'Budget Filing Data'!AE54+'Budget Filing Data'!AP54)/'Budget Filing Data'!AA54</f>
        <v>0</v>
      </c>
      <c r="W55" s="197">
        <f>'Budget Filing Data'!Q54</f>
        <v>0</v>
      </c>
      <c r="X55" s="197">
        <f>'Budget Filing Data'!R54</f>
        <v>0</v>
      </c>
      <c r="Y55" s="197">
        <f>'Budget Filing Data'!S54</f>
        <v>0</v>
      </c>
      <c r="Z55" s="197">
        <f>'Budget Filing Data'!AF54</f>
        <v>0</v>
      </c>
      <c r="AA55" s="197">
        <f>'Budget Filing Data'!AG54</f>
        <v>0</v>
      </c>
      <c r="AB55" s="197">
        <f>'Budget Filing Data'!$T54</f>
        <v>0</v>
      </c>
      <c r="AC55" s="197">
        <f>'Budget Filing Data'!$S54</f>
        <v>0</v>
      </c>
      <c r="AD55" s="197">
        <f>'Budget Filing Data'!$V54</f>
        <v>0</v>
      </c>
      <c r="AE55" s="197">
        <f>'Budget Filing Data'!$W54</f>
        <v>0</v>
      </c>
      <c r="AF55" s="198"/>
    </row>
    <row r="56" spans="2:32" ht="15.75">
      <c r="B56" s="195" t="str">
        <f>'Budget Filing Data'!D55</f>
        <v>SCG_SW_CSA_Bldg_PA</v>
      </c>
      <c r="C56" s="195" t="str">
        <f>'Budget Filing Data'!E55</f>
        <v>C&amp;S-SW-Building Codes Advocacy Program-PA</v>
      </c>
      <c r="D56" s="434" t="s">
        <v>42</v>
      </c>
      <c r="E56" s="434" t="s">
        <v>283</v>
      </c>
      <c r="F56" s="197" t="str">
        <f>'Budget Filing Data'!J55</f>
        <v>Core PA</v>
      </c>
      <c r="G56" s="197" t="str">
        <f>'Budget Filing Data'!H55</f>
        <v>No</v>
      </c>
      <c r="H56" s="196" t="s">
        <v>15</v>
      </c>
      <c r="I56" s="197" t="str">
        <f>'Budget Filing Data'!G55</f>
        <v>Codes &amp; Standards</v>
      </c>
      <c r="J56" s="197" t="str">
        <f>'Budget Filing Data'!I55</f>
        <v>Codes and Standards</v>
      </c>
      <c r="K56" s="197" t="str">
        <f>'Budget Filing Data'!L55</f>
        <v>Codes and Standards</v>
      </c>
      <c r="L56" s="197">
        <f>'Budget Filing Data'!B55</f>
        <v>2028</v>
      </c>
      <c r="M56" s="610">
        <f t="shared" si="1"/>
        <v>24148</v>
      </c>
      <c r="N56" s="197">
        <f>'Budget Filing Data'!AH55</f>
        <v>24148</v>
      </c>
      <c r="O56" s="197">
        <f>'Budget Filing Data'!AI55</f>
        <v>0</v>
      </c>
      <c r="P56" s="197">
        <f>'Budget Filing Data'!AJ55</f>
        <v>0</v>
      </c>
      <c r="Q56" s="197">
        <f>'Budget Filing Data'!AK55</f>
        <v>0</v>
      </c>
      <c r="R56" s="197">
        <f>'Budget Filing Data'!X55</f>
        <v>0</v>
      </c>
      <c r="S56" s="197">
        <f>('Budget Filing Data'!AC55+'Budget Filing Data'!AD55+'Budget Filing Data'!AE55+'Budget Filing Data'!AP55)/'Budget Filing Data'!AA55</f>
        <v>0</v>
      </c>
      <c r="T56" s="197">
        <f>('Budget Filing Data'!AC55+'Budget Filing Data'!AD55)/'Budget Filing Data'!AB55</f>
        <v>0</v>
      </c>
      <c r="U56" s="197">
        <f>('Budget Filing Data'!AT55+'Budget Filing Data'!AU55)/('Budget Filing Data'!AV55+'Budget Filing Data'!AW55)</f>
        <v>0</v>
      </c>
      <c r="V56" s="197">
        <f>('Budget Filing Data'!AC55+'Budget Filing Data'!AD55+'Budget Filing Data'!AE55+'Budget Filing Data'!AP55)/'Budget Filing Data'!AA55</f>
        <v>0</v>
      </c>
      <c r="W56" s="197">
        <f>'Budget Filing Data'!Q55</f>
        <v>0</v>
      </c>
      <c r="X56" s="197">
        <f>'Budget Filing Data'!R55</f>
        <v>0</v>
      </c>
      <c r="Y56" s="197">
        <f>'Budget Filing Data'!S55</f>
        <v>0</v>
      </c>
      <c r="Z56" s="197">
        <f>'Budget Filing Data'!AF55</f>
        <v>0</v>
      </c>
      <c r="AA56" s="197">
        <f>'Budget Filing Data'!AG55</f>
        <v>0</v>
      </c>
      <c r="AB56" s="197">
        <f>'Budget Filing Data'!$T55</f>
        <v>0</v>
      </c>
      <c r="AC56" s="197">
        <f>'Budget Filing Data'!$S55</f>
        <v>0</v>
      </c>
      <c r="AD56" s="197">
        <f>'Budget Filing Data'!$V55</f>
        <v>0</v>
      </c>
      <c r="AE56" s="197">
        <f>'Budget Filing Data'!$W55</f>
        <v>0</v>
      </c>
      <c r="AF56" s="198"/>
    </row>
    <row r="57" spans="2:32" ht="15.75">
      <c r="B57" s="195" t="str">
        <f>'Budget Filing Data'!D56</f>
        <v>SCG_SW_CSA_Natl_PA</v>
      </c>
      <c r="C57" s="195" t="str">
        <f>'Budget Filing Data'!E56</f>
        <v>C&amp;S-SW-Federal Codes Advocacy Program-PA</v>
      </c>
      <c r="D57" s="434" t="s">
        <v>42</v>
      </c>
      <c r="E57" s="434" t="s">
        <v>283</v>
      </c>
      <c r="F57" s="197" t="str">
        <f>'Budget Filing Data'!J56</f>
        <v>Core PA</v>
      </c>
      <c r="G57" s="197" t="str">
        <f>'Budget Filing Data'!H56</f>
        <v>No</v>
      </c>
      <c r="H57" s="196" t="s">
        <v>15</v>
      </c>
      <c r="I57" s="197" t="str">
        <f>'Budget Filing Data'!G56</f>
        <v>Codes &amp; Standards</v>
      </c>
      <c r="J57" s="197" t="str">
        <f>'Budget Filing Data'!I56</f>
        <v>Codes and Standards</v>
      </c>
      <c r="K57" s="197" t="str">
        <f>'Budget Filing Data'!L56</f>
        <v>Codes and Standards</v>
      </c>
      <c r="L57" s="197">
        <f>'Budget Filing Data'!B56</f>
        <v>2028</v>
      </c>
      <c r="M57" s="610">
        <f t="shared" si="1"/>
        <v>14488</v>
      </c>
      <c r="N57" s="197">
        <f>'Budget Filing Data'!AH56</f>
        <v>14488</v>
      </c>
      <c r="O57" s="197">
        <f>'Budget Filing Data'!AI56</f>
        <v>0</v>
      </c>
      <c r="P57" s="197">
        <f>'Budget Filing Data'!AJ56</f>
        <v>0</v>
      </c>
      <c r="Q57" s="197">
        <f>'Budget Filing Data'!AK56</f>
        <v>0</v>
      </c>
      <c r="R57" s="197">
        <f>'Budget Filing Data'!X56</f>
        <v>0</v>
      </c>
      <c r="S57" s="197">
        <f>('Budget Filing Data'!AC56+'Budget Filing Data'!AD56+'Budget Filing Data'!AE56+'Budget Filing Data'!AP56)/'Budget Filing Data'!AA56</f>
        <v>0</v>
      </c>
      <c r="T57" s="197">
        <f>('Budget Filing Data'!AC56+'Budget Filing Data'!AD56)/'Budget Filing Data'!AB56</f>
        <v>0</v>
      </c>
      <c r="U57" s="197">
        <f>('Budget Filing Data'!AT56+'Budget Filing Data'!AU56)/('Budget Filing Data'!AV56+'Budget Filing Data'!AW56)</f>
        <v>0</v>
      </c>
      <c r="V57" s="197">
        <f>('Budget Filing Data'!AC56+'Budget Filing Data'!AD56+'Budget Filing Data'!AE56+'Budget Filing Data'!AP56)/'Budget Filing Data'!AA56</f>
        <v>0</v>
      </c>
      <c r="W57" s="197">
        <f>'Budget Filing Data'!Q56</f>
        <v>0</v>
      </c>
      <c r="X57" s="197">
        <f>'Budget Filing Data'!R56</f>
        <v>0</v>
      </c>
      <c r="Y57" s="197">
        <f>'Budget Filing Data'!S56</f>
        <v>0</v>
      </c>
      <c r="Z57" s="197">
        <f>'Budget Filing Data'!AF56</f>
        <v>0</v>
      </c>
      <c r="AA57" s="197">
        <f>'Budget Filing Data'!AG56</f>
        <v>0</v>
      </c>
      <c r="AB57" s="197">
        <f>'Budget Filing Data'!$T56</f>
        <v>0</v>
      </c>
      <c r="AC57" s="197">
        <f>'Budget Filing Data'!$S56</f>
        <v>0</v>
      </c>
      <c r="AD57" s="197">
        <f>'Budget Filing Data'!$V56</f>
        <v>0</v>
      </c>
      <c r="AE57" s="197">
        <f>'Budget Filing Data'!$W56</f>
        <v>0</v>
      </c>
      <c r="AF57" s="198"/>
    </row>
    <row r="58" spans="2:32" ht="15.75">
      <c r="B58" s="195" t="str">
        <f>'Budget Filing Data'!D57</f>
        <v>SCG_SW_ETP_Gas_PA</v>
      </c>
      <c r="C58" s="195" t="str">
        <f>'Budget Filing Data'!E57</f>
        <v>ET-SW-Emerging Technologies, Gas</v>
      </c>
      <c r="D58" s="434" t="s">
        <v>42</v>
      </c>
      <c r="E58" s="434"/>
      <c r="F58" s="197" t="str">
        <f>'Budget Filing Data'!J57</f>
        <v>Core PA</v>
      </c>
      <c r="G58" s="197" t="str">
        <f>'Budget Filing Data'!H57</f>
        <v>No</v>
      </c>
      <c r="H58" s="196" t="s">
        <v>15</v>
      </c>
      <c r="I58" s="197" t="str">
        <f>'Budget Filing Data'!G57</f>
        <v>Emerging Tech</v>
      </c>
      <c r="J58" s="197" t="str">
        <f>'Budget Filing Data'!I57</f>
        <v>Emerging Technologies</v>
      </c>
      <c r="K58" s="197" t="str">
        <f>'Budget Filing Data'!L57</f>
        <v>Market Support</v>
      </c>
      <c r="L58" s="197">
        <f>'Budget Filing Data'!B57</f>
        <v>2028</v>
      </c>
      <c r="M58" s="610">
        <f t="shared" si="1"/>
        <v>380000</v>
      </c>
      <c r="N58" s="197">
        <f>'Budget Filing Data'!AH57</f>
        <v>203297</v>
      </c>
      <c r="O58" s="197">
        <f>'Budget Filing Data'!AI57</f>
        <v>5363</v>
      </c>
      <c r="P58" s="197">
        <f>'Budget Filing Data'!AJ57</f>
        <v>171340</v>
      </c>
      <c r="Q58" s="197">
        <f>'Budget Filing Data'!AK57</f>
        <v>0</v>
      </c>
      <c r="R58" s="197">
        <f>'Budget Filing Data'!X57</f>
        <v>0</v>
      </c>
      <c r="S58" s="197">
        <f>('Budget Filing Data'!AC57+'Budget Filing Data'!AD57+'Budget Filing Data'!AE57+'Budget Filing Data'!AP57)/'Budget Filing Data'!AA57</f>
        <v>0</v>
      </c>
      <c r="T58" s="197">
        <f>('Budget Filing Data'!AC57+'Budget Filing Data'!AD57)/'Budget Filing Data'!AB57</f>
        <v>0</v>
      </c>
      <c r="U58" s="197">
        <f>('Budget Filing Data'!AT57+'Budget Filing Data'!AU57)/('Budget Filing Data'!AV57+'Budget Filing Data'!AW57)</f>
        <v>0</v>
      </c>
      <c r="V58" s="197">
        <f>('Budget Filing Data'!AC57+'Budget Filing Data'!AD57+'Budget Filing Data'!AE57+'Budget Filing Data'!AP57)/'Budget Filing Data'!AA57</f>
        <v>0</v>
      </c>
      <c r="W58" s="197">
        <f>'Budget Filing Data'!Q57</f>
        <v>0</v>
      </c>
      <c r="X58" s="197">
        <f>'Budget Filing Data'!R57</f>
        <v>0</v>
      </c>
      <c r="Y58" s="197">
        <f>'Budget Filing Data'!S57</f>
        <v>0</v>
      </c>
      <c r="Z58" s="197">
        <f>'Budget Filing Data'!AF57</f>
        <v>0</v>
      </c>
      <c r="AA58" s="197">
        <f>'Budget Filing Data'!AG57</f>
        <v>0</v>
      </c>
      <c r="AB58" s="197">
        <f>'Budget Filing Data'!$T57</f>
        <v>0</v>
      </c>
      <c r="AC58" s="197">
        <f>'Budget Filing Data'!$S57</f>
        <v>0</v>
      </c>
      <c r="AD58" s="197">
        <f>'Budget Filing Data'!$V57</f>
        <v>0</v>
      </c>
      <c r="AE58" s="197">
        <f>'Budget Filing Data'!$W57</f>
        <v>0</v>
      </c>
      <c r="AF58" s="198"/>
    </row>
    <row r="59" spans="2:32" ht="15.75">
      <c r="B59" s="195" t="str">
        <f>'Budget Filing Data'!D58</f>
        <v>SCG_SW_FS_PA</v>
      </c>
      <c r="C59" s="195" t="str">
        <f>'Budget Filing Data'!E58</f>
        <v>COM-SW-Point of Sale Food Service-PA</v>
      </c>
      <c r="D59" s="434" t="s">
        <v>42</v>
      </c>
      <c r="E59" s="434" t="s">
        <v>284</v>
      </c>
      <c r="F59" s="197" t="str">
        <f>'Budget Filing Data'!J58</f>
        <v>Core PA</v>
      </c>
      <c r="G59" s="197" t="str">
        <f>'Budget Filing Data'!H58</f>
        <v>No</v>
      </c>
      <c r="H59" s="196" t="s">
        <v>24</v>
      </c>
      <c r="I59" s="197" t="str">
        <f>'Budget Filing Data'!G58</f>
        <v>Commercial</v>
      </c>
      <c r="J59" s="197" t="str">
        <f>'Budget Filing Data'!I58</f>
        <v>Other</v>
      </c>
      <c r="K59" s="197" t="str">
        <f>'Budget Filing Data'!L58</f>
        <v>Resource Acquisition</v>
      </c>
      <c r="L59" s="197">
        <f>'Budget Filing Data'!B58</f>
        <v>2028</v>
      </c>
      <c r="M59" s="610">
        <f t="shared" si="1"/>
        <v>500000</v>
      </c>
      <c r="N59" s="197">
        <f>'Budget Filing Data'!AH58</f>
        <v>58250.75</v>
      </c>
      <c r="O59" s="197">
        <f>'Budget Filing Data'!AI58</f>
        <v>36288.5</v>
      </c>
      <c r="P59" s="197">
        <f>'Budget Filing Data'!AJ58</f>
        <v>405460.75</v>
      </c>
      <c r="Q59" s="197">
        <f>'Budget Filing Data'!AK58</f>
        <v>0</v>
      </c>
      <c r="R59" s="197">
        <f>'Budget Filing Data'!X58</f>
        <v>0</v>
      </c>
      <c r="S59" s="197">
        <f>('Budget Filing Data'!AC58+'Budget Filing Data'!AD58+'Budget Filing Data'!AE58+'Budget Filing Data'!AP58)/'Budget Filing Data'!AA58</f>
        <v>0</v>
      </c>
      <c r="T59" s="197">
        <f>('Budget Filing Data'!AC58+'Budget Filing Data'!AD58)/'Budget Filing Data'!AB58</f>
        <v>0</v>
      </c>
      <c r="U59" s="197">
        <f>('Budget Filing Data'!AT58+'Budget Filing Data'!AU58)/('Budget Filing Data'!AV58+'Budget Filing Data'!AW58)</f>
        <v>0</v>
      </c>
      <c r="V59" s="197">
        <f>('Budget Filing Data'!AC58+'Budget Filing Data'!AD58+'Budget Filing Data'!AE58+'Budget Filing Data'!AP58)/'Budget Filing Data'!AA58</f>
        <v>0</v>
      </c>
      <c r="W59" s="197">
        <f>'Budget Filing Data'!Q58</f>
        <v>0</v>
      </c>
      <c r="X59" s="197">
        <f>'Budget Filing Data'!R58</f>
        <v>0</v>
      </c>
      <c r="Y59" s="197">
        <f>'Budget Filing Data'!S58</f>
        <v>0</v>
      </c>
      <c r="Z59" s="197">
        <f>'Budget Filing Data'!AF58</f>
        <v>0</v>
      </c>
      <c r="AA59" s="197">
        <f>'Budget Filing Data'!AG58</f>
        <v>0</v>
      </c>
      <c r="AB59" s="197">
        <f>'Budget Filing Data'!$T58</f>
        <v>0</v>
      </c>
      <c r="AC59" s="197">
        <f>'Budget Filing Data'!$S58</f>
        <v>0</v>
      </c>
      <c r="AD59" s="197">
        <f>'Budget Filing Data'!$V58</f>
        <v>0</v>
      </c>
      <c r="AE59" s="197">
        <f>'Budget Filing Data'!$W58</f>
        <v>0</v>
      </c>
      <c r="AF59" s="198"/>
    </row>
    <row r="60" spans="2:32" ht="15.75">
      <c r="B60" s="195" t="str">
        <f>'Budget Filing Data'!D59</f>
        <v>SCG_SW_HESC_PA</v>
      </c>
      <c r="C60" s="195" t="str">
        <f>'Budget Filing Data'!E59</f>
        <v>SW Home Energy Score California</v>
      </c>
      <c r="D60" s="434" t="s">
        <v>48</v>
      </c>
      <c r="E60" s="196" t="s">
        <v>285</v>
      </c>
      <c r="F60" s="197" t="str">
        <f>'Budget Filing Data'!J59</f>
        <v>Core PA</v>
      </c>
      <c r="G60" s="197" t="str">
        <f>'Budget Filing Data'!H59</f>
        <v>No</v>
      </c>
      <c r="H60" s="196" t="s">
        <v>24</v>
      </c>
      <c r="I60" s="197" t="str">
        <f>'Budget Filing Data'!G59</f>
        <v>Residential</v>
      </c>
      <c r="J60" s="197" t="str">
        <f>'Budget Filing Data'!I59</f>
        <v>Other</v>
      </c>
      <c r="K60" s="197" t="str">
        <f>'Budget Filing Data'!L59</f>
        <v>Market Support</v>
      </c>
      <c r="L60" s="197">
        <f>'Budget Filing Data'!B59</f>
        <v>2028</v>
      </c>
      <c r="M60" s="610">
        <f t="shared" si="1"/>
        <v>82000</v>
      </c>
      <c r="N60" s="197">
        <f>'Budget Filing Data'!AH59</f>
        <v>41000</v>
      </c>
      <c r="O60" s="197">
        <f>'Budget Filing Data'!AI59</f>
        <v>0</v>
      </c>
      <c r="P60" s="197">
        <f>'Budget Filing Data'!AJ59</f>
        <v>41000</v>
      </c>
      <c r="Q60" s="197">
        <f>'Budget Filing Data'!AK59</f>
        <v>0</v>
      </c>
      <c r="R60" s="197">
        <f>'Budget Filing Data'!X59</f>
        <v>0</v>
      </c>
      <c r="S60" s="197">
        <f>('Budget Filing Data'!AC59+'Budget Filing Data'!AD59+'Budget Filing Data'!AE59+'Budget Filing Data'!AP59)/'Budget Filing Data'!AA59</f>
        <v>0</v>
      </c>
      <c r="T60" s="197">
        <f>('Budget Filing Data'!AC59+'Budget Filing Data'!AD59)/'Budget Filing Data'!AB59</f>
        <v>0</v>
      </c>
      <c r="U60" s="197">
        <f>('Budget Filing Data'!AT59+'Budget Filing Data'!AU59)/('Budget Filing Data'!AV59+'Budget Filing Data'!AW59)</f>
        <v>0</v>
      </c>
      <c r="V60" s="197">
        <f>('Budget Filing Data'!AC59+'Budget Filing Data'!AD59+'Budget Filing Data'!AE59+'Budget Filing Data'!AP59)/'Budget Filing Data'!AA59</f>
        <v>0</v>
      </c>
      <c r="W60" s="197">
        <f>'Budget Filing Data'!Q59</f>
        <v>0</v>
      </c>
      <c r="X60" s="197">
        <f>'Budget Filing Data'!R59</f>
        <v>0</v>
      </c>
      <c r="Y60" s="197">
        <f>'Budget Filing Data'!S59</f>
        <v>0</v>
      </c>
      <c r="Z60" s="197">
        <f>'Budget Filing Data'!AF59</f>
        <v>0</v>
      </c>
      <c r="AA60" s="197">
        <f>'Budget Filing Data'!AG59</f>
        <v>0</v>
      </c>
      <c r="AB60" s="197">
        <f>'Budget Filing Data'!$T59</f>
        <v>0</v>
      </c>
      <c r="AC60" s="197">
        <f>'Budget Filing Data'!$S59</f>
        <v>0</v>
      </c>
      <c r="AD60" s="197">
        <f>'Budget Filing Data'!$V59</f>
        <v>0</v>
      </c>
      <c r="AE60" s="197">
        <f>'Budget Filing Data'!$W59</f>
        <v>0</v>
      </c>
      <c r="AF60" s="198"/>
    </row>
    <row r="61" spans="2:32" ht="15.75">
      <c r="B61" s="195" t="str">
        <f>'Budget Filing Data'!D60</f>
        <v>SCG_SW_HVAC_QIQM_PA</v>
      </c>
      <c r="C61" s="195" t="str">
        <f>'Budget Filing Data'!E60</f>
        <v>RES-SW-HVAC QI/QM Program-PA</v>
      </c>
      <c r="D61" s="434" t="s">
        <v>42</v>
      </c>
      <c r="E61" s="434" t="s">
        <v>284</v>
      </c>
      <c r="F61" s="197" t="str">
        <f>'Budget Filing Data'!J60</f>
        <v>Core PA</v>
      </c>
      <c r="G61" s="197" t="str">
        <f>'Budget Filing Data'!H60</f>
        <v>No</v>
      </c>
      <c r="H61" s="196" t="s">
        <v>24</v>
      </c>
      <c r="I61" s="197" t="str">
        <f>'Budget Filing Data'!G60</f>
        <v>Residential</v>
      </c>
      <c r="J61" s="197" t="str">
        <f>'Budget Filing Data'!I60</f>
        <v>Other</v>
      </c>
      <c r="K61" s="197" t="str">
        <f>'Budget Filing Data'!L60</f>
        <v>Market Support</v>
      </c>
      <c r="L61" s="197">
        <f>'Budget Filing Data'!B60</f>
        <v>2028</v>
      </c>
      <c r="M61" s="610">
        <f t="shared" si="1"/>
        <v>124000</v>
      </c>
      <c r="N61" s="197">
        <f>'Budget Filing Data'!AH60</f>
        <v>33697.75</v>
      </c>
      <c r="O61" s="197">
        <f>'Budget Filing Data'!AI60</f>
        <v>0</v>
      </c>
      <c r="P61" s="197">
        <f>'Budget Filing Data'!AJ60</f>
        <v>90302.25</v>
      </c>
      <c r="Q61" s="197">
        <f>'Budget Filing Data'!AK60</f>
        <v>0</v>
      </c>
      <c r="R61" s="197">
        <f>'Budget Filing Data'!X60</f>
        <v>0</v>
      </c>
      <c r="S61" s="197">
        <f>('Budget Filing Data'!AC60+'Budget Filing Data'!AD60+'Budget Filing Data'!AE60+'Budget Filing Data'!AP60)/'Budget Filing Data'!AA60</f>
        <v>0</v>
      </c>
      <c r="T61" s="197">
        <f>('Budget Filing Data'!AC60+'Budget Filing Data'!AD60)/'Budget Filing Data'!AB60</f>
        <v>0</v>
      </c>
      <c r="U61" s="197">
        <f>('Budget Filing Data'!AT60+'Budget Filing Data'!AU60)/('Budget Filing Data'!AV60+'Budget Filing Data'!AW60)</f>
        <v>0</v>
      </c>
      <c r="V61" s="197">
        <f>('Budget Filing Data'!AC60+'Budget Filing Data'!AD60+'Budget Filing Data'!AE60+'Budget Filing Data'!AP60)/'Budget Filing Data'!AA60</f>
        <v>0</v>
      </c>
      <c r="W61" s="197">
        <f>'Budget Filing Data'!Q60</f>
        <v>0</v>
      </c>
      <c r="X61" s="197">
        <f>'Budget Filing Data'!R60</f>
        <v>0</v>
      </c>
      <c r="Y61" s="197">
        <f>'Budget Filing Data'!S60</f>
        <v>0</v>
      </c>
      <c r="Z61" s="197">
        <f>'Budget Filing Data'!AF60</f>
        <v>0</v>
      </c>
      <c r="AA61" s="197">
        <f>'Budget Filing Data'!AG60</f>
        <v>0</v>
      </c>
      <c r="AB61" s="197">
        <f>'Budget Filing Data'!$T60</f>
        <v>0</v>
      </c>
      <c r="AC61" s="197">
        <f>'Budget Filing Data'!$S60</f>
        <v>0</v>
      </c>
      <c r="AD61" s="197">
        <f>'Budget Filing Data'!$V60</f>
        <v>0</v>
      </c>
      <c r="AE61" s="197">
        <f>'Budget Filing Data'!$W60</f>
        <v>0</v>
      </c>
      <c r="AF61" s="198"/>
    </row>
    <row r="62" spans="2:32" ht="15.75">
      <c r="B62" s="195" t="str">
        <f>'Budget Filing Data'!D61</f>
        <v>SCG_SW_IP_Colleges_PA</v>
      </c>
      <c r="C62" s="195" t="str">
        <f>'Budget Filing Data'!E61</f>
        <v>PUB-SW-Institutional Partnership-Colleges-PA</v>
      </c>
      <c r="D62" s="434" t="s">
        <v>42</v>
      </c>
      <c r="E62" s="434" t="s">
        <v>284</v>
      </c>
      <c r="F62" s="197" t="str">
        <f>'Budget Filing Data'!J61</f>
        <v>Core PA</v>
      </c>
      <c r="G62" s="197" t="str">
        <f>'Budget Filing Data'!H61</f>
        <v>No</v>
      </c>
      <c r="H62" s="196" t="s">
        <v>24</v>
      </c>
      <c r="I62" s="197" t="str">
        <f>'Budget Filing Data'!G61</f>
        <v>Public</v>
      </c>
      <c r="J62" s="197" t="str">
        <f>'Budget Filing Data'!I61</f>
        <v>Other</v>
      </c>
      <c r="K62" s="197" t="str">
        <f>'Budget Filing Data'!L61</f>
        <v>Resource Acquisition</v>
      </c>
      <c r="L62" s="197">
        <f>'Budget Filing Data'!B61</f>
        <v>2028</v>
      </c>
      <c r="M62" s="610">
        <f t="shared" si="1"/>
        <v>88000</v>
      </c>
      <c r="N62" s="197">
        <f>'Budget Filing Data'!AH61</f>
        <v>44000</v>
      </c>
      <c r="O62" s="197">
        <f>'Budget Filing Data'!AI61</f>
        <v>0</v>
      </c>
      <c r="P62" s="197">
        <f>'Budget Filing Data'!AJ61</f>
        <v>44000</v>
      </c>
      <c r="Q62" s="197">
        <f>'Budget Filing Data'!AK61</f>
        <v>0</v>
      </c>
      <c r="R62" s="197">
        <f>'Budget Filing Data'!X61</f>
        <v>0</v>
      </c>
      <c r="S62" s="197">
        <f>('Budget Filing Data'!AC61+'Budget Filing Data'!AD61+'Budget Filing Data'!AE61+'Budget Filing Data'!AP61)/'Budget Filing Data'!AA61</f>
        <v>0</v>
      </c>
      <c r="T62" s="197">
        <f>('Budget Filing Data'!AC61+'Budget Filing Data'!AD61)/'Budget Filing Data'!AB61</f>
        <v>0</v>
      </c>
      <c r="U62" s="197">
        <f>('Budget Filing Data'!AT61+'Budget Filing Data'!AU61)/('Budget Filing Data'!AV61+'Budget Filing Data'!AW61)</f>
        <v>0</v>
      </c>
      <c r="V62" s="197">
        <f>('Budget Filing Data'!AC61+'Budget Filing Data'!AD61+'Budget Filing Data'!AE61+'Budget Filing Data'!AP61)/'Budget Filing Data'!AA61</f>
        <v>0</v>
      </c>
      <c r="W62" s="197">
        <f>'Budget Filing Data'!Q61</f>
        <v>0</v>
      </c>
      <c r="X62" s="197">
        <f>'Budget Filing Data'!R61</f>
        <v>0</v>
      </c>
      <c r="Y62" s="197">
        <f>'Budget Filing Data'!S61</f>
        <v>0</v>
      </c>
      <c r="Z62" s="197">
        <f>'Budget Filing Data'!AF61</f>
        <v>0</v>
      </c>
      <c r="AA62" s="197">
        <f>'Budget Filing Data'!AG61</f>
        <v>0</v>
      </c>
      <c r="AB62" s="197">
        <f>'Budget Filing Data'!$T61</f>
        <v>0</v>
      </c>
      <c r="AC62" s="197">
        <f>'Budget Filing Data'!$S61</f>
        <v>0</v>
      </c>
      <c r="AD62" s="197">
        <f>'Budget Filing Data'!$V61</f>
        <v>0</v>
      </c>
      <c r="AE62" s="197">
        <f>'Budget Filing Data'!$W61</f>
        <v>0</v>
      </c>
      <c r="AF62" s="198"/>
    </row>
    <row r="63" spans="2:32" ht="15.75">
      <c r="B63" s="195" t="str">
        <f>'Budget Filing Data'!D62</f>
        <v>SCG_SW_IP_Gov_PA</v>
      </c>
      <c r="C63" s="195" t="str">
        <f>'Budget Filing Data'!E62</f>
        <v>PUB-SW-Institutional Partnership-Government-PA</v>
      </c>
      <c r="D63" s="434" t="s">
        <v>42</v>
      </c>
      <c r="E63" s="434" t="s">
        <v>284</v>
      </c>
      <c r="F63" s="197" t="str">
        <f>'Budget Filing Data'!J62</f>
        <v>Core PA</v>
      </c>
      <c r="G63" s="197" t="str">
        <f>'Budget Filing Data'!H62</f>
        <v>No</v>
      </c>
      <c r="H63" s="196" t="s">
        <v>24</v>
      </c>
      <c r="I63" s="197" t="str">
        <f>'Budget Filing Data'!G62</f>
        <v>Public</v>
      </c>
      <c r="J63" s="197" t="str">
        <f>'Budget Filing Data'!I62</f>
        <v>Government Partnership</v>
      </c>
      <c r="K63" s="197" t="str">
        <f>'Budget Filing Data'!L62</f>
        <v>Resource Acquisition</v>
      </c>
      <c r="L63" s="197">
        <f>'Budget Filing Data'!B62</f>
        <v>2028</v>
      </c>
      <c r="M63" s="610">
        <f t="shared" si="1"/>
        <v>41000</v>
      </c>
      <c r="N63" s="197">
        <f>'Budget Filing Data'!AH62</f>
        <v>20500</v>
      </c>
      <c r="O63" s="197">
        <f>'Budget Filing Data'!AI62</f>
        <v>0</v>
      </c>
      <c r="P63" s="197">
        <f>'Budget Filing Data'!AJ62</f>
        <v>20500</v>
      </c>
      <c r="Q63" s="197">
        <f>'Budget Filing Data'!AK62</f>
        <v>0</v>
      </c>
      <c r="R63" s="197">
        <f>'Budget Filing Data'!X62</f>
        <v>0</v>
      </c>
      <c r="S63" s="197">
        <f>('Budget Filing Data'!AC62+'Budget Filing Data'!AD62+'Budget Filing Data'!AE62+'Budget Filing Data'!AP62)/'Budget Filing Data'!AA62</f>
        <v>0</v>
      </c>
      <c r="T63" s="197">
        <f>('Budget Filing Data'!AC62+'Budget Filing Data'!AD62)/'Budget Filing Data'!AB62</f>
        <v>0</v>
      </c>
      <c r="U63" s="197">
        <f>('Budget Filing Data'!AT62+'Budget Filing Data'!AU62)/('Budget Filing Data'!AV62+'Budget Filing Data'!AW62)</f>
        <v>0</v>
      </c>
      <c r="V63" s="197">
        <f>('Budget Filing Data'!AC62+'Budget Filing Data'!AD62+'Budget Filing Data'!AE62+'Budget Filing Data'!AP62)/'Budget Filing Data'!AA62</f>
        <v>0</v>
      </c>
      <c r="W63" s="197">
        <f>'Budget Filing Data'!Q62</f>
        <v>0</v>
      </c>
      <c r="X63" s="197">
        <f>'Budget Filing Data'!R62</f>
        <v>0</v>
      </c>
      <c r="Y63" s="197">
        <f>'Budget Filing Data'!S62</f>
        <v>0</v>
      </c>
      <c r="Z63" s="197">
        <f>'Budget Filing Data'!AF62</f>
        <v>0</v>
      </c>
      <c r="AA63" s="197">
        <f>'Budget Filing Data'!AG62</f>
        <v>0</v>
      </c>
      <c r="AB63" s="197">
        <f>'Budget Filing Data'!$T62</f>
        <v>0</v>
      </c>
      <c r="AC63" s="197">
        <f>'Budget Filing Data'!$S62</f>
        <v>0</v>
      </c>
      <c r="AD63" s="197">
        <f>'Budget Filing Data'!$V62</f>
        <v>0</v>
      </c>
      <c r="AE63" s="197">
        <f>'Budget Filing Data'!$W62</f>
        <v>0</v>
      </c>
      <c r="AF63" s="198"/>
    </row>
    <row r="64" spans="2:32" ht="15.75">
      <c r="B64" s="195" t="str">
        <f>'Budget Filing Data'!D63</f>
        <v>SCG_SW_MCWH_PA</v>
      </c>
      <c r="C64" s="195" t="str">
        <f>'Budget Filing Data'!E63</f>
        <v>COM-SW-Midstream Commercial Water Heating-PA</v>
      </c>
      <c r="D64" s="434" t="s">
        <v>42</v>
      </c>
      <c r="E64" s="434" t="s">
        <v>284</v>
      </c>
      <c r="F64" s="197" t="str">
        <f>'Budget Filing Data'!J63</f>
        <v>Core PA</v>
      </c>
      <c r="G64" s="197" t="str">
        <f>'Budget Filing Data'!H63</f>
        <v>No</v>
      </c>
      <c r="H64" s="196" t="s">
        <v>24</v>
      </c>
      <c r="I64" s="197" t="str">
        <f>'Budget Filing Data'!G63</f>
        <v>Commercial</v>
      </c>
      <c r="J64" s="197" t="str">
        <f>'Budget Filing Data'!I63</f>
        <v>Other</v>
      </c>
      <c r="K64" s="197" t="str">
        <f>'Budget Filing Data'!L63</f>
        <v>Resource Acquisition</v>
      </c>
      <c r="L64" s="197">
        <f>'Budget Filing Data'!B63</f>
        <v>2028</v>
      </c>
      <c r="M64" s="610">
        <f t="shared" si="1"/>
        <v>500000</v>
      </c>
      <c r="N64" s="197">
        <f>'Budget Filing Data'!AH63</f>
        <v>105120.25</v>
      </c>
      <c r="O64" s="197">
        <f>'Budget Filing Data'!AI63</f>
        <v>85158</v>
      </c>
      <c r="P64" s="197">
        <f>'Budget Filing Data'!AJ63</f>
        <v>309721.75</v>
      </c>
      <c r="Q64" s="197">
        <f>'Budget Filing Data'!AK63</f>
        <v>0</v>
      </c>
      <c r="R64" s="197">
        <f>'Budget Filing Data'!X63</f>
        <v>0</v>
      </c>
      <c r="S64" s="197">
        <f>('Budget Filing Data'!AC63+'Budget Filing Data'!AD63+'Budget Filing Data'!AE63+'Budget Filing Data'!AP63)/'Budget Filing Data'!AA63</f>
        <v>0</v>
      </c>
      <c r="T64" s="197">
        <f>('Budget Filing Data'!AC63+'Budget Filing Data'!AD63)/'Budget Filing Data'!AB63</f>
        <v>0</v>
      </c>
      <c r="U64" s="197">
        <f>('Budget Filing Data'!AT63+'Budget Filing Data'!AU63)/('Budget Filing Data'!AV63+'Budget Filing Data'!AW63)</f>
        <v>0</v>
      </c>
      <c r="V64" s="197">
        <f>('Budget Filing Data'!AC63+'Budget Filing Data'!AD63+'Budget Filing Data'!AE63+'Budget Filing Data'!AP63)/'Budget Filing Data'!AA63</f>
        <v>0</v>
      </c>
      <c r="W64" s="197">
        <f>'Budget Filing Data'!Q63</f>
        <v>0</v>
      </c>
      <c r="X64" s="197">
        <f>'Budget Filing Data'!R63</f>
        <v>0</v>
      </c>
      <c r="Y64" s="197">
        <f>'Budget Filing Data'!S63</f>
        <v>0</v>
      </c>
      <c r="Z64" s="197">
        <f>'Budget Filing Data'!AF63</f>
        <v>0</v>
      </c>
      <c r="AA64" s="197">
        <f>'Budget Filing Data'!AG63</f>
        <v>0</v>
      </c>
      <c r="AB64" s="197">
        <f>'Budget Filing Data'!$T63</f>
        <v>0</v>
      </c>
      <c r="AC64" s="197">
        <f>'Budget Filing Data'!$S63</f>
        <v>0</v>
      </c>
      <c r="AD64" s="197">
        <f>'Budget Filing Data'!$V63</f>
        <v>0</v>
      </c>
      <c r="AE64" s="197">
        <f>'Budget Filing Data'!$W63</f>
        <v>0</v>
      </c>
      <c r="AF64" s="198"/>
    </row>
    <row r="65" spans="2:32" ht="15.75">
      <c r="B65" s="195" t="str">
        <f>'Budget Filing Data'!D64</f>
        <v>SCG_SW_NC_NonRes_Ag_mixed_PA</v>
      </c>
      <c r="C65" s="195" t="str">
        <f>'Budget Filing Data'!E64</f>
        <v>AG-SW-New Construction-Nonresidential-Mixed Fuel-PA</v>
      </c>
      <c r="D65" s="434" t="s">
        <v>42</v>
      </c>
      <c r="E65" s="434" t="s">
        <v>284</v>
      </c>
      <c r="F65" s="197" t="str">
        <f>'Budget Filing Data'!J64</f>
        <v>Core PA</v>
      </c>
      <c r="G65" s="197" t="str">
        <f>'Budget Filing Data'!H64</f>
        <v>No</v>
      </c>
      <c r="H65" s="196" t="s">
        <v>24</v>
      </c>
      <c r="I65" s="197" t="str">
        <f>'Budget Filing Data'!G64</f>
        <v>Agricultural</v>
      </c>
      <c r="J65" s="197" t="str">
        <f>'Budget Filing Data'!I64</f>
        <v>New Construction</v>
      </c>
      <c r="K65" s="197" t="str">
        <f>'Budget Filing Data'!L64</f>
        <v>Market Support</v>
      </c>
      <c r="L65" s="197">
        <f>'Budget Filing Data'!B64</f>
        <v>2028</v>
      </c>
      <c r="M65" s="610">
        <f t="shared" si="1"/>
        <v>9000</v>
      </c>
      <c r="N65" s="197">
        <f>'Budget Filing Data'!AH64</f>
        <v>4500</v>
      </c>
      <c r="O65" s="197">
        <f>'Budget Filing Data'!AI64</f>
        <v>0</v>
      </c>
      <c r="P65" s="197">
        <f>'Budget Filing Data'!AJ64</f>
        <v>4500</v>
      </c>
      <c r="Q65" s="197">
        <f>'Budget Filing Data'!AK64</f>
        <v>0</v>
      </c>
      <c r="R65" s="197">
        <f>'Budget Filing Data'!X64</f>
        <v>0</v>
      </c>
      <c r="S65" s="197">
        <f>('Budget Filing Data'!AC64+'Budget Filing Data'!AD64+'Budget Filing Data'!AE64+'Budget Filing Data'!AP64)/'Budget Filing Data'!AA64</f>
        <v>0</v>
      </c>
      <c r="T65" s="197">
        <f>('Budget Filing Data'!AC64+'Budget Filing Data'!AD64)/'Budget Filing Data'!AB64</f>
        <v>0</v>
      </c>
      <c r="U65" s="197">
        <f>('Budget Filing Data'!AT64+'Budget Filing Data'!AU64)/('Budget Filing Data'!AV64+'Budget Filing Data'!AW64)</f>
        <v>0</v>
      </c>
      <c r="V65" s="197">
        <f>('Budget Filing Data'!AC64+'Budget Filing Data'!AD64+'Budget Filing Data'!AE64+'Budget Filing Data'!AP64)/'Budget Filing Data'!AA64</f>
        <v>0</v>
      </c>
      <c r="W65" s="197">
        <f>'Budget Filing Data'!Q64</f>
        <v>0</v>
      </c>
      <c r="X65" s="197">
        <f>'Budget Filing Data'!R64</f>
        <v>0</v>
      </c>
      <c r="Y65" s="197">
        <f>'Budget Filing Data'!S64</f>
        <v>0</v>
      </c>
      <c r="Z65" s="197">
        <f>'Budget Filing Data'!AF64</f>
        <v>0</v>
      </c>
      <c r="AA65" s="197">
        <f>'Budget Filing Data'!AG64</f>
        <v>0</v>
      </c>
      <c r="AB65" s="197">
        <f>'Budget Filing Data'!$T64</f>
        <v>0</v>
      </c>
      <c r="AC65" s="197">
        <f>'Budget Filing Data'!$S64</f>
        <v>0</v>
      </c>
      <c r="AD65" s="197">
        <f>'Budget Filing Data'!$V64</f>
        <v>0</v>
      </c>
      <c r="AE65" s="197">
        <f>'Budget Filing Data'!$W64</f>
        <v>0</v>
      </c>
      <c r="AF65" s="198"/>
    </row>
    <row r="66" spans="2:32" ht="15.75">
      <c r="B66" s="195" t="str">
        <f>'Budget Filing Data'!D65</f>
        <v>SCG_SW_NC_NonRes_Com_mixed_PA</v>
      </c>
      <c r="C66" s="195" t="str">
        <f>'Budget Filing Data'!E65</f>
        <v>COM-SW-New Construction-Nonresidential-Mixed Fuel-PA</v>
      </c>
      <c r="D66" s="434" t="s">
        <v>42</v>
      </c>
      <c r="E66" s="434" t="s">
        <v>284</v>
      </c>
      <c r="F66" s="197" t="str">
        <f>'Budget Filing Data'!J65</f>
        <v>Core PA</v>
      </c>
      <c r="G66" s="197" t="str">
        <f>'Budget Filing Data'!H65</f>
        <v>No</v>
      </c>
      <c r="H66" s="196" t="s">
        <v>24</v>
      </c>
      <c r="I66" s="197" t="str">
        <f>'Budget Filing Data'!G65</f>
        <v>Commercial</v>
      </c>
      <c r="J66" s="197" t="str">
        <f>'Budget Filing Data'!I65</f>
        <v>New Construction</v>
      </c>
      <c r="K66" s="197" t="str">
        <f>'Budget Filing Data'!L65</f>
        <v>Market Support</v>
      </c>
      <c r="L66" s="197">
        <f>'Budget Filing Data'!B65</f>
        <v>2028</v>
      </c>
      <c r="M66" s="610">
        <f t="shared" si="1"/>
        <v>50000</v>
      </c>
      <c r="N66" s="197">
        <f>'Budget Filing Data'!AH65</f>
        <v>25000</v>
      </c>
      <c r="O66" s="197">
        <f>'Budget Filing Data'!AI65</f>
        <v>0</v>
      </c>
      <c r="P66" s="197">
        <f>'Budget Filing Data'!AJ65</f>
        <v>25000</v>
      </c>
      <c r="Q66" s="197">
        <f>'Budget Filing Data'!AK65</f>
        <v>0</v>
      </c>
      <c r="R66" s="197">
        <f>'Budget Filing Data'!X65</f>
        <v>0</v>
      </c>
      <c r="S66" s="197">
        <f>('Budget Filing Data'!AC65+'Budget Filing Data'!AD65+'Budget Filing Data'!AE65+'Budget Filing Data'!AP65)/'Budget Filing Data'!AA65</f>
        <v>0</v>
      </c>
      <c r="T66" s="197">
        <f>('Budget Filing Data'!AC65+'Budget Filing Data'!AD65)/'Budget Filing Data'!AB65</f>
        <v>0</v>
      </c>
      <c r="U66" s="197">
        <f>('Budget Filing Data'!AT65+'Budget Filing Data'!AU65)/('Budget Filing Data'!AV65+'Budget Filing Data'!AW65)</f>
        <v>0</v>
      </c>
      <c r="V66" s="197">
        <f>('Budget Filing Data'!AC65+'Budget Filing Data'!AD65+'Budget Filing Data'!AE65+'Budget Filing Data'!AP65)/'Budget Filing Data'!AA65</f>
        <v>0</v>
      </c>
      <c r="W66" s="197">
        <f>'Budget Filing Data'!Q65</f>
        <v>0</v>
      </c>
      <c r="X66" s="197">
        <f>'Budget Filing Data'!R65</f>
        <v>0</v>
      </c>
      <c r="Y66" s="197">
        <f>'Budget Filing Data'!S65</f>
        <v>0</v>
      </c>
      <c r="Z66" s="197">
        <f>'Budget Filing Data'!AF65</f>
        <v>0</v>
      </c>
      <c r="AA66" s="197">
        <f>'Budget Filing Data'!AG65</f>
        <v>0</v>
      </c>
      <c r="AB66" s="197">
        <f>'Budget Filing Data'!$T65</f>
        <v>0</v>
      </c>
      <c r="AC66" s="197">
        <f>'Budget Filing Data'!$S65</f>
        <v>0</v>
      </c>
      <c r="AD66" s="197">
        <f>'Budget Filing Data'!$V65</f>
        <v>0</v>
      </c>
      <c r="AE66" s="197">
        <f>'Budget Filing Data'!$W65</f>
        <v>0</v>
      </c>
      <c r="AF66" s="198"/>
    </row>
    <row r="67" spans="2:32" ht="15.75">
      <c r="B67" s="195" t="str">
        <f>'Budget Filing Data'!D66</f>
        <v>SCG_SW_NC_NonRes_Ind_mixed_PA</v>
      </c>
      <c r="C67" s="195" t="str">
        <f>'Budget Filing Data'!E66</f>
        <v>IND-SW-New Construction-Nonresidential-Mixed Fuel-PA</v>
      </c>
      <c r="D67" s="434" t="s">
        <v>42</v>
      </c>
      <c r="E67" s="434" t="s">
        <v>284</v>
      </c>
      <c r="F67" s="197" t="str">
        <f>'Budget Filing Data'!J66</f>
        <v>Core PA</v>
      </c>
      <c r="G67" s="197" t="str">
        <f>'Budget Filing Data'!H66</f>
        <v>No</v>
      </c>
      <c r="H67" s="196" t="s">
        <v>24</v>
      </c>
      <c r="I67" s="197" t="str">
        <f>'Budget Filing Data'!G66</f>
        <v>Industrial</v>
      </c>
      <c r="J67" s="197" t="str">
        <f>'Budget Filing Data'!I66</f>
        <v>New Construction</v>
      </c>
      <c r="K67" s="197" t="str">
        <f>'Budget Filing Data'!L66</f>
        <v>Market Support</v>
      </c>
      <c r="L67" s="197">
        <f>'Budget Filing Data'!B66</f>
        <v>2028</v>
      </c>
      <c r="M67" s="610">
        <f t="shared" si="1"/>
        <v>9000</v>
      </c>
      <c r="N67" s="197">
        <f>'Budget Filing Data'!AH66</f>
        <v>4500</v>
      </c>
      <c r="O67" s="197">
        <f>'Budget Filing Data'!AI66</f>
        <v>0</v>
      </c>
      <c r="P67" s="197">
        <f>'Budget Filing Data'!AJ66</f>
        <v>4500</v>
      </c>
      <c r="Q67" s="197">
        <f>'Budget Filing Data'!AK66</f>
        <v>0</v>
      </c>
      <c r="R67" s="197">
        <f>'Budget Filing Data'!X66</f>
        <v>0</v>
      </c>
      <c r="S67" s="197">
        <f>('Budget Filing Data'!AC66+'Budget Filing Data'!AD66+'Budget Filing Data'!AE66+'Budget Filing Data'!AP66)/'Budget Filing Data'!AA66</f>
        <v>0</v>
      </c>
      <c r="T67" s="197">
        <f>('Budget Filing Data'!AC66+'Budget Filing Data'!AD66)/'Budget Filing Data'!AB66</f>
        <v>0</v>
      </c>
      <c r="U67" s="197">
        <f>('Budget Filing Data'!AT66+'Budget Filing Data'!AU66)/('Budget Filing Data'!AV66+'Budget Filing Data'!AW66)</f>
        <v>0</v>
      </c>
      <c r="V67" s="197">
        <f>('Budget Filing Data'!AC66+'Budget Filing Data'!AD66+'Budget Filing Data'!AE66+'Budget Filing Data'!AP66)/'Budget Filing Data'!AA66</f>
        <v>0</v>
      </c>
      <c r="W67" s="197">
        <f>'Budget Filing Data'!Q66</f>
        <v>0</v>
      </c>
      <c r="X67" s="197">
        <f>'Budget Filing Data'!R66</f>
        <v>0</v>
      </c>
      <c r="Y67" s="197">
        <f>'Budget Filing Data'!S66</f>
        <v>0</v>
      </c>
      <c r="Z67" s="197">
        <f>'Budget Filing Data'!AF66</f>
        <v>0</v>
      </c>
      <c r="AA67" s="197">
        <f>'Budget Filing Data'!AG66</f>
        <v>0</v>
      </c>
      <c r="AB67" s="197">
        <f>'Budget Filing Data'!$T66</f>
        <v>0</v>
      </c>
      <c r="AC67" s="197">
        <f>'Budget Filing Data'!$S66</f>
        <v>0</v>
      </c>
      <c r="AD67" s="197">
        <f>'Budget Filing Data'!$V66</f>
        <v>0</v>
      </c>
      <c r="AE67" s="197">
        <f>'Budget Filing Data'!$W66</f>
        <v>0</v>
      </c>
      <c r="AF67" s="198"/>
    </row>
    <row r="68" spans="2:32" ht="15.75">
      <c r="B68" s="195" t="str">
        <f>'Budget Filing Data'!D67</f>
        <v>SCG_SW_NC_NonRes_Pub_mixed_PA</v>
      </c>
      <c r="C68" s="195" t="str">
        <f>'Budget Filing Data'!E67</f>
        <v>PUB-SW-New Construction-Nonresidential-Mixed Fuel-PA</v>
      </c>
      <c r="D68" s="434" t="s">
        <v>42</v>
      </c>
      <c r="E68" s="434" t="s">
        <v>284</v>
      </c>
      <c r="F68" s="197" t="str">
        <f>'Budget Filing Data'!J67</f>
        <v>Core PA</v>
      </c>
      <c r="G68" s="197" t="str">
        <f>'Budget Filing Data'!H67</f>
        <v>No</v>
      </c>
      <c r="H68" s="196" t="s">
        <v>24</v>
      </c>
      <c r="I68" s="197" t="str">
        <f>'Budget Filing Data'!G67</f>
        <v>Public</v>
      </c>
      <c r="J68" s="197" t="str">
        <f>'Budget Filing Data'!I67</f>
        <v>New Construction</v>
      </c>
      <c r="K68" s="197" t="str">
        <f>'Budget Filing Data'!L67</f>
        <v>Market Support</v>
      </c>
      <c r="L68" s="197">
        <f>'Budget Filing Data'!B67</f>
        <v>2028</v>
      </c>
      <c r="M68" s="610">
        <f t="shared" si="1"/>
        <v>32000</v>
      </c>
      <c r="N68" s="197">
        <f>'Budget Filing Data'!AH67</f>
        <v>16000</v>
      </c>
      <c r="O68" s="197">
        <f>'Budget Filing Data'!AI67</f>
        <v>0</v>
      </c>
      <c r="P68" s="197">
        <f>'Budget Filing Data'!AJ67</f>
        <v>16000</v>
      </c>
      <c r="Q68" s="197">
        <f>'Budget Filing Data'!AK67</f>
        <v>0</v>
      </c>
      <c r="R68" s="197">
        <f>'Budget Filing Data'!X67</f>
        <v>0</v>
      </c>
      <c r="S68" s="197">
        <f>('Budget Filing Data'!AC67+'Budget Filing Data'!AD67+'Budget Filing Data'!AE67+'Budget Filing Data'!AP67)/'Budget Filing Data'!AA67</f>
        <v>0</v>
      </c>
      <c r="T68" s="197">
        <f>('Budget Filing Data'!AC67+'Budget Filing Data'!AD67)/'Budget Filing Data'!AB67</f>
        <v>0</v>
      </c>
      <c r="U68" s="197">
        <f>('Budget Filing Data'!AT67+'Budget Filing Data'!AU67)/('Budget Filing Data'!AV67+'Budget Filing Data'!AW67)</f>
        <v>0</v>
      </c>
      <c r="V68" s="197">
        <f>('Budget Filing Data'!AC67+'Budget Filing Data'!AD67+'Budget Filing Data'!AE67+'Budget Filing Data'!AP67)/'Budget Filing Data'!AA67</f>
        <v>0</v>
      </c>
      <c r="W68" s="197">
        <f>'Budget Filing Data'!Q67</f>
        <v>0</v>
      </c>
      <c r="X68" s="197">
        <f>'Budget Filing Data'!R67</f>
        <v>0</v>
      </c>
      <c r="Y68" s="197">
        <f>'Budget Filing Data'!S67</f>
        <v>0</v>
      </c>
      <c r="Z68" s="197">
        <f>'Budget Filing Data'!AF67</f>
        <v>0</v>
      </c>
      <c r="AA68" s="197">
        <f>'Budget Filing Data'!AG67</f>
        <v>0</v>
      </c>
      <c r="AB68" s="197">
        <f>'Budget Filing Data'!$T67</f>
        <v>0</v>
      </c>
      <c r="AC68" s="197">
        <f>'Budget Filing Data'!$S67</f>
        <v>0</v>
      </c>
      <c r="AD68" s="197">
        <f>'Budget Filing Data'!$V67</f>
        <v>0</v>
      </c>
      <c r="AE68" s="197">
        <f>'Budget Filing Data'!$W67</f>
        <v>0</v>
      </c>
      <c r="AF68" s="198"/>
    </row>
    <row r="69" spans="2:32" ht="15.75">
      <c r="B69" s="195" t="str">
        <f>'Budget Filing Data'!D68</f>
        <v>SCG_SW_NC_NonRes_Res_mixed_PA</v>
      </c>
      <c r="C69" s="195" t="str">
        <f>'Budget Filing Data'!E68</f>
        <v>RES-SW-New Construction-Nonresidential-Mixed Fuel-PA</v>
      </c>
      <c r="D69" s="434" t="s">
        <v>42</v>
      </c>
      <c r="E69" s="434" t="s">
        <v>284</v>
      </c>
      <c r="F69" s="197" t="str">
        <f>'Budget Filing Data'!J68</f>
        <v>Core PA</v>
      </c>
      <c r="G69" s="197" t="str">
        <f>'Budget Filing Data'!H68</f>
        <v>No</v>
      </c>
      <c r="H69" s="196" t="s">
        <v>24</v>
      </c>
      <c r="I69" s="197" t="str">
        <f>'Budget Filing Data'!G68</f>
        <v>Residential</v>
      </c>
      <c r="J69" s="197" t="str">
        <f>'Budget Filing Data'!I68</f>
        <v>New Construction</v>
      </c>
      <c r="K69" s="197" t="str">
        <f>'Budget Filing Data'!L68</f>
        <v>Market Support</v>
      </c>
      <c r="L69" s="197">
        <f>'Budget Filing Data'!B68</f>
        <v>2028</v>
      </c>
      <c r="M69" s="610">
        <f t="shared" si="1"/>
        <v>32000</v>
      </c>
      <c r="N69" s="197">
        <f>'Budget Filing Data'!AH68</f>
        <v>16500</v>
      </c>
      <c r="O69" s="197">
        <f>'Budget Filing Data'!AI68</f>
        <v>0</v>
      </c>
      <c r="P69" s="197">
        <f>'Budget Filing Data'!AJ68</f>
        <v>15500</v>
      </c>
      <c r="Q69" s="197">
        <f>'Budget Filing Data'!AK68</f>
        <v>0</v>
      </c>
      <c r="R69" s="197">
        <f>'Budget Filing Data'!X68</f>
        <v>0</v>
      </c>
      <c r="S69" s="197">
        <f>('Budget Filing Data'!AC68+'Budget Filing Data'!AD68+'Budget Filing Data'!AE68+'Budget Filing Data'!AP68)/'Budget Filing Data'!AA68</f>
        <v>0</v>
      </c>
      <c r="T69" s="197">
        <f>('Budget Filing Data'!AC68+'Budget Filing Data'!AD68)/'Budget Filing Data'!AB68</f>
        <v>0</v>
      </c>
      <c r="U69" s="197">
        <f>('Budget Filing Data'!AT68+'Budget Filing Data'!AU68)/('Budget Filing Data'!AV68+'Budget Filing Data'!AW68)</f>
        <v>0</v>
      </c>
      <c r="V69" s="197">
        <f>('Budget Filing Data'!AC68+'Budget Filing Data'!AD68+'Budget Filing Data'!AE68+'Budget Filing Data'!AP68)/'Budget Filing Data'!AA68</f>
        <v>0</v>
      </c>
      <c r="W69" s="197">
        <f>'Budget Filing Data'!Q68</f>
        <v>0</v>
      </c>
      <c r="X69" s="197">
        <f>'Budget Filing Data'!R68</f>
        <v>0</v>
      </c>
      <c r="Y69" s="197">
        <f>'Budget Filing Data'!S68</f>
        <v>0</v>
      </c>
      <c r="Z69" s="197">
        <f>'Budget Filing Data'!AF68</f>
        <v>0</v>
      </c>
      <c r="AA69" s="197">
        <f>'Budget Filing Data'!AG68</f>
        <v>0</v>
      </c>
      <c r="AB69" s="197">
        <f>'Budget Filing Data'!$T68</f>
        <v>0</v>
      </c>
      <c r="AC69" s="197">
        <f>'Budget Filing Data'!$S68</f>
        <v>0</v>
      </c>
      <c r="AD69" s="197">
        <f>'Budget Filing Data'!$V68</f>
        <v>0</v>
      </c>
      <c r="AE69" s="197">
        <f>'Budget Filing Data'!$W68</f>
        <v>0</v>
      </c>
      <c r="AF69" s="198"/>
    </row>
    <row r="70" spans="2:32" ht="15.75">
      <c r="B70" s="195" t="str">
        <f>'Budget Filing Data'!D69</f>
        <v>SCG_SW_WET_CC_PA</v>
      </c>
      <c r="C70" s="195" t="str">
        <f>'Budget Filing Data'!E69</f>
        <v>WET&amp;O-SW-WE&amp;T Career Connections-PA</v>
      </c>
      <c r="D70" s="434" t="s">
        <v>42</v>
      </c>
      <c r="E70" s="434" t="s">
        <v>284</v>
      </c>
      <c r="F70" s="197" t="str">
        <f>'Budget Filing Data'!J69</f>
        <v>Core PA</v>
      </c>
      <c r="G70" s="197" t="str">
        <f>'Budget Filing Data'!H69</f>
        <v>No</v>
      </c>
      <c r="H70" s="196" t="s">
        <v>24</v>
      </c>
      <c r="I70" s="197" t="str">
        <f>'Budget Filing Data'!G69</f>
        <v>Cross Cutting</v>
      </c>
      <c r="J70" s="197" t="str">
        <f>'Budget Filing Data'!I69</f>
        <v>Workforce Education and Training</v>
      </c>
      <c r="K70" s="197" t="str">
        <f>'Budget Filing Data'!L69</f>
        <v>Market Support</v>
      </c>
      <c r="L70" s="197">
        <f>'Budget Filing Data'!B69</f>
        <v>2028</v>
      </c>
      <c r="M70" s="610">
        <f t="shared" si="1"/>
        <v>20000</v>
      </c>
      <c r="N70" s="197">
        <f>'Budget Filing Data'!AH69</f>
        <v>10000</v>
      </c>
      <c r="O70" s="197">
        <f>'Budget Filing Data'!AI69</f>
        <v>0</v>
      </c>
      <c r="P70" s="197">
        <f>'Budget Filing Data'!AJ69</f>
        <v>10000</v>
      </c>
      <c r="Q70" s="197">
        <f>'Budget Filing Data'!AK69</f>
        <v>0</v>
      </c>
      <c r="R70" s="197">
        <f>'Budget Filing Data'!X69</f>
        <v>0</v>
      </c>
      <c r="S70" s="197">
        <f>('Budget Filing Data'!AC69+'Budget Filing Data'!AD69+'Budget Filing Data'!AE69+'Budget Filing Data'!AP69)/'Budget Filing Data'!AA69</f>
        <v>0</v>
      </c>
      <c r="T70" s="197">
        <f>('Budget Filing Data'!AC69+'Budget Filing Data'!AD69)/'Budget Filing Data'!AB69</f>
        <v>0</v>
      </c>
      <c r="U70" s="197">
        <f>('Budget Filing Data'!AT69+'Budget Filing Data'!AU69)/('Budget Filing Data'!AV69+'Budget Filing Data'!AW69)</f>
        <v>0</v>
      </c>
      <c r="V70" s="197">
        <f>('Budget Filing Data'!AC69+'Budget Filing Data'!AD69+'Budget Filing Data'!AE69+'Budget Filing Data'!AP69)/'Budget Filing Data'!AA69</f>
        <v>0</v>
      </c>
      <c r="W70" s="197">
        <f>'Budget Filing Data'!Q69</f>
        <v>0</v>
      </c>
      <c r="X70" s="197">
        <f>'Budget Filing Data'!R69</f>
        <v>0</v>
      </c>
      <c r="Y70" s="197">
        <f>'Budget Filing Data'!S69</f>
        <v>0</v>
      </c>
      <c r="Z70" s="197">
        <f>'Budget Filing Data'!AF69</f>
        <v>0</v>
      </c>
      <c r="AA70" s="197">
        <f>'Budget Filing Data'!AG69</f>
        <v>0</v>
      </c>
      <c r="AB70" s="197">
        <f>'Budget Filing Data'!$T69</f>
        <v>0</v>
      </c>
      <c r="AC70" s="197">
        <f>'Budget Filing Data'!$S69</f>
        <v>0</v>
      </c>
      <c r="AD70" s="197">
        <f>'Budget Filing Data'!$V69</f>
        <v>0</v>
      </c>
      <c r="AE70" s="197">
        <f>'Budget Filing Data'!$W69</f>
        <v>0</v>
      </c>
      <c r="AF70" s="198"/>
    </row>
    <row r="71" spans="2:32" ht="15.75">
      <c r="B71" s="195" t="str">
        <f>'Budget Filing Data'!D70</f>
        <v>SCG_SW_WET_Work_PA</v>
      </c>
      <c r="C71" s="195" t="str">
        <f>'Budget Filing Data'!E70</f>
        <v>WET&amp;O-SW-WE&amp;T Career and Workforce Readiness-PA</v>
      </c>
      <c r="D71" s="434" t="s">
        <v>42</v>
      </c>
      <c r="E71" s="434" t="s">
        <v>284</v>
      </c>
      <c r="F71" s="197" t="str">
        <f>'Budget Filing Data'!J70</f>
        <v>Core PA</v>
      </c>
      <c r="G71" s="197" t="str">
        <f>'Budget Filing Data'!H70</f>
        <v>No</v>
      </c>
      <c r="H71" s="196" t="s">
        <v>15</v>
      </c>
      <c r="I71" s="197" t="str">
        <f>'Budget Filing Data'!G70</f>
        <v>Cross Cutting</v>
      </c>
      <c r="J71" s="197" t="str">
        <f>'Budget Filing Data'!I70</f>
        <v>Workforce Education and Training</v>
      </c>
      <c r="K71" s="197" t="str">
        <f>'Budget Filing Data'!L70</f>
        <v>Equity</v>
      </c>
      <c r="L71" s="197">
        <f>'Budget Filing Data'!B70</f>
        <v>2028</v>
      </c>
      <c r="M71" s="610">
        <f t="shared" si="1"/>
        <v>40000</v>
      </c>
      <c r="N71" s="197">
        <f>'Budget Filing Data'!AH70</f>
        <v>20000</v>
      </c>
      <c r="O71" s="197">
        <f>'Budget Filing Data'!AI70</f>
        <v>0</v>
      </c>
      <c r="P71" s="197">
        <f>'Budget Filing Data'!AJ70</f>
        <v>20000</v>
      </c>
      <c r="Q71" s="197">
        <f>'Budget Filing Data'!AK70</f>
        <v>0</v>
      </c>
      <c r="R71" s="197">
        <f>'Budget Filing Data'!X70</f>
        <v>0</v>
      </c>
      <c r="S71" s="197">
        <f>('Budget Filing Data'!AC70+'Budget Filing Data'!AD70+'Budget Filing Data'!AE70+'Budget Filing Data'!AP70)/'Budget Filing Data'!AA70</f>
        <v>0</v>
      </c>
      <c r="T71" s="197">
        <f>('Budget Filing Data'!AC70+'Budget Filing Data'!AD70)/'Budget Filing Data'!AB70</f>
        <v>0</v>
      </c>
      <c r="U71" s="197">
        <f>('Budget Filing Data'!AT70+'Budget Filing Data'!AU70)/('Budget Filing Data'!AV70+'Budget Filing Data'!AW70)</f>
        <v>0</v>
      </c>
      <c r="V71" s="197">
        <f>('Budget Filing Data'!AC70+'Budget Filing Data'!AD70+'Budget Filing Data'!AE70+'Budget Filing Data'!AP70)/'Budget Filing Data'!AA70</f>
        <v>0</v>
      </c>
      <c r="W71" s="197">
        <f>'Budget Filing Data'!Q70</f>
        <v>0</v>
      </c>
      <c r="X71" s="197">
        <f>'Budget Filing Data'!R70</f>
        <v>0</v>
      </c>
      <c r="Y71" s="197">
        <f>'Budget Filing Data'!S70</f>
        <v>0</v>
      </c>
      <c r="Z71" s="197">
        <f>'Budget Filing Data'!AF70</f>
        <v>0</v>
      </c>
      <c r="AA71" s="197">
        <f>'Budget Filing Data'!AG70</f>
        <v>0</v>
      </c>
      <c r="AB71" s="197">
        <f>'Budget Filing Data'!$T70</f>
        <v>0</v>
      </c>
      <c r="AC71" s="197">
        <f>'Budget Filing Data'!$S70</f>
        <v>0</v>
      </c>
      <c r="AD71" s="197">
        <f>'Budget Filing Data'!$V70</f>
        <v>0</v>
      </c>
      <c r="AE71" s="197">
        <f>'Budget Filing Data'!$W70</f>
        <v>0</v>
      </c>
      <c r="AF71" s="198"/>
    </row>
    <row r="72" spans="2:32" ht="15.75">
      <c r="B72" s="195" t="str">
        <f>'Budget Filing Data'!D71</f>
        <v>SCG_CS_PortfolioSupport</v>
      </c>
      <c r="C72" s="195" t="str">
        <f>'Budget Filing Data'!E71</f>
        <v>SCG_CS_PortfolioSupport</v>
      </c>
      <c r="D72" s="196"/>
      <c r="E72" s="196"/>
      <c r="F72" s="197" t="str">
        <f>'Budget Filing Data'!J71</f>
        <v>Core PA</v>
      </c>
      <c r="G72" s="197" t="str">
        <f>'Budget Filing Data'!H71</f>
        <v>No</v>
      </c>
      <c r="H72" s="196" t="s">
        <v>24</v>
      </c>
      <c r="I72" s="197" t="str">
        <f>'Budget Filing Data'!G71</f>
        <v>Portfolio Support</v>
      </c>
      <c r="J72" s="197" t="str">
        <f>'Budget Filing Data'!I71</f>
        <v>Other</v>
      </c>
      <c r="K72" s="197" t="str">
        <f>'Budget Filing Data'!L71</f>
        <v>Codes and Standards</v>
      </c>
      <c r="L72" s="197">
        <f>'Budget Filing Data'!B71</f>
        <v>2028</v>
      </c>
      <c r="M72" s="610">
        <f t="shared" si="1"/>
        <v>0</v>
      </c>
      <c r="N72" s="197">
        <f>'Budget Filing Data'!AH71</f>
        <v>0</v>
      </c>
      <c r="O72" s="197">
        <f>'Budget Filing Data'!AI71</f>
        <v>0</v>
      </c>
      <c r="P72" s="197">
        <f>'Budget Filing Data'!AJ71</f>
        <v>0</v>
      </c>
      <c r="Q72" s="197">
        <f>'Budget Filing Data'!AK71</f>
        <v>0</v>
      </c>
      <c r="R72" s="197">
        <f>'Budget Filing Data'!X71</f>
        <v>0</v>
      </c>
      <c r="S72" s="197" t="e">
        <f>('Budget Filing Data'!AC71+'Budget Filing Data'!AD71+'Budget Filing Data'!AE71+'Budget Filing Data'!AP71)/'Budget Filing Data'!AA71</f>
        <v>#DIV/0!</v>
      </c>
      <c r="T72" s="197" t="e">
        <f>('Budget Filing Data'!AC71+'Budget Filing Data'!AD71)/'Budget Filing Data'!AB71</f>
        <v>#DIV/0!</v>
      </c>
      <c r="U72" s="197" t="e">
        <f>('Budget Filing Data'!AT71+'Budget Filing Data'!AU71)/('Budget Filing Data'!AV71+'Budget Filing Data'!AW71)</f>
        <v>#DIV/0!</v>
      </c>
      <c r="V72" s="197" t="e">
        <f>('Budget Filing Data'!AC71+'Budget Filing Data'!AD71+'Budget Filing Data'!AE71+'Budget Filing Data'!AP71)/'Budget Filing Data'!AA71</f>
        <v>#DIV/0!</v>
      </c>
      <c r="W72" s="197">
        <f>'Budget Filing Data'!Q71</f>
        <v>0</v>
      </c>
      <c r="X72" s="197">
        <f>'Budget Filing Data'!R71</f>
        <v>0</v>
      </c>
      <c r="Y72" s="197">
        <f>'Budget Filing Data'!S71</f>
        <v>0</v>
      </c>
      <c r="Z72" s="197">
        <f>'Budget Filing Data'!AF71</f>
        <v>0</v>
      </c>
      <c r="AA72" s="197">
        <f>'Budget Filing Data'!AG71</f>
        <v>0</v>
      </c>
      <c r="AB72" s="197">
        <f>'Budget Filing Data'!$T71</f>
        <v>0</v>
      </c>
      <c r="AC72" s="197">
        <f>'Budget Filing Data'!$S71</f>
        <v>0</v>
      </c>
      <c r="AD72" s="197">
        <f>'Budget Filing Data'!$V71</f>
        <v>0</v>
      </c>
      <c r="AE72" s="197">
        <f>'Budget Filing Data'!$W71</f>
        <v>0</v>
      </c>
      <c r="AF72" s="198"/>
    </row>
    <row r="73" spans="2:32" ht="15.75">
      <c r="B73" s="195" t="str">
        <f>'Budget Filing Data'!D72</f>
        <v>SCG_Equity_PortfolioSupport</v>
      </c>
      <c r="C73" s="195" t="str">
        <f>'Budget Filing Data'!E72</f>
        <v>SCG_Equity_PortfolioSupport</v>
      </c>
      <c r="D73" s="196"/>
      <c r="E73" s="196"/>
      <c r="F73" s="197" t="str">
        <f>'Budget Filing Data'!J72</f>
        <v>Core PA</v>
      </c>
      <c r="G73" s="197" t="str">
        <f>'Budget Filing Data'!H72</f>
        <v>No</v>
      </c>
      <c r="H73" s="196" t="s">
        <v>24</v>
      </c>
      <c r="I73" s="197" t="str">
        <f>'Budget Filing Data'!G72</f>
        <v>Portfolio Support</v>
      </c>
      <c r="J73" s="197" t="str">
        <f>'Budget Filing Data'!I72</f>
        <v>Other</v>
      </c>
      <c r="K73" s="197" t="str">
        <f>'Budget Filing Data'!L72</f>
        <v>Equity</v>
      </c>
      <c r="L73" s="197">
        <f>'Budget Filing Data'!B72</f>
        <v>2028</v>
      </c>
      <c r="M73" s="610">
        <f t="shared" si="1"/>
        <v>686272</v>
      </c>
      <c r="N73" s="197">
        <f>'Budget Filing Data'!AH72</f>
        <v>686272</v>
      </c>
      <c r="O73" s="197">
        <f>'Budget Filing Data'!AI72</f>
        <v>0</v>
      </c>
      <c r="P73" s="197">
        <f>'Budget Filing Data'!AJ72</f>
        <v>0</v>
      </c>
      <c r="Q73" s="197">
        <f>'Budget Filing Data'!AK72</f>
        <v>0</v>
      </c>
      <c r="R73" s="197">
        <f>'Budget Filing Data'!X72</f>
        <v>0</v>
      </c>
      <c r="S73" s="197">
        <f>('Budget Filing Data'!AC72+'Budget Filing Data'!AD72+'Budget Filing Data'!AE72+'Budget Filing Data'!AP72)/'Budget Filing Data'!AA72</f>
        <v>0</v>
      </c>
      <c r="T73" s="197">
        <f>('Budget Filing Data'!AC72+'Budget Filing Data'!AD72)/'Budget Filing Data'!AB72</f>
        <v>0</v>
      </c>
      <c r="U73" s="197">
        <f>('Budget Filing Data'!AT72+'Budget Filing Data'!AU72)/('Budget Filing Data'!AV72+'Budget Filing Data'!AW72)</f>
        <v>0</v>
      </c>
      <c r="V73" s="197">
        <f>('Budget Filing Data'!AC72+'Budget Filing Data'!AD72+'Budget Filing Data'!AE72+'Budget Filing Data'!AP72)/'Budget Filing Data'!AA72</f>
        <v>0</v>
      </c>
      <c r="W73" s="197">
        <f>'Budget Filing Data'!Q72</f>
        <v>0</v>
      </c>
      <c r="X73" s="197">
        <f>'Budget Filing Data'!R72</f>
        <v>0</v>
      </c>
      <c r="Y73" s="197">
        <f>'Budget Filing Data'!S72</f>
        <v>0</v>
      </c>
      <c r="Z73" s="197">
        <f>'Budget Filing Data'!AF72</f>
        <v>0</v>
      </c>
      <c r="AA73" s="197">
        <f>'Budget Filing Data'!AG72</f>
        <v>0</v>
      </c>
      <c r="AB73" s="197">
        <f>'Budget Filing Data'!$T72</f>
        <v>0</v>
      </c>
      <c r="AC73" s="197">
        <f>'Budget Filing Data'!$S72</f>
        <v>0</v>
      </c>
      <c r="AD73" s="197">
        <f>'Budget Filing Data'!$V72</f>
        <v>0</v>
      </c>
      <c r="AE73" s="197">
        <f>'Budget Filing Data'!$W72</f>
        <v>0</v>
      </c>
      <c r="AF73" s="198"/>
    </row>
    <row r="74" spans="2:32" ht="15.75">
      <c r="B74" s="195" t="str">
        <f>'Budget Filing Data'!D73</f>
        <v>SCG_MS_PortfolioSupport</v>
      </c>
      <c r="C74" s="195" t="str">
        <f>'Budget Filing Data'!E73</f>
        <v>SCG_MS_PortfolioSupport</v>
      </c>
      <c r="D74" s="434" t="s">
        <v>42</v>
      </c>
      <c r="E74" s="434" t="s">
        <v>286</v>
      </c>
      <c r="F74" s="197" t="str">
        <f>'Budget Filing Data'!J73</f>
        <v>Core PA</v>
      </c>
      <c r="G74" s="197" t="str">
        <f>'Budget Filing Data'!H73</f>
        <v>No</v>
      </c>
      <c r="H74" s="196" t="s">
        <v>24</v>
      </c>
      <c r="I74" s="197" t="str">
        <f>'Budget Filing Data'!G73</f>
        <v>Portfolio Support</v>
      </c>
      <c r="J74" s="197" t="str">
        <f>'Budget Filing Data'!I73</f>
        <v>Other</v>
      </c>
      <c r="K74" s="197" t="str">
        <f>'Budget Filing Data'!L73</f>
        <v>Market Support</v>
      </c>
      <c r="L74" s="197">
        <f>'Budget Filing Data'!B73</f>
        <v>2028</v>
      </c>
      <c r="M74" s="610">
        <f t="shared" si="1"/>
        <v>1379620</v>
      </c>
      <c r="N74" s="197">
        <f>'Budget Filing Data'!AH73</f>
        <v>1379620</v>
      </c>
      <c r="O74" s="197">
        <f>'Budget Filing Data'!AI73</f>
        <v>0</v>
      </c>
      <c r="P74" s="197">
        <f>'Budget Filing Data'!AJ73</f>
        <v>0</v>
      </c>
      <c r="Q74" s="197">
        <f>'Budget Filing Data'!AK73</f>
        <v>0</v>
      </c>
      <c r="R74" s="197">
        <f>'Budget Filing Data'!X73</f>
        <v>0</v>
      </c>
      <c r="S74" s="197">
        <f>('Budget Filing Data'!AC73+'Budget Filing Data'!AD73+'Budget Filing Data'!AE73+'Budget Filing Data'!AP73)/'Budget Filing Data'!AA73</f>
        <v>0</v>
      </c>
      <c r="T74" s="197">
        <f>('Budget Filing Data'!AC73+'Budget Filing Data'!AD73)/'Budget Filing Data'!AB73</f>
        <v>0</v>
      </c>
      <c r="U74" s="197">
        <f>('Budget Filing Data'!AT73+'Budget Filing Data'!AU73)/('Budget Filing Data'!AV73+'Budget Filing Data'!AW73)</f>
        <v>0</v>
      </c>
      <c r="V74" s="197">
        <f>('Budget Filing Data'!AC73+'Budget Filing Data'!AD73+'Budget Filing Data'!AE73+'Budget Filing Data'!AP73)/'Budget Filing Data'!AA73</f>
        <v>0</v>
      </c>
      <c r="W74" s="197">
        <f>'Budget Filing Data'!Q73</f>
        <v>0</v>
      </c>
      <c r="X74" s="197">
        <f>'Budget Filing Data'!R73</f>
        <v>0</v>
      </c>
      <c r="Y74" s="197">
        <f>'Budget Filing Data'!S73</f>
        <v>0</v>
      </c>
      <c r="Z74" s="197">
        <f>'Budget Filing Data'!AF73</f>
        <v>0</v>
      </c>
      <c r="AA74" s="197">
        <f>'Budget Filing Data'!AG73</f>
        <v>0</v>
      </c>
      <c r="AB74" s="197">
        <f>'Budget Filing Data'!$T73</f>
        <v>0</v>
      </c>
      <c r="AC74" s="197">
        <f>'Budget Filing Data'!$S73</f>
        <v>0</v>
      </c>
      <c r="AD74" s="197">
        <f>'Budget Filing Data'!$V73</f>
        <v>0</v>
      </c>
      <c r="AE74" s="197">
        <f>'Budget Filing Data'!$W73</f>
        <v>0</v>
      </c>
      <c r="AF74" s="198"/>
    </row>
    <row r="75" spans="2:32" ht="15.75">
      <c r="B75" s="195" t="str">
        <f>'Budget Filing Data'!D74</f>
        <v>SCG_RA_PortfolioSupport</v>
      </c>
      <c r="C75" s="195" t="str">
        <f>'Budget Filing Data'!E74</f>
        <v>SCG_RA_PortfolioSupport</v>
      </c>
      <c r="D75" s="434" t="s">
        <v>42</v>
      </c>
      <c r="E75" s="434" t="s">
        <v>286</v>
      </c>
      <c r="F75" s="197" t="str">
        <f>'Budget Filing Data'!J74</f>
        <v>Core PA</v>
      </c>
      <c r="G75" s="197" t="str">
        <f>'Budget Filing Data'!H74</f>
        <v>No</v>
      </c>
      <c r="H75" s="196" t="s">
        <v>24</v>
      </c>
      <c r="I75" s="197" t="str">
        <f>'Budget Filing Data'!G74</f>
        <v>Portfolio Support</v>
      </c>
      <c r="J75" s="197" t="str">
        <f>'Budget Filing Data'!I74</f>
        <v>Other</v>
      </c>
      <c r="K75" s="197" t="str">
        <f>'Budget Filing Data'!L74</f>
        <v>Resource Acquisition</v>
      </c>
      <c r="L75" s="197">
        <f>'Budget Filing Data'!B74</f>
        <v>2028</v>
      </c>
      <c r="M75" s="610">
        <f t="shared" si="1"/>
        <v>4634108</v>
      </c>
      <c r="N75" s="197">
        <f>'Budget Filing Data'!AH74</f>
        <v>4634108</v>
      </c>
      <c r="O75" s="197">
        <f>'Budget Filing Data'!AI74</f>
        <v>0</v>
      </c>
      <c r="P75" s="197">
        <f>'Budget Filing Data'!AJ74</f>
        <v>0</v>
      </c>
      <c r="Q75" s="197">
        <f>'Budget Filing Data'!AK74</f>
        <v>0</v>
      </c>
      <c r="R75" s="197">
        <f>'Budget Filing Data'!X74</f>
        <v>0</v>
      </c>
      <c r="S75" s="197">
        <f>('Budget Filing Data'!AC74+'Budget Filing Data'!AD74+'Budget Filing Data'!AE74+'Budget Filing Data'!AP74)/'Budget Filing Data'!AA74</f>
        <v>0</v>
      </c>
      <c r="T75" s="197">
        <f>('Budget Filing Data'!AC74+'Budget Filing Data'!AD74)/'Budget Filing Data'!AB74</f>
        <v>0</v>
      </c>
      <c r="U75" s="197">
        <f>('Budget Filing Data'!AT74+'Budget Filing Data'!AU74)/('Budget Filing Data'!AV74+'Budget Filing Data'!AW74)</f>
        <v>0</v>
      </c>
      <c r="V75" s="197">
        <f>('Budget Filing Data'!AC74+'Budget Filing Data'!AD74+'Budget Filing Data'!AE74+'Budget Filing Data'!AP74)/'Budget Filing Data'!AA74</f>
        <v>0</v>
      </c>
      <c r="W75" s="197">
        <f>'Budget Filing Data'!Q74</f>
        <v>0</v>
      </c>
      <c r="X75" s="197">
        <f>'Budget Filing Data'!R74</f>
        <v>0</v>
      </c>
      <c r="Y75" s="197">
        <f>'Budget Filing Data'!S74</f>
        <v>0</v>
      </c>
      <c r="Z75" s="197">
        <f>'Budget Filing Data'!AF74</f>
        <v>0</v>
      </c>
      <c r="AA75" s="197">
        <f>'Budget Filing Data'!AG74</f>
        <v>0</v>
      </c>
      <c r="AB75" s="197">
        <f>'Budget Filing Data'!$T74</f>
        <v>0</v>
      </c>
      <c r="AC75" s="197">
        <f>'Budget Filing Data'!$S74</f>
        <v>0</v>
      </c>
      <c r="AD75" s="197">
        <f>'Budget Filing Data'!$V74</f>
        <v>0</v>
      </c>
      <c r="AE75" s="197">
        <f>'Budget Filing Data'!$W74</f>
        <v>0</v>
      </c>
      <c r="AF75" s="198"/>
    </row>
    <row r="76" spans="2:32" ht="15.75">
      <c r="B76" s="195" t="str">
        <f>'Budget Filing Data'!D75</f>
        <v>SCG_Portfolio_Oversight</v>
      </c>
      <c r="C76" s="195" t="str">
        <f>'Budget Filing Data'!E75</f>
        <v>SCG_Portfolio_Oversight</v>
      </c>
      <c r="D76" s="196"/>
      <c r="E76" s="196"/>
      <c r="F76" s="197" t="str">
        <f>'Budget Filing Data'!J75</f>
        <v>Core PA</v>
      </c>
      <c r="G76" s="197" t="str">
        <f>'Budget Filing Data'!H75</f>
        <v>No</v>
      </c>
      <c r="H76" s="196" t="s">
        <v>24</v>
      </c>
      <c r="I76" s="197" t="str">
        <f>'Budget Filing Data'!G75</f>
        <v>Portfolio Oversight</v>
      </c>
      <c r="J76" s="197" t="str">
        <f>'Budget Filing Data'!I75</f>
        <v>Evaluation Measurement and Verification</v>
      </c>
      <c r="K76" s="197" t="str">
        <f>'Budget Filing Data'!L75</f>
        <v>Evaluation Measurement and Verification</v>
      </c>
      <c r="L76" s="197">
        <f>'Budget Filing Data'!B75</f>
        <v>2028</v>
      </c>
      <c r="M76" s="610">
        <f t="shared" ref="M76:M137" si="2">SUM(N76:Q76)</f>
        <v>0</v>
      </c>
      <c r="N76" s="197">
        <f>'Budget Filing Data'!AH279</f>
        <v>0</v>
      </c>
      <c r="O76" s="197">
        <f>'Budget Filing Data'!AI279</f>
        <v>0</v>
      </c>
      <c r="P76" s="197">
        <f>'Budget Filing Data'!AJ279</f>
        <v>0</v>
      </c>
      <c r="Q76" s="197">
        <f>'Budget Filing Data'!AK279</f>
        <v>0</v>
      </c>
      <c r="R76" s="197">
        <f>'Budget Filing Data'!X75</f>
        <v>0</v>
      </c>
      <c r="S76" s="197">
        <f>('Budget Filing Data'!AC75+'Budget Filing Data'!AD75+'Budget Filing Data'!AE75+'Budget Filing Data'!AP75)/'Budget Filing Data'!AA75</f>
        <v>0</v>
      </c>
      <c r="T76" s="197">
        <f>('Budget Filing Data'!AC279+'Budget Filing Data'!AD279)/'Budget Filing Data'!AB279</f>
        <v>0</v>
      </c>
      <c r="U76" s="197">
        <f>('Budget Filing Data'!AT75+'Budget Filing Data'!AU75)/('Budget Filing Data'!AV75+'Budget Filing Data'!AW75)</f>
        <v>0</v>
      </c>
      <c r="V76" s="197">
        <f>('Budget Filing Data'!AC279+'Budget Filing Data'!AD279+'Budget Filing Data'!AE279+'Budget Filing Data'!AP279)/'Budget Filing Data'!AA279</f>
        <v>0</v>
      </c>
      <c r="W76" s="197">
        <f>'Budget Filing Data'!Q75</f>
        <v>0</v>
      </c>
      <c r="X76" s="197">
        <f>'Budget Filing Data'!R75</f>
        <v>0</v>
      </c>
      <c r="Y76" s="197">
        <f>'Budget Filing Data'!S75</f>
        <v>0</v>
      </c>
      <c r="Z76" s="197">
        <f>'Budget Filing Data'!AF279</f>
        <v>0</v>
      </c>
      <c r="AA76" s="197">
        <f>'Budget Filing Data'!AG279</f>
        <v>0</v>
      </c>
      <c r="AB76" s="197">
        <f>'Budget Filing Data'!$T75</f>
        <v>0</v>
      </c>
      <c r="AC76" s="197">
        <f>'Budget Filing Data'!$S75</f>
        <v>0</v>
      </c>
      <c r="AD76" s="197">
        <f>'Budget Filing Data'!$V75</f>
        <v>0</v>
      </c>
      <c r="AE76" s="197">
        <f>'Budget Filing Data'!$W75</f>
        <v>0</v>
      </c>
      <c r="AF76" s="198"/>
    </row>
    <row r="77" spans="2:32" ht="15.75">
      <c r="B77" s="195" t="str">
        <f>'Budget Filing Data'!D76</f>
        <v>SCG3772</v>
      </c>
      <c r="C77" s="195" t="str">
        <f>'Budget Filing Data'!E76</f>
        <v>EM&amp;V-Evaluation Measurement &amp; Verification</v>
      </c>
      <c r="D77" s="196"/>
      <c r="E77" s="196"/>
      <c r="F77" s="197" t="str">
        <f>'Budget Filing Data'!J76</f>
        <v>Core PA</v>
      </c>
      <c r="G77" s="197" t="str">
        <f>'Budget Filing Data'!H76</f>
        <v>No</v>
      </c>
      <c r="H77" s="196" t="s">
        <v>24</v>
      </c>
      <c r="I77" s="197" t="str">
        <f>'Budget Filing Data'!G76</f>
        <v>EM&amp;V</v>
      </c>
      <c r="J77" s="197" t="str">
        <f>'Budget Filing Data'!I76</f>
        <v>Evaluation Measurement and Verification</v>
      </c>
      <c r="K77" s="197" t="str">
        <f>'Budget Filing Data'!L76</f>
        <v>Evaluation Measurement and Verification</v>
      </c>
      <c r="L77" s="197">
        <f>'Budget Filing Data'!B76</f>
        <v>2028</v>
      </c>
      <c r="M77" s="610">
        <f t="shared" si="2"/>
        <v>0</v>
      </c>
      <c r="N77" s="197">
        <f>'Budget Filing Data'!AH76</f>
        <v>0</v>
      </c>
      <c r="O77" s="197">
        <f>'Budget Filing Data'!AI76</f>
        <v>0</v>
      </c>
      <c r="P77" s="197">
        <f>'Budget Filing Data'!AJ76</f>
        <v>0</v>
      </c>
      <c r="Q77" s="197">
        <f>'Budget Filing Data'!AK76</f>
        <v>0</v>
      </c>
      <c r="R77" s="197">
        <f>'Budget Filing Data'!X76</f>
        <v>0</v>
      </c>
      <c r="S77" s="197">
        <f>('Budget Filing Data'!AC76+'Budget Filing Data'!AD76+'Budget Filing Data'!AE76+'Budget Filing Data'!AP76)/'Budget Filing Data'!AA76</f>
        <v>0</v>
      </c>
      <c r="T77" s="197">
        <f>('Budget Filing Data'!AC76+'Budget Filing Data'!AD76)/'Budget Filing Data'!AB76</f>
        <v>0</v>
      </c>
      <c r="U77" s="197">
        <f>('Budget Filing Data'!AT76+'Budget Filing Data'!AU76)/('Budget Filing Data'!AV76+'Budget Filing Data'!AW76)</f>
        <v>0</v>
      </c>
      <c r="V77" s="197">
        <f>('Budget Filing Data'!AC76+'Budget Filing Data'!AD76+'Budget Filing Data'!AE76+'Budget Filing Data'!AP76)/'Budget Filing Data'!AA76</f>
        <v>0</v>
      </c>
      <c r="W77" s="197">
        <f>'Budget Filing Data'!Q76</f>
        <v>0</v>
      </c>
      <c r="X77" s="197">
        <f>'Budget Filing Data'!R76</f>
        <v>0</v>
      </c>
      <c r="Y77" s="197">
        <f>'Budget Filing Data'!S76</f>
        <v>0</v>
      </c>
      <c r="Z77" s="197">
        <f>'Budget Filing Data'!AF76</f>
        <v>0</v>
      </c>
      <c r="AA77" s="197">
        <f>'Budget Filing Data'!AG76</f>
        <v>0</v>
      </c>
      <c r="AB77" s="197">
        <f>'Budget Filing Data'!$T76</f>
        <v>0</v>
      </c>
      <c r="AC77" s="197">
        <f>'Budget Filing Data'!$S76</f>
        <v>0</v>
      </c>
      <c r="AD77" s="197">
        <f>'Budget Filing Data'!$V76</f>
        <v>0</v>
      </c>
      <c r="AE77" s="197">
        <f>'Budget Filing Data'!$W76</f>
        <v>0</v>
      </c>
      <c r="AF77" s="198"/>
    </row>
    <row r="78" spans="2:32" ht="15.75">
      <c r="B78" s="195" t="str">
        <f>'Budget Filing Data'!D77</f>
        <v>SCG-GRCL</v>
      </c>
      <c r="C78" s="195" t="str">
        <f>'Budget Filing Data'!E77</f>
        <v>GRC Labor Loaders</v>
      </c>
      <c r="D78" s="196"/>
      <c r="E78" s="196"/>
      <c r="F78" s="197" t="str">
        <f>'Budget Filing Data'!J77</f>
        <v>Core PA</v>
      </c>
      <c r="G78" s="197" t="str">
        <f>'Budget Filing Data'!H77</f>
        <v>No</v>
      </c>
      <c r="H78" s="196" t="s">
        <v>24</v>
      </c>
      <c r="I78" s="197" t="str">
        <f>'Budget Filing Data'!G77</f>
        <v>Cross Cutting</v>
      </c>
      <c r="J78" s="197" t="str">
        <f>'Budget Filing Data'!I77</f>
        <v>Pension and Benefits</v>
      </c>
      <c r="K78" s="197">
        <f>'Budget Filing Data'!L77</f>
        <v>0</v>
      </c>
      <c r="L78" s="197">
        <f>'Budget Filing Data'!B77</f>
        <v>2028</v>
      </c>
      <c r="M78" s="610">
        <f t="shared" si="2"/>
        <v>0</v>
      </c>
      <c r="N78" s="197">
        <f>'Budget Filing Data'!AH77</f>
        <v>0</v>
      </c>
      <c r="O78" s="197">
        <f>'Budget Filing Data'!AI77</f>
        <v>0</v>
      </c>
      <c r="P78" s="197">
        <f>'Budget Filing Data'!AJ77</f>
        <v>0</v>
      </c>
      <c r="Q78" s="197">
        <f>'Budget Filing Data'!AK77</f>
        <v>0</v>
      </c>
      <c r="R78" s="197">
        <f>'Budget Filing Data'!X77</f>
        <v>0</v>
      </c>
      <c r="S78" s="197">
        <f>('Budget Filing Data'!AC77+'Budget Filing Data'!AD77+'Budget Filing Data'!AE77+'Budget Filing Data'!AP77)/'Budget Filing Data'!AA77</f>
        <v>0</v>
      </c>
      <c r="T78" s="197">
        <f>('Budget Filing Data'!AC77+'Budget Filing Data'!AD77)/'Budget Filing Data'!AB77</f>
        <v>0</v>
      </c>
      <c r="U78" s="197">
        <f>('Budget Filing Data'!AT77+'Budget Filing Data'!AU77)/('Budget Filing Data'!AV77+'Budget Filing Data'!AW77)</f>
        <v>0</v>
      </c>
      <c r="V78" s="197">
        <f>('Budget Filing Data'!AC77+'Budget Filing Data'!AD77+'Budget Filing Data'!AE77+'Budget Filing Data'!AP77)/'Budget Filing Data'!AA77</f>
        <v>0</v>
      </c>
      <c r="W78" s="197">
        <f>'Budget Filing Data'!Q77</f>
        <v>0</v>
      </c>
      <c r="X78" s="197">
        <f>'Budget Filing Data'!R77</f>
        <v>0</v>
      </c>
      <c r="Y78" s="197">
        <f>'Budget Filing Data'!S77</f>
        <v>0</v>
      </c>
      <c r="Z78" s="197">
        <f>'Budget Filing Data'!AF77</f>
        <v>0</v>
      </c>
      <c r="AA78" s="197">
        <f>'Budget Filing Data'!AG77</f>
        <v>0</v>
      </c>
      <c r="AB78" s="197">
        <f>'Budget Filing Data'!$T77</f>
        <v>0</v>
      </c>
      <c r="AC78" s="197">
        <f>'Budget Filing Data'!$S77</f>
        <v>0</v>
      </c>
      <c r="AD78" s="197">
        <f>'Budget Filing Data'!$V77</f>
        <v>0</v>
      </c>
      <c r="AE78" s="197">
        <f>'Budget Filing Data'!$W77</f>
        <v>0</v>
      </c>
      <c r="AF78" s="198"/>
    </row>
    <row r="79" spans="2:32" ht="15.75">
      <c r="B79" s="195" t="str">
        <f>'Budget Filing Data'!D78</f>
        <v>SCG3995</v>
      </c>
      <c r="C79" s="195" t="str">
        <f>'Budget Filing Data'!E78</f>
        <v>Agriculture Energy Efficiency Program</v>
      </c>
      <c r="D79" s="434"/>
      <c r="E79" s="196"/>
      <c r="F79" s="197" t="str">
        <f>'Budget Filing Data'!J78</f>
        <v>Third Party</v>
      </c>
      <c r="G79" s="197" t="str">
        <f>'Budget Filing Data'!H78</f>
        <v>No</v>
      </c>
      <c r="H79" s="196" t="s">
        <v>24</v>
      </c>
      <c r="I79" s="197" t="str">
        <f>'Budget Filing Data'!G78</f>
        <v>Agricultural</v>
      </c>
      <c r="J79" s="197" t="str">
        <f>'Budget Filing Data'!I78</f>
        <v>Other</v>
      </c>
      <c r="K79" s="197" t="str">
        <f>'Budget Filing Data'!L78</f>
        <v>Resource Acquisition</v>
      </c>
      <c r="L79" s="197">
        <f>'Budget Filing Data'!B78</f>
        <v>2029</v>
      </c>
      <c r="M79" s="610">
        <f t="shared" si="2"/>
        <v>4154999.9959999993</v>
      </c>
      <c r="N79" s="197">
        <f>'Budget Filing Data'!AH78</f>
        <v>74823.8</v>
      </c>
      <c r="O79" s="197">
        <f>'Budget Filing Data'!AI78</f>
        <v>66000</v>
      </c>
      <c r="P79" s="197">
        <f>'Budget Filing Data'!AJ78</f>
        <v>2496175.86</v>
      </c>
      <c r="Q79" s="197">
        <f>'Budget Filing Data'!AK78</f>
        <v>1518000.3359999999</v>
      </c>
      <c r="R79" s="197">
        <f>'Budget Filing Data'!X78</f>
        <v>6950624.4850000003</v>
      </c>
      <c r="S79" s="197">
        <f>('Budget Filing Data'!AC78+'Budget Filing Data'!AD78+'Budget Filing Data'!AE78+'Budget Filing Data'!AP78)/'Budget Filing Data'!AA78</f>
        <v>1.5552364618141423</v>
      </c>
      <c r="T79" s="197">
        <f>('Budget Filing Data'!AC78+'Budget Filing Data'!AD78)/'Budget Filing Data'!AB78</f>
        <v>1.7060988530708758</v>
      </c>
      <c r="U79" s="197">
        <f>('Budget Filing Data'!AT78+'Budget Filing Data'!AU78)/('Budget Filing Data'!AV78+'Budget Filing Data'!AW78)</f>
        <v>0.76647887602631448</v>
      </c>
      <c r="V79" s="197">
        <f>('Budget Filing Data'!AC78+'Budget Filing Data'!AD78+'Budget Filing Data'!AE78+'Budget Filing Data'!AP78)/'Budget Filing Data'!AA78</f>
        <v>1.5552364618141423</v>
      </c>
      <c r="W79" s="197">
        <f>'Budget Filing Data'!Q78</f>
        <v>0</v>
      </c>
      <c r="X79" s="197">
        <f>'Budget Filing Data'!R78</f>
        <v>0</v>
      </c>
      <c r="Y79" s="197">
        <f>'Budget Filing Data'!S78</f>
        <v>468280.90159999998</v>
      </c>
      <c r="Z79" s="197">
        <f>'Budget Filing Data'!AF78</f>
        <v>0</v>
      </c>
      <c r="AA79" s="197">
        <f>'Budget Filing Data'!AG78</f>
        <v>2486.5715879999998</v>
      </c>
      <c r="AB79" s="197">
        <f>'Budget Filing Data'!$T78</f>
        <v>0</v>
      </c>
      <c r="AC79" s="197">
        <f>'Budget Filing Data'!$S78</f>
        <v>468280.90159999998</v>
      </c>
      <c r="AD79" s="197">
        <f>'Budget Filing Data'!$V78</f>
        <v>0</v>
      </c>
      <c r="AE79" s="197">
        <f>'Budget Filing Data'!$W78</f>
        <v>19744.698810000002</v>
      </c>
      <c r="AF79" s="198"/>
    </row>
    <row r="80" spans="2:32" ht="15.75">
      <c r="B80" s="195" t="str">
        <f>'Budget Filing Data'!D79</f>
        <v>SCG3996</v>
      </c>
      <c r="C80" s="195" t="str">
        <f>'Budget Filing Data'!E79</f>
        <v>Small/Medium Commercial Program</v>
      </c>
      <c r="D80" s="434" t="s">
        <v>48</v>
      </c>
      <c r="E80" s="434" t="s">
        <v>275</v>
      </c>
      <c r="F80" s="197" t="str">
        <f>'Budget Filing Data'!J79</f>
        <v>Third Party</v>
      </c>
      <c r="G80" s="197" t="str">
        <f>'Budget Filing Data'!H79</f>
        <v>No</v>
      </c>
      <c r="H80" s="196" t="s">
        <v>24</v>
      </c>
      <c r="I80" s="197" t="str">
        <f>'Budget Filing Data'!G79</f>
        <v>Commercial</v>
      </c>
      <c r="J80" s="197" t="str">
        <f>'Budget Filing Data'!I79</f>
        <v>Other</v>
      </c>
      <c r="K80" s="197" t="str">
        <f>'Budget Filing Data'!L79</f>
        <v>Resource Acquisition</v>
      </c>
      <c r="L80" s="197">
        <f>'Budget Filing Data'!B79</f>
        <v>2029</v>
      </c>
      <c r="M80" s="610">
        <f t="shared" si="2"/>
        <v>6225000</v>
      </c>
      <c r="N80" s="197">
        <f>'Budget Filing Data'!AH79</f>
        <v>551041.30000000005</v>
      </c>
      <c r="O80" s="197">
        <f>'Budget Filing Data'!AI79</f>
        <v>420412</v>
      </c>
      <c r="P80" s="197">
        <f>'Budget Filing Data'!AJ79</f>
        <v>2436668.7000000002</v>
      </c>
      <c r="Q80" s="197">
        <f>'Budget Filing Data'!AK79</f>
        <v>2816878</v>
      </c>
      <c r="R80" s="197">
        <f>'Budget Filing Data'!X79</f>
        <v>13791260.48</v>
      </c>
      <c r="S80" s="197">
        <f>('Budget Filing Data'!AC79+'Budget Filing Data'!AD79+'Budget Filing Data'!AE79+'Budget Filing Data'!AP79)/'Budget Filing Data'!AA79</f>
        <v>2.0560588567335909</v>
      </c>
      <c r="T80" s="197">
        <f>('Budget Filing Data'!AC79+'Budget Filing Data'!AD79)/'Budget Filing Data'!AB79</f>
        <v>2.267330297839222</v>
      </c>
      <c r="U80" s="197">
        <f>('Budget Filing Data'!AT79+'Budget Filing Data'!AU79)/('Budget Filing Data'!AV79+'Budget Filing Data'!AW79)</f>
        <v>0.79617064903345547</v>
      </c>
      <c r="V80" s="197">
        <f>('Budget Filing Data'!AC79+'Budget Filing Data'!AD79+'Budget Filing Data'!AE79+'Budget Filing Data'!AP79)/'Budget Filing Data'!AA79</f>
        <v>2.0560588567335909</v>
      </c>
      <c r="W80" s="197">
        <f>'Budget Filing Data'!Q79</f>
        <v>984683.50600000005</v>
      </c>
      <c r="X80" s="197">
        <f>'Budget Filing Data'!R79</f>
        <v>145.81409049999999</v>
      </c>
      <c r="Y80" s="197">
        <f>'Budget Filing Data'!S79</f>
        <v>550121.03040000005</v>
      </c>
      <c r="Z80" s="197">
        <f>'Budget Filing Data'!AF79</f>
        <v>115.3325213</v>
      </c>
      <c r="AA80" s="197">
        <f>'Budget Filing Data'!AG79</f>
        <v>2921.1426710000001</v>
      </c>
      <c r="AB80" s="197">
        <f>'Budget Filing Data'!$T79</f>
        <v>11707939.449999999</v>
      </c>
      <c r="AC80" s="197">
        <f>'Budget Filing Data'!$S79</f>
        <v>550121.03040000005</v>
      </c>
      <c r="AD80" s="197">
        <f>'Budget Filing Data'!$V79</f>
        <v>1438.3233439999999</v>
      </c>
      <c r="AE80" s="197">
        <f>'Budget Filing Data'!$W79</f>
        <v>37716.47423</v>
      </c>
      <c r="AF80" s="198"/>
    </row>
    <row r="81" spans="2:32" ht="15.75">
      <c r="B81" s="195" t="str">
        <f>'Budget Filing Data'!D80</f>
        <v>SCG3997</v>
      </c>
      <c r="C81" s="195" t="str">
        <f>'Budget Filing Data'!E80</f>
        <v>Large Commercial Energy Efficiency Program</v>
      </c>
      <c r="D81" s="434"/>
      <c r="E81" s="434"/>
      <c r="F81" s="197" t="str">
        <f>'Budget Filing Data'!J80</f>
        <v>Third Party</v>
      </c>
      <c r="G81" s="197" t="str">
        <f>'Budget Filing Data'!H80</f>
        <v>No</v>
      </c>
      <c r="H81" s="196" t="s">
        <v>24</v>
      </c>
      <c r="I81" s="197" t="str">
        <f>'Budget Filing Data'!G80</f>
        <v>Commercial</v>
      </c>
      <c r="J81" s="197" t="str">
        <f>'Budget Filing Data'!I80</f>
        <v>Other</v>
      </c>
      <c r="K81" s="197" t="str">
        <f>'Budget Filing Data'!L80</f>
        <v>Resource Acquisition</v>
      </c>
      <c r="L81" s="197">
        <f>'Budget Filing Data'!B80</f>
        <v>2029</v>
      </c>
      <c r="M81" s="610">
        <f t="shared" si="2"/>
        <v>3899999.9979999997</v>
      </c>
      <c r="N81" s="197">
        <f>'Budget Filing Data'!AH80</f>
        <v>308860.45</v>
      </c>
      <c r="O81" s="197">
        <f>'Budget Filing Data'!AI80</f>
        <v>170230</v>
      </c>
      <c r="P81" s="197">
        <f>'Budget Filing Data'!AJ80</f>
        <v>961695.64</v>
      </c>
      <c r="Q81" s="197">
        <f>'Budget Filing Data'!AK80</f>
        <v>2459213.9079999998</v>
      </c>
      <c r="R81" s="197">
        <f>'Budget Filing Data'!X80</f>
        <v>12658966.460000001</v>
      </c>
      <c r="S81" s="197">
        <f>('Budget Filing Data'!AC80+'Budget Filing Data'!AD80+'Budget Filing Data'!AE80+'Budget Filing Data'!AP80)/'Budget Filing Data'!AA80</f>
        <v>2.0273755714467026</v>
      </c>
      <c r="T81" s="197">
        <f>('Budget Filing Data'!AC80+'Budget Filing Data'!AD80)/'Budget Filing Data'!AB80</f>
        <v>3.3579872750563999</v>
      </c>
      <c r="U81" s="197">
        <f>('Budget Filing Data'!AT80+'Budget Filing Data'!AU80)/('Budget Filing Data'!AV80+'Budget Filing Data'!AW80)</f>
        <v>0.94871598054004325</v>
      </c>
      <c r="V81" s="197">
        <f>('Budget Filing Data'!AC80+'Budget Filing Data'!AD80+'Budget Filing Data'!AE80+'Budget Filing Data'!AP80)/'Budget Filing Data'!AA80</f>
        <v>2.0273755714467026</v>
      </c>
      <c r="W81" s="197">
        <f>'Budget Filing Data'!Q80</f>
        <v>44576.518609999999</v>
      </c>
      <c r="X81" s="197">
        <f>'Budget Filing Data'!R80</f>
        <v>5.6259828809999997</v>
      </c>
      <c r="Y81" s="197">
        <f>'Budget Filing Data'!S80</f>
        <v>1227178.787</v>
      </c>
      <c r="Z81" s="197">
        <f>'Budget Filing Data'!AF80</f>
        <v>4.3146640999999999</v>
      </c>
      <c r="AA81" s="197">
        <f>'Budget Filing Data'!AG80</f>
        <v>6516.3193579999997</v>
      </c>
      <c r="AB81" s="197">
        <f>'Budget Filing Data'!$T80</f>
        <v>491595.20270000002</v>
      </c>
      <c r="AC81" s="197">
        <f>'Budget Filing Data'!$S80</f>
        <v>1227178.787</v>
      </c>
      <c r="AD81" s="197">
        <f>'Budget Filing Data'!$V80</f>
        <v>52.248488780000002</v>
      </c>
      <c r="AE81" s="197">
        <f>'Budget Filing Data'!$W80</f>
        <v>34744.152840000002</v>
      </c>
      <c r="AF81" s="198"/>
    </row>
    <row r="82" spans="2:32" ht="15.75">
      <c r="B82" s="195" t="str">
        <f>'Budget Filing Data'!D81</f>
        <v>SCG3998</v>
      </c>
      <c r="C82" s="195" t="str">
        <f>'Budget Filing Data'!E81</f>
        <v>Industrial Energy Efficiency Program</v>
      </c>
      <c r="D82" s="434" t="s">
        <v>48</v>
      </c>
      <c r="E82" s="434" t="s">
        <v>275</v>
      </c>
      <c r="F82" s="197" t="str">
        <f>'Budget Filing Data'!J81</f>
        <v>Third Party</v>
      </c>
      <c r="G82" s="197" t="str">
        <f>'Budget Filing Data'!H81</f>
        <v>No</v>
      </c>
      <c r="H82" s="196" t="s">
        <v>24</v>
      </c>
      <c r="I82" s="197" t="str">
        <f>'Budget Filing Data'!G81</f>
        <v>Industrial</v>
      </c>
      <c r="J82" s="197" t="str">
        <f>'Budget Filing Data'!I81</f>
        <v>Other</v>
      </c>
      <c r="K82" s="197" t="str">
        <f>'Budget Filing Data'!L81</f>
        <v>Resource Acquisition</v>
      </c>
      <c r="L82" s="197">
        <f>'Budget Filing Data'!B81</f>
        <v>2029</v>
      </c>
      <c r="M82" s="610">
        <f t="shared" si="2"/>
        <v>6085000.0010000002</v>
      </c>
      <c r="N82" s="197">
        <f>'Budget Filing Data'!AH81</f>
        <v>514136.08</v>
      </c>
      <c r="O82" s="197">
        <f>'Budget Filing Data'!AI81</f>
        <v>199813.33</v>
      </c>
      <c r="P82" s="197">
        <f>'Budget Filing Data'!AJ81</f>
        <v>2752144.73</v>
      </c>
      <c r="Q82" s="197">
        <f>'Budget Filing Data'!AK81</f>
        <v>2618905.861</v>
      </c>
      <c r="R82" s="197">
        <f>'Budget Filing Data'!X81</f>
        <v>23264027.960000001</v>
      </c>
      <c r="S82" s="197">
        <f>('Budget Filing Data'!AC81+'Budget Filing Data'!AD81+'Budget Filing Data'!AE81+'Budget Filing Data'!AP81)/'Budget Filing Data'!AA81</f>
        <v>3.1292865695643748</v>
      </c>
      <c r="T82" s="197">
        <f>('Budget Filing Data'!AC81+'Budget Filing Data'!AD81)/'Budget Filing Data'!AB81</f>
        <v>3.9130553464456508</v>
      </c>
      <c r="U82" s="197">
        <f>('Budget Filing Data'!AT81+'Budget Filing Data'!AU81)/('Budget Filing Data'!AV81+'Budget Filing Data'!AW81)</f>
        <v>1.0165323739701033</v>
      </c>
      <c r="V82" s="197">
        <f>('Budget Filing Data'!AC81+'Budget Filing Data'!AD81+'Budget Filing Data'!AE81+'Budget Filing Data'!AP81)/'Budget Filing Data'!AA81</f>
        <v>3.1292865695643748</v>
      </c>
      <c r="W82" s="197">
        <f>'Budget Filing Data'!Q81</f>
        <v>0</v>
      </c>
      <c r="X82" s="197">
        <f>'Budget Filing Data'!R81</f>
        <v>0</v>
      </c>
      <c r="Y82" s="197">
        <f>'Budget Filing Data'!S81</f>
        <v>1474219.0989999999</v>
      </c>
      <c r="Z82" s="197">
        <f>'Budget Filing Data'!AF81</f>
        <v>0</v>
      </c>
      <c r="AA82" s="197">
        <f>'Budget Filing Data'!AG81</f>
        <v>7828.1034140000002</v>
      </c>
      <c r="AB82" s="197">
        <f>'Budget Filing Data'!$T81</f>
        <v>0</v>
      </c>
      <c r="AC82" s="197">
        <f>'Budget Filing Data'!$S81</f>
        <v>1474219.0989999999</v>
      </c>
      <c r="AD82" s="197">
        <f>'Budget Filing Data'!$V81</f>
        <v>0</v>
      </c>
      <c r="AE82" s="197">
        <f>'Budget Filing Data'!$W81</f>
        <v>65043.451829999998</v>
      </c>
      <c r="AF82" s="198"/>
    </row>
    <row r="83" spans="2:32" ht="15.75">
      <c r="B83" s="195" t="str">
        <f>'Budget Filing Data'!D82</f>
        <v>SCG3999</v>
      </c>
      <c r="C83" s="195" t="str">
        <f>'Budget Filing Data'!E82</f>
        <v>Public Direct Install Program</v>
      </c>
      <c r="D83" s="434" t="s">
        <v>42</v>
      </c>
      <c r="E83" s="434" t="s">
        <v>276</v>
      </c>
      <c r="F83" s="197" t="str">
        <f>'Budget Filing Data'!J82</f>
        <v>Third Party</v>
      </c>
      <c r="G83" s="197" t="str">
        <f>'Budget Filing Data'!H82</f>
        <v>No</v>
      </c>
      <c r="H83" s="196" t="s">
        <v>24</v>
      </c>
      <c r="I83" s="197" t="str">
        <f>'Budget Filing Data'!G82</f>
        <v>Public</v>
      </c>
      <c r="J83" s="197" t="str">
        <f>'Budget Filing Data'!I82</f>
        <v>Other</v>
      </c>
      <c r="K83" s="197" t="str">
        <f>'Budget Filing Data'!L82</f>
        <v>Resource Acquisition</v>
      </c>
      <c r="L83" s="197">
        <f>'Budget Filing Data'!B82</f>
        <v>2029</v>
      </c>
      <c r="M83" s="610">
        <f t="shared" si="2"/>
        <v>5150000</v>
      </c>
      <c r="N83" s="197">
        <f>'Budget Filing Data'!AH82</f>
        <v>157944.79999999999</v>
      </c>
      <c r="O83" s="197">
        <f>'Budget Filing Data'!AI82</f>
        <v>150000</v>
      </c>
      <c r="P83" s="197">
        <f>'Budget Filing Data'!AJ82</f>
        <v>742055.2</v>
      </c>
      <c r="Q83" s="197">
        <f>'Budget Filing Data'!AK82</f>
        <v>4100000</v>
      </c>
      <c r="R83" s="197">
        <f>'Budget Filing Data'!X82</f>
        <v>19536473.52</v>
      </c>
      <c r="S83" s="197">
        <f>('Budget Filing Data'!AC82+'Budget Filing Data'!AD82+'Budget Filing Data'!AE82+'Budget Filing Data'!AP82)/'Budget Filing Data'!AA82</f>
        <v>3.9051095533061333</v>
      </c>
      <c r="T83" s="197">
        <f>('Budget Filing Data'!AC82+'Budget Filing Data'!AD82)/'Budget Filing Data'!AB82</f>
        <v>3.9051095533061333</v>
      </c>
      <c r="U83" s="197">
        <f>('Budget Filing Data'!AT82+'Budget Filing Data'!AU82)/('Budget Filing Data'!AV82+'Budget Filing Data'!AW82)</f>
        <v>1.0463992062613159</v>
      </c>
      <c r="V83" s="197">
        <f>('Budget Filing Data'!AC82+'Budget Filing Data'!AD82+'Budget Filing Data'!AE82+'Budget Filing Data'!AP82)/'Budget Filing Data'!AA82</f>
        <v>3.9051095533061333</v>
      </c>
      <c r="W83" s="197">
        <f>'Budget Filing Data'!Q82</f>
        <v>-17143.789130000001</v>
      </c>
      <c r="X83" s="197">
        <f>'Budget Filing Data'!R82</f>
        <v>-1.1011618839999999</v>
      </c>
      <c r="Y83" s="197">
        <f>'Budget Filing Data'!S82</f>
        <v>1003223.785</v>
      </c>
      <c r="Z83" s="197">
        <f>'Budget Filing Data'!AF82</f>
        <v>-2.481002449</v>
      </c>
      <c r="AA83" s="197">
        <f>'Budget Filing Data'!AG82</f>
        <v>5327.118297</v>
      </c>
      <c r="AB83" s="197">
        <f>'Budget Filing Data'!$T82</f>
        <v>-342875.78259999998</v>
      </c>
      <c r="AC83" s="197">
        <f>'Budget Filing Data'!$S82</f>
        <v>1003223.785</v>
      </c>
      <c r="AD83" s="197">
        <f>'Budget Filing Data'!$V82</f>
        <v>-48.012377950000001</v>
      </c>
      <c r="AE83" s="197">
        <f>'Budget Filing Data'!$W82</f>
        <v>56010.477579999999</v>
      </c>
      <c r="AF83" s="198"/>
    </row>
    <row r="84" spans="2:32" ht="15.75">
      <c r="B84" s="195" t="str">
        <f>'Budget Filing Data'!D83</f>
        <v>SCG4000</v>
      </c>
      <c r="C84" s="195" t="str">
        <f>'Budget Filing Data'!E83</f>
        <v>Large Public Energy Efficiency Program</v>
      </c>
      <c r="D84" s="434"/>
      <c r="E84" s="434"/>
      <c r="F84" s="197" t="str">
        <f>'Budget Filing Data'!J83</f>
        <v>Third Party</v>
      </c>
      <c r="G84" s="197" t="str">
        <f>'Budget Filing Data'!H83</f>
        <v>No</v>
      </c>
      <c r="H84" s="196" t="s">
        <v>24</v>
      </c>
      <c r="I84" s="197" t="str">
        <f>'Budget Filing Data'!G83</f>
        <v>Public</v>
      </c>
      <c r="J84" s="197" t="str">
        <f>'Budget Filing Data'!I83</f>
        <v>Other</v>
      </c>
      <c r="K84" s="197" t="str">
        <f>'Budget Filing Data'!L83</f>
        <v>Resource Acquisition</v>
      </c>
      <c r="L84" s="197">
        <f>'Budget Filing Data'!B83</f>
        <v>2029</v>
      </c>
      <c r="M84" s="610">
        <f t="shared" si="2"/>
        <v>1850000</v>
      </c>
      <c r="N84" s="197">
        <f>'Budget Filing Data'!AH83</f>
        <v>102790.05</v>
      </c>
      <c r="O84" s="197">
        <f>'Budget Filing Data'!AI83</f>
        <v>175000</v>
      </c>
      <c r="P84" s="197">
        <f>'Budget Filing Data'!AJ83</f>
        <v>655579.94999999995</v>
      </c>
      <c r="Q84" s="197">
        <f>'Budget Filing Data'!AK83</f>
        <v>916630</v>
      </c>
      <c r="R84" s="197">
        <f>'Budget Filing Data'!X83</f>
        <v>3846097.2209999999</v>
      </c>
      <c r="S84" s="197">
        <f>('Budget Filing Data'!AC83+'Budget Filing Data'!AD83+'Budget Filing Data'!AE83+'Budget Filing Data'!AP83)/'Budget Filing Data'!AA83</f>
        <v>1.6175815734073613</v>
      </c>
      <c r="T84" s="197">
        <f>('Budget Filing Data'!AC83+'Budget Filing Data'!AD83)/'Budget Filing Data'!AB83</f>
        <v>2.1158642042047711</v>
      </c>
      <c r="U84" s="197">
        <f>('Budget Filing Data'!AT83+'Budget Filing Data'!AU83)/('Budget Filing Data'!AV83+'Budget Filing Data'!AW83)</f>
        <v>0.84753069418463878</v>
      </c>
      <c r="V84" s="197">
        <f>('Budget Filing Data'!AC83+'Budget Filing Data'!AD83+'Budget Filing Data'!AE83+'Budget Filing Data'!AP83)/'Budget Filing Data'!AA83</f>
        <v>1.6175815734073613</v>
      </c>
      <c r="W84" s="197">
        <f>'Budget Filing Data'!Q83</f>
        <v>107138.68</v>
      </c>
      <c r="X84" s="197">
        <f>'Budget Filing Data'!R83</f>
        <v>3.47045</v>
      </c>
      <c r="Y84" s="197">
        <f>'Budget Filing Data'!S83</f>
        <v>223402.82</v>
      </c>
      <c r="Z84" s="197">
        <f>'Budget Filing Data'!AF83</f>
        <v>2.8042690289999999</v>
      </c>
      <c r="AA84" s="197">
        <f>'Budget Filing Data'!AG83</f>
        <v>1186.2689740000001</v>
      </c>
      <c r="AB84" s="197">
        <f>'Budget Filing Data'!$T83</f>
        <v>865642.64599999995</v>
      </c>
      <c r="AC84" s="197">
        <f>'Budget Filing Data'!$S83</f>
        <v>223402.82</v>
      </c>
      <c r="AD84" s="197">
        <f>'Budget Filing Data'!$V83</f>
        <v>36.890726720000004</v>
      </c>
      <c r="AE84" s="197">
        <f>'Budget Filing Data'!$W83</f>
        <v>10791.168379999999</v>
      </c>
      <c r="AF84" s="198"/>
    </row>
    <row r="85" spans="2:32" ht="15.75">
      <c r="B85" s="195" t="str">
        <f>'Budget Filing Data'!D84</f>
        <v>SCG4001</v>
      </c>
      <c r="C85" s="195" t="str">
        <f>'Budget Filing Data'!E84</f>
        <v>Regional Energy Pathways</v>
      </c>
      <c r="D85" s="196"/>
      <c r="E85" s="434"/>
      <c r="F85" s="197" t="str">
        <f>'Budget Filing Data'!J84</f>
        <v>Core PA</v>
      </c>
      <c r="G85" s="197" t="str">
        <f>'Budget Filing Data'!H84</f>
        <v>No</v>
      </c>
      <c r="H85" s="196" t="s">
        <v>15</v>
      </c>
      <c r="I85" s="197" t="str">
        <f>'Budget Filing Data'!G84</f>
        <v>Public</v>
      </c>
      <c r="J85" s="197" t="str">
        <f>'Budget Filing Data'!I84</f>
        <v>Government Partnership</v>
      </c>
      <c r="K85" s="197" t="str">
        <f>'Budget Filing Data'!L84</f>
        <v>Market Support</v>
      </c>
      <c r="L85" s="197">
        <f>'Budget Filing Data'!B84</f>
        <v>2029</v>
      </c>
      <c r="M85" s="610">
        <f t="shared" si="2"/>
        <v>1875000</v>
      </c>
      <c r="N85" s="197">
        <f>'Budget Filing Data'!AH84</f>
        <v>153330.4</v>
      </c>
      <c r="O85" s="197">
        <f>'Budget Filing Data'!AI84</f>
        <v>47503.9</v>
      </c>
      <c r="P85" s="197">
        <f>'Budget Filing Data'!AJ84</f>
        <v>1674165.7</v>
      </c>
      <c r="Q85" s="197">
        <f>'Budget Filing Data'!AK84</f>
        <v>0</v>
      </c>
      <c r="R85" s="197">
        <f>'Budget Filing Data'!X84</f>
        <v>0</v>
      </c>
      <c r="S85" s="197">
        <f>('Budget Filing Data'!AC84+'Budget Filing Data'!AD84+'Budget Filing Data'!AE84+'Budget Filing Data'!AP84)/'Budget Filing Data'!AA84</f>
        <v>0</v>
      </c>
      <c r="T85" s="197">
        <f>('Budget Filing Data'!AC84+'Budget Filing Data'!AD84)/'Budget Filing Data'!AB84</f>
        <v>0</v>
      </c>
      <c r="U85" s="197">
        <f>('Budget Filing Data'!AT84+'Budget Filing Data'!AU84)/('Budget Filing Data'!AV84+'Budget Filing Data'!AW84)</f>
        <v>0</v>
      </c>
      <c r="V85" s="197">
        <f>('Budget Filing Data'!AC84+'Budget Filing Data'!AD84+'Budget Filing Data'!AE84+'Budget Filing Data'!AP84)/'Budget Filing Data'!AA84</f>
        <v>0</v>
      </c>
      <c r="W85" s="197">
        <f>'Budget Filing Data'!Q84</f>
        <v>0</v>
      </c>
      <c r="X85" s="197">
        <f>'Budget Filing Data'!R84</f>
        <v>0</v>
      </c>
      <c r="Y85" s="197">
        <f>'Budget Filing Data'!S84</f>
        <v>0</v>
      </c>
      <c r="Z85" s="197">
        <f>'Budget Filing Data'!AF84</f>
        <v>0</v>
      </c>
      <c r="AA85" s="197">
        <f>'Budget Filing Data'!AG84</f>
        <v>0</v>
      </c>
      <c r="AB85" s="197">
        <f>'Budget Filing Data'!$T84</f>
        <v>0</v>
      </c>
      <c r="AC85" s="197">
        <f>'Budget Filing Data'!$S84</f>
        <v>0</v>
      </c>
      <c r="AD85" s="197">
        <f>'Budget Filing Data'!$V84</f>
        <v>0</v>
      </c>
      <c r="AE85" s="197">
        <f>'Budget Filing Data'!$W84</f>
        <v>0</v>
      </c>
      <c r="AF85" s="198"/>
    </row>
    <row r="86" spans="2:32" ht="15.75">
      <c r="B86" s="195" t="str">
        <f>'Budget Filing Data'!D85</f>
        <v>SCG4002</v>
      </c>
      <c r="C86" s="195" t="str">
        <f>'Budget Filing Data'!E85</f>
        <v>Multifamily Direct Install Program</v>
      </c>
      <c r="D86" s="434" t="s">
        <v>48</v>
      </c>
      <c r="E86" s="434" t="s">
        <v>275</v>
      </c>
      <c r="F86" s="197" t="str">
        <f>'Budget Filing Data'!J85</f>
        <v>Third Party</v>
      </c>
      <c r="G86" s="197" t="str">
        <f>'Budget Filing Data'!H85</f>
        <v>No</v>
      </c>
      <c r="H86" s="196" t="s">
        <v>24</v>
      </c>
      <c r="I86" s="197" t="str">
        <f>'Budget Filing Data'!G85</f>
        <v>Residential</v>
      </c>
      <c r="J86" s="197" t="str">
        <f>'Budget Filing Data'!I85</f>
        <v>Other</v>
      </c>
      <c r="K86" s="197" t="str">
        <f>'Budget Filing Data'!L85</f>
        <v>Resource Acquisition</v>
      </c>
      <c r="L86" s="197">
        <f>'Budget Filing Data'!B85</f>
        <v>2029</v>
      </c>
      <c r="M86" s="610">
        <f t="shared" si="2"/>
        <v>4700000.0039999997</v>
      </c>
      <c r="N86" s="197">
        <f>'Budget Filing Data'!AH85</f>
        <v>170936.95</v>
      </c>
      <c r="O86" s="197">
        <f>'Budget Filing Data'!AI85</f>
        <v>157433</v>
      </c>
      <c r="P86" s="197">
        <f>'Budget Filing Data'!AJ85</f>
        <v>789063.39</v>
      </c>
      <c r="Q86" s="197">
        <f>'Budget Filing Data'!AK85</f>
        <v>3582566.6639999999</v>
      </c>
      <c r="R86" s="197">
        <f>'Budget Filing Data'!X85</f>
        <v>3379176.5269999998</v>
      </c>
      <c r="S86" s="197">
        <f>('Budget Filing Data'!AC85+'Budget Filing Data'!AD85+'Budget Filing Data'!AE85+'Budget Filing Data'!AP85)/'Budget Filing Data'!AA85</f>
        <v>0.73048544107759217</v>
      </c>
      <c r="T86" s="197">
        <f>('Budget Filing Data'!AC85+'Budget Filing Data'!AD85)/'Budget Filing Data'!AB85</f>
        <v>0.74877883586703531</v>
      </c>
      <c r="U86" s="197">
        <f>('Budget Filing Data'!AT85+'Budget Filing Data'!AU85)/('Budget Filing Data'!AV85+'Budget Filing Data'!AW85)</f>
        <v>0.44947049960117441</v>
      </c>
      <c r="V86" s="197">
        <f>('Budget Filing Data'!AC85+'Budget Filing Data'!AD85+'Budget Filing Data'!AE85+'Budget Filing Data'!AP85)/'Budget Filing Data'!AA85</f>
        <v>0.73048544107759217</v>
      </c>
      <c r="W86" s="197">
        <f>'Budget Filing Data'!Q85</f>
        <v>-394.32781890000001</v>
      </c>
      <c r="X86" s="197">
        <f>'Budget Filing Data'!R85</f>
        <v>-1.237982251</v>
      </c>
      <c r="Y86" s="197">
        <f>'Budget Filing Data'!S85</f>
        <v>171034.22889999999</v>
      </c>
      <c r="Z86" s="197">
        <f>'Budget Filing Data'!AF85</f>
        <v>-1.015280312</v>
      </c>
      <c r="AA86" s="197">
        <f>'Budget Filing Data'!AG85</f>
        <v>908.1917555</v>
      </c>
      <c r="AB86" s="197">
        <f>'Budget Filing Data'!$T85</f>
        <v>-84234.296579999995</v>
      </c>
      <c r="AC86" s="197">
        <f>'Budget Filing Data'!$S85</f>
        <v>171034.22889999999</v>
      </c>
      <c r="AD86" s="197">
        <f>'Budget Filing Data'!$V85</f>
        <v>-19.867866329999998</v>
      </c>
      <c r="AE86" s="197">
        <f>'Budget Filing Data'!$W85</f>
        <v>9642.5043569999998</v>
      </c>
      <c r="AF86" s="198"/>
    </row>
    <row r="87" spans="2:32" ht="15.75">
      <c r="B87" s="195" t="str">
        <f>'Budget Filing Data'!D86</f>
        <v>SCG4003</v>
      </c>
      <c r="C87" s="195" t="str">
        <f>'Budget Filing Data'!E86</f>
        <v>Mobile Home Direct Install Program</v>
      </c>
      <c r="D87" s="434" t="s">
        <v>48</v>
      </c>
      <c r="E87" s="434" t="s">
        <v>275</v>
      </c>
      <c r="F87" s="197" t="str">
        <f>'Budget Filing Data'!J86</f>
        <v>Third Party</v>
      </c>
      <c r="G87" s="197" t="str">
        <f>'Budget Filing Data'!H86</f>
        <v>No</v>
      </c>
      <c r="H87" s="196" t="s">
        <v>24</v>
      </c>
      <c r="I87" s="197" t="str">
        <f>'Budget Filing Data'!G86</f>
        <v>Residential</v>
      </c>
      <c r="J87" s="197" t="str">
        <f>'Budget Filing Data'!I86</f>
        <v>Other</v>
      </c>
      <c r="K87" s="197" t="str">
        <f>'Budget Filing Data'!L86</f>
        <v>Equity</v>
      </c>
      <c r="L87" s="197">
        <f>'Budget Filing Data'!B86</f>
        <v>2029</v>
      </c>
      <c r="M87" s="610">
        <f t="shared" si="2"/>
        <v>3855000</v>
      </c>
      <c r="N87" s="197">
        <f>'Budget Filing Data'!AH86</f>
        <v>160801.15</v>
      </c>
      <c r="O87" s="197">
        <f>'Budget Filing Data'!AI86</f>
        <v>112500</v>
      </c>
      <c r="P87" s="197">
        <f>'Budget Filing Data'!AJ86</f>
        <v>506698.85</v>
      </c>
      <c r="Q87" s="197">
        <f>'Budget Filing Data'!AK86</f>
        <v>3075000</v>
      </c>
      <c r="R87" s="197">
        <f>'Budget Filing Data'!X86</f>
        <v>1933150</v>
      </c>
      <c r="S87" s="197">
        <f>('Budget Filing Data'!AC86+'Budget Filing Data'!AD86+'Budget Filing Data'!AE86+'Budget Filing Data'!AP86)/'Budget Filing Data'!AA86</f>
        <v>0.51625029318357951</v>
      </c>
      <c r="T87" s="197">
        <f>('Budget Filing Data'!AC86+'Budget Filing Data'!AD86)/'Budget Filing Data'!AB86</f>
        <v>0.51495512267565735</v>
      </c>
      <c r="U87" s="197">
        <f>('Budget Filing Data'!AT86+'Budget Filing Data'!AU86)/('Budget Filing Data'!AV86+'Budget Filing Data'!AW86)</f>
        <v>0.30683296864519877</v>
      </c>
      <c r="V87" s="197">
        <f>('Budget Filing Data'!AC86+'Budget Filing Data'!AD86+'Budget Filing Data'!AE86+'Budget Filing Data'!AP86)/'Budget Filing Data'!AA86</f>
        <v>0.51625029318357951</v>
      </c>
      <c r="W87" s="197">
        <f>'Budget Filing Data'!Q86</f>
        <v>526180.42489999998</v>
      </c>
      <c r="X87" s="197">
        <f>'Budget Filing Data'!R86</f>
        <v>339.74101539999998</v>
      </c>
      <c r="Y87" s="197">
        <f>'Budget Filing Data'!S86</f>
        <v>43971.535279999996</v>
      </c>
      <c r="Z87" s="197">
        <f>'Budget Filing Data'!AF86</f>
        <v>81.339094509999995</v>
      </c>
      <c r="AA87" s="197">
        <f>'Budget Filing Data'!AG86</f>
        <v>233.48885229999999</v>
      </c>
      <c r="AB87" s="197">
        <f>'Budget Filing Data'!$T86</f>
        <v>6681781.8130000001</v>
      </c>
      <c r="AC87" s="197">
        <f>'Budget Filing Data'!$S86</f>
        <v>43971.535279999996</v>
      </c>
      <c r="AD87" s="197">
        <f>'Budget Filing Data'!$V86</f>
        <v>908.63310420000005</v>
      </c>
      <c r="AE87" s="197">
        <f>'Budget Filing Data'!$W86</f>
        <v>3727.811698</v>
      </c>
      <c r="AF87" s="198"/>
    </row>
    <row r="88" spans="2:32" ht="15.75">
      <c r="B88" s="195" t="str">
        <f>'Budget Filing Data'!D87</f>
        <v>SCG4004</v>
      </c>
      <c r="C88" s="195" t="str">
        <f>'Budget Filing Data'!E87</f>
        <v>Community Language Efficiency Outreach Program</v>
      </c>
      <c r="D88" s="196"/>
      <c r="E88" s="434"/>
      <c r="F88" s="197" t="str">
        <f>'Budget Filing Data'!J87</f>
        <v>Third Party</v>
      </c>
      <c r="G88" s="197" t="str">
        <f>'Budget Filing Data'!H87</f>
        <v>No</v>
      </c>
      <c r="H88" s="196" t="s">
        <v>24</v>
      </c>
      <c r="I88" s="197" t="str">
        <f>'Budget Filing Data'!G87</f>
        <v>Residential</v>
      </c>
      <c r="J88" s="197" t="str">
        <f>'Budget Filing Data'!I87</f>
        <v>Other</v>
      </c>
      <c r="K88" s="197" t="str">
        <f>'Budget Filing Data'!L87</f>
        <v>Equity</v>
      </c>
      <c r="L88" s="197">
        <f>'Budget Filing Data'!B87</f>
        <v>2029</v>
      </c>
      <c r="M88" s="610">
        <f t="shared" si="2"/>
        <v>5545000</v>
      </c>
      <c r="N88" s="197">
        <f>'Budget Filing Data'!AH87</f>
        <v>304363.95</v>
      </c>
      <c r="O88" s="197">
        <f>'Budget Filing Data'!AI87</f>
        <v>206250</v>
      </c>
      <c r="P88" s="197">
        <f>'Budget Filing Data'!AJ87</f>
        <v>1138137.25</v>
      </c>
      <c r="Q88" s="197">
        <f>'Budget Filing Data'!AK87</f>
        <v>3896248.8</v>
      </c>
      <c r="R88" s="197">
        <f>'Budget Filing Data'!X87</f>
        <v>2594980.824</v>
      </c>
      <c r="S88" s="197">
        <f>('Budget Filing Data'!AC87+'Budget Filing Data'!AD87+'Budget Filing Data'!AE87+'Budget Filing Data'!AP87)/'Budget Filing Data'!AA87</f>
        <v>0.48600117897977591</v>
      </c>
      <c r="T88" s="197">
        <f>('Budget Filing Data'!AC87+'Budget Filing Data'!AD87)/'Budget Filing Data'!AB87</f>
        <v>0.48060586500481511</v>
      </c>
      <c r="U88" s="197">
        <f>('Budget Filing Data'!AT87+'Budget Filing Data'!AU87)/('Budget Filing Data'!AV87+'Budget Filing Data'!AW87)</f>
        <v>0.32622015471123772</v>
      </c>
      <c r="V88" s="197">
        <f>('Budget Filing Data'!AC87+'Budget Filing Data'!AD87+'Budget Filing Data'!AE87+'Budget Filing Data'!AP87)/'Budget Filing Data'!AA87</f>
        <v>0.48600117897977591</v>
      </c>
      <c r="W88" s="197">
        <f>'Budget Filing Data'!Q87</f>
        <v>251090.37890000001</v>
      </c>
      <c r="X88" s="197">
        <f>'Budget Filing Data'!R87</f>
        <v>325.36969049999999</v>
      </c>
      <c r="Y88" s="197">
        <f>'Budget Filing Data'!S87</f>
        <v>94377.163870000004</v>
      </c>
      <c r="Z88" s="197">
        <f>'Budget Filing Data'!AF87</f>
        <v>36.465570759999999</v>
      </c>
      <c r="AA88" s="197">
        <f>'Budget Filing Data'!AG87</f>
        <v>501.14274010000003</v>
      </c>
      <c r="AB88" s="197">
        <f>'Budget Filing Data'!$T87</f>
        <v>3907391.0690000001</v>
      </c>
      <c r="AC88" s="197">
        <f>'Budget Filing Data'!$S87</f>
        <v>94377.163870000004</v>
      </c>
      <c r="AD88" s="197">
        <f>'Budget Filing Data'!$V87</f>
        <v>646.36383880000005</v>
      </c>
      <c r="AE88" s="197">
        <f>'Budget Filing Data'!$W87</f>
        <v>6345.2450790000003</v>
      </c>
      <c r="AF88" s="198"/>
    </row>
    <row r="89" spans="2:32" ht="15.75">
      <c r="B89" s="195" t="str">
        <f>'Budget Filing Data'!D88</f>
        <v>SCG4005</v>
      </c>
      <c r="C89" s="195" t="str">
        <f>'Budget Filing Data'!E88</f>
        <v>Multifamily Whole Building Program</v>
      </c>
      <c r="D89" s="434" t="s">
        <v>48</v>
      </c>
      <c r="E89" s="434" t="s">
        <v>275</v>
      </c>
      <c r="F89" s="197" t="str">
        <f>'Budget Filing Data'!J88</f>
        <v>Third Party</v>
      </c>
      <c r="G89" s="197" t="str">
        <f>'Budget Filing Data'!H88</f>
        <v>No</v>
      </c>
      <c r="H89" s="196" t="s">
        <v>24</v>
      </c>
      <c r="I89" s="197" t="str">
        <f>'Budget Filing Data'!G88</f>
        <v>Residential</v>
      </c>
      <c r="J89" s="197" t="str">
        <f>'Budget Filing Data'!I88</f>
        <v>Other</v>
      </c>
      <c r="K89" s="197" t="str">
        <f>'Budget Filing Data'!L88</f>
        <v>Equity</v>
      </c>
      <c r="L89" s="197">
        <f>'Budget Filing Data'!B88</f>
        <v>2029</v>
      </c>
      <c r="M89" s="610">
        <f t="shared" si="2"/>
        <v>4200000.1030000001</v>
      </c>
      <c r="N89" s="197">
        <f>'Budget Filing Data'!AH88</f>
        <v>432056.5</v>
      </c>
      <c r="O89" s="197">
        <f>'Budget Filing Data'!AI88</f>
        <v>151934</v>
      </c>
      <c r="P89" s="197">
        <f>'Budget Filing Data'!AJ88</f>
        <v>873528.5</v>
      </c>
      <c r="Q89" s="197">
        <f>'Budget Filing Data'!AK88</f>
        <v>2742481.1030000001</v>
      </c>
      <c r="R89" s="197">
        <f>'Budget Filing Data'!X88</f>
        <v>4592926.22</v>
      </c>
      <c r="S89" s="197">
        <f>('Budget Filing Data'!AC88+'Budget Filing Data'!AD88+'Budget Filing Data'!AE88+'Budget Filing Data'!AP88)/'Budget Filing Data'!AA88</f>
        <v>1.0129506837227338</v>
      </c>
      <c r="T89" s="197">
        <f>('Budget Filing Data'!AC88+'Budget Filing Data'!AD88)/'Budget Filing Data'!AB88</f>
        <v>1.0935538350866558</v>
      </c>
      <c r="U89" s="197">
        <f>('Budget Filing Data'!AT88+'Budget Filing Data'!AU88)/('Budget Filing Data'!AV88+'Budget Filing Data'!AW88)</f>
        <v>0.56941210517400753</v>
      </c>
      <c r="V89" s="197">
        <f>('Budget Filing Data'!AC88+'Budget Filing Data'!AD88+'Budget Filing Data'!AE88+'Budget Filing Data'!AP88)/'Budget Filing Data'!AA88</f>
        <v>1.0129506837227338</v>
      </c>
      <c r="W89" s="197">
        <f>'Budget Filing Data'!Q88</f>
        <v>0</v>
      </c>
      <c r="X89" s="197">
        <f>'Budget Filing Data'!R88</f>
        <v>0</v>
      </c>
      <c r="Y89" s="197">
        <f>'Budget Filing Data'!S88</f>
        <v>148949.9203</v>
      </c>
      <c r="Z89" s="197">
        <f>'Budget Filing Data'!AF88</f>
        <v>0</v>
      </c>
      <c r="AA89" s="197">
        <f>'Budget Filing Data'!AG88</f>
        <v>790.9240767</v>
      </c>
      <c r="AB89" s="197">
        <f>'Budget Filing Data'!$T88</f>
        <v>0</v>
      </c>
      <c r="AC89" s="197">
        <f>'Budget Filing Data'!$S88</f>
        <v>148949.9203</v>
      </c>
      <c r="AD89" s="197">
        <f>'Budget Filing Data'!$V88</f>
        <v>0</v>
      </c>
      <c r="AE89" s="197">
        <f>'Budget Filing Data'!$W88</f>
        <v>13320.29247</v>
      </c>
      <c r="AF89" s="198"/>
    </row>
    <row r="90" spans="2:32" ht="15.75">
      <c r="B90" s="195" t="str">
        <f>'Budget Filing Data'!D89</f>
        <v>SCG4007</v>
      </c>
      <c r="C90" s="195" t="str">
        <f>'Budget Filing Data'!E89</f>
        <v>Residential Energy Advisor</v>
      </c>
      <c r="D90" s="196"/>
      <c r="E90" s="434"/>
      <c r="F90" s="197" t="str">
        <f>'Budget Filing Data'!J89</f>
        <v>Core PA</v>
      </c>
      <c r="G90" s="197" t="str">
        <f>'Budget Filing Data'!H89</f>
        <v>No</v>
      </c>
      <c r="H90" s="196" t="s">
        <v>15</v>
      </c>
      <c r="I90" s="197" t="str">
        <f>'Budget Filing Data'!G89</f>
        <v>Residential</v>
      </c>
      <c r="J90" s="197" t="str">
        <f>'Budget Filing Data'!I89</f>
        <v>Other</v>
      </c>
      <c r="K90" s="197" t="str">
        <f>'Budget Filing Data'!L89</f>
        <v>Market Support</v>
      </c>
      <c r="L90" s="197">
        <f>'Budget Filing Data'!B89</f>
        <v>2029</v>
      </c>
      <c r="M90" s="610">
        <f t="shared" si="2"/>
        <v>500000</v>
      </c>
      <c r="N90" s="197">
        <f>'Budget Filing Data'!AH89</f>
        <v>41638.449999999997</v>
      </c>
      <c r="O90" s="197">
        <f>'Budget Filing Data'!AI89</f>
        <v>23590.2</v>
      </c>
      <c r="P90" s="197">
        <f>'Budget Filing Data'!AJ89</f>
        <v>434771.35</v>
      </c>
      <c r="Q90" s="197">
        <f>'Budget Filing Data'!AK89</f>
        <v>0</v>
      </c>
      <c r="R90" s="197">
        <f>'Budget Filing Data'!X89</f>
        <v>0</v>
      </c>
      <c r="S90" s="197">
        <f>('Budget Filing Data'!AC89+'Budget Filing Data'!AD89+'Budget Filing Data'!AE89+'Budget Filing Data'!AP89)/'Budget Filing Data'!AA89</f>
        <v>0</v>
      </c>
      <c r="T90" s="197">
        <f>('Budget Filing Data'!AC89+'Budget Filing Data'!AD89)/'Budget Filing Data'!AB89</f>
        <v>0</v>
      </c>
      <c r="U90" s="197">
        <f>('Budget Filing Data'!AT89+'Budget Filing Data'!AU89)/('Budget Filing Data'!AV89+'Budget Filing Data'!AW89)</f>
        <v>0</v>
      </c>
      <c r="V90" s="197">
        <f>('Budget Filing Data'!AC89+'Budget Filing Data'!AD89+'Budget Filing Data'!AE89+'Budget Filing Data'!AP89)/'Budget Filing Data'!AA89</f>
        <v>0</v>
      </c>
      <c r="W90" s="197">
        <f>'Budget Filing Data'!Q89</f>
        <v>0</v>
      </c>
      <c r="X90" s="197">
        <f>'Budget Filing Data'!R89</f>
        <v>0</v>
      </c>
      <c r="Y90" s="197">
        <f>'Budget Filing Data'!S89</f>
        <v>0</v>
      </c>
      <c r="Z90" s="197">
        <f>'Budget Filing Data'!AF89</f>
        <v>0</v>
      </c>
      <c r="AA90" s="197">
        <f>'Budget Filing Data'!AG89</f>
        <v>0</v>
      </c>
      <c r="AB90" s="197">
        <f>'Budget Filing Data'!$T89</f>
        <v>0</v>
      </c>
      <c r="AC90" s="197">
        <f>'Budget Filing Data'!$S89</f>
        <v>0</v>
      </c>
      <c r="AD90" s="197">
        <f>'Budget Filing Data'!$V89</f>
        <v>0</v>
      </c>
      <c r="AE90" s="197">
        <f>'Budget Filing Data'!$W89</f>
        <v>0</v>
      </c>
      <c r="AF90" s="198"/>
    </row>
    <row r="91" spans="2:32" ht="15.75">
      <c r="B91" s="195" t="str">
        <f>'Budget Filing Data'!D90</f>
        <v>SCG4008</v>
      </c>
      <c r="C91" s="195" t="str">
        <f>'Budget Filing Data'!E90</f>
        <v>Residential Energy Efficiency Program</v>
      </c>
      <c r="D91" s="196"/>
      <c r="E91" s="434"/>
      <c r="F91" s="197" t="str">
        <f>'Budget Filing Data'!J90</f>
        <v>Core PA</v>
      </c>
      <c r="G91" s="197" t="str">
        <f>'Budget Filing Data'!H90</f>
        <v>No</v>
      </c>
      <c r="H91" s="196" t="s">
        <v>24</v>
      </c>
      <c r="I91" s="197" t="str">
        <f>'Budget Filing Data'!G90</f>
        <v>Residential</v>
      </c>
      <c r="J91" s="197" t="str">
        <f>'Budget Filing Data'!I90</f>
        <v>Other</v>
      </c>
      <c r="K91" s="197" t="str">
        <f>'Budget Filing Data'!L90</f>
        <v>Resource Acquisition</v>
      </c>
      <c r="L91" s="197">
        <f>'Budget Filing Data'!B90</f>
        <v>2029</v>
      </c>
      <c r="M91" s="610">
        <f t="shared" si="2"/>
        <v>20302634.469999999</v>
      </c>
      <c r="N91" s="197">
        <f>'Budget Filing Data'!AH90</f>
        <v>301019.75</v>
      </c>
      <c r="O91" s="197">
        <f>'Budget Filing Data'!AI90</f>
        <v>1149999</v>
      </c>
      <c r="P91" s="197">
        <f>'Budget Filing Data'!AJ90</f>
        <v>4601616.1500000004</v>
      </c>
      <c r="Q91" s="197">
        <f>'Budget Filing Data'!AK90</f>
        <v>14249999.57</v>
      </c>
      <c r="R91" s="197">
        <f>'Budget Filing Data'!X90</f>
        <v>11256101.359999999</v>
      </c>
      <c r="S91" s="197">
        <f>('Budget Filing Data'!AC90+'Budget Filing Data'!AD90+'Budget Filing Data'!AE90+'Budget Filing Data'!AP90)/'Budget Filing Data'!AA90</f>
        <v>0.51644102001283099</v>
      </c>
      <c r="T91" s="197">
        <f>('Budget Filing Data'!AC90+'Budget Filing Data'!AD90)/'Budget Filing Data'!AB90</f>
        <v>0.57593901323939256</v>
      </c>
      <c r="U91" s="197">
        <f>('Budget Filing Data'!AT90+'Budget Filing Data'!AU90)/('Budget Filing Data'!AV90+'Budget Filing Data'!AW90)</f>
        <v>0.38419930753524284</v>
      </c>
      <c r="V91" s="197">
        <f>('Budget Filing Data'!AC90+'Budget Filing Data'!AD90+'Budget Filing Data'!AE90+'Budget Filing Data'!AP90)/'Budget Filing Data'!AA90</f>
        <v>0.51644102001283099</v>
      </c>
      <c r="W91" s="197">
        <f>'Budget Filing Data'!Q90</f>
        <v>77723.423710000003</v>
      </c>
      <c r="X91" s="197">
        <f>'Budget Filing Data'!R90</f>
        <v>111.3044728</v>
      </c>
      <c r="Y91" s="197">
        <f>'Budget Filing Data'!S90</f>
        <v>413044.3322</v>
      </c>
      <c r="Z91" s="197">
        <f>'Budget Filing Data'!AF90</f>
        <v>17.608709180000002</v>
      </c>
      <c r="AA91" s="197">
        <f>'Budget Filing Data'!AG90</f>
        <v>2193.2654040000002</v>
      </c>
      <c r="AB91" s="197">
        <f>'Budget Filing Data'!$T90</f>
        <v>2078422.1810000001</v>
      </c>
      <c r="AC91" s="197">
        <f>'Budget Filing Data'!$S90</f>
        <v>413044.3322</v>
      </c>
      <c r="AD91" s="197">
        <f>'Budget Filing Data'!$V90</f>
        <v>337.35419860000002</v>
      </c>
      <c r="AE91" s="197">
        <f>'Budget Filing Data'!$W90</f>
        <v>33031.775950000003</v>
      </c>
      <c r="AF91" s="198"/>
    </row>
    <row r="92" spans="2:32" ht="15.75">
      <c r="B92" s="195" t="str">
        <f>'Budget Filing Data'!D91</f>
        <v>SCG4009</v>
      </c>
      <c r="C92" s="195" t="str">
        <f>'Budget Filing Data'!E91</f>
        <v>Single Family Direct Install Program</v>
      </c>
      <c r="D92" s="434" t="s">
        <v>48</v>
      </c>
      <c r="E92" s="434" t="s">
        <v>275</v>
      </c>
      <c r="F92" s="197" t="str">
        <f>'Budget Filing Data'!J91</f>
        <v>Third Party</v>
      </c>
      <c r="G92" s="197" t="str">
        <f>'Budget Filing Data'!H91</f>
        <v>No</v>
      </c>
      <c r="H92" s="196" t="s">
        <v>24</v>
      </c>
      <c r="I92" s="197" t="str">
        <f>'Budget Filing Data'!G91</f>
        <v>Residential</v>
      </c>
      <c r="J92" s="197" t="str">
        <f>'Budget Filing Data'!I91</f>
        <v>Other</v>
      </c>
      <c r="K92" s="197" t="str">
        <f>'Budget Filing Data'!L91</f>
        <v>Resource Acquisition</v>
      </c>
      <c r="L92" s="197">
        <f>'Budget Filing Data'!B91</f>
        <v>2029</v>
      </c>
      <c r="M92" s="610">
        <f t="shared" si="2"/>
        <v>7615000.0010000002</v>
      </c>
      <c r="N92" s="197">
        <f>'Budget Filing Data'!AH91</f>
        <v>311801.3</v>
      </c>
      <c r="O92" s="197">
        <f>'Budget Filing Data'!AI91</f>
        <v>225000</v>
      </c>
      <c r="P92" s="197">
        <f>'Budget Filing Data'!AJ91</f>
        <v>928198.7</v>
      </c>
      <c r="Q92" s="197">
        <f>'Budget Filing Data'!AK91</f>
        <v>6150000.0010000002</v>
      </c>
      <c r="R92" s="197">
        <f>'Budget Filing Data'!X91</f>
        <v>4086025.4530000002</v>
      </c>
      <c r="S92" s="197">
        <f>('Budget Filing Data'!AC91+'Budget Filing Data'!AD91+'Budget Filing Data'!AE91+'Budget Filing Data'!AP91)/'Budget Filing Data'!AA91</f>
        <v>0.55259896508122586</v>
      </c>
      <c r="T92" s="197">
        <f>('Budget Filing Data'!AC91+'Budget Filing Data'!AD91)/'Budget Filing Data'!AB91</f>
        <v>0.55238356665765287</v>
      </c>
      <c r="U92" s="197">
        <f>('Budget Filing Data'!AT91+'Budget Filing Data'!AU91)/('Budget Filing Data'!AV91+'Budget Filing Data'!AW91)</f>
        <v>0.3553434712153003</v>
      </c>
      <c r="V92" s="197">
        <f>('Budget Filing Data'!AC91+'Budget Filing Data'!AD91+'Budget Filing Data'!AE91+'Budget Filing Data'!AP91)/'Budget Filing Data'!AA91</f>
        <v>0.55259896508122586</v>
      </c>
      <c r="W92" s="197">
        <f>'Budget Filing Data'!Q91</f>
        <v>416815.39730000001</v>
      </c>
      <c r="X92" s="197">
        <f>'Budget Filing Data'!R91</f>
        <v>825.73443139999995</v>
      </c>
      <c r="Y92" s="197">
        <f>'Budget Filing Data'!S91</f>
        <v>121622.5769</v>
      </c>
      <c r="Z92" s="197">
        <f>'Budget Filing Data'!AF91</f>
        <v>65.017816429999996</v>
      </c>
      <c r="AA92" s="197">
        <f>'Budget Filing Data'!AG91</f>
        <v>645.81588320000003</v>
      </c>
      <c r="AB92" s="197">
        <f>'Budget Filing Data'!$T91</f>
        <v>4417477.7949999999</v>
      </c>
      <c r="AC92" s="197">
        <f>'Budget Filing Data'!$S91</f>
        <v>121622.5769</v>
      </c>
      <c r="AD92" s="197">
        <f>'Budget Filing Data'!$V91</f>
        <v>625.29749219999997</v>
      </c>
      <c r="AE92" s="197">
        <f>'Budget Filing Data'!$W91</f>
        <v>10663.820900000001</v>
      </c>
      <c r="AF92" s="198"/>
    </row>
    <row r="93" spans="2:32" ht="15.75">
      <c r="B93" s="195" t="str">
        <f>'Budget Filing Data'!D92</f>
        <v>SCG4010</v>
      </c>
      <c r="C93" s="195" t="str">
        <f>'Budget Filing Data'!E92</f>
        <v>Retail Channel Support</v>
      </c>
      <c r="D93" s="434" t="s">
        <v>36</v>
      </c>
      <c r="E93" s="434" t="s">
        <v>277</v>
      </c>
      <c r="F93" s="197" t="str">
        <f>'Budget Filing Data'!J92</f>
        <v>Third Party</v>
      </c>
      <c r="G93" s="197" t="str">
        <f>'Budget Filing Data'!H92</f>
        <v>No</v>
      </c>
      <c r="H93" s="196" t="s">
        <v>24</v>
      </c>
      <c r="I93" s="197" t="str">
        <f>'Budget Filing Data'!G92</f>
        <v>Residential</v>
      </c>
      <c r="J93" s="197" t="str">
        <f>'Budget Filing Data'!I92</f>
        <v>Other</v>
      </c>
      <c r="K93" s="197" t="str">
        <f>'Budget Filing Data'!L92</f>
        <v>Market Support</v>
      </c>
      <c r="L93" s="197">
        <f>'Budget Filing Data'!B92</f>
        <v>2029</v>
      </c>
      <c r="M93" s="610">
        <f t="shared" si="2"/>
        <v>1170000</v>
      </c>
      <c r="N93" s="197">
        <f>'Budget Filing Data'!AH92</f>
        <v>107759.35</v>
      </c>
      <c r="O93" s="197">
        <f>'Budget Filing Data'!AI92</f>
        <v>5000</v>
      </c>
      <c r="P93" s="197">
        <f>'Budget Filing Data'!AJ92</f>
        <v>1057240.6499999999</v>
      </c>
      <c r="Q93" s="197">
        <f>'Budget Filing Data'!AK92</f>
        <v>0</v>
      </c>
      <c r="R93" s="197">
        <f>'Budget Filing Data'!X92</f>
        <v>0</v>
      </c>
      <c r="S93" s="197">
        <f>('Budget Filing Data'!AC92+'Budget Filing Data'!AD92+'Budget Filing Data'!AE92+'Budget Filing Data'!AP92)/'Budget Filing Data'!AA92</f>
        <v>0</v>
      </c>
      <c r="T93" s="197">
        <f>('Budget Filing Data'!AC92+'Budget Filing Data'!AD92)/'Budget Filing Data'!AB92</f>
        <v>0</v>
      </c>
      <c r="U93" s="197">
        <f>('Budget Filing Data'!AT92+'Budget Filing Data'!AU92)/('Budget Filing Data'!AV92+'Budget Filing Data'!AW92)</f>
        <v>0</v>
      </c>
      <c r="V93" s="197">
        <f>('Budget Filing Data'!AC92+'Budget Filing Data'!AD92+'Budget Filing Data'!AE92+'Budget Filing Data'!AP92)/'Budget Filing Data'!AA92</f>
        <v>0</v>
      </c>
      <c r="W93" s="197">
        <f>'Budget Filing Data'!Q92</f>
        <v>0</v>
      </c>
      <c r="X93" s="197">
        <f>'Budget Filing Data'!R92</f>
        <v>0</v>
      </c>
      <c r="Y93" s="197">
        <f>'Budget Filing Data'!S92</f>
        <v>0</v>
      </c>
      <c r="Z93" s="197">
        <f>'Budget Filing Data'!AF92</f>
        <v>0</v>
      </c>
      <c r="AA93" s="197">
        <f>'Budget Filing Data'!AG92</f>
        <v>0</v>
      </c>
      <c r="AB93" s="197">
        <f>'Budget Filing Data'!$T92</f>
        <v>0</v>
      </c>
      <c r="AC93" s="197">
        <f>'Budget Filing Data'!$S92</f>
        <v>0</v>
      </c>
      <c r="AD93" s="197">
        <f>'Budget Filing Data'!$V92</f>
        <v>0</v>
      </c>
      <c r="AE93" s="197">
        <f>'Budget Filing Data'!$W92</f>
        <v>0</v>
      </c>
      <c r="AF93" s="198"/>
    </row>
    <row r="94" spans="2:32" ht="15.75">
      <c r="B94" s="195" t="str">
        <f>'Budget Filing Data'!D93</f>
        <v>SCG4011</v>
      </c>
      <c r="C94" s="195" t="str">
        <f>'Budget Filing Data'!E93</f>
        <v>Residential Behavioral Program</v>
      </c>
      <c r="D94" s="196"/>
      <c r="E94" s="434"/>
      <c r="F94" s="197" t="str">
        <f>'Budget Filing Data'!J93</f>
        <v>Third Party</v>
      </c>
      <c r="G94" s="197" t="str">
        <f>'Budget Filing Data'!H93</f>
        <v>No</v>
      </c>
      <c r="H94" s="196" t="s">
        <v>24</v>
      </c>
      <c r="I94" s="197" t="str">
        <f>'Budget Filing Data'!G93</f>
        <v>Residential</v>
      </c>
      <c r="J94" s="197" t="str">
        <f>'Budget Filing Data'!I93</f>
        <v>Other</v>
      </c>
      <c r="K94" s="197" t="str">
        <f>'Budget Filing Data'!L93</f>
        <v>Resource Acquisition</v>
      </c>
      <c r="L94" s="197">
        <f>'Budget Filing Data'!B93</f>
        <v>2029</v>
      </c>
      <c r="M94" s="610">
        <f t="shared" si="2"/>
        <v>4750000</v>
      </c>
      <c r="N94" s="197">
        <f>'Budget Filing Data'!AH93</f>
        <v>54536.29</v>
      </c>
      <c r="O94" s="197">
        <f>'Budget Filing Data'!AI93</f>
        <v>21030</v>
      </c>
      <c r="P94" s="197">
        <f>'Budget Filing Data'!AJ93</f>
        <v>4674433.71</v>
      </c>
      <c r="Q94" s="197">
        <f>'Budget Filing Data'!AK93</f>
        <v>0</v>
      </c>
      <c r="R94" s="197">
        <f>'Budget Filing Data'!X93</f>
        <v>18827145.039999999</v>
      </c>
      <c r="S94" s="197">
        <f>('Budget Filing Data'!AC93+'Budget Filing Data'!AD93+'Budget Filing Data'!AE93+'Budget Filing Data'!AP93)/'Budget Filing Data'!AA93</f>
        <v>3.9636094821052628</v>
      </c>
      <c r="T94" s="197">
        <f>('Budget Filing Data'!AC93+'Budget Filing Data'!AD93)/'Budget Filing Data'!AB93</f>
        <v>3.9636094821052628</v>
      </c>
      <c r="U94" s="197">
        <f>('Budget Filing Data'!AT93+'Budget Filing Data'!AU93)/('Budget Filing Data'!AV93+'Budget Filing Data'!AW93)</f>
        <v>0.74551347776950205</v>
      </c>
      <c r="V94" s="197">
        <f>('Budget Filing Data'!AC93+'Budget Filing Data'!AD93+'Budget Filing Data'!AE93+'Budget Filing Data'!AP93)/'Budget Filing Data'!AA93</f>
        <v>3.9636094821052628</v>
      </c>
      <c r="W94" s="197">
        <f>'Budget Filing Data'!Q93</f>
        <v>0</v>
      </c>
      <c r="X94" s="197">
        <f>'Budget Filing Data'!R93</f>
        <v>0</v>
      </c>
      <c r="Y94" s="197">
        <f>'Budget Filing Data'!S93</f>
        <v>8724758</v>
      </c>
      <c r="Z94" s="197">
        <f>'Budget Filing Data'!AF93</f>
        <v>0</v>
      </c>
      <c r="AA94" s="197">
        <f>'Budget Filing Data'!AG93</f>
        <v>46328.464979999997</v>
      </c>
      <c r="AB94" s="197">
        <f>'Budget Filing Data'!$T93</f>
        <v>0</v>
      </c>
      <c r="AC94" s="197">
        <f>'Budget Filing Data'!$S93</f>
        <v>8724758</v>
      </c>
      <c r="AD94" s="197">
        <f>'Budget Filing Data'!$V93</f>
        <v>0</v>
      </c>
      <c r="AE94" s="197">
        <f>'Budget Filing Data'!$W93</f>
        <v>46328.464979999997</v>
      </c>
      <c r="AF94" s="198"/>
    </row>
    <row r="95" spans="2:32" ht="15.75">
      <c r="B95" s="195" t="str">
        <f>'Budget Filing Data'!D94</f>
        <v>SCG4013</v>
      </c>
      <c r="C95" s="195" t="str">
        <f>'Budget Filing Data'!E94</f>
        <v>Nonresidential Energy Efficiency Program</v>
      </c>
      <c r="D95" s="434" t="s">
        <v>48</v>
      </c>
      <c r="E95" s="434" t="s">
        <v>275</v>
      </c>
      <c r="F95" s="197" t="str">
        <f>'Budget Filing Data'!J94</f>
        <v>Core PA</v>
      </c>
      <c r="G95" s="197" t="str">
        <f>'Budget Filing Data'!H94</f>
        <v>No</v>
      </c>
      <c r="H95" s="196" t="s">
        <v>24</v>
      </c>
      <c r="I95" s="197" t="str">
        <f>'Budget Filing Data'!G94</f>
        <v>Cross Cutting</v>
      </c>
      <c r="J95" s="197" t="str">
        <f>'Budget Filing Data'!I94</f>
        <v>Other</v>
      </c>
      <c r="K95" s="197" t="str">
        <f>'Budget Filing Data'!L94</f>
        <v>Resource Acquisition</v>
      </c>
      <c r="L95" s="197">
        <f>'Budget Filing Data'!B94</f>
        <v>2029</v>
      </c>
      <c r="M95" s="610">
        <f t="shared" si="2"/>
        <v>9980000</v>
      </c>
      <c r="N95" s="197">
        <f>'Budget Filing Data'!AH94</f>
        <v>219128.2</v>
      </c>
      <c r="O95" s="197">
        <f>'Budget Filing Data'!AI94</f>
        <v>1323518</v>
      </c>
      <c r="P95" s="197">
        <f>'Budget Filing Data'!AJ94</f>
        <v>4437353.8</v>
      </c>
      <c r="Q95" s="197">
        <f>'Budget Filing Data'!AK94</f>
        <v>4000000</v>
      </c>
      <c r="R95" s="197">
        <f>'Budget Filing Data'!X94</f>
        <v>25846235.760000002</v>
      </c>
      <c r="S95" s="197">
        <f>('Budget Filing Data'!AC94+'Budget Filing Data'!AD94+'Budget Filing Data'!AE94+'Budget Filing Data'!AP94)/'Budget Filing Data'!AA94</f>
        <v>2.0708128972082616</v>
      </c>
      <c r="T95" s="197">
        <f>('Budget Filing Data'!AC94+'Budget Filing Data'!AD94)/'Budget Filing Data'!AB94</f>
        <v>2.6431865944914481</v>
      </c>
      <c r="U95" s="197">
        <f>('Budget Filing Data'!AT94+'Budget Filing Data'!AU94)/('Budget Filing Data'!AV94+'Budget Filing Data'!AW94)</f>
        <v>0.89042425527258018</v>
      </c>
      <c r="V95" s="197">
        <f>('Budget Filing Data'!AC94+'Budget Filing Data'!AD94+'Budget Filing Data'!AE94+'Budget Filing Data'!AP94)/'Budget Filing Data'!AA94</f>
        <v>2.0708128972082616</v>
      </c>
      <c r="W95" s="197">
        <f>'Budget Filing Data'!Q94</f>
        <v>369010.99050000001</v>
      </c>
      <c r="X95" s="197">
        <f>'Budget Filing Data'!R94</f>
        <v>45.589273689999999</v>
      </c>
      <c r="Y95" s="197">
        <f>'Budget Filing Data'!S94</f>
        <v>1480772.1240000001</v>
      </c>
      <c r="Z95" s="197">
        <f>'Budget Filing Data'!AF94</f>
        <v>37.36097539</v>
      </c>
      <c r="AA95" s="197">
        <f>'Budget Filing Data'!AG94</f>
        <v>7862.8999800000001</v>
      </c>
      <c r="AB95" s="197">
        <f>'Budget Filing Data'!$T94</f>
        <v>4100265.2689999999</v>
      </c>
      <c r="AC95" s="197">
        <f>'Budget Filing Data'!$S94</f>
        <v>1480772.1240000001</v>
      </c>
      <c r="AD95" s="197">
        <f>'Budget Filing Data'!$V94</f>
        <v>449.01319180000002</v>
      </c>
      <c r="AE95" s="197">
        <f>'Budget Filing Data'!$W94</f>
        <v>72327.025150000001</v>
      </c>
      <c r="AF95" s="198"/>
    </row>
    <row r="96" spans="2:32" ht="15.75">
      <c r="B96" s="195" t="str">
        <f>'Budget Filing Data'!D95</f>
        <v>SCG4014</v>
      </c>
      <c r="C96" s="195" t="str">
        <f>'Budget Filing Data'!E95</f>
        <v>SEM Program</v>
      </c>
      <c r="D96" s="434" t="s">
        <v>48</v>
      </c>
      <c r="E96" s="434" t="s">
        <v>275</v>
      </c>
      <c r="F96" s="197" t="str">
        <f>'Budget Filing Data'!J95</f>
        <v>Third Party</v>
      </c>
      <c r="G96" s="197" t="str">
        <f>'Budget Filing Data'!H95</f>
        <v>No</v>
      </c>
      <c r="H96" s="196" t="s">
        <v>24</v>
      </c>
      <c r="I96" s="197" t="str">
        <f>'Budget Filing Data'!G95</f>
        <v>Cross Cutting</v>
      </c>
      <c r="J96" s="197" t="str">
        <f>'Budget Filing Data'!I95</f>
        <v>Other</v>
      </c>
      <c r="K96" s="197" t="str">
        <f>'Budget Filing Data'!L95</f>
        <v>Resource Acquisition</v>
      </c>
      <c r="L96" s="197">
        <f>'Budget Filing Data'!B95</f>
        <v>2029</v>
      </c>
      <c r="M96" s="610">
        <f t="shared" si="2"/>
        <v>3949999.9950000001</v>
      </c>
      <c r="N96" s="197">
        <f>'Budget Filing Data'!AH95</f>
        <v>358859</v>
      </c>
      <c r="O96" s="197">
        <f>'Budget Filing Data'!AI95</f>
        <v>148212</v>
      </c>
      <c r="P96" s="197">
        <f>'Budget Filing Data'!AJ95</f>
        <v>2184891.29</v>
      </c>
      <c r="Q96" s="197">
        <f>'Budget Filing Data'!AK95</f>
        <v>1258037.7050000001</v>
      </c>
      <c r="R96" s="197">
        <f>'Budget Filing Data'!X95</f>
        <v>13577877.800000001</v>
      </c>
      <c r="S96" s="197">
        <f>('Budget Filing Data'!AC95+'Budget Filing Data'!AD95+'Budget Filing Data'!AE95+'Budget Filing Data'!AP95)/'Budget Filing Data'!AA95</f>
        <v>3.588985212210368</v>
      </c>
      <c r="T96" s="197">
        <f>('Budget Filing Data'!AC95+'Budget Filing Data'!AD95)/'Budget Filing Data'!AB95</f>
        <v>3.4760359563473724</v>
      </c>
      <c r="U96" s="197">
        <f>('Budget Filing Data'!AT95+'Budget Filing Data'!AU95)/('Budget Filing Data'!AV95+'Budget Filing Data'!AW95)</f>
        <v>0.92479052915045645</v>
      </c>
      <c r="V96" s="197">
        <f>('Budget Filing Data'!AC95+'Budget Filing Data'!AD95+'Budget Filing Data'!AE95+'Budget Filing Data'!AP95)/'Budget Filing Data'!AA95</f>
        <v>3.588985212210368</v>
      </c>
      <c r="W96" s="197">
        <f>'Budget Filing Data'!Q95</f>
        <v>0</v>
      </c>
      <c r="X96" s="197">
        <f>'Budget Filing Data'!R95</f>
        <v>0</v>
      </c>
      <c r="Y96" s="197">
        <f>'Budget Filing Data'!S95</f>
        <v>1353403.379</v>
      </c>
      <c r="Z96" s="197">
        <f>'Budget Filing Data'!AF95</f>
        <v>0</v>
      </c>
      <c r="AA96" s="197">
        <f>'Budget Filing Data'!AG95</f>
        <v>7186.5719399999998</v>
      </c>
      <c r="AB96" s="197">
        <f>'Budget Filing Data'!$T95</f>
        <v>0</v>
      </c>
      <c r="AC96" s="197">
        <f>'Budget Filing Data'!$S95</f>
        <v>1353403.379</v>
      </c>
      <c r="AD96" s="197">
        <f>'Budget Filing Data'!$V95</f>
        <v>0</v>
      </c>
      <c r="AE96" s="197">
        <f>'Budget Filing Data'!$W95</f>
        <v>35932.859700000001</v>
      </c>
      <c r="AF96" s="198"/>
    </row>
    <row r="97" spans="2:32" ht="15.75">
      <c r="B97" s="195" t="str">
        <f>'Budget Filing Data'!D96</f>
        <v>SCG4015</v>
      </c>
      <c r="C97" s="195" t="str">
        <f>'Budget Filing Data'!E96</f>
        <v>Market Access Program</v>
      </c>
      <c r="D97" s="196"/>
      <c r="E97" s="434"/>
      <c r="F97" s="197" t="str">
        <f>'Budget Filing Data'!J96</f>
        <v>Third Party</v>
      </c>
      <c r="G97" s="197" t="str">
        <f>'Budget Filing Data'!H96</f>
        <v>No</v>
      </c>
      <c r="H97" s="196" t="s">
        <v>24</v>
      </c>
      <c r="I97" s="197" t="str">
        <f>'Budget Filing Data'!G96</f>
        <v>Cross Cutting</v>
      </c>
      <c r="J97" s="197" t="str">
        <f>'Budget Filing Data'!I96</f>
        <v>Other</v>
      </c>
      <c r="K97" s="197" t="str">
        <f>'Budget Filing Data'!L96</f>
        <v>Resource Acquisition</v>
      </c>
      <c r="L97" s="197">
        <f>'Budget Filing Data'!B96</f>
        <v>2029</v>
      </c>
      <c r="M97" s="610">
        <f t="shared" si="2"/>
        <v>2501999.997</v>
      </c>
      <c r="N97" s="197">
        <f>'Budget Filing Data'!AH96</f>
        <v>224113</v>
      </c>
      <c r="O97" s="197">
        <f>'Budget Filing Data'!AI96</f>
        <v>148378</v>
      </c>
      <c r="P97" s="197">
        <f>'Budget Filing Data'!AJ96</f>
        <v>618702.32999999996</v>
      </c>
      <c r="Q97" s="197">
        <f>'Budget Filing Data'!AK96</f>
        <v>1510806.6669999999</v>
      </c>
      <c r="R97" s="197">
        <f>'Budget Filing Data'!X96</f>
        <v>2755925.2480000001</v>
      </c>
      <c r="S97" s="197">
        <f>('Budget Filing Data'!AC96+'Budget Filing Data'!AD96+'Budget Filing Data'!AE96+'Budget Filing Data'!AP96)/'Budget Filing Data'!AA96</f>
        <v>1.0421501844644514</v>
      </c>
      <c r="T97" s="197">
        <f>('Budget Filing Data'!AC96+'Budget Filing Data'!AD96)/'Budget Filing Data'!AB96</f>
        <v>1.1381673390796301</v>
      </c>
      <c r="U97" s="197">
        <f>('Budget Filing Data'!AT96+'Budget Filing Data'!AU96)/('Budget Filing Data'!AV96+'Budget Filing Data'!AW96)</f>
        <v>0.61897137585740569</v>
      </c>
      <c r="V97" s="197">
        <f>('Budget Filing Data'!AC96+'Budget Filing Data'!AD96+'Budget Filing Data'!AE96+'Budget Filing Data'!AP96)/'Budget Filing Data'!AA96</f>
        <v>1.0421501844644514</v>
      </c>
      <c r="W97" s="197">
        <f>'Budget Filing Data'!Q96</f>
        <v>0</v>
      </c>
      <c r="X97" s="197">
        <f>'Budget Filing Data'!R96</f>
        <v>0</v>
      </c>
      <c r="Y97" s="197">
        <f>'Budget Filing Data'!S96</f>
        <v>109423.15119999999</v>
      </c>
      <c r="Z97" s="197">
        <f>'Budget Filing Data'!AF96</f>
        <v>0</v>
      </c>
      <c r="AA97" s="197">
        <f>'Budget Filing Data'!AG96</f>
        <v>581.03693310000006</v>
      </c>
      <c r="AB97" s="197">
        <f>'Budget Filing Data'!$T96</f>
        <v>0</v>
      </c>
      <c r="AC97" s="197">
        <f>'Budget Filing Data'!$S96</f>
        <v>109423.15119999999</v>
      </c>
      <c r="AD97" s="197">
        <f>'Budget Filing Data'!$V96</f>
        <v>0</v>
      </c>
      <c r="AE97" s="197">
        <f>'Budget Filing Data'!$W96</f>
        <v>7978.1678380000003</v>
      </c>
      <c r="AF97" s="198"/>
    </row>
    <row r="98" spans="2:32" ht="15.75">
      <c r="B98" s="195" t="str">
        <f>'Budget Filing Data'!D97</f>
        <v>SCG4016</v>
      </c>
      <c r="C98" s="195" t="str">
        <f>'Budget Filing Data'!E97</f>
        <v>Marketplace Program</v>
      </c>
      <c r="D98" s="196"/>
      <c r="E98" s="434"/>
      <c r="F98" s="197" t="str">
        <f>'Budget Filing Data'!J97</f>
        <v>Third Party</v>
      </c>
      <c r="G98" s="197" t="str">
        <f>'Budget Filing Data'!H97</f>
        <v>No</v>
      </c>
      <c r="H98" s="196" t="s">
        <v>24</v>
      </c>
      <c r="I98" s="197" t="str">
        <f>'Budget Filing Data'!G97</f>
        <v>Cross Cutting</v>
      </c>
      <c r="J98" s="197" t="str">
        <f>'Budget Filing Data'!I97</f>
        <v>Other</v>
      </c>
      <c r="K98" s="197" t="str">
        <f>'Budget Filing Data'!L97</f>
        <v>Market Support</v>
      </c>
      <c r="L98" s="197">
        <f>'Budget Filing Data'!B97</f>
        <v>2029</v>
      </c>
      <c r="M98" s="610">
        <f t="shared" si="2"/>
        <v>6075000</v>
      </c>
      <c r="N98" s="197">
        <f>'Budget Filing Data'!AH97</f>
        <v>16955.900000000001</v>
      </c>
      <c r="O98" s="197">
        <f>'Budget Filing Data'!AI97</f>
        <v>350000</v>
      </c>
      <c r="P98" s="197">
        <f>'Budget Filing Data'!AJ97</f>
        <v>2058044.1</v>
      </c>
      <c r="Q98" s="197">
        <f>'Budget Filing Data'!AK97</f>
        <v>3650000</v>
      </c>
      <c r="R98" s="197">
        <f>'Budget Filing Data'!X97</f>
        <v>3392955.605</v>
      </c>
      <c r="S98" s="197">
        <f>('Budget Filing Data'!AC97+'Budget Filing Data'!AD97+'Budget Filing Data'!AE97+'Budget Filing Data'!AP97)/'Budget Filing Data'!AA97</f>
        <v>0.53580769264075279</v>
      </c>
      <c r="T98" s="197">
        <f>('Budget Filing Data'!AC97+'Budget Filing Data'!AD97)/'Budget Filing Data'!AB97</f>
        <v>0.57676870710386463</v>
      </c>
      <c r="U98" s="197">
        <f>('Budget Filing Data'!AT97+'Budget Filing Data'!AU97)/('Budget Filing Data'!AV97+'Budget Filing Data'!AW97)</f>
        <v>0.37816679497218797</v>
      </c>
      <c r="V98" s="197">
        <f>('Budget Filing Data'!AC97+'Budget Filing Data'!AD97+'Budget Filing Data'!AE97+'Budget Filing Data'!AP97)/'Budget Filing Data'!AA97</f>
        <v>0.53580769264075279</v>
      </c>
      <c r="W98" s="197">
        <f>'Budget Filing Data'!Q97</f>
        <v>206641.2954</v>
      </c>
      <c r="X98" s="197">
        <f>'Budget Filing Data'!R97</f>
        <v>-1.1793579999999999</v>
      </c>
      <c r="Y98" s="197">
        <f>'Budget Filing Data'!S97</f>
        <v>96797.739199999996</v>
      </c>
      <c r="Z98" s="197">
        <f>'Budget Filing Data'!AF97</f>
        <v>30.4224046</v>
      </c>
      <c r="AA98" s="197">
        <f>'Budget Filing Data'!AG97</f>
        <v>513.99599520000004</v>
      </c>
      <c r="AB98" s="197">
        <f>'Budget Filing Data'!$T97</f>
        <v>1779075.2039999999</v>
      </c>
      <c r="AC98" s="197">
        <f>'Budget Filing Data'!$S97</f>
        <v>96797.739199999996</v>
      </c>
      <c r="AD98" s="197">
        <f>'Budget Filing Data'!$V97</f>
        <v>250.5784884</v>
      </c>
      <c r="AE98" s="197">
        <f>'Budget Filing Data'!$W97</f>
        <v>9601.6505550000002</v>
      </c>
      <c r="AF98" s="198"/>
    </row>
    <row r="99" spans="2:32" ht="15.75">
      <c r="B99" s="195" t="str">
        <f>'Budget Filing Data'!D98</f>
        <v>SCG4017</v>
      </c>
      <c r="C99" s="195" t="str">
        <f>'Budget Filing Data'!E98</f>
        <v>Municipality Partnership Program</v>
      </c>
      <c r="D99" s="434" t="s">
        <v>48</v>
      </c>
      <c r="E99" s="434" t="s">
        <v>275</v>
      </c>
      <c r="F99" s="197" t="str">
        <f>'Budget Filing Data'!J98</f>
        <v>Third Party</v>
      </c>
      <c r="G99" s="197" t="str">
        <f>'Budget Filing Data'!H98</f>
        <v>No</v>
      </c>
      <c r="H99" s="196" t="s">
        <v>24</v>
      </c>
      <c r="I99" s="197" t="str">
        <f>'Budget Filing Data'!G98</f>
        <v>Cross Cutting</v>
      </c>
      <c r="J99" s="197" t="str">
        <f>'Budget Filing Data'!I98</f>
        <v>Other</v>
      </c>
      <c r="K99" s="197" t="str">
        <f>'Budget Filing Data'!L98</f>
        <v>Market Support</v>
      </c>
      <c r="L99" s="197">
        <f>'Budget Filing Data'!B98</f>
        <v>2029</v>
      </c>
      <c r="M99" s="610">
        <f t="shared" si="2"/>
        <v>2040000</v>
      </c>
      <c r="N99" s="197">
        <f>'Budget Filing Data'!AH98</f>
        <v>21561.4</v>
      </c>
      <c r="O99" s="197">
        <f>'Budget Filing Data'!AI98</f>
        <v>10000</v>
      </c>
      <c r="P99" s="197">
        <f>'Budget Filing Data'!AJ98</f>
        <v>333538.59999999998</v>
      </c>
      <c r="Q99" s="197">
        <f>'Budget Filing Data'!AK98</f>
        <v>1674900</v>
      </c>
      <c r="R99" s="197">
        <f>'Budget Filing Data'!X98</f>
        <v>1742651.743</v>
      </c>
      <c r="S99" s="197">
        <f>('Budget Filing Data'!AC98+'Budget Filing Data'!AD98+'Budget Filing Data'!AE98+'Budget Filing Data'!AP98)/'Budget Filing Data'!AA98</f>
        <v>0.77505152418540912</v>
      </c>
      <c r="T99" s="197">
        <f>('Budget Filing Data'!AC98+'Budget Filing Data'!AD98)/'Budget Filing Data'!AB98</f>
        <v>0.89338648508946938</v>
      </c>
      <c r="U99" s="197">
        <f>('Budget Filing Data'!AT98+'Budget Filing Data'!AU98)/('Budget Filing Data'!AV98+'Budget Filing Data'!AW98)</f>
        <v>0.50245328318660543</v>
      </c>
      <c r="V99" s="197">
        <f>('Budget Filing Data'!AC98+'Budget Filing Data'!AD98+'Budget Filing Data'!AE98+'Budget Filing Data'!AP98)/'Budget Filing Data'!AA98</f>
        <v>0.77505152418540912</v>
      </c>
      <c r="W99" s="197">
        <f>'Budget Filing Data'!Q98</f>
        <v>0</v>
      </c>
      <c r="X99" s="197">
        <f>'Budget Filing Data'!R98</f>
        <v>69.273375000000001</v>
      </c>
      <c r="Y99" s="197">
        <f>'Budget Filing Data'!S98</f>
        <v>96624.727499999994</v>
      </c>
      <c r="Z99" s="197">
        <f>'Budget Filing Data'!AF98</f>
        <v>0</v>
      </c>
      <c r="AA99" s="197">
        <f>'Budget Filing Data'!AG98</f>
        <v>513.07730300000003</v>
      </c>
      <c r="AB99" s="197">
        <f>'Budget Filing Data'!$T98</f>
        <v>0</v>
      </c>
      <c r="AC99" s="197">
        <f>'Budget Filing Data'!$S98</f>
        <v>96624.727499999994</v>
      </c>
      <c r="AD99" s="197">
        <f>'Budget Filing Data'!$V98</f>
        <v>0</v>
      </c>
      <c r="AE99" s="197">
        <f>'Budget Filing Data'!$W98</f>
        <v>4933.5164139999997</v>
      </c>
      <c r="AF99" s="198"/>
    </row>
    <row r="100" spans="2:32" ht="15.75">
      <c r="B100" s="195" t="str">
        <f>'Budget Filing Data'!D99</f>
        <v>SCG4018</v>
      </c>
      <c r="C100" s="195" t="str">
        <f>'Budget Filing Data'!E99</f>
        <v>IDEEA Solicitation</v>
      </c>
      <c r="D100" s="196"/>
      <c r="E100" s="196"/>
      <c r="F100" s="197" t="str">
        <f>'Budget Filing Data'!J99</f>
        <v>Third Party</v>
      </c>
      <c r="G100" s="197" t="str">
        <f>'Budget Filing Data'!H99</f>
        <v>No</v>
      </c>
      <c r="H100" s="196" t="s">
        <v>24</v>
      </c>
      <c r="I100" s="197" t="str">
        <f>'Budget Filing Data'!G99</f>
        <v>Cross Cutting</v>
      </c>
      <c r="J100" s="197" t="str">
        <f>'Budget Filing Data'!I99</f>
        <v>Other</v>
      </c>
      <c r="K100" s="197" t="str">
        <f>'Budget Filing Data'!L99</f>
        <v>Market Support</v>
      </c>
      <c r="L100" s="197">
        <f>'Budget Filing Data'!B99</f>
        <v>2029</v>
      </c>
      <c r="M100" s="610">
        <f t="shared" si="2"/>
        <v>3600000</v>
      </c>
      <c r="N100" s="197">
        <f>'Budget Filing Data'!AH99</f>
        <v>269329</v>
      </c>
      <c r="O100" s="197">
        <f>'Budget Filing Data'!AI99</f>
        <v>100000</v>
      </c>
      <c r="P100" s="197">
        <f>'Budget Filing Data'!AJ99</f>
        <v>2430671</v>
      </c>
      <c r="Q100" s="197">
        <f>'Budget Filing Data'!AK99</f>
        <v>800000</v>
      </c>
      <c r="R100" s="197">
        <f>'Budget Filing Data'!X99</f>
        <v>0</v>
      </c>
      <c r="S100" s="197">
        <f>('Budget Filing Data'!AC99+'Budget Filing Data'!AD99+'Budget Filing Data'!AE99+'Budget Filing Data'!AP99)/'Budget Filing Data'!AA99</f>
        <v>0</v>
      </c>
      <c r="T100" s="197">
        <f>('Budget Filing Data'!AC99+'Budget Filing Data'!AD99)/'Budget Filing Data'!AB99</f>
        <v>0</v>
      </c>
      <c r="U100" s="197">
        <f>('Budget Filing Data'!AT99+'Budget Filing Data'!AU99)/('Budget Filing Data'!AV99+'Budget Filing Data'!AW99)</f>
        <v>0</v>
      </c>
      <c r="V100" s="197">
        <f>('Budget Filing Data'!AC99+'Budget Filing Data'!AD99+'Budget Filing Data'!AE99+'Budget Filing Data'!AP99)/'Budget Filing Data'!AA99</f>
        <v>0</v>
      </c>
      <c r="W100" s="197">
        <f>'Budget Filing Data'!Q99</f>
        <v>0</v>
      </c>
      <c r="X100" s="197">
        <f>'Budget Filing Data'!R99</f>
        <v>0</v>
      </c>
      <c r="Y100" s="197">
        <f>'Budget Filing Data'!S99</f>
        <v>0</v>
      </c>
      <c r="Z100" s="197">
        <f>'Budget Filing Data'!AF99</f>
        <v>0</v>
      </c>
      <c r="AA100" s="197">
        <f>'Budget Filing Data'!AG99</f>
        <v>0</v>
      </c>
      <c r="AB100" s="197">
        <f>'Budget Filing Data'!$T99</f>
        <v>0</v>
      </c>
      <c r="AC100" s="197">
        <f>'Budget Filing Data'!$S99</f>
        <v>0</v>
      </c>
      <c r="AD100" s="197">
        <f>'Budget Filing Data'!$V99</f>
        <v>0</v>
      </c>
      <c r="AE100" s="197">
        <f>'Budget Filing Data'!$W99</f>
        <v>0</v>
      </c>
      <c r="AF100" s="198"/>
    </row>
    <row r="101" spans="2:32" ht="15.75">
      <c r="B101" s="195" t="str">
        <f>'Budget Filing Data'!D100</f>
        <v>SCG4019</v>
      </c>
      <c r="C101" s="195" t="str">
        <f>'Budget Filing Data'!E100</f>
        <v>Integrated Energy Efficiency Training</v>
      </c>
      <c r="D101" s="196"/>
      <c r="E101" s="196"/>
      <c r="F101" s="197" t="str">
        <f>'Budget Filing Data'!J100</f>
        <v>Core PA</v>
      </c>
      <c r="G101" s="197" t="str">
        <f>'Budget Filing Data'!H100</f>
        <v>No</v>
      </c>
      <c r="H101" s="196" t="s">
        <v>15</v>
      </c>
      <c r="I101" s="197" t="str">
        <f>'Budget Filing Data'!G100</f>
        <v>WE&amp;T</v>
      </c>
      <c r="J101" s="197" t="str">
        <f>'Budget Filing Data'!I100</f>
        <v>Workforce Education and Training</v>
      </c>
      <c r="K101" s="197" t="str">
        <f>'Budget Filing Data'!L100</f>
        <v>Market Support</v>
      </c>
      <c r="L101" s="197">
        <f>'Budget Filing Data'!B100</f>
        <v>2029</v>
      </c>
      <c r="M101" s="610">
        <f t="shared" si="2"/>
        <v>5000000</v>
      </c>
      <c r="N101" s="197">
        <f>'Budget Filing Data'!AH100</f>
        <v>224981.95</v>
      </c>
      <c r="O101" s="197">
        <f>'Budget Filing Data'!AI100</f>
        <v>178054</v>
      </c>
      <c r="P101" s="197">
        <f>'Budget Filing Data'!AJ100</f>
        <v>4596964.05</v>
      </c>
      <c r="Q101" s="197">
        <f>'Budget Filing Data'!AK100</f>
        <v>0</v>
      </c>
      <c r="R101" s="197">
        <f>'Budget Filing Data'!X100</f>
        <v>0</v>
      </c>
      <c r="S101" s="197">
        <f>('Budget Filing Data'!AC100+'Budget Filing Data'!AD100+'Budget Filing Data'!AE100+'Budget Filing Data'!AP100)/'Budget Filing Data'!AA100</f>
        <v>0</v>
      </c>
      <c r="T101" s="197">
        <f>('Budget Filing Data'!AC100+'Budget Filing Data'!AD100)/'Budget Filing Data'!AB100</f>
        <v>0</v>
      </c>
      <c r="U101" s="197">
        <f>('Budget Filing Data'!AT100+'Budget Filing Data'!AU100)/('Budget Filing Data'!AV100+'Budget Filing Data'!AW100)</f>
        <v>0</v>
      </c>
      <c r="V101" s="197">
        <f>('Budget Filing Data'!AC100+'Budget Filing Data'!AD100+'Budget Filing Data'!AE100+'Budget Filing Data'!AP100)/'Budget Filing Data'!AA100</f>
        <v>0</v>
      </c>
      <c r="W101" s="197">
        <f>'Budget Filing Data'!Q100</f>
        <v>0</v>
      </c>
      <c r="X101" s="197">
        <f>'Budget Filing Data'!R100</f>
        <v>0</v>
      </c>
      <c r="Y101" s="197">
        <f>'Budget Filing Data'!S100</f>
        <v>0</v>
      </c>
      <c r="Z101" s="197">
        <f>'Budget Filing Data'!AF100</f>
        <v>0</v>
      </c>
      <c r="AA101" s="197">
        <f>'Budget Filing Data'!AG100</f>
        <v>0</v>
      </c>
      <c r="AB101" s="197">
        <f>'Budget Filing Data'!$T100</f>
        <v>0</v>
      </c>
      <c r="AC101" s="197">
        <f>'Budget Filing Data'!$S100</f>
        <v>0</v>
      </c>
      <c r="AD101" s="197">
        <f>'Budget Filing Data'!$V100</f>
        <v>0</v>
      </c>
      <c r="AE101" s="197">
        <f>'Budget Filing Data'!$W100</f>
        <v>0</v>
      </c>
      <c r="AF101" s="198"/>
    </row>
    <row r="102" spans="2:32" ht="15.75">
      <c r="B102" s="195" t="str">
        <f>'Budget Filing Data'!D101</f>
        <v>SCG4020</v>
      </c>
      <c r="C102" s="195" t="str">
        <f>'Budget Filing Data'!E101</f>
        <v>Business Energy Efficiency Surveys</v>
      </c>
      <c r="D102" s="196"/>
      <c r="E102" s="196"/>
      <c r="F102" s="197" t="str">
        <f>'Budget Filing Data'!J101</f>
        <v>Third Party</v>
      </c>
      <c r="G102" s="197" t="str">
        <f>'Budget Filing Data'!H101</f>
        <v>No</v>
      </c>
      <c r="H102" s="196" t="s">
        <v>15</v>
      </c>
      <c r="I102" s="197" t="str">
        <f>'Budget Filing Data'!G101</f>
        <v>Cross Cutting</v>
      </c>
      <c r="J102" s="197" t="str">
        <f>'Budget Filing Data'!I101</f>
        <v>Other</v>
      </c>
      <c r="K102" s="197" t="str">
        <f>'Budget Filing Data'!L101</f>
        <v>Market Support</v>
      </c>
      <c r="L102" s="197">
        <f>'Budget Filing Data'!B101</f>
        <v>2029</v>
      </c>
      <c r="M102" s="610">
        <f t="shared" si="2"/>
        <v>835000</v>
      </c>
      <c r="N102" s="197">
        <f>'Budget Filing Data'!AH101</f>
        <v>70481.149999999994</v>
      </c>
      <c r="O102" s="197">
        <f>'Budget Filing Data'!AI101</f>
        <v>5000</v>
      </c>
      <c r="P102" s="197">
        <f>'Budget Filing Data'!AJ101</f>
        <v>759518.85</v>
      </c>
      <c r="Q102" s="197">
        <f>'Budget Filing Data'!AK101</f>
        <v>0</v>
      </c>
      <c r="R102" s="197">
        <f>'Budget Filing Data'!X101</f>
        <v>0</v>
      </c>
      <c r="S102" s="197">
        <f>('Budget Filing Data'!AC101+'Budget Filing Data'!AD101+'Budget Filing Data'!AE101+'Budget Filing Data'!AP101)/'Budget Filing Data'!AA101</f>
        <v>0</v>
      </c>
      <c r="T102" s="197">
        <f>('Budget Filing Data'!AC101+'Budget Filing Data'!AD101)/'Budget Filing Data'!AB101</f>
        <v>0</v>
      </c>
      <c r="U102" s="197">
        <f>('Budget Filing Data'!AT101+'Budget Filing Data'!AU101)/('Budget Filing Data'!AV101+'Budget Filing Data'!AW101)</f>
        <v>0</v>
      </c>
      <c r="V102" s="197">
        <f>('Budget Filing Data'!AC101+'Budget Filing Data'!AD101+'Budget Filing Data'!AE101+'Budget Filing Data'!AP101)/'Budget Filing Data'!AA101</f>
        <v>0</v>
      </c>
      <c r="W102" s="197">
        <f>'Budget Filing Data'!Q101</f>
        <v>0</v>
      </c>
      <c r="X102" s="197">
        <f>'Budget Filing Data'!R101</f>
        <v>0</v>
      </c>
      <c r="Y102" s="197">
        <f>'Budget Filing Data'!S101</f>
        <v>0</v>
      </c>
      <c r="Z102" s="197">
        <f>'Budget Filing Data'!AF101</f>
        <v>0</v>
      </c>
      <c r="AA102" s="197">
        <f>'Budget Filing Data'!AG101</f>
        <v>0</v>
      </c>
      <c r="AB102" s="197">
        <f>'Budget Filing Data'!$T101</f>
        <v>0</v>
      </c>
      <c r="AC102" s="197">
        <f>'Budget Filing Data'!$S101</f>
        <v>0</v>
      </c>
      <c r="AD102" s="197">
        <f>'Budget Filing Data'!$V101</f>
        <v>0</v>
      </c>
      <c r="AE102" s="197">
        <f>'Budget Filing Data'!$W101</f>
        <v>0</v>
      </c>
      <c r="AF102" s="198"/>
    </row>
    <row r="103" spans="2:32" ht="15.75">
      <c r="B103" s="195" t="str">
        <f>'Budget Filing Data'!D102</f>
        <v>SCG4021</v>
      </c>
      <c r="C103" s="195" t="str">
        <f>'Budget Filing Data'!E102</f>
        <v>Sustainability Studio</v>
      </c>
      <c r="D103" s="196"/>
      <c r="E103" s="196"/>
      <c r="F103" s="197" t="str">
        <f>'Budget Filing Data'!J102</f>
        <v>Core PA</v>
      </c>
      <c r="G103" s="197" t="str">
        <f>'Budget Filing Data'!H102</f>
        <v>No</v>
      </c>
      <c r="H103" s="196" t="s">
        <v>15</v>
      </c>
      <c r="I103" s="197" t="str">
        <f>'Budget Filing Data'!G102</f>
        <v>Cross Cutting</v>
      </c>
      <c r="J103" s="197" t="str">
        <f>'Budget Filing Data'!I102</f>
        <v>Other</v>
      </c>
      <c r="K103" s="197" t="str">
        <f>'Budget Filing Data'!L102</f>
        <v>Market Support</v>
      </c>
      <c r="L103" s="197">
        <f>'Budget Filing Data'!B102</f>
        <v>2029</v>
      </c>
      <c r="M103" s="610">
        <f t="shared" si="2"/>
        <v>1500000</v>
      </c>
      <c r="N103" s="197">
        <f>'Budget Filing Data'!AH102</f>
        <v>74934.149999999994</v>
      </c>
      <c r="O103" s="197">
        <f>'Budget Filing Data'!AI102</f>
        <v>0</v>
      </c>
      <c r="P103" s="197">
        <f>'Budget Filing Data'!AJ102</f>
        <v>1425065.85</v>
      </c>
      <c r="Q103" s="197">
        <f>'Budget Filing Data'!AK102</f>
        <v>0</v>
      </c>
      <c r="R103" s="197">
        <f>'Budget Filing Data'!X102</f>
        <v>0</v>
      </c>
      <c r="S103" s="197">
        <f>('Budget Filing Data'!AC102+'Budget Filing Data'!AD102+'Budget Filing Data'!AE102+'Budget Filing Data'!AP102)/'Budget Filing Data'!AA102</f>
        <v>0</v>
      </c>
      <c r="T103" s="197">
        <f>('Budget Filing Data'!AC102+'Budget Filing Data'!AD102)/'Budget Filing Data'!AB102</f>
        <v>0</v>
      </c>
      <c r="U103" s="197">
        <f>('Budget Filing Data'!AT102+'Budget Filing Data'!AU102)/('Budget Filing Data'!AV102+'Budget Filing Data'!AW102)</f>
        <v>0</v>
      </c>
      <c r="V103" s="197">
        <f>('Budget Filing Data'!AC102+'Budget Filing Data'!AD102+'Budget Filing Data'!AE102+'Budget Filing Data'!AP102)/'Budget Filing Data'!AA102</f>
        <v>0</v>
      </c>
      <c r="W103" s="197">
        <f>'Budget Filing Data'!Q102</f>
        <v>0</v>
      </c>
      <c r="X103" s="197">
        <f>'Budget Filing Data'!R102</f>
        <v>0</v>
      </c>
      <c r="Y103" s="197">
        <f>'Budget Filing Data'!S102</f>
        <v>0</v>
      </c>
      <c r="Z103" s="197">
        <f>'Budget Filing Data'!AF102</f>
        <v>0</v>
      </c>
      <c r="AA103" s="197">
        <f>'Budget Filing Data'!AG102</f>
        <v>0</v>
      </c>
      <c r="AB103" s="197">
        <f>'Budget Filing Data'!$T102</f>
        <v>0</v>
      </c>
      <c r="AC103" s="197">
        <f>'Budget Filing Data'!$S102</f>
        <v>0</v>
      </c>
      <c r="AD103" s="197">
        <f>'Budget Filing Data'!$V102</f>
        <v>0</v>
      </c>
      <c r="AE103" s="197">
        <f>'Budget Filing Data'!$W102</f>
        <v>0</v>
      </c>
      <c r="AF103" s="198"/>
    </row>
    <row r="104" spans="2:32" ht="15.75">
      <c r="B104" s="195" t="str">
        <f>'Budget Filing Data'!D103</f>
        <v>SCG4022</v>
      </c>
      <c r="C104" s="195" t="str">
        <f>'Budget Filing Data'!E103</f>
        <v>On-Bill Financing</v>
      </c>
      <c r="D104" s="434" t="s">
        <v>42</v>
      </c>
      <c r="E104" s="434" t="s">
        <v>278</v>
      </c>
      <c r="F104" s="197" t="str">
        <f>'Budget Filing Data'!J103</f>
        <v>Core PA</v>
      </c>
      <c r="G104" s="197" t="str">
        <f>'Budget Filing Data'!H103</f>
        <v>No</v>
      </c>
      <c r="H104" s="196" t="s">
        <v>15</v>
      </c>
      <c r="I104" s="197" t="str">
        <f>'Budget Filing Data'!G103</f>
        <v>Finance</v>
      </c>
      <c r="J104" s="197" t="str">
        <f>'Budget Filing Data'!I103</f>
        <v>Financing</v>
      </c>
      <c r="K104" s="197" t="str">
        <f>'Budget Filing Data'!L103</f>
        <v>Market Support</v>
      </c>
      <c r="L104" s="197">
        <f>'Budget Filing Data'!B103</f>
        <v>2029</v>
      </c>
      <c r="M104" s="610">
        <f t="shared" si="2"/>
        <v>750000</v>
      </c>
      <c r="N104" s="197">
        <f>'Budget Filing Data'!AH103</f>
        <v>347804.85</v>
      </c>
      <c r="O104" s="197">
        <f>'Budget Filing Data'!AI103</f>
        <v>190519.6</v>
      </c>
      <c r="P104" s="197">
        <f>'Budget Filing Data'!AJ103</f>
        <v>211675.55</v>
      </c>
      <c r="Q104" s="197">
        <f>'Budget Filing Data'!AK103</f>
        <v>0</v>
      </c>
      <c r="R104" s="197">
        <f>'Budget Filing Data'!X103</f>
        <v>0</v>
      </c>
      <c r="S104" s="197">
        <f>('Budget Filing Data'!AC103+'Budget Filing Data'!AD103+'Budget Filing Data'!AE103+'Budget Filing Data'!AP103)/'Budget Filing Data'!AA103</f>
        <v>0</v>
      </c>
      <c r="T104" s="197">
        <f>('Budget Filing Data'!AC103+'Budget Filing Data'!AD103)/'Budget Filing Data'!AB103</f>
        <v>0</v>
      </c>
      <c r="U104" s="197">
        <f>('Budget Filing Data'!AT103+'Budget Filing Data'!AU103)/('Budget Filing Data'!AV103+'Budget Filing Data'!AW103)</f>
        <v>0</v>
      </c>
      <c r="V104" s="197">
        <f>('Budget Filing Data'!AC103+'Budget Filing Data'!AD103+'Budget Filing Data'!AE103+'Budget Filing Data'!AP103)/'Budget Filing Data'!AA103</f>
        <v>0</v>
      </c>
      <c r="W104" s="197">
        <f>'Budget Filing Data'!Q103</f>
        <v>0</v>
      </c>
      <c r="X104" s="197">
        <f>'Budget Filing Data'!R103</f>
        <v>0</v>
      </c>
      <c r="Y104" s="197">
        <f>'Budget Filing Data'!S103</f>
        <v>0</v>
      </c>
      <c r="Z104" s="197">
        <f>'Budget Filing Data'!AF103</f>
        <v>0</v>
      </c>
      <c r="AA104" s="197">
        <f>'Budget Filing Data'!AG103</f>
        <v>0</v>
      </c>
      <c r="AB104" s="197">
        <f>'Budget Filing Data'!$T103</f>
        <v>0</v>
      </c>
      <c r="AC104" s="197">
        <f>'Budget Filing Data'!$S103</f>
        <v>0</v>
      </c>
      <c r="AD104" s="197">
        <f>'Budget Filing Data'!$V103</f>
        <v>0</v>
      </c>
      <c r="AE104" s="197">
        <f>'Budget Filing Data'!$W103</f>
        <v>0</v>
      </c>
      <c r="AF104" s="198"/>
    </row>
    <row r="105" spans="2:32" ht="15.75">
      <c r="B105" s="195" t="str">
        <f>'Budget Filing Data'!D104</f>
        <v>SCG4023</v>
      </c>
      <c r="C105" s="195" t="str">
        <f>'Budget Filing Data'!E104</f>
        <v>Integrated Demand-Side Management (IDSM)</v>
      </c>
      <c r="D105" s="196"/>
      <c r="E105" s="196"/>
      <c r="F105" s="197" t="str">
        <f>'Budget Filing Data'!J104</f>
        <v>Core PA</v>
      </c>
      <c r="G105" s="197" t="str">
        <f>'Budget Filing Data'!H104</f>
        <v>No</v>
      </c>
      <c r="H105" s="196" t="s">
        <v>15</v>
      </c>
      <c r="I105" s="197" t="str">
        <f>'Budget Filing Data'!G104</f>
        <v>Cross Cutting</v>
      </c>
      <c r="J105" s="197" t="str">
        <f>'Budget Filing Data'!I104</f>
        <v>Integrated Demand-Side Management</v>
      </c>
      <c r="K105" s="197" t="str">
        <f>'Budget Filing Data'!L104</f>
        <v>Market Support</v>
      </c>
      <c r="L105" s="197">
        <f>'Budget Filing Data'!B104</f>
        <v>2029</v>
      </c>
      <c r="M105" s="610">
        <f t="shared" si="2"/>
        <v>300000</v>
      </c>
      <c r="N105" s="197">
        <f>'Budget Filing Data'!AH104</f>
        <v>24938.35</v>
      </c>
      <c r="O105" s="197">
        <f>'Budget Filing Data'!AI104</f>
        <v>0</v>
      </c>
      <c r="P105" s="197">
        <f>'Budget Filing Data'!AJ104</f>
        <v>275061.65000000002</v>
      </c>
      <c r="Q105" s="197">
        <f>'Budget Filing Data'!AK104</f>
        <v>0</v>
      </c>
      <c r="R105" s="197">
        <f>'Budget Filing Data'!X104</f>
        <v>0</v>
      </c>
      <c r="S105" s="197">
        <f>('Budget Filing Data'!AC104+'Budget Filing Data'!AD104+'Budget Filing Data'!AE104+'Budget Filing Data'!AP104)/'Budget Filing Data'!AA104</f>
        <v>0</v>
      </c>
      <c r="T105" s="197">
        <f>('Budget Filing Data'!AC104+'Budget Filing Data'!AD104)/'Budget Filing Data'!AB104</f>
        <v>0</v>
      </c>
      <c r="U105" s="197">
        <f>('Budget Filing Data'!AT104+'Budget Filing Data'!AU104)/('Budget Filing Data'!AV104+'Budget Filing Data'!AW104)</f>
        <v>0</v>
      </c>
      <c r="V105" s="197">
        <f>('Budget Filing Data'!AC104+'Budget Filing Data'!AD104+'Budget Filing Data'!AE104+'Budget Filing Data'!AP104)/'Budget Filing Data'!AA104</f>
        <v>0</v>
      </c>
      <c r="W105" s="197">
        <f>'Budget Filing Data'!Q104</f>
        <v>0</v>
      </c>
      <c r="X105" s="197">
        <f>'Budget Filing Data'!R104</f>
        <v>0</v>
      </c>
      <c r="Y105" s="197">
        <f>'Budget Filing Data'!S104</f>
        <v>0</v>
      </c>
      <c r="Z105" s="197">
        <f>'Budget Filing Data'!AF104</f>
        <v>0</v>
      </c>
      <c r="AA105" s="197">
        <f>'Budget Filing Data'!AG104</f>
        <v>0</v>
      </c>
      <c r="AB105" s="197">
        <f>'Budget Filing Data'!$T104</f>
        <v>0</v>
      </c>
      <c r="AC105" s="197">
        <f>'Budget Filing Data'!$S104</f>
        <v>0</v>
      </c>
      <c r="AD105" s="197">
        <f>'Budget Filing Data'!$V104</f>
        <v>0</v>
      </c>
      <c r="AE105" s="197">
        <f>'Budget Filing Data'!$W104</f>
        <v>0</v>
      </c>
      <c r="AF105" s="198"/>
    </row>
    <row r="106" spans="2:32" ht="15.75">
      <c r="B106" s="195" t="str">
        <f>'Budget Filing Data'!D105</f>
        <v>SCG_SW_CSA_Appl</v>
      </c>
      <c r="C106" s="195" t="str">
        <f>'Budget Filing Data'!E105</f>
        <v>C&amp;S-SW-Appliance Standards Advocacy</v>
      </c>
      <c r="D106" s="434" t="s">
        <v>42</v>
      </c>
      <c r="E106" s="434" t="s">
        <v>279</v>
      </c>
      <c r="F106" s="197" t="str">
        <f>'Budget Filing Data'!J105</f>
        <v>Third Party</v>
      </c>
      <c r="G106" s="197" t="str">
        <f>'Budget Filing Data'!H105</f>
        <v>Yes</v>
      </c>
      <c r="H106" s="196" t="s">
        <v>15</v>
      </c>
      <c r="I106" s="197" t="str">
        <f>'Budget Filing Data'!G105</f>
        <v>Codes &amp; Standards</v>
      </c>
      <c r="J106" s="197" t="str">
        <f>'Budget Filing Data'!I105</f>
        <v>Codes and Standards</v>
      </c>
      <c r="K106" s="197" t="str">
        <f>'Budget Filing Data'!L105</f>
        <v>Codes and Standards</v>
      </c>
      <c r="L106" s="197">
        <f>'Budget Filing Data'!B105</f>
        <v>2029</v>
      </c>
      <c r="M106" s="610">
        <f t="shared" si="2"/>
        <v>402243.76819999999</v>
      </c>
      <c r="N106" s="197">
        <f>'Budget Filing Data'!AH105</f>
        <v>0</v>
      </c>
      <c r="O106" s="197">
        <f>'Budget Filing Data'!AI105</f>
        <v>0</v>
      </c>
      <c r="P106" s="197">
        <f>'Budget Filing Data'!AJ105</f>
        <v>402243.76819999999</v>
      </c>
      <c r="Q106" s="197">
        <f>'Budget Filing Data'!AK105</f>
        <v>0</v>
      </c>
      <c r="R106" s="197">
        <f>'Budget Filing Data'!X105</f>
        <v>14597195.33</v>
      </c>
      <c r="S106" s="197">
        <f>('Budget Filing Data'!AC105+'Budget Filing Data'!AD105+'Budget Filing Data'!AE105+'Budget Filing Data'!AP105)/'Budget Filing Data'!AA105</f>
        <v>5.2741398931086731</v>
      </c>
      <c r="T106" s="197">
        <f>('Budget Filing Data'!AC105+'Budget Filing Data'!AD105)/'Budget Filing Data'!AB105</f>
        <v>36.289425669217863</v>
      </c>
      <c r="U106" s="197">
        <f>('Budget Filing Data'!AT105+'Budget Filing Data'!AU105)/('Budget Filing Data'!AV105+'Budget Filing Data'!AW105)</f>
        <v>0.36449635446231005</v>
      </c>
      <c r="V106" s="197">
        <f>('Budget Filing Data'!AC105+'Budget Filing Data'!AD105+'Budget Filing Data'!AE105+'Budget Filing Data'!AP105)/'Budget Filing Data'!AA105</f>
        <v>5.2741398931086731</v>
      </c>
      <c r="W106" s="197">
        <f>'Budget Filing Data'!Q105</f>
        <v>0</v>
      </c>
      <c r="X106" s="197">
        <f>'Budget Filing Data'!R105</f>
        <v>0</v>
      </c>
      <c r="Y106" s="197">
        <f>'Budget Filing Data'!S105</f>
        <v>453412.10749999998</v>
      </c>
      <c r="Z106" s="197">
        <f>'Budget Filing Data'!AF105</f>
        <v>0</v>
      </c>
      <c r="AA106" s="197">
        <f>'Budget Filing Data'!AG105</f>
        <v>2407.6182910000002</v>
      </c>
      <c r="AB106" s="197">
        <f>'Budget Filing Data'!$T105</f>
        <v>0</v>
      </c>
      <c r="AC106" s="197">
        <f>'Budget Filing Data'!$S105</f>
        <v>453412.10749999998</v>
      </c>
      <c r="AD106" s="197">
        <f>'Budget Filing Data'!$V105</f>
        <v>0</v>
      </c>
      <c r="AE106" s="197">
        <f>'Budget Filing Data'!$W105</f>
        <v>28655.184840000002</v>
      </c>
      <c r="AF106" s="198"/>
    </row>
    <row r="107" spans="2:32" ht="15.75">
      <c r="B107" s="195" t="str">
        <f>'Budget Filing Data'!D106</f>
        <v>SCG_SW_CSA_Bldg</v>
      </c>
      <c r="C107" s="195" t="str">
        <f>'Budget Filing Data'!E106</f>
        <v>C&amp;S-SW-Building Codes Advocacy</v>
      </c>
      <c r="D107" s="196"/>
      <c r="E107" s="196"/>
      <c r="F107" s="197" t="str">
        <f>'Budget Filing Data'!J106</f>
        <v>Third Party</v>
      </c>
      <c r="G107" s="197" t="str">
        <f>'Budget Filing Data'!H106</f>
        <v>Yes</v>
      </c>
      <c r="H107" s="196" t="s">
        <v>15</v>
      </c>
      <c r="I107" s="197" t="str">
        <f>'Budget Filing Data'!G106</f>
        <v>Codes &amp; Standards</v>
      </c>
      <c r="J107" s="197" t="str">
        <f>'Budget Filing Data'!I106</f>
        <v>Codes and Standards</v>
      </c>
      <c r="K107" s="197" t="str">
        <f>'Budget Filing Data'!L106</f>
        <v>Codes and Standards</v>
      </c>
      <c r="L107" s="197">
        <f>'Budget Filing Data'!B106</f>
        <v>2029</v>
      </c>
      <c r="M107" s="610">
        <f t="shared" si="2"/>
        <v>844998.15040000004</v>
      </c>
      <c r="N107" s="197">
        <f>'Budget Filing Data'!AH106</f>
        <v>0</v>
      </c>
      <c r="O107" s="197">
        <f>'Budget Filing Data'!AI106</f>
        <v>0</v>
      </c>
      <c r="P107" s="197">
        <f>'Budget Filing Data'!AJ106</f>
        <v>844998.15040000004</v>
      </c>
      <c r="Q107" s="197">
        <f>'Budget Filing Data'!AK106</f>
        <v>0</v>
      </c>
      <c r="R107" s="197">
        <f>'Budget Filing Data'!X106</f>
        <v>169391326.40000001</v>
      </c>
      <c r="S107" s="197">
        <f>('Budget Filing Data'!AC106+'Budget Filing Data'!AD106+'Budget Filing Data'!AE106+'Budget Filing Data'!AP106)/'Budget Filing Data'!AA106</f>
        <v>1.6431734469797863</v>
      </c>
      <c r="T107" s="197">
        <f>('Budget Filing Data'!AC106+'Budget Filing Data'!AD106)/'Budget Filing Data'!AB106</f>
        <v>200.46354700281245</v>
      </c>
      <c r="U107" s="197">
        <f>('Budget Filing Data'!AT106+'Budget Filing Data'!AU106)/('Budget Filing Data'!AV106+'Budget Filing Data'!AW106)</f>
        <v>0.55470145628486989</v>
      </c>
      <c r="V107" s="197">
        <f>('Budget Filing Data'!AC106+'Budget Filing Data'!AD106+'Budget Filing Data'!AE106+'Budget Filing Data'!AP106)/'Budget Filing Data'!AA106</f>
        <v>1.6431734469797863</v>
      </c>
      <c r="W107" s="197">
        <f>'Budget Filing Data'!Q106</f>
        <v>0</v>
      </c>
      <c r="X107" s="197">
        <f>'Budget Filing Data'!R106</f>
        <v>0</v>
      </c>
      <c r="Y107" s="197">
        <f>'Budget Filing Data'!S106</f>
        <v>16267253.949999999</v>
      </c>
      <c r="Z107" s="197">
        <f>'Budget Filing Data'!AF106</f>
        <v>0</v>
      </c>
      <c r="AA107" s="197">
        <f>'Budget Filing Data'!AG106</f>
        <v>86379.118489999993</v>
      </c>
      <c r="AB107" s="197">
        <f>'Budget Filing Data'!$T106</f>
        <v>0</v>
      </c>
      <c r="AC107" s="197">
        <f>'Budget Filing Data'!$S106</f>
        <v>16267253.949999999</v>
      </c>
      <c r="AD107" s="197">
        <f>'Budget Filing Data'!$V106</f>
        <v>0</v>
      </c>
      <c r="AE107" s="197">
        <f>'Budget Filing Data'!$W106</f>
        <v>1343326.0530000001</v>
      </c>
      <c r="AF107" s="198"/>
    </row>
    <row r="108" spans="2:32" ht="15.75">
      <c r="B108" s="195" t="str">
        <f>'Budget Filing Data'!D107</f>
        <v>SCG_SW_CSA_Natl</v>
      </c>
      <c r="C108" s="195" t="str">
        <f>'Budget Filing Data'!E107</f>
        <v>C&amp;S-SW-Federal Codes Advocacy</v>
      </c>
      <c r="D108" s="196"/>
      <c r="E108" s="196"/>
      <c r="F108" s="197" t="str">
        <f>'Budget Filing Data'!J107</f>
        <v>Third Party</v>
      </c>
      <c r="G108" s="197" t="str">
        <f>'Budget Filing Data'!H107</f>
        <v>Yes</v>
      </c>
      <c r="H108" s="196" t="s">
        <v>15</v>
      </c>
      <c r="I108" s="197" t="str">
        <f>'Budget Filing Data'!G107</f>
        <v>Codes &amp; Standards</v>
      </c>
      <c r="J108" s="197" t="str">
        <f>'Budget Filing Data'!I107</f>
        <v>Codes and Standards</v>
      </c>
      <c r="K108" s="197" t="str">
        <f>'Budget Filing Data'!L107</f>
        <v>Codes and Standards</v>
      </c>
      <c r="L108" s="197">
        <f>'Budget Filing Data'!B107</f>
        <v>2029</v>
      </c>
      <c r="M108" s="610">
        <f t="shared" si="2"/>
        <v>511935.99619999999</v>
      </c>
      <c r="N108" s="197">
        <f>'Budget Filing Data'!AH107</f>
        <v>0</v>
      </c>
      <c r="O108" s="197">
        <f>'Budget Filing Data'!AI107</f>
        <v>0</v>
      </c>
      <c r="P108" s="197">
        <f>'Budget Filing Data'!AJ107</f>
        <v>511935.99619999999</v>
      </c>
      <c r="Q108" s="197">
        <f>'Budget Filing Data'!AK107</f>
        <v>0</v>
      </c>
      <c r="R108" s="197">
        <f>'Budget Filing Data'!X107</f>
        <v>30711918.100000001</v>
      </c>
      <c r="S108" s="197">
        <f>('Budget Filing Data'!AC107+'Budget Filing Data'!AD107+'Budget Filing Data'!AE107+'Budget Filing Data'!AP107)/'Budget Filing Data'!AA107</f>
        <v>1.6354799381264422</v>
      </c>
      <c r="T108" s="197">
        <f>('Budget Filing Data'!AC107+'Budget Filing Data'!AD107)/'Budget Filing Data'!AB107</f>
        <v>59.991714436899372</v>
      </c>
      <c r="U108" s="197">
        <f>('Budget Filing Data'!AT107+'Budget Filing Data'!AU107)/('Budget Filing Data'!AV107+'Budget Filing Data'!AW107)</f>
        <v>0.4141068600463787</v>
      </c>
      <c r="V108" s="197">
        <f>('Budget Filing Data'!AC107+'Budget Filing Data'!AD107+'Budget Filing Data'!AE107+'Budget Filing Data'!AP107)/'Budget Filing Data'!AA107</f>
        <v>1.6354799381264422</v>
      </c>
      <c r="W108" s="197">
        <f>'Budget Filing Data'!Q107</f>
        <v>0</v>
      </c>
      <c r="X108" s="197">
        <f>'Budget Filing Data'!R107</f>
        <v>0</v>
      </c>
      <c r="Y108" s="197">
        <f>'Budget Filing Data'!S107</f>
        <v>371135.51750000002</v>
      </c>
      <c r="Z108" s="197">
        <f>'Budget Filing Data'!AF107</f>
        <v>0</v>
      </c>
      <c r="AA108" s="197">
        <f>'Budget Filing Data'!AG107</f>
        <v>1970.7295979999999</v>
      </c>
      <c r="AB108" s="197">
        <f>'Budget Filing Data'!$T107</f>
        <v>0</v>
      </c>
      <c r="AC108" s="197">
        <f>'Budget Filing Data'!$S107</f>
        <v>371135.51750000002</v>
      </c>
      <c r="AD108" s="197">
        <f>'Budget Filing Data'!$V107</f>
        <v>0</v>
      </c>
      <c r="AE108" s="197">
        <f>'Budget Filing Data'!$W107</f>
        <v>53505.654849999999</v>
      </c>
      <c r="AF108" s="198"/>
    </row>
    <row r="109" spans="2:32" ht="15.75">
      <c r="B109" s="195" t="str">
        <f>'Budget Filing Data'!D108</f>
        <v>SCG_SW_ETP_Gas</v>
      </c>
      <c r="C109" s="195" t="str">
        <f>'Budget Filing Data'!E108</f>
        <v>ET-SW-Emerging Technologies, Gas</v>
      </c>
      <c r="D109" s="196"/>
      <c r="E109" s="196"/>
      <c r="F109" s="197" t="str">
        <f>'Budget Filing Data'!J108</f>
        <v>Third Party</v>
      </c>
      <c r="G109" s="197" t="str">
        <f>'Budget Filing Data'!H108</f>
        <v>Yes</v>
      </c>
      <c r="H109" s="196" t="s">
        <v>15</v>
      </c>
      <c r="I109" s="197" t="str">
        <f>'Budget Filing Data'!G108</f>
        <v>Emerging Tech</v>
      </c>
      <c r="J109" s="197" t="str">
        <f>'Budget Filing Data'!I108</f>
        <v>Emerging Technologies</v>
      </c>
      <c r="K109" s="197" t="str">
        <f>'Budget Filing Data'!L108</f>
        <v>Market Support</v>
      </c>
      <c r="L109" s="197">
        <f>'Budget Filing Data'!B108</f>
        <v>2029</v>
      </c>
      <c r="M109" s="610">
        <f t="shared" si="2"/>
        <v>1657875</v>
      </c>
      <c r="N109" s="197">
        <f>'Budget Filing Data'!AH108</f>
        <v>22105</v>
      </c>
      <c r="O109" s="197">
        <f>'Budget Filing Data'!AI108</f>
        <v>6410.45</v>
      </c>
      <c r="P109" s="197">
        <f>'Budget Filing Data'!AJ108</f>
        <v>1629359.55</v>
      </c>
      <c r="Q109" s="197">
        <f>'Budget Filing Data'!AK108</f>
        <v>0</v>
      </c>
      <c r="R109" s="197">
        <f>'Budget Filing Data'!X108</f>
        <v>0</v>
      </c>
      <c r="S109" s="197">
        <f>('Budget Filing Data'!AC108+'Budget Filing Data'!AD108+'Budget Filing Data'!AE108+'Budget Filing Data'!AP108)/'Budget Filing Data'!AA108</f>
        <v>0</v>
      </c>
      <c r="T109" s="197">
        <f>('Budget Filing Data'!AC108+'Budget Filing Data'!AD108)/'Budget Filing Data'!AB108</f>
        <v>0</v>
      </c>
      <c r="U109" s="197">
        <f>('Budget Filing Data'!AT108+'Budget Filing Data'!AU108)/('Budget Filing Data'!AV108+'Budget Filing Data'!AW108)</f>
        <v>0</v>
      </c>
      <c r="V109" s="197">
        <f>('Budget Filing Data'!AC108+'Budget Filing Data'!AD108+'Budget Filing Data'!AE108+'Budget Filing Data'!AP108)/'Budget Filing Data'!AA108</f>
        <v>0</v>
      </c>
      <c r="W109" s="197">
        <f>'Budget Filing Data'!Q108</f>
        <v>0</v>
      </c>
      <c r="X109" s="197">
        <f>'Budget Filing Data'!R108</f>
        <v>0</v>
      </c>
      <c r="Y109" s="197">
        <f>'Budget Filing Data'!S108</f>
        <v>0</v>
      </c>
      <c r="Z109" s="197">
        <f>'Budget Filing Data'!AF108</f>
        <v>0</v>
      </c>
      <c r="AA109" s="197">
        <f>'Budget Filing Data'!AG108</f>
        <v>0</v>
      </c>
      <c r="AB109" s="197">
        <f>'Budget Filing Data'!$T108</f>
        <v>0</v>
      </c>
      <c r="AC109" s="197">
        <f>'Budget Filing Data'!$S108</f>
        <v>0</v>
      </c>
      <c r="AD109" s="197">
        <f>'Budget Filing Data'!$V108</f>
        <v>0</v>
      </c>
      <c r="AE109" s="197">
        <f>'Budget Filing Data'!$W108</f>
        <v>0</v>
      </c>
      <c r="AF109" s="198"/>
    </row>
    <row r="110" spans="2:32" ht="15.75">
      <c r="B110" s="195" t="str">
        <f>'Budget Filing Data'!D109</f>
        <v>SCG_SW_FS</v>
      </c>
      <c r="C110" s="195" t="str">
        <f>'Budget Filing Data'!E109</f>
        <v>COM-SW-Point of Sale Food Service</v>
      </c>
      <c r="D110" s="196"/>
      <c r="E110" s="196"/>
      <c r="F110" s="197" t="str">
        <f>'Budget Filing Data'!J109</f>
        <v>Third Party</v>
      </c>
      <c r="G110" s="197" t="str">
        <f>'Budget Filing Data'!H109</f>
        <v>Yes</v>
      </c>
      <c r="H110" s="196" t="s">
        <v>24</v>
      </c>
      <c r="I110" s="197" t="str">
        <f>'Budget Filing Data'!G109</f>
        <v>Commercial</v>
      </c>
      <c r="J110" s="197" t="str">
        <f>'Budget Filing Data'!I109</f>
        <v>Other</v>
      </c>
      <c r="K110" s="197" t="str">
        <f>'Budget Filing Data'!L109</f>
        <v>Resource Acquisition</v>
      </c>
      <c r="L110" s="197">
        <f>'Budget Filing Data'!B109</f>
        <v>2029</v>
      </c>
      <c r="M110" s="610">
        <f t="shared" si="2"/>
        <v>5040699.9989</v>
      </c>
      <c r="N110" s="197">
        <f>'Budget Filing Data'!AH109</f>
        <v>472779.3003</v>
      </c>
      <c r="O110" s="197">
        <f>'Budget Filing Data'!AI109</f>
        <v>361649.40659999999</v>
      </c>
      <c r="P110" s="197">
        <f>'Budget Filing Data'!AJ109</f>
        <v>2176736.9040000001</v>
      </c>
      <c r="Q110" s="197">
        <f>'Budget Filing Data'!AK109</f>
        <v>2029534.388</v>
      </c>
      <c r="R110" s="197">
        <f>'Budget Filing Data'!X109</f>
        <v>9634840.3959999997</v>
      </c>
      <c r="S110" s="197">
        <f>('Budget Filing Data'!AC109+'Budget Filing Data'!AD109+'Budget Filing Data'!AE109+'Budget Filing Data'!AP109)/'Budget Filing Data'!AA109</f>
        <v>1.3332606744792483</v>
      </c>
      <c r="T110" s="197">
        <f>('Budget Filing Data'!AC109+'Budget Filing Data'!AD109)/'Budget Filing Data'!AB109</f>
        <v>1.9415481511057988</v>
      </c>
      <c r="U110" s="197">
        <f>('Budget Filing Data'!AT109+'Budget Filing Data'!AU109)/('Budget Filing Data'!AV109+'Budget Filing Data'!AW109)</f>
        <v>0.49348173589070071</v>
      </c>
      <c r="V110" s="197">
        <f>('Budget Filing Data'!AC109+'Budget Filing Data'!AD109+'Budget Filing Data'!AE109+'Budget Filing Data'!AP109)/'Budget Filing Data'!AA109</f>
        <v>1.3332606744792483</v>
      </c>
      <c r="W110" s="197">
        <f>'Budget Filing Data'!Q109</f>
        <v>0</v>
      </c>
      <c r="X110" s="197">
        <f>'Budget Filing Data'!R109</f>
        <v>0</v>
      </c>
      <c r="Y110" s="197">
        <f>'Budget Filing Data'!S109</f>
        <v>503811.84419999999</v>
      </c>
      <c r="Z110" s="197">
        <f>'Budget Filing Data'!AF109</f>
        <v>0</v>
      </c>
      <c r="AA110" s="197">
        <f>'Budget Filing Data'!AG109</f>
        <v>2675.2408930000001</v>
      </c>
      <c r="AB110" s="197">
        <f>'Budget Filing Data'!$T109</f>
        <v>0</v>
      </c>
      <c r="AC110" s="197">
        <f>'Budget Filing Data'!$S109</f>
        <v>503811.84419999999</v>
      </c>
      <c r="AD110" s="197">
        <f>'Budget Filing Data'!$V109</f>
        <v>0</v>
      </c>
      <c r="AE110" s="197">
        <f>'Budget Filing Data'!$W109</f>
        <v>31506.476320000002</v>
      </c>
      <c r="AF110" s="198"/>
    </row>
    <row r="111" spans="2:32" ht="15.75">
      <c r="B111" s="195" t="str">
        <f>'Budget Filing Data'!D110</f>
        <v>SCG_SW_HESC</v>
      </c>
      <c r="C111" s="195" t="str">
        <f>'Budget Filing Data'!E110</f>
        <v>SW Home Energy Score California</v>
      </c>
      <c r="D111" s="434" t="s">
        <v>48</v>
      </c>
      <c r="E111" s="196" t="s">
        <v>280</v>
      </c>
      <c r="F111" s="197" t="str">
        <f>'Budget Filing Data'!J110</f>
        <v>Third Party</v>
      </c>
      <c r="G111" s="197" t="str">
        <f>'Budget Filing Data'!H110</f>
        <v>Yes</v>
      </c>
      <c r="H111" s="196" t="s">
        <v>24</v>
      </c>
      <c r="I111" s="197" t="str">
        <f>'Budget Filing Data'!G110</f>
        <v>Residential</v>
      </c>
      <c r="J111" s="197" t="str">
        <f>'Budget Filing Data'!I110</f>
        <v>Other</v>
      </c>
      <c r="K111" s="197" t="str">
        <f>'Budget Filing Data'!L110</f>
        <v>Market Support</v>
      </c>
      <c r="L111" s="197">
        <f>'Budget Filing Data'!B110</f>
        <v>2029</v>
      </c>
      <c r="M111" s="610">
        <f t="shared" si="2"/>
        <v>465830.69519999996</v>
      </c>
      <c r="N111" s="197">
        <f>'Budget Filing Data'!AH110</f>
        <v>14582.287200000001</v>
      </c>
      <c r="O111" s="197">
        <f>'Budget Filing Data'!AI110</f>
        <v>35360</v>
      </c>
      <c r="P111" s="197">
        <f>'Budget Filing Data'!AJ110</f>
        <v>95438.407999999996</v>
      </c>
      <c r="Q111" s="197">
        <f>'Budget Filing Data'!AK110</f>
        <v>320450</v>
      </c>
      <c r="R111" s="197">
        <f>'Budget Filing Data'!X110</f>
        <v>0</v>
      </c>
      <c r="S111" s="197">
        <f>('Budget Filing Data'!AC110+'Budget Filing Data'!AD110+'Budget Filing Data'!AE110+'Budget Filing Data'!AP110)/'Budget Filing Data'!AA110</f>
        <v>0</v>
      </c>
      <c r="T111" s="197">
        <f>('Budget Filing Data'!AC110+'Budget Filing Data'!AD110)/'Budget Filing Data'!AB110</f>
        <v>0</v>
      </c>
      <c r="U111" s="197">
        <f>('Budget Filing Data'!AT110+'Budget Filing Data'!AU110)/('Budget Filing Data'!AV110+'Budget Filing Data'!AW110)</f>
        <v>0</v>
      </c>
      <c r="V111" s="197">
        <f>('Budget Filing Data'!AC110+'Budget Filing Data'!AD110+'Budget Filing Data'!AE110+'Budget Filing Data'!AP110)/'Budget Filing Data'!AA110</f>
        <v>0</v>
      </c>
      <c r="W111" s="197">
        <f>'Budget Filing Data'!Q110</f>
        <v>0</v>
      </c>
      <c r="X111" s="197">
        <f>'Budget Filing Data'!R110</f>
        <v>0</v>
      </c>
      <c r="Y111" s="197">
        <f>'Budget Filing Data'!S110</f>
        <v>0</v>
      </c>
      <c r="Z111" s="197">
        <f>'Budget Filing Data'!AF110</f>
        <v>0</v>
      </c>
      <c r="AA111" s="197">
        <f>'Budget Filing Data'!AG110</f>
        <v>0</v>
      </c>
      <c r="AB111" s="197">
        <f>'Budget Filing Data'!$T110</f>
        <v>0</v>
      </c>
      <c r="AC111" s="197">
        <f>'Budget Filing Data'!$S110</f>
        <v>0</v>
      </c>
      <c r="AD111" s="197">
        <f>'Budget Filing Data'!$V110</f>
        <v>0</v>
      </c>
      <c r="AE111" s="197">
        <f>'Budget Filing Data'!$W110</f>
        <v>0</v>
      </c>
      <c r="AF111" s="198"/>
    </row>
    <row r="112" spans="2:32" ht="15.75">
      <c r="B112" s="195" t="str">
        <f>'Budget Filing Data'!D111</f>
        <v>SCG_SW_HVAC_QIQM</v>
      </c>
      <c r="C112" s="195" t="str">
        <f>'Budget Filing Data'!E111</f>
        <v>RES-SW-HVAC QI/QM Program</v>
      </c>
      <c r="D112" s="196"/>
      <c r="E112" s="196"/>
      <c r="F112" s="197" t="str">
        <f>'Budget Filing Data'!J111</f>
        <v>Third Party</v>
      </c>
      <c r="G112" s="197" t="str">
        <f>'Budget Filing Data'!H111</f>
        <v>Yes</v>
      </c>
      <c r="H112" s="196" t="s">
        <v>24</v>
      </c>
      <c r="I112" s="197" t="str">
        <f>'Budget Filing Data'!G111</f>
        <v>Residential</v>
      </c>
      <c r="J112" s="197" t="str">
        <f>'Budget Filing Data'!I111</f>
        <v>Other</v>
      </c>
      <c r="K112" s="197" t="str">
        <f>'Budget Filing Data'!L111</f>
        <v>Market Support</v>
      </c>
      <c r="L112" s="197">
        <f>'Budget Filing Data'!B111</f>
        <v>2029</v>
      </c>
      <c r="M112" s="610">
        <f t="shared" si="2"/>
        <v>609960</v>
      </c>
      <c r="N112" s="197">
        <f>'Budget Filing Data'!AH111</f>
        <v>30498</v>
      </c>
      <c r="O112" s="197">
        <f>'Budget Filing Data'!AI111</f>
        <v>30498</v>
      </c>
      <c r="P112" s="197">
        <f>'Budget Filing Data'!AJ111</f>
        <v>155915.5</v>
      </c>
      <c r="Q112" s="197">
        <f>'Budget Filing Data'!AK111</f>
        <v>393048.5</v>
      </c>
      <c r="R112" s="197">
        <f>'Budget Filing Data'!X111</f>
        <v>0</v>
      </c>
      <c r="S112" s="197">
        <f>('Budget Filing Data'!AC111+'Budget Filing Data'!AD111+'Budget Filing Data'!AE111+'Budget Filing Data'!AP111)/'Budget Filing Data'!AA111</f>
        <v>0</v>
      </c>
      <c r="T112" s="197">
        <f>('Budget Filing Data'!AC111+'Budget Filing Data'!AD111)/'Budget Filing Data'!AB111</f>
        <v>0</v>
      </c>
      <c r="U112" s="197">
        <f>('Budget Filing Data'!AT111+'Budget Filing Data'!AU111)/('Budget Filing Data'!AV111+'Budget Filing Data'!AW111)</f>
        <v>0</v>
      </c>
      <c r="V112" s="197">
        <f>('Budget Filing Data'!AC111+'Budget Filing Data'!AD111+'Budget Filing Data'!AE111+'Budget Filing Data'!AP111)/'Budget Filing Data'!AA111</f>
        <v>0</v>
      </c>
      <c r="W112" s="197">
        <f>'Budget Filing Data'!Q111</f>
        <v>0</v>
      </c>
      <c r="X112" s="197">
        <f>'Budget Filing Data'!R111</f>
        <v>0</v>
      </c>
      <c r="Y112" s="197">
        <f>'Budget Filing Data'!S111</f>
        <v>0</v>
      </c>
      <c r="Z112" s="197">
        <f>'Budget Filing Data'!AF111</f>
        <v>0</v>
      </c>
      <c r="AA112" s="197">
        <f>'Budget Filing Data'!AG111</f>
        <v>0</v>
      </c>
      <c r="AB112" s="197">
        <f>'Budget Filing Data'!$T111</f>
        <v>0</v>
      </c>
      <c r="AC112" s="197">
        <f>'Budget Filing Data'!$S111</f>
        <v>0</v>
      </c>
      <c r="AD112" s="197">
        <f>'Budget Filing Data'!$V111</f>
        <v>0</v>
      </c>
      <c r="AE112" s="197">
        <f>'Budget Filing Data'!$W111</f>
        <v>0</v>
      </c>
      <c r="AF112" s="198"/>
    </row>
    <row r="113" spans="2:32" ht="15.75">
      <c r="B113" s="195" t="str">
        <f>'Budget Filing Data'!D112</f>
        <v>SCG_SW_IP_Colleges</v>
      </c>
      <c r="C113" s="195" t="str">
        <f>'Budget Filing Data'!E112</f>
        <v>PUB-SW-Institutional Partnership-Colleges</v>
      </c>
      <c r="D113" s="434" t="s">
        <v>42</v>
      </c>
      <c r="E113" s="434" t="s">
        <v>281</v>
      </c>
      <c r="F113" s="197" t="str">
        <f>'Budget Filing Data'!J112</f>
        <v>Third Party</v>
      </c>
      <c r="G113" s="197" t="str">
        <f>'Budget Filing Data'!H112</f>
        <v>Yes</v>
      </c>
      <c r="H113" s="196" t="s">
        <v>24</v>
      </c>
      <c r="I113" s="197" t="str">
        <f>'Budget Filing Data'!G112</f>
        <v>Public</v>
      </c>
      <c r="J113" s="197" t="str">
        <f>'Budget Filing Data'!I112</f>
        <v>Other</v>
      </c>
      <c r="K113" s="197" t="str">
        <f>'Budget Filing Data'!L112</f>
        <v>Resource Acquisition</v>
      </c>
      <c r="L113" s="197">
        <f>'Budget Filing Data'!B112</f>
        <v>2029</v>
      </c>
      <c r="M113" s="610">
        <f t="shared" si="2"/>
        <v>441348.59270000004</v>
      </c>
      <c r="N113" s="197">
        <f>'Budget Filing Data'!AH112</f>
        <v>0</v>
      </c>
      <c r="O113" s="197">
        <f>'Budget Filing Data'!AI112</f>
        <v>0</v>
      </c>
      <c r="P113" s="197">
        <f>'Budget Filing Data'!AJ112</f>
        <v>286230.92580000003</v>
      </c>
      <c r="Q113" s="197">
        <f>'Budget Filing Data'!AK112</f>
        <v>155117.66690000001</v>
      </c>
      <c r="R113" s="197">
        <f>'Budget Filing Data'!X112</f>
        <v>653754.40819999995</v>
      </c>
      <c r="S113" s="197">
        <f>('Budget Filing Data'!AC112+'Budget Filing Data'!AD112+'Budget Filing Data'!AE112+'Budget Filing Data'!AP112)/'Budget Filing Data'!AA112</f>
        <v>1.0899392109214356</v>
      </c>
      <c r="T113" s="197">
        <f>('Budget Filing Data'!AC112+'Budget Filing Data'!AD112)/'Budget Filing Data'!AB112</f>
        <v>1.5105977132101902</v>
      </c>
      <c r="U113" s="197">
        <f>('Budget Filing Data'!AT112+'Budget Filing Data'!AU112)/('Budget Filing Data'!AV112+'Budget Filing Data'!AW112)</f>
        <v>0.32376716509175385</v>
      </c>
      <c r="V113" s="197">
        <f>('Budget Filing Data'!AC112+'Budget Filing Data'!AD112+'Budget Filing Data'!AE112+'Budget Filing Data'!AP112)/'Budget Filing Data'!AA112</f>
        <v>1.0899392109214356</v>
      </c>
      <c r="W113" s="197">
        <f>'Budget Filing Data'!Q112</f>
        <v>0</v>
      </c>
      <c r="X113" s="197">
        <f>'Budget Filing Data'!R112</f>
        <v>0</v>
      </c>
      <c r="Y113" s="197">
        <f>'Budget Filing Data'!S112</f>
        <v>0</v>
      </c>
      <c r="Z113" s="197">
        <f>'Budget Filing Data'!AF112</f>
        <v>0</v>
      </c>
      <c r="AA113" s="197">
        <f>'Budget Filing Data'!AG112</f>
        <v>0</v>
      </c>
      <c r="AB113" s="197">
        <f>'Budget Filing Data'!$T112</f>
        <v>0</v>
      </c>
      <c r="AC113" s="197">
        <f>'Budget Filing Data'!$S112</f>
        <v>0</v>
      </c>
      <c r="AD113" s="197">
        <f>'Budget Filing Data'!$V112</f>
        <v>0</v>
      </c>
      <c r="AE113" s="197">
        <f>'Budget Filing Data'!$W112</f>
        <v>0</v>
      </c>
      <c r="AF113" s="198"/>
    </row>
    <row r="114" spans="2:32" ht="15.75">
      <c r="B114" s="195" t="str">
        <f>'Budget Filing Data'!D113</f>
        <v>SCG_SW_IP_Gov</v>
      </c>
      <c r="C114" s="195" t="str">
        <f>'Budget Filing Data'!E113</f>
        <v>PUB-SW-Institutional Partnership-Government</v>
      </c>
      <c r="D114" s="196"/>
      <c r="E114" s="196"/>
      <c r="F114" s="197" t="str">
        <f>'Budget Filing Data'!J113</f>
        <v>Third Party</v>
      </c>
      <c r="G114" s="197" t="str">
        <f>'Budget Filing Data'!H113</f>
        <v>Yes</v>
      </c>
      <c r="H114" s="196" t="s">
        <v>24</v>
      </c>
      <c r="I114" s="197" t="str">
        <f>'Budget Filing Data'!G113</f>
        <v>Public</v>
      </c>
      <c r="J114" s="197" t="str">
        <f>'Budget Filing Data'!I113</f>
        <v>Government Partnership</v>
      </c>
      <c r="K114" s="197" t="str">
        <f>'Budget Filing Data'!L113</f>
        <v>Resource Acquisition</v>
      </c>
      <c r="L114" s="197">
        <f>'Budget Filing Data'!B113</f>
        <v>2029</v>
      </c>
      <c r="M114" s="610">
        <f t="shared" si="2"/>
        <v>205799.62017999997</v>
      </c>
      <c r="N114" s="197">
        <f>'Budget Filing Data'!AH113</f>
        <v>8486.4</v>
      </c>
      <c r="O114" s="197">
        <f>'Budget Filing Data'!AI113</f>
        <v>442</v>
      </c>
      <c r="P114" s="197">
        <f>'Budget Filing Data'!AJ113</f>
        <v>84438.172779999994</v>
      </c>
      <c r="Q114" s="197">
        <f>'Budget Filing Data'!AK113</f>
        <v>112433.0474</v>
      </c>
      <c r="R114" s="197">
        <f>'Budget Filing Data'!X113</f>
        <v>248605.92079999999</v>
      </c>
      <c r="S114" s="197">
        <f>('Budget Filing Data'!AC113+'Budget Filing Data'!AD113+'Budget Filing Data'!AE113+'Budget Filing Data'!AP113)/'Budget Filing Data'!AA113</f>
        <v>0.70579591901653593</v>
      </c>
      <c r="T114" s="197">
        <f>('Budget Filing Data'!AC113+'Budget Filing Data'!AD113)/'Budget Filing Data'!AB113</f>
        <v>1.2054783533413771</v>
      </c>
      <c r="U114" s="197">
        <f>('Budget Filing Data'!AT113+'Budget Filing Data'!AU113)/('Budget Filing Data'!AV113+'Budget Filing Data'!AW113)</f>
        <v>0.49871428962542458</v>
      </c>
      <c r="V114" s="197">
        <f>('Budget Filing Data'!AC113+'Budget Filing Data'!AD113+'Budget Filing Data'!AE113+'Budget Filing Data'!AP113)/'Budget Filing Data'!AA113</f>
        <v>0.70579591901653593</v>
      </c>
      <c r="W114" s="197">
        <f>'Budget Filing Data'!Q113</f>
        <v>0</v>
      </c>
      <c r="X114" s="197">
        <f>'Budget Filing Data'!R113</f>
        <v>0</v>
      </c>
      <c r="Y114" s="197">
        <f>'Budget Filing Data'!S113</f>
        <v>38496.717389999998</v>
      </c>
      <c r="Z114" s="197">
        <f>'Budget Filing Data'!AF113</f>
        <v>0</v>
      </c>
      <c r="AA114" s="197">
        <f>'Budget Filing Data'!AG113</f>
        <v>204.4175693</v>
      </c>
      <c r="AB114" s="197">
        <f>'Budget Filing Data'!$T113</f>
        <v>0</v>
      </c>
      <c r="AC114" s="197">
        <f>'Budget Filing Data'!$S113</f>
        <v>38496.717389999998</v>
      </c>
      <c r="AD114" s="197">
        <f>'Budget Filing Data'!$V113</f>
        <v>0</v>
      </c>
      <c r="AE114" s="197">
        <f>'Budget Filing Data'!$W113</f>
        <v>2703.8408460000001</v>
      </c>
      <c r="AF114" s="198"/>
    </row>
    <row r="115" spans="2:32" ht="15.75">
      <c r="B115" s="195" t="str">
        <f>'Budget Filing Data'!D114</f>
        <v>SCG_SW_MCWH</v>
      </c>
      <c r="C115" s="195" t="str">
        <f>'Budget Filing Data'!E114</f>
        <v>COM-SW-Midstream Commercial Water Heating</v>
      </c>
      <c r="D115" s="434" t="s">
        <v>42</v>
      </c>
      <c r="E115" s="434" t="s">
        <v>282</v>
      </c>
      <c r="F115" s="197" t="str">
        <f>'Budget Filing Data'!J114</f>
        <v>Third Party</v>
      </c>
      <c r="G115" s="197" t="str">
        <f>'Budget Filing Data'!H114</f>
        <v>Yes</v>
      </c>
      <c r="H115" s="196" t="s">
        <v>24</v>
      </c>
      <c r="I115" s="197" t="str">
        <f>'Budget Filing Data'!G114</f>
        <v>Commercial</v>
      </c>
      <c r="J115" s="197" t="str">
        <f>'Budget Filing Data'!I114</f>
        <v>Other</v>
      </c>
      <c r="K115" s="197" t="str">
        <f>'Budget Filing Data'!L114</f>
        <v>Resource Acquisition</v>
      </c>
      <c r="L115" s="197">
        <f>'Budget Filing Data'!B114</f>
        <v>2029</v>
      </c>
      <c r="M115" s="610">
        <f t="shared" si="2"/>
        <v>5571300</v>
      </c>
      <c r="N115" s="197">
        <f>'Budget Filing Data'!AH114</f>
        <v>653520.11399999994</v>
      </c>
      <c r="O115" s="197">
        <f>'Budget Filing Data'!AI114</f>
        <v>475573.03399999999</v>
      </c>
      <c r="P115" s="197">
        <f>'Budget Filing Data'!AJ114</f>
        <v>1612663.61</v>
      </c>
      <c r="Q115" s="197">
        <f>'Budget Filing Data'!AK114</f>
        <v>2829543.2420000001</v>
      </c>
      <c r="R115" s="197">
        <f>'Budget Filing Data'!X114</f>
        <v>34999170.439999998</v>
      </c>
      <c r="S115" s="197">
        <f>('Budget Filing Data'!AC114+'Budget Filing Data'!AD114+'Budget Filing Data'!AE114+'Budget Filing Data'!AP114)/'Budget Filing Data'!AA114</f>
        <v>4.2247946576076183</v>
      </c>
      <c r="T115" s="197">
        <f>('Budget Filing Data'!AC114+'Budget Filing Data'!AD114)/'Budget Filing Data'!AB114</f>
        <v>5.0410412413004977</v>
      </c>
      <c r="U115" s="197">
        <f>('Budget Filing Data'!AT114+'Budget Filing Data'!AU114)/('Budget Filing Data'!AV114+'Budget Filing Data'!AW114)</f>
        <v>1.2607988413151949</v>
      </c>
      <c r="V115" s="197">
        <f>('Budget Filing Data'!AC114+'Budget Filing Data'!AD114+'Budget Filing Data'!AE114+'Budget Filing Data'!AP114)/'Budget Filing Data'!AA114</f>
        <v>4.2247946576076183</v>
      </c>
      <c r="W115" s="197">
        <f>'Budget Filing Data'!Q114</f>
        <v>0</v>
      </c>
      <c r="X115" s="197">
        <f>'Budget Filing Data'!R114</f>
        <v>0</v>
      </c>
      <c r="Y115" s="197">
        <f>'Budget Filing Data'!S114</f>
        <v>1921200.5560000001</v>
      </c>
      <c r="Z115" s="197">
        <f>'Budget Filing Data'!AF114</f>
        <v>0</v>
      </c>
      <c r="AA115" s="197">
        <f>'Budget Filing Data'!AG114</f>
        <v>10201.57495</v>
      </c>
      <c r="AB115" s="197">
        <f>'Budget Filing Data'!$T114</f>
        <v>0</v>
      </c>
      <c r="AC115" s="197">
        <f>'Budget Filing Data'!$S114</f>
        <v>1921200.5560000001</v>
      </c>
      <c r="AD115" s="197">
        <f>'Budget Filing Data'!$V114</f>
        <v>0</v>
      </c>
      <c r="AE115" s="197">
        <f>'Budget Filing Data'!$W114</f>
        <v>186305.03570000001</v>
      </c>
      <c r="AF115" s="198"/>
    </row>
    <row r="116" spans="2:32" ht="15.75">
      <c r="B116" s="195" t="str">
        <f>'Budget Filing Data'!D115</f>
        <v>SCG_SW_NC_NonRes_Ag_mixed</v>
      </c>
      <c r="C116" s="195" t="str">
        <f>'Budget Filing Data'!E115</f>
        <v>AG-SW-New Construction-Nonresidential-Mixed Fuel</v>
      </c>
      <c r="D116" s="196"/>
      <c r="E116" s="196"/>
      <c r="F116" s="197" t="str">
        <f>'Budget Filing Data'!J115</f>
        <v>Third Party</v>
      </c>
      <c r="G116" s="197" t="str">
        <f>'Budget Filing Data'!H115</f>
        <v>Yes</v>
      </c>
      <c r="H116" s="196" t="s">
        <v>24</v>
      </c>
      <c r="I116" s="197" t="str">
        <f>'Budget Filing Data'!G115</f>
        <v>Agricultural</v>
      </c>
      <c r="J116" s="197" t="str">
        <f>'Budget Filing Data'!I115</f>
        <v>New Construction</v>
      </c>
      <c r="K116" s="197" t="str">
        <f>'Budget Filing Data'!L115</f>
        <v>Market Support</v>
      </c>
      <c r="L116" s="197">
        <f>'Budget Filing Data'!B115</f>
        <v>2029</v>
      </c>
      <c r="M116" s="610">
        <f t="shared" si="2"/>
        <v>35936.880722000002</v>
      </c>
      <c r="N116" s="197">
        <f>'Budget Filing Data'!AH115</f>
        <v>3177.5521440000002</v>
      </c>
      <c r="O116" s="197">
        <f>'Budget Filing Data'!AI115</f>
        <v>2383.1641079999999</v>
      </c>
      <c r="P116" s="197">
        <f>'Budget Filing Data'!AJ115</f>
        <v>10327.044470000001</v>
      </c>
      <c r="Q116" s="197">
        <f>'Budget Filing Data'!AK115</f>
        <v>20049.12</v>
      </c>
      <c r="R116" s="197">
        <f>'Budget Filing Data'!X115</f>
        <v>15149.57805</v>
      </c>
      <c r="S116" s="197">
        <f>('Budget Filing Data'!AC115+'Budget Filing Data'!AD115+'Budget Filing Data'!AE115+'Budget Filing Data'!AP115)/'Budget Filing Data'!AA115</f>
        <v>0.49709189878018267</v>
      </c>
      <c r="T116" s="197">
        <f>('Budget Filing Data'!AC115+'Budget Filing Data'!AD115)/'Budget Filing Data'!AB115</f>
        <v>0.43656084544005447</v>
      </c>
      <c r="U116" s="197">
        <f>('Budget Filing Data'!AT115+'Budget Filing Data'!AU115)/('Budget Filing Data'!AV115+'Budget Filing Data'!AW115)</f>
        <v>0.1987605862386749</v>
      </c>
      <c r="V116" s="197">
        <f>('Budget Filing Data'!AC115+'Budget Filing Data'!AD115+'Budget Filing Data'!AE115+'Budget Filing Data'!AP115)/'Budget Filing Data'!AA115</f>
        <v>0.49709189878018267</v>
      </c>
      <c r="W116" s="197">
        <f>'Budget Filing Data'!Q115</f>
        <v>0</v>
      </c>
      <c r="X116" s="197">
        <f>'Budget Filing Data'!R115</f>
        <v>0</v>
      </c>
      <c r="Y116" s="197">
        <f>'Budget Filing Data'!S115</f>
        <v>0</v>
      </c>
      <c r="Z116" s="197">
        <f>'Budget Filing Data'!AF115</f>
        <v>0</v>
      </c>
      <c r="AA116" s="197">
        <f>'Budget Filing Data'!AG115</f>
        <v>0</v>
      </c>
      <c r="AB116" s="197">
        <f>'Budget Filing Data'!$T115</f>
        <v>0</v>
      </c>
      <c r="AC116" s="197">
        <f>'Budget Filing Data'!$S115</f>
        <v>0</v>
      </c>
      <c r="AD116" s="197">
        <f>'Budget Filing Data'!$V115</f>
        <v>0</v>
      </c>
      <c r="AE116" s="197">
        <f>'Budget Filing Data'!$W115</f>
        <v>0</v>
      </c>
      <c r="AF116" s="198"/>
    </row>
    <row r="117" spans="2:32" ht="15.75">
      <c r="B117" s="195" t="str">
        <f>'Budget Filing Data'!D116</f>
        <v>SCG_SW_NC_NonRes_Com_mixed</v>
      </c>
      <c r="C117" s="195" t="str">
        <f>'Budget Filing Data'!E116</f>
        <v>COM-SW-New Construction-Nonresidential-Mixed Fuel</v>
      </c>
      <c r="D117" s="196"/>
      <c r="E117" s="196"/>
      <c r="F117" s="197" t="str">
        <f>'Budget Filing Data'!J116</f>
        <v>Third Party</v>
      </c>
      <c r="G117" s="197" t="str">
        <f>'Budget Filing Data'!H116</f>
        <v>Yes</v>
      </c>
      <c r="H117" s="196" t="s">
        <v>24</v>
      </c>
      <c r="I117" s="197" t="str">
        <f>'Budget Filing Data'!G116</f>
        <v>Commercial</v>
      </c>
      <c r="J117" s="197" t="str">
        <f>'Budget Filing Data'!I116</f>
        <v>New Construction</v>
      </c>
      <c r="K117" s="197" t="str">
        <f>'Budget Filing Data'!L116</f>
        <v>Market Support</v>
      </c>
      <c r="L117" s="197">
        <f>'Budget Filing Data'!B116</f>
        <v>2029</v>
      </c>
      <c r="M117" s="610">
        <f t="shared" si="2"/>
        <v>229996.03620999999</v>
      </c>
      <c r="N117" s="197">
        <f>'Budget Filing Data'!AH116</f>
        <v>20336.333719999999</v>
      </c>
      <c r="O117" s="197">
        <f>'Budget Filing Data'!AI116</f>
        <v>15252.25029</v>
      </c>
      <c r="P117" s="197">
        <f>'Budget Filing Data'!AJ116</f>
        <v>66093.084600000002</v>
      </c>
      <c r="Q117" s="197">
        <f>'Budget Filing Data'!AK116</f>
        <v>128314.3676</v>
      </c>
      <c r="R117" s="197">
        <f>'Budget Filing Data'!X116</f>
        <v>55841.0049</v>
      </c>
      <c r="S117" s="197">
        <f>('Budget Filing Data'!AC116+'Budget Filing Data'!AD116+'Budget Filing Data'!AE116+'Budget Filing Data'!AP116)/'Budget Filing Data'!AA116</f>
        <v>0.26925958814139422</v>
      </c>
      <c r="T117" s="197">
        <f>('Budget Filing Data'!AC116+'Budget Filing Data'!AD116)/'Budget Filing Data'!AB116</f>
        <v>0.21711262870482168</v>
      </c>
      <c r="U117" s="197">
        <f>('Budget Filing Data'!AT116+'Budget Filing Data'!AU116)/('Budget Filing Data'!AV116+'Budget Filing Data'!AW116)</f>
        <v>0.14355391223733002</v>
      </c>
      <c r="V117" s="197">
        <f>('Budget Filing Data'!AC116+'Budget Filing Data'!AD116+'Budget Filing Data'!AE116+'Budget Filing Data'!AP116)/'Budget Filing Data'!AA116</f>
        <v>0.26925958814139422</v>
      </c>
      <c r="W117" s="197">
        <f>'Budget Filing Data'!Q116</f>
        <v>0</v>
      </c>
      <c r="X117" s="197">
        <f>'Budget Filing Data'!R116</f>
        <v>0</v>
      </c>
      <c r="Y117" s="197">
        <f>'Budget Filing Data'!S116</f>
        <v>1706.4113070000001</v>
      </c>
      <c r="Z117" s="197">
        <f>'Budget Filing Data'!AF116</f>
        <v>0</v>
      </c>
      <c r="AA117" s="197">
        <f>'Budget Filing Data'!AG116</f>
        <v>9.0610440380000004</v>
      </c>
      <c r="AB117" s="197">
        <f>'Budget Filing Data'!$T116</f>
        <v>0</v>
      </c>
      <c r="AC117" s="197">
        <f>'Budget Filing Data'!$S116</f>
        <v>1706.4113070000001</v>
      </c>
      <c r="AD117" s="197">
        <f>'Budget Filing Data'!$V116</f>
        <v>0</v>
      </c>
      <c r="AE117" s="197">
        <f>'Budget Filing Data'!$W116</f>
        <v>119.9612578</v>
      </c>
      <c r="AF117" s="198"/>
    </row>
    <row r="118" spans="2:32" ht="15.75">
      <c r="B118" s="195" t="str">
        <f>'Budget Filing Data'!D117</f>
        <v>SCG_SW_NC_NonRes_Ind_mixed</v>
      </c>
      <c r="C118" s="195" t="str">
        <f>'Budget Filing Data'!E117</f>
        <v>IND-SW-New Construction-Nonresidential-Mixed Fuel</v>
      </c>
      <c r="D118" s="196"/>
      <c r="E118" s="196"/>
      <c r="F118" s="197" t="str">
        <f>'Budget Filing Data'!J117</f>
        <v>Third Party</v>
      </c>
      <c r="G118" s="197" t="str">
        <f>'Budget Filing Data'!H117</f>
        <v>Yes</v>
      </c>
      <c r="H118" s="196" t="s">
        <v>24</v>
      </c>
      <c r="I118" s="197" t="str">
        <f>'Budget Filing Data'!G117</f>
        <v>Industrial</v>
      </c>
      <c r="J118" s="197" t="str">
        <f>'Budget Filing Data'!I117</f>
        <v>New Construction</v>
      </c>
      <c r="K118" s="197" t="str">
        <f>'Budget Filing Data'!L117</f>
        <v>Market Support</v>
      </c>
      <c r="L118" s="197">
        <f>'Budget Filing Data'!B117</f>
        <v>2029</v>
      </c>
      <c r="M118" s="610">
        <f t="shared" si="2"/>
        <v>35936.880722000002</v>
      </c>
      <c r="N118" s="197">
        <f>'Budget Filing Data'!AH117</f>
        <v>3177.5521440000002</v>
      </c>
      <c r="O118" s="197">
        <f>'Budget Filing Data'!AI117</f>
        <v>2383.1641079999999</v>
      </c>
      <c r="P118" s="197">
        <f>'Budget Filing Data'!AJ117</f>
        <v>10327.044470000001</v>
      </c>
      <c r="Q118" s="197">
        <f>'Budget Filing Data'!AK117</f>
        <v>20049.12</v>
      </c>
      <c r="R118" s="197">
        <f>'Budget Filing Data'!X117</f>
        <v>17404.86866</v>
      </c>
      <c r="S118" s="197">
        <f>('Budget Filing Data'!AC117+'Budget Filing Data'!AD117+'Budget Filing Data'!AE117+'Budget Filing Data'!AP117)/'Budget Filing Data'!AA117</f>
        <v>0.64015082286039882</v>
      </c>
      <c r="T118" s="197">
        <f>('Budget Filing Data'!AC117+'Budget Filing Data'!AD117)/'Budget Filing Data'!AB117</f>
        <v>0.4982062833974048</v>
      </c>
      <c r="U118" s="197">
        <f>('Budget Filing Data'!AT117+'Budget Filing Data'!AU117)/('Budget Filing Data'!AV117+'Budget Filing Data'!AW117)</f>
        <v>0.37375856692041803</v>
      </c>
      <c r="V118" s="197">
        <f>('Budget Filing Data'!AC117+'Budget Filing Data'!AD117+'Budget Filing Data'!AE117+'Budget Filing Data'!AP117)/'Budget Filing Data'!AA117</f>
        <v>0.64015082286039882</v>
      </c>
      <c r="W118" s="197">
        <f>'Budget Filing Data'!Q117</f>
        <v>0</v>
      </c>
      <c r="X118" s="197">
        <f>'Budget Filing Data'!R117</f>
        <v>0</v>
      </c>
      <c r="Y118" s="197">
        <f>'Budget Filing Data'!S117</f>
        <v>3047.2405650000001</v>
      </c>
      <c r="Z118" s="197">
        <f>'Budget Filing Data'!AF117</f>
        <v>0</v>
      </c>
      <c r="AA118" s="197">
        <f>'Budget Filing Data'!AG117</f>
        <v>16.180847400000001</v>
      </c>
      <c r="AB118" s="197">
        <f>'Budget Filing Data'!$T117</f>
        <v>0</v>
      </c>
      <c r="AC118" s="197">
        <f>'Budget Filing Data'!$S117</f>
        <v>3047.2405650000001</v>
      </c>
      <c r="AD118" s="197">
        <f>'Budget Filing Data'!$V117</f>
        <v>0</v>
      </c>
      <c r="AE118" s="197">
        <f>'Budget Filing Data'!$W117</f>
        <v>242.71271100000001</v>
      </c>
      <c r="AF118" s="198"/>
    </row>
    <row r="119" spans="2:32" ht="15.75">
      <c r="B119" s="195" t="str">
        <f>'Budget Filing Data'!D118</f>
        <v>SCG_SW_NC_NonRes_Pub_mixed</v>
      </c>
      <c r="C119" s="195" t="str">
        <f>'Budget Filing Data'!E118</f>
        <v>PUB-SW-New Construction-Nonresidential-Mixed Fuel</v>
      </c>
      <c r="D119" s="196"/>
      <c r="E119" s="196"/>
      <c r="F119" s="197" t="str">
        <f>'Budget Filing Data'!J118</f>
        <v>Third Party</v>
      </c>
      <c r="G119" s="197" t="str">
        <f>'Budget Filing Data'!H118</f>
        <v>Yes</v>
      </c>
      <c r="H119" s="196" t="s">
        <v>24</v>
      </c>
      <c r="I119" s="197" t="str">
        <f>'Budget Filing Data'!G118</f>
        <v>Public</v>
      </c>
      <c r="J119" s="197" t="str">
        <f>'Budget Filing Data'!I118</f>
        <v>New Construction</v>
      </c>
      <c r="K119" s="197" t="str">
        <f>'Budget Filing Data'!L118</f>
        <v>Market Support</v>
      </c>
      <c r="L119" s="197">
        <f>'Budget Filing Data'!B118</f>
        <v>2029</v>
      </c>
      <c r="M119" s="610">
        <f t="shared" si="2"/>
        <v>150934.89902000001</v>
      </c>
      <c r="N119" s="197">
        <f>'Budget Filing Data'!AH118</f>
        <v>13345.718999999999</v>
      </c>
      <c r="O119" s="197">
        <f>'Budget Filing Data'!AI118</f>
        <v>10009.28925</v>
      </c>
      <c r="P119" s="197">
        <f>'Budget Filing Data'!AJ118</f>
        <v>43373.586770000002</v>
      </c>
      <c r="Q119" s="197">
        <f>'Budget Filing Data'!AK118</f>
        <v>84206.304000000004</v>
      </c>
      <c r="R119" s="197">
        <f>'Budget Filing Data'!X118</f>
        <v>18636.083190000001</v>
      </c>
      <c r="S119" s="197">
        <f>('Budget Filing Data'!AC118+'Budget Filing Data'!AD118+'Budget Filing Data'!AE118+'Budget Filing Data'!AP118)/'Budget Filing Data'!AA118</f>
        <v>0.1545100887757111</v>
      </c>
      <c r="T119" s="197">
        <f>('Budget Filing Data'!AC118+'Budget Filing Data'!AD118)/'Budget Filing Data'!AB118</f>
        <v>5.821620649231847E-2</v>
      </c>
      <c r="U119" s="197">
        <f>('Budget Filing Data'!AT118+'Budget Filing Data'!AU118)/('Budget Filing Data'!AV118+'Budget Filing Data'!AW118)</f>
        <v>0.10325240093896018</v>
      </c>
      <c r="V119" s="197">
        <f>('Budget Filing Data'!AC118+'Budget Filing Data'!AD118+'Budget Filing Data'!AE118+'Budget Filing Data'!AP118)/'Budget Filing Data'!AA118</f>
        <v>0.1545100887757111</v>
      </c>
      <c r="W119" s="197">
        <f>'Budget Filing Data'!Q118</f>
        <v>0</v>
      </c>
      <c r="X119" s="197">
        <f>'Budget Filing Data'!R118</f>
        <v>0</v>
      </c>
      <c r="Y119" s="197">
        <f>'Budget Filing Data'!S118</f>
        <v>135.04386600000001</v>
      </c>
      <c r="Z119" s="197">
        <f>'Budget Filing Data'!AF118</f>
        <v>0</v>
      </c>
      <c r="AA119" s="197">
        <f>'Budget Filing Data'!AG118</f>
        <v>0.71708292799999995</v>
      </c>
      <c r="AB119" s="197">
        <f>'Budget Filing Data'!$T118</f>
        <v>0</v>
      </c>
      <c r="AC119" s="197">
        <f>'Budget Filing Data'!$S118</f>
        <v>135.04386600000001</v>
      </c>
      <c r="AD119" s="197">
        <f>'Budget Filing Data'!$V118</f>
        <v>0</v>
      </c>
      <c r="AE119" s="197">
        <f>'Budget Filing Data'!$W118</f>
        <v>10.16001292</v>
      </c>
      <c r="AF119" s="198"/>
    </row>
    <row r="120" spans="2:32" ht="15.75">
      <c r="B120" s="195" t="str">
        <f>'Budget Filing Data'!D119</f>
        <v>SCG_SW_NC_NonRes_Res_mixed</v>
      </c>
      <c r="C120" s="195" t="str">
        <f>'Budget Filing Data'!E119</f>
        <v>RES-SW-New Construction-Nonresidential-Mixed Fuel</v>
      </c>
      <c r="D120" s="196"/>
      <c r="E120" s="196"/>
      <c r="F120" s="197" t="str">
        <f>'Budget Filing Data'!J119</f>
        <v>Third Party</v>
      </c>
      <c r="G120" s="197" t="str">
        <f>'Budget Filing Data'!H119</f>
        <v>Yes</v>
      </c>
      <c r="H120" s="196" t="s">
        <v>24</v>
      </c>
      <c r="I120" s="197" t="str">
        <f>'Budget Filing Data'!G119</f>
        <v>Residential</v>
      </c>
      <c r="J120" s="197" t="str">
        <f>'Budget Filing Data'!I119</f>
        <v>New Construction</v>
      </c>
      <c r="K120" s="197" t="str">
        <f>'Budget Filing Data'!L119</f>
        <v>Market Support</v>
      </c>
      <c r="L120" s="197">
        <f>'Budget Filing Data'!B119</f>
        <v>2029</v>
      </c>
      <c r="M120" s="610">
        <f t="shared" si="2"/>
        <v>265932.91693000001</v>
      </c>
      <c r="N120" s="197">
        <f>'Budget Filing Data'!AH119</f>
        <v>23513.885869999998</v>
      </c>
      <c r="O120" s="197">
        <f>'Budget Filing Data'!AI119</f>
        <v>17635.414400000001</v>
      </c>
      <c r="P120" s="197">
        <f>'Budget Filing Data'!AJ119</f>
        <v>76420.129060000007</v>
      </c>
      <c r="Q120" s="197">
        <f>'Budget Filing Data'!AK119</f>
        <v>148363.48759999999</v>
      </c>
      <c r="R120" s="197">
        <f>'Budget Filing Data'!X119</f>
        <v>44861.781589999999</v>
      </c>
      <c r="S120" s="197">
        <f>('Budget Filing Data'!AC119+'Budget Filing Data'!AD119+'Budget Filing Data'!AE119+'Budget Filing Data'!AP119)/'Budget Filing Data'!AA119</f>
        <v>4.9112396812903594E-2</v>
      </c>
      <c r="T120" s="197">
        <f>('Budget Filing Data'!AC119+'Budget Filing Data'!AD119)/'Budget Filing Data'!AB119</f>
        <v>0.17062332455070686</v>
      </c>
      <c r="U120" s="197">
        <f>('Budget Filing Data'!AT119+'Budget Filing Data'!AU119)/('Budget Filing Data'!AV119+'Budget Filing Data'!AW119)</f>
        <v>0.11817855441626546</v>
      </c>
      <c r="V120" s="197">
        <f>('Budget Filing Data'!AC119+'Budget Filing Data'!AD119+'Budget Filing Data'!AE119+'Budget Filing Data'!AP119)/'Budget Filing Data'!AA119</f>
        <v>4.9112396812903594E-2</v>
      </c>
      <c r="W120" s="197">
        <f>'Budget Filing Data'!Q119</f>
        <v>0</v>
      </c>
      <c r="X120" s="197">
        <f>'Budget Filing Data'!R119</f>
        <v>0</v>
      </c>
      <c r="Y120" s="197">
        <f>'Budget Filing Data'!S119</f>
        <v>1886.281524</v>
      </c>
      <c r="Z120" s="197">
        <f>'Budget Filing Data'!AF119</f>
        <v>0</v>
      </c>
      <c r="AA120" s="197">
        <f>'Budget Filing Data'!AG119</f>
        <v>10.016154889999999</v>
      </c>
      <c r="AB120" s="197">
        <f>'Budget Filing Data'!$T119</f>
        <v>0</v>
      </c>
      <c r="AC120" s="197">
        <f>'Budget Filing Data'!$S119</f>
        <v>1886.281524</v>
      </c>
      <c r="AD120" s="197">
        <f>'Budget Filing Data'!$V119</f>
        <v>0</v>
      </c>
      <c r="AE120" s="197">
        <f>'Budget Filing Data'!$W119</f>
        <v>107.2766728</v>
      </c>
      <c r="AF120" s="198"/>
    </row>
    <row r="121" spans="2:32" ht="15.75">
      <c r="B121" s="195" t="str">
        <f>'Budget Filing Data'!D120</f>
        <v>SCG_SW_WET_CC</v>
      </c>
      <c r="C121" s="195" t="str">
        <f>'Budget Filing Data'!E120</f>
        <v>WET&amp;O-SW-WE&amp;T Career Connections</v>
      </c>
      <c r="D121" s="196"/>
      <c r="E121" s="196"/>
      <c r="F121" s="197" t="str">
        <f>'Budget Filing Data'!J120</f>
        <v>Third Party</v>
      </c>
      <c r="G121" s="197" t="str">
        <f>'Budget Filing Data'!H120</f>
        <v>Yes</v>
      </c>
      <c r="H121" s="196" t="s">
        <v>24</v>
      </c>
      <c r="I121" s="197" t="str">
        <f>'Budget Filing Data'!G120</f>
        <v>Cross Cutting</v>
      </c>
      <c r="J121" s="197" t="str">
        <f>'Budget Filing Data'!I120</f>
        <v>Workforce Education and Training</v>
      </c>
      <c r="K121" s="197" t="str">
        <f>'Budget Filing Data'!L120</f>
        <v>Market Support</v>
      </c>
      <c r="L121" s="197">
        <f>'Budget Filing Data'!B120</f>
        <v>2029</v>
      </c>
      <c r="M121" s="610">
        <f t="shared" si="2"/>
        <v>97240</v>
      </c>
      <c r="N121" s="197">
        <f>'Budget Filing Data'!AH120</f>
        <v>972.4</v>
      </c>
      <c r="O121" s="197">
        <f>'Budget Filing Data'!AI120</f>
        <v>6806.8</v>
      </c>
      <c r="P121" s="197">
        <f>'Budget Filing Data'!AJ120</f>
        <v>89460.800000000003</v>
      </c>
      <c r="Q121" s="197">
        <f>'Budget Filing Data'!AK120</f>
        <v>0</v>
      </c>
      <c r="R121" s="197">
        <f>'Budget Filing Data'!X120</f>
        <v>0</v>
      </c>
      <c r="S121" s="197">
        <f>('Budget Filing Data'!AC120+'Budget Filing Data'!AD120+'Budget Filing Data'!AE120+'Budget Filing Data'!AP120)/'Budget Filing Data'!AA120</f>
        <v>0</v>
      </c>
      <c r="T121" s="197">
        <f>('Budget Filing Data'!AC120+'Budget Filing Data'!AD120)/'Budget Filing Data'!AB120</f>
        <v>0</v>
      </c>
      <c r="U121" s="197">
        <f>('Budget Filing Data'!AT120+'Budget Filing Data'!AU120)/('Budget Filing Data'!AV120+'Budget Filing Data'!AW120)</f>
        <v>0</v>
      </c>
      <c r="V121" s="197">
        <f>('Budget Filing Data'!AC120+'Budget Filing Data'!AD120+'Budget Filing Data'!AE120+'Budget Filing Data'!AP120)/'Budget Filing Data'!AA120</f>
        <v>0</v>
      </c>
      <c r="W121" s="197">
        <f>'Budget Filing Data'!Q120</f>
        <v>0</v>
      </c>
      <c r="X121" s="197">
        <f>'Budget Filing Data'!R120</f>
        <v>0</v>
      </c>
      <c r="Y121" s="197">
        <f>'Budget Filing Data'!S120</f>
        <v>0</v>
      </c>
      <c r="Z121" s="197">
        <f>'Budget Filing Data'!AF120</f>
        <v>0</v>
      </c>
      <c r="AA121" s="197">
        <f>'Budget Filing Data'!AG120</f>
        <v>0</v>
      </c>
      <c r="AB121" s="197">
        <f>'Budget Filing Data'!$T120</f>
        <v>0</v>
      </c>
      <c r="AC121" s="197">
        <f>'Budget Filing Data'!$S120</f>
        <v>0</v>
      </c>
      <c r="AD121" s="197">
        <f>'Budget Filing Data'!$V120</f>
        <v>0</v>
      </c>
      <c r="AE121" s="197">
        <f>'Budget Filing Data'!$W120</f>
        <v>0</v>
      </c>
      <c r="AF121" s="198"/>
    </row>
    <row r="122" spans="2:32" ht="15.75">
      <c r="B122" s="195" t="str">
        <f>'Budget Filing Data'!D121</f>
        <v>SCG_SW_WET_Work</v>
      </c>
      <c r="C122" s="195" t="str">
        <f>'Budget Filing Data'!E121</f>
        <v>WET&amp;O-SW-WE&amp;T Career and Workforce Readiness</v>
      </c>
      <c r="D122" s="196"/>
      <c r="E122" s="196"/>
      <c r="F122" s="197" t="str">
        <f>'Budget Filing Data'!J121</f>
        <v>Third Party</v>
      </c>
      <c r="G122" s="197" t="str">
        <f>'Budget Filing Data'!H121</f>
        <v>Yes</v>
      </c>
      <c r="H122" s="196" t="s">
        <v>15</v>
      </c>
      <c r="I122" s="197" t="str">
        <f>'Budget Filing Data'!G121</f>
        <v>Cross Cutting</v>
      </c>
      <c r="J122" s="197" t="str">
        <f>'Budget Filing Data'!I121</f>
        <v>Workforce Education and Training</v>
      </c>
      <c r="K122" s="197" t="str">
        <f>'Budget Filing Data'!L121</f>
        <v>Equity</v>
      </c>
      <c r="L122" s="197">
        <f>'Budget Filing Data'!B121</f>
        <v>2029</v>
      </c>
      <c r="M122" s="610">
        <f t="shared" si="2"/>
        <v>194480</v>
      </c>
      <c r="N122" s="197">
        <f>'Budget Filing Data'!AH121</f>
        <v>19448</v>
      </c>
      <c r="O122" s="197">
        <f>'Budget Filing Data'!AI121</f>
        <v>11668.8</v>
      </c>
      <c r="P122" s="197">
        <f>'Budget Filing Data'!AJ121</f>
        <v>163363.20000000001</v>
      </c>
      <c r="Q122" s="197">
        <f>'Budget Filing Data'!AK121</f>
        <v>0</v>
      </c>
      <c r="R122" s="197">
        <f>'Budget Filing Data'!X121</f>
        <v>0</v>
      </c>
      <c r="S122" s="197">
        <f>('Budget Filing Data'!AC121+'Budget Filing Data'!AD121+'Budget Filing Data'!AE121+'Budget Filing Data'!AP121)/'Budget Filing Data'!AA121</f>
        <v>0</v>
      </c>
      <c r="T122" s="197">
        <f>('Budget Filing Data'!AC121+'Budget Filing Data'!AD121)/'Budget Filing Data'!AB121</f>
        <v>0</v>
      </c>
      <c r="U122" s="197">
        <f>('Budget Filing Data'!AT121+'Budget Filing Data'!AU121)/('Budget Filing Data'!AV121+'Budget Filing Data'!AW121)</f>
        <v>0</v>
      </c>
      <c r="V122" s="197">
        <f>('Budget Filing Data'!AC121+'Budget Filing Data'!AD121+'Budget Filing Data'!AE121+'Budget Filing Data'!AP121)/'Budget Filing Data'!AA121</f>
        <v>0</v>
      </c>
      <c r="W122" s="197">
        <f>'Budget Filing Data'!Q121</f>
        <v>0</v>
      </c>
      <c r="X122" s="197">
        <f>'Budget Filing Data'!R121</f>
        <v>0</v>
      </c>
      <c r="Y122" s="197">
        <f>'Budget Filing Data'!S121</f>
        <v>0</v>
      </c>
      <c r="Z122" s="197">
        <f>'Budget Filing Data'!AF121</f>
        <v>0</v>
      </c>
      <c r="AA122" s="197">
        <f>'Budget Filing Data'!AG121</f>
        <v>0</v>
      </c>
      <c r="AB122" s="197">
        <f>'Budget Filing Data'!$T121</f>
        <v>0</v>
      </c>
      <c r="AC122" s="197">
        <f>'Budget Filing Data'!$S121</f>
        <v>0</v>
      </c>
      <c r="AD122" s="197">
        <f>'Budget Filing Data'!$V121</f>
        <v>0</v>
      </c>
      <c r="AE122" s="197">
        <f>'Budget Filing Data'!$W121</f>
        <v>0</v>
      </c>
      <c r="AF122" s="198"/>
    </row>
    <row r="123" spans="2:32" ht="15.75">
      <c r="B123" s="195" t="str">
        <f>'Budget Filing Data'!D122</f>
        <v>SCG_SW_CSA_Appl_PA</v>
      </c>
      <c r="C123" s="195" t="str">
        <f>'Budget Filing Data'!E122</f>
        <v>C&amp;S-SW-Appliance Standards Advocacy Program-PA</v>
      </c>
      <c r="D123" s="434" t="s">
        <v>42</v>
      </c>
      <c r="E123" s="434" t="s">
        <v>283</v>
      </c>
      <c r="F123" s="197" t="str">
        <f>'Budget Filing Data'!J122</f>
        <v>Core PA</v>
      </c>
      <c r="G123" s="197" t="str">
        <f>'Budget Filing Data'!H122</f>
        <v>No</v>
      </c>
      <c r="H123" s="196" t="s">
        <v>15</v>
      </c>
      <c r="I123" s="197" t="str">
        <f>'Budget Filing Data'!G122</f>
        <v>Codes &amp; Standards</v>
      </c>
      <c r="J123" s="197" t="str">
        <f>'Budget Filing Data'!I122</f>
        <v>Codes and Standards</v>
      </c>
      <c r="K123" s="197" t="str">
        <f>'Budget Filing Data'!L122</f>
        <v>Codes and Standards</v>
      </c>
      <c r="L123" s="197">
        <f>'Budget Filing Data'!B122</f>
        <v>2029</v>
      </c>
      <c r="M123" s="610">
        <f t="shared" si="2"/>
        <v>11364</v>
      </c>
      <c r="N123" s="197">
        <f>'Budget Filing Data'!AH122</f>
        <v>11364</v>
      </c>
      <c r="O123" s="197">
        <f>'Budget Filing Data'!AI122</f>
        <v>0</v>
      </c>
      <c r="P123" s="197">
        <f>'Budget Filing Data'!AJ122</f>
        <v>0</v>
      </c>
      <c r="Q123" s="197">
        <f>'Budget Filing Data'!AK122</f>
        <v>0</v>
      </c>
      <c r="R123" s="197">
        <f>'Budget Filing Data'!X122</f>
        <v>0</v>
      </c>
      <c r="S123" s="197">
        <f>('Budget Filing Data'!AC122+'Budget Filing Data'!AD122+'Budget Filing Data'!AE122+'Budget Filing Data'!AP122)/'Budget Filing Data'!AA122</f>
        <v>0</v>
      </c>
      <c r="T123" s="197">
        <f>('Budget Filing Data'!AC122+'Budget Filing Data'!AD122)/'Budget Filing Data'!AB122</f>
        <v>0</v>
      </c>
      <c r="U123" s="197">
        <f>('Budget Filing Data'!AT122+'Budget Filing Data'!AU122)/('Budget Filing Data'!AV122+'Budget Filing Data'!AW122)</f>
        <v>0</v>
      </c>
      <c r="V123" s="197">
        <f>('Budget Filing Data'!AC122+'Budget Filing Data'!AD122+'Budget Filing Data'!AE122+'Budget Filing Data'!AP122)/'Budget Filing Data'!AA122</f>
        <v>0</v>
      </c>
      <c r="W123" s="197">
        <f>'Budget Filing Data'!Q122</f>
        <v>0</v>
      </c>
      <c r="X123" s="197">
        <f>'Budget Filing Data'!R122</f>
        <v>0</v>
      </c>
      <c r="Y123" s="197">
        <f>'Budget Filing Data'!S122</f>
        <v>0</v>
      </c>
      <c r="Z123" s="197">
        <f>'Budget Filing Data'!AF122</f>
        <v>0</v>
      </c>
      <c r="AA123" s="197">
        <f>'Budget Filing Data'!AG122</f>
        <v>0</v>
      </c>
      <c r="AB123" s="197">
        <f>'Budget Filing Data'!$T122</f>
        <v>0</v>
      </c>
      <c r="AC123" s="197">
        <f>'Budget Filing Data'!$S122</f>
        <v>0</v>
      </c>
      <c r="AD123" s="197">
        <f>'Budget Filing Data'!$V122</f>
        <v>0</v>
      </c>
      <c r="AE123" s="197">
        <f>'Budget Filing Data'!$W122</f>
        <v>0</v>
      </c>
      <c r="AF123" s="198"/>
    </row>
    <row r="124" spans="2:32" ht="15.75">
      <c r="B124" s="195" t="str">
        <f>'Budget Filing Data'!D123</f>
        <v>SCG_SW_CSA_Bldg_PA</v>
      </c>
      <c r="C124" s="195" t="str">
        <f>'Budget Filing Data'!E123</f>
        <v>C&amp;S-SW-Building Codes Advocacy Program-PA</v>
      </c>
      <c r="D124" s="434" t="s">
        <v>42</v>
      </c>
      <c r="E124" s="434" t="s">
        <v>283</v>
      </c>
      <c r="F124" s="197" t="str">
        <f>'Budget Filing Data'!J123</f>
        <v>Core PA</v>
      </c>
      <c r="G124" s="197" t="str">
        <f>'Budget Filing Data'!H123</f>
        <v>No</v>
      </c>
      <c r="H124" s="196" t="s">
        <v>15</v>
      </c>
      <c r="I124" s="197" t="str">
        <f>'Budget Filing Data'!G123</f>
        <v>Codes &amp; Standards</v>
      </c>
      <c r="J124" s="197" t="str">
        <f>'Budget Filing Data'!I123</f>
        <v>Codes and Standards</v>
      </c>
      <c r="K124" s="197" t="str">
        <f>'Budget Filing Data'!L123</f>
        <v>Codes and Standards</v>
      </c>
      <c r="L124" s="197">
        <f>'Budget Filing Data'!B123</f>
        <v>2029</v>
      </c>
      <c r="M124" s="610">
        <f t="shared" si="2"/>
        <v>24148</v>
      </c>
      <c r="N124" s="197">
        <f>'Budget Filing Data'!AH123</f>
        <v>24148</v>
      </c>
      <c r="O124" s="197">
        <f>'Budget Filing Data'!AI123</f>
        <v>0</v>
      </c>
      <c r="P124" s="197">
        <f>'Budget Filing Data'!AJ123</f>
        <v>0</v>
      </c>
      <c r="Q124" s="197">
        <f>'Budget Filing Data'!AK123</f>
        <v>0</v>
      </c>
      <c r="R124" s="197">
        <f>'Budget Filing Data'!X123</f>
        <v>0</v>
      </c>
      <c r="S124" s="197">
        <f>('Budget Filing Data'!AC123+'Budget Filing Data'!AD123+'Budget Filing Data'!AE123+'Budget Filing Data'!AP123)/'Budget Filing Data'!AA123</f>
        <v>0</v>
      </c>
      <c r="T124" s="197">
        <f>('Budget Filing Data'!AC123+'Budget Filing Data'!AD123)/'Budget Filing Data'!AB123</f>
        <v>0</v>
      </c>
      <c r="U124" s="197">
        <f>('Budget Filing Data'!AT123+'Budget Filing Data'!AU123)/('Budget Filing Data'!AV123+'Budget Filing Data'!AW123)</f>
        <v>0</v>
      </c>
      <c r="V124" s="197">
        <f>('Budget Filing Data'!AC123+'Budget Filing Data'!AD123+'Budget Filing Data'!AE123+'Budget Filing Data'!AP123)/'Budget Filing Data'!AA123</f>
        <v>0</v>
      </c>
      <c r="W124" s="197">
        <f>'Budget Filing Data'!Q123</f>
        <v>0</v>
      </c>
      <c r="X124" s="197">
        <f>'Budget Filing Data'!R123</f>
        <v>0</v>
      </c>
      <c r="Y124" s="197">
        <f>'Budget Filing Data'!S123</f>
        <v>0</v>
      </c>
      <c r="Z124" s="197">
        <f>'Budget Filing Data'!AF123</f>
        <v>0</v>
      </c>
      <c r="AA124" s="197">
        <f>'Budget Filing Data'!AG123</f>
        <v>0</v>
      </c>
      <c r="AB124" s="197">
        <f>'Budget Filing Data'!$T123</f>
        <v>0</v>
      </c>
      <c r="AC124" s="197">
        <f>'Budget Filing Data'!$S123</f>
        <v>0</v>
      </c>
      <c r="AD124" s="197">
        <f>'Budget Filing Data'!$V123</f>
        <v>0</v>
      </c>
      <c r="AE124" s="197">
        <f>'Budget Filing Data'!$W123</f>
        <v>0</v>
      </c>
      <c r="AF124" s="198"/>
    </row>
    <row r="125" spans="2:32" ht="15.75">
      <c r="B125" s="195" t="str">
        <f>'Budget Filing Data'!D124</f>
        <v>SCG_SW_CSA_Natl_PA</v>
      </c>
      <c r="C125" s="195" t="str">
        <f>'Budget Filing Data'!E124</f>
        <v>C&amp;S-SW-Federal Codes Advocacy Program-PA</v>
      </c>
      <c r="D125" s="434" t="s">
        <v>42</v>
      </c>
      <c r="E125" s="434" t="s">
        <v>283</v>
      </c>
      <c r="F125" s="197" t="str">
        <f>'Budget Filing Data'!J124</f>
        <v>Core PA</v>
      </c>
      <c r="G125" s="197" t="str">
        <f>'Budget Filing Data'!H124</f>
        <v>No</v>
      </c>
      <c r="H125" s="196" t="s">
        <v>15</v>
      </c>
      <c r="I125" s="197" t="str">
        <f>'Budget Filing Data'!G124</f>
        <v>Codes &amp; Standards</v>
      </c>
      <c r="J125" s="197" t="str">
        <f>'Budget Filing Data'!I124</f>
        <v>Codes and Standards</v>
      </c>
      <c r="K125" s="197" t="str">
        <f>'Budget Filing Data'!L124</f>
        <v>Codes and Standards</v>
      </c>
      <c r="L125" s="197">
        <f>'Budget Filing Data'!B124</f>
        <v>2029</v>
      </c>
      <c r="M125" s="610">
        <f t="shared" si="2"/>
        <v>14488</v>
      </c>
      <c r="N125" s="197">
        <f>'Budget Filing Data'!AH124</f>
        <v>14488</v>
      </c>
      <c r="O125" s="197">
        <f>'Budget Filing Data'!AI124</f>
        <v>0</v>
      </c>
      <c r="P125" s="197">
        <f>'Budget Filing Data'!AJ124</f>
        <v>0</v>
      </c>
      <c r="Q125" s="197">
        <f>'Budget Filing Data'!AK124</f>
        <v>0</v>
      </c>
      <c r="R125" s="197">
        <f>'Budget Filing Data'!X124</f>
        <v>0</v>
      </c>
      <c r="S125" s="197">
        <f>('Budget Filing Data'!AC124+'Budget Filing Data'!AD124+'Budget Filing Data'!AE124+'Budget Filing Data'!AP124)/'Budget Filing Data'!AA124</f>
        <v>0</v>
      </c>
      <c r="T125" s="197">
        <f>('Budget Filing Data'!AC124+'Budget Filing Data'!AD124)/'Budget Filing Data'!AB124</f>
        <v>0</v>
      </c>
      <c r="U125" s="197">
        <f>('Budget Filing Data'!AT124+'Budget Filing Data'!AU124)/('Budget Filing Data'!AV124+'Budget Filing Data'!AW124)</f>
        <v>0</v>
      </c>
      <c r="V125" s="197">
        <f>('Budget Filing Data'!AC124+'Budget Filing Data'!AD124+'Budget Filing Data'!AE124+'Budget Filing Data'!AP124)/'Budget Filing Data'!AA124</f>
        <v>0</v>
      </c>
      <c r="W125" s="197">
        <f>'Budget Filing Data'!Q124</f>
        <v>0</v>
      </c>
      <c r="X125" s="197">
        <f>'Budget Filing Data'!R124</f>
        <v>0</v>
      </c>
      <c r="Y125" s="197">
        <f>'Budget Filing Data'!S124</f>
        <v>0</v>
      </c>
      <c r="Z125" s="197">
        <f>'Budget Filing Data'!AF124</f>
        <v>0</v>
      </c>
      <c r="AA125" s="197">
        <f>'Budget Filing Data'!AG124</f>
        <v>0</v>
      </c>
      <c r="AB125" s="197">
        <f>'Budget Filing Data'!$T124</f>
        <v>0</v>
      </c>
      <c r="AC125" s="197">
        <f>'Budget Filing Data'!$S124</f>
        <v>0</v>
      </c>
      <c r="AD125" s="197">
        <f>'Budget Filing Data'!$V124</f>
        <v>0</v>
      </c>
      <c r="AE125" s="197">
        <f>'Budget Filing Data'!$W124</f>
        <v>0</v>
      </c>
      <c r="AF125" s="198"/>
    </row>
    <row r="126" spans="2:32" ht="15.75">
      <c r="B126" s="195" t="str">
        <f>'Budget Filing Data'!D125</f>
        <v>SCG_SW_ETP_Gas_PA</v>
      </c>
      <c r="C126" s="195" t="str">
        <f>'Budget Filing Data'!E125</f>
        <v>ET-SW-Emerging Technologies, Gas</v>
      </c>
      <c r="D126" s="434" t="s">
        <v>42</v>
      </c>
      <c r="E126" s="434"/>
      <c r="F126" s="197" t="str">
        <f>'Budget Filing Data'!J125</f>
        <v>Core PA</v>
      </c>
      <c r="G126" s="197" t="str">
        <f>'Budget Filing Data'!H125</f>
        <v>No</v>
      </c>
      <c r="H126" s="196" t="s">
        <v>15</v>
      </c>
      <c r="I126" s="197" t="str">
        <f>'Budget Filing Data'!G125</f>
        <v>Emerging Tech</v>
      </c>
      <c r="J126" s="197" t="str">
        <f>'Budget Filing Data'!I125</f>
        <v>Emerging Technologies</v>
      </c>
      <c r="K126" s="197" t="str">
        <f>'Budget Filing Data'!L125</f>
        <v>Market Support</v>
      </c>
      <c r="L126" s="197">
        <f>'Budget Filing Data'!B125</f>
        <v>2029</v>
      </c>
      <c r="M126" s="610">
        <f t="shared" si="2"/>
        <v>380000</v>
      </c>
      <c r="N126" s="197">
        <f>'Budget Filing Data'!AH125</f>
        <v>203170.85</v>
      </c>
      <c r="O126" s="197">
        <f>'Budget Filing Data'!AI125</f>
        <v>3798.5</v>
      </c>
      <c r="P126" s="197">
        <f>'Budget Filing Data'!AJ125</f>
        <v>173030.65</v>
      </c>
      <c r="Q126" s="197">
        <f>'Budget Filing Data'!AK125</f>
        <v>0</v>
      </c>
      <c r="R126" s="197">
        <f>'Budget Filing Data'!X125</f>
        <v>0</v>
      </c>
      <c r="S126" s="197">
        <f>('Budget Filing Data'!AC125+'Budget Filing Data'!AD125+'Budget Filing Data'!AE125+'Budget Filing Data'!AP125)/'Budget Filing Data'!AA125</f>
        <v>0</v>
      </c>
      <c r="T126" s="197">
        <f>('Budget Filing Data'!AC125+'Budget Filing Data'!AD125)/'Budget Filing Data'!AB125</f>
        <v>0</v>
      </c>
      <c r="U126" s="197">
        <f>('Budget Filing Data'!AT125+'Budget Filing Data'!AU125)/('Budget Filing Data'!AV125+'Budget Filing Data'!AW125)</f>
        <v>0</v>
      </c>
      <c r="V126" s="197">
        <f>('Budget Filing Data'!AC125+'Budget Filing Data'!AD125+'Budget Filing Data'!AE125+'Budget Filing Data'!AP125)/'Budget Filing Data'!AA125</f>
        <v>0</v>
      </c>
      <c r="W126" s="197">
        <f>'Budget Filing Data'!Q125</f>
        <v>0</v>
      </c>
      <c r="X126" s="197">
        <f>'Budget Filing Data'!R125</f>
        <v>0</v>
      </c>
      <c r="Y126" s="197">
        <f>'Budget Filing Data'!S125</f>
        <v>0</v>
      </c>
      <c r="Z126" s="197">
        <f>'Budget Filing Data'!AF125</f>
        <v>0</v>
      </c>
      <c r="AA126" s="197">
        <f>'Budget Filing Data'!AG125</f>
        <v>0</v>
      </c>
      <c r="AB126" s="197">
        <f>'Budget Filing Data'!$T125</f>
        <v>0</v>
      </c>
      <c r="AC126" s="197">
        <f>'Budget Filing Data'!$S125</f>
        <v>0</v>
      </c>
      <c r="AD126" s="197">
        <f>'Budget Filing Data'!$V125</f>
        <v>0</v>
      </c>
      <c r="AE126" s="197">
        <f>'Budget Filing Data'!$W125</f>
        <v>0</v>
      </c>
      <c r="AF126" s="198"/>
    </row>
    <row r="127" spans="2:32" ht="15.75">
      <c r="B127" s="195" t="str">
        <f>'Budget Filing Data'!D126</f>
        <v>SCG_SW_FS_PA</v>
      </c>
      <c r="C127" s="195" t="str">
        <f>'Budget Filing Data'!E126</f>
        <v>COM-SW-Point of Sale Food Service-PA</v>
      </c>
      <c r="D127" s="434" t="s">
        <v>42</v>
      </c>
      <c r="E127" s="434" t="s">
        <v>284</v>
      </c>
      <c r="F127" s="197" t="str">
        <f>'Budget Filing Data'!J126</f>
        <v>Core PA</v>
      </c>
      <c r="G127" s="197" t="str">
        <f>'Budget Filing Data'!H126</f>
        <v>No</v>
      </c>
      <c r="H127" s="196" t="s">
        <v>24</v>
      </c>
      <c r="I127" s="197" t="str">
        <f>'Budget Filing Data'!G126</f>
        <v>Commercial</v>
      </c>
      <c r="J127" s="197" t="str">
        <f>'Budget Filing Data'!I126</f>
        <v>Other</v>
      </c>
      <c r="K127" s="197" t="str">
        <f>'Budget Filing Data'!L126</f>
        <v>Resource Acquisition</v>
      </c>
      <c r="L127" s="197">
        <f>'Budget Filing Data'!B126</f>
        <v>2029</v>
      </c>
      <c r="M127" s="610">
        <f t="shared" si="2"/>
        <v>500000</v>
      </c>
      <c r="N127" s="197">
        <f>'Budget Filing Data'!AH126</f>
        <v>56248</v>
      </c>
      <c r="O127" s="197">
        <f>'Budget Filing Data'!AI126</f>
        <v>33627</v>
      </c>
      <c r="P127" s="197">
        <f>'Budget Filing Data'!AJ126</f>
        <v>410125</v>
      </c>
      <c r="Q127" s="197">
        <f>'Budget Filing Data'!AK126</f>
        <v>0</v>
      </c>
      <c r="R127" s="197">
        <f>'Budget Filing Data'!X126</f>
        <v>0</v>
      </c>
      <c r="S127" s="197">
        <f>('Budget Filing Data'!AC126+'Budget Filing Data'!AD126+'Budget Filing Data'!AE126+'Budget Filing Data'!AP126)/'Budget Filing Data'!AA126</f>
        <v>0</v>
      </c>
      <c r="T127" s="197">
        <f>('Budget Filing Data'!AC126+'Budget Filing Data'!AD126)/'Budget Filing Data'!AB126</f>
        <v>0</v>
      </c>
      <c r="U127" s="197">
        <f>('Budget Filing Data'!AT126+'Budget Filing Data'!AU126)/('Budget Filing Data'!AV126+'Budget Filing Data'!AW126)</f>
        <v>0</v>
      </c>
      <c r="V127" s="197">
        <f>('Budget Filing Data'!AC126+'Budget Filing Data'!AD126+'Budget Filing Data'!AE126+'Budget Filing Data'!AP126)/'Budget Filing Data'!AA126</f>
        <v>0</v>
      </c>
      <c r="W127" s="197">
        <f>'Budget Filing Data'!Q126</f>
        <v>0</v>
      </c>
      <c r="X127" s="197">
        <f>'Budget Filing Data'!R126</f>
        <v>0</v>
      </c>
      <c r="Y127" s="197">
        <f>'Budget Filing Data'!S126</f>
        <v>0</v>
      </c>
      <c r="Z127" s="197">
        <f>'Budget Filing Data'!AF126</f>
        <v>0</v>
      </c>
      <c r="AA127" s="197">
        <f>'Budget Filing Data'!AG126</f>
        <v>0</v>
      </c>
      <c r="AB127" s="197">
        <f>'Budget Filing Data'!$T126</f>
        <v>0</v>
      </c>
      <c r="AC127" s="197">
        <f>'Budget Filing Data'!$S126</f>
        <v>0</v>
      </c>
      <c r="AD127" s="197">
        <f>'Budget Filing Data'!$V126</f>
        <v>0</v>
      </c>
      <c r="AE127" s="197">
        <f>'Budget Filing Data'!$W126</f>
        <v>0</v>
      </c>
      <c r="AF127" s="198"/>
    </row>
    <row r="128" spans="2:32" ht="15.75">
      <c r="B128" s="195" t="str">
        <f>'Budget Filing Data'!D127</f>
        <v>SCG_SW_HESC_PA</v>
      </c>
      <c r="C128" s="195" t="str">
        <f>'Budget Filing Data'!E127</f>
        <v>SW Home Energy Score California</v>
      </c>
      <c r="D128" s="434" t="s">
        <v>48</v>
      </c>
      <c r="E128" s="196" t="s">
        <v>285</v>
      </c>
      <c r="F128" s="197" t="str">
        <f>'Budget Filing Data'!J127</f>
        <v>Core PA</v>
      </c>
      <c r="G128" s="197" t="str">
        <f>'Budget Filing Data'!H127</f>
        <v>No</v>
      </c>
      <c r="H128" s="196" t="s">
        <v>24</v>
      </c>
      <c r="I128" s="197" t="str">
        <f>'Budget Filing Data'!G127</f>
        <v>Residential</v>
      </c>
      <c r="J128" s="197" t="str">
        <f>'Budget Filing Data'!I127</f>
        <v>Other</v>
      </c>
      <c r="K128" s="197" t="str">
        <f>'Budget Filing Data'!L127</f>
        <v>Market Support</v>
      </c>
      <c r="L128" s="197">
        <f>'Budget Filing Data'!B127</f>
        <v>2029</v>
      </c>
      <c r="M128" s="610">
        <f t="shared" si="2"/>
        <v>82000</v>
      </c>
      <c r="N128" s="197">
        <f>'Budget Filing Data'!AH127</f>
        <v>41000</v>
      </c>
      <c r="O128" s="197">
        <f>'Budget Filing Data'!AI127</f>
        <v>0</v>
      </c>
      <c r="P128" s="197">
        <f>'Budget Filing Data'!AJ127</f>
        <v>41000</v>
      </c>
      <c r="Q128" s="197">
        <f>'Budget Filing Data'!AK127</f>
        <v>0</v>
      </c>
      <c r="R128" s="197">
        <f>'Budget Filing Data'!X127</f>
        <v>0</v>
      </c>
      <c r="S128" s="197">
        <f>('Budget Filing Data'!AC127+'Budget Filing Data'!AD127+'Budget Filing Data'!AE127+'Budget Filing Data'!AP127)/'Budget Filing Data'!AA127</f>
        <v>0</v>
      </c>
      <c r="T128" s="197">
        <f>('Budget Filing Data'!AC127+'Budget Filing Data'!AD127)/'Budget Filing Data'!AB127</f>
        <v>0</v>
      </c>
      <c r="U128" s="197">
        <f>('Budget Filing Data'!AT127+'Budget Filing Data'!AU127)/('Budget Filing Data'!AV127+'Budget Filing Data'!AW127)</f>
        <v>0</v>
      </c>
      <c r="V128" s="197">
        <f>('Budget Filing Data'!AC127+'Budget Filing Data'!AD127+'Budget Filing Data'!AE127+'Budget Filing Data'!AP127)/'Budget Filing Data'!AA127</f>
        <v>0</v>
      </c>
      <c r="W128" s="197">
        <f>'Budget Filing Data'!Q127</f>
        <v>0</v>
      </c>
      <c r="X128" s="197">
        <f>'Budget Filing Data'!R127</f>
        <v>0</v>
      </c>
      <c r="Y128" s="197">
        <f>'Budget Filing Data'!S127</f>
        <v>0</v>
      </c>
      <c r="Z128" s="197">
        <f>'Budget Filing Data'!AF127</f>
        <v>0</v>
      </c>
      <c r="AA128" s="197">
        <f>'Budget Filing Data'!AG127</f>
        <v>0</v>
      </c>
      <c r="AB128" s="197">
        <f>'Budget Filing Data'!$T127</f>
        <v>0</v>
      </c>
      <c r="AC128" s="197">
        <f>'Budget Filing Data'!$S127</f>
        <v>0</v>
      </c>
      <c r="AD128" s="197">
        <f>'Budget Filing Data'!$V127</f>
        <v>0</v>
      </c>
      <c r="AE128" s="197">
        <f>'Budget Filing Data'!$W127</f>
        <v>0</v>
      </c>
      <c r="AF128" s="198"/>
    </row>
    <row r="129" spans="2:32" ht="15.75">
      <c r="B129" s="195" t="str">
        <f>'Budget Filing Data'!D128</f>
        <v>SCG_SW_HVAC_QIQM_PA</v>
      </c>
      <c r="C129" s="195" t="str">
        <f>'Budget Filing Data'!E128</f>
        <v>RES-SW-HVAC QI/QM Program-PA</v>
      </c>
      <c r="D129" s="434" t="s">
        <v>42</v>
      </c>
      <c r="E129" s="434" t="s">
        <v>284</v>
      </c>
      <c r="F129" s="197" t="str">
        <f>'Budget Filing Data'!J128</f>
        <v>Core PA</v>
      </c>
      <c r="G129" s="197" t="str">
        <f>'Budget Filing Data'!H128</f>
        <v>No</v>
      </c>
      <c r="H129" s="196" t="s">
        <v>24</v>
      </c>
      <c r="I129" s="197" t="str">
        <f>'Budget Filing Data'!G128</f>
        <v>Residential</v>
      </c>
      <c r="J129" s="197" t="str">
        <f>'Budget Filing Data'!I128</f>
        <v>Other</v>
      </c>
      <c r="K129" s="197" t="str">
        <f>'Budget Filing Data'!L128</f>
        <v>Market Support</v>
      </c>
      <c r="L129" s="197">
        <f>'Budget Filing Data'!B128</f>
        <v>2029</v>
      </c>
      <c r="M129" s="610">
        <f t="shared" si="2"/>
        <v>124000</v>
      </c>
      <c r="N129" s="197">
        <f>'Budget Filing Data'!AH128</f>
        <v>32848.75</v>
      </c>
      <c r="O129" s="197">
        <f>'Budget Filing Data'!AI128</f>
        <v>0</v>
      </c>
      <c r="P129" s="197">
        <f>'Budget Filing Data'!AJ128</f>
        <v>91151.25</v>
      </c>
      <c r="Q129" s="197">
        <f>'Budget Filing Data'!AK128</f>
        <v>0</v>
      </c>
      <c r="R129" s="197">
        <f>'Budget Filing Data'!X128</f>
        <v>0</v>
      </c>
      <c r="S129" s="197">
        <f>('Budget Filing Data'!AC128+'Budget Filing Data'!AD128+'Budget Filing Data'!AE128+'Budget Filing Data'!AP128)/'Budget Filing Data'!AA128</f>
        <v>0</v>
      </c>
      <c r="T129" s="197">
        <f>('Budget Filing Data'!AC128+'Budget Filing Data'!AD128)/'Budget Filing Data'!AB128</f>
        <v>0</v>
      </c>
      <c r="U129" s="197">
        <f>('Budget Filing Data'!AT128+'Budget Filing Data'!AU128)/('Budget Filing Data'!AV128+'Budget Filing Data'!AW128)</f>
        <v>0</v>
      </c>
      <c r="V129" s="197">
        <f>('Budget Filing Data'!AC128+'Budget Filing Data'!AD128+'Budget Filing Data'!AE128+'Budget Filing Data'!AP128)/'Budget Filing Data'!AA128</f>
        <v>0</v>
      </c>
      <c r="W129" s="197">
        <f>'Budget Filing Data'!Q128</f>
        <v>0</v>
      </c>
      <c r="X129" s="197">
        <f>'Budget Filing Data'!R128</f>
        <v>0</v>
      </c>
      <c r="Y129" s="197">
        <f>'Budget Filing Data'!S128</f>
        <v>0</v>
      </c>
      <c r="Z129" s="197">
        <f>'Budget Filing Data'!AF128</f>
        <v>0</v>
      </c>
      <c r="AA129" s="197">
        <f>'Budget Filing Data'!AG128</f>
        <v>0</v>
      </c>
      <c r="AB129" s="197">
        <f>'Budget Filing Data'!$T128</f>
        <v>0</v>
      </c>
      <c r="AC129" s="197">
        <f>'Budget Filing Data'!$S128</f>
        <v>0</v>
      </c>
      <c r="AD129" s="197">
        <f>'Budget Filing Data'!$V128</f>
        <v>0</v>
      </c>
      <c r="AE129" s="197">
        <f>'Budget Filing Data'!$W128</f>
        <v>0</v>
      </c>
      <c r="AF129" s="198"/>
    </row>
    <row r="130" spans="2:32" ht="15.75">
      <c r="B130" s="195" t="str">
        <f>'Budget Filing Data'!D129</f>
        <v>SCG_SW_IP_Colleges_PA</v>
      </c>
      <c r="C130" s="195" t="str">
        <f>'Budget Filing Data'!E129</f>
        <v>PUB-SW-Institutional Partnership-Colleges-PA</v>
      </c>
      <c r="D130" s="434" t="s">
        <v>42</v>
      </c>
      <c r="E130" s="434" t="s">
        <v>284</v>
      </c>
      <c r="F130" s="197" t="str">
        <f>'Budget Filing Data'!J129</f>
        <v>Core PA</v>
      </c>
      <c r="G130" s="197" t="str">
        <f>'Budget Filing Data'!H129</f>
        <v>No</v>
      </c>
      <c r="H130" s="196" t="s">
        <v>24</v>
      </c>
      <c r="I130" s="197" t="str">
        <f>'Budget Filing Data'!G129</f>
        <v>Public</v>
      </c>
      <c r="J130" s="197" t="str">
        <f>'Budget Filing Data'!I129</f>
        <v>Other</v>
      </c>
      <c r="K130" s="197" t="str">
        <f>'Budget Filing Data'!L129</f>
        <v>Resource Acquisition</v>
      </c>
      <c r="L130" s="197">
        <f>'Budget Filing Data'!B129</f>
        <v>2029</v>
      </c>
      <c r="M130" s="610">
        <f t="shared" si="2"/>
        <v>88000</v>
      </c>
      <c r="N130" s="197">
        <f>'Budget Filing Data'!AH129</f>
        <v>44000</v>
      </c>
      <c r="O130" s="197">
        <f>'Budget Filing Data'!AI129</f>
        <v>0</v>
      </c>
      <c r="P130" s="197">
        <f>'Budget Filing Data'!AJ129</f>
        <v>44000</v>
      </c>
      <c r="Q130" s="197">
        <f>'Budget Filing Data'!AK129</f>
        <v>0</v>
      </c>
      <c r="R130" s="197">
        <f>'Budget Filing Data'!X129</f>
        <v>0</v>
      </c>
      <c r="S130" s="197">
        <f>('Budget Filing Data'!AC129+'Budget Filing Data'!AD129+'Budget Filing Data'!AE129+'Budget Filing Data'!AP129)/'Budget Filing Data'!AA129</f>
        <v>0</v>
      </c>
      <c r="T130" s="197">
        <f>('Budget Filing Data'!AC129+'Budget Filing Data'!AD129)/'Budget Filing Data'!AB129</f>
        <v>0</v>
      </c>
      <c r="U130" s="197">
        <f>('Budget Filing Data'!AT129+'Budget Filing Data'!AU129)/('Budget Filing Data'!AV129+'Budget Filing Data'!AW129)</f>
        <v>0</v>
      </c>
      <c r="V130" s="197">
        <f>('Budget Filing Data'!AC129+'Budget Filing Data'!AD129+'Budget Filing Data'!AE129+'Budget Filing Data'!AP129)/'Budget Filing Data'!AA129</f>
        <v>0</v>
      </c>
      <c r="W130" s="197">
        <f>'Budget Filing Data'!Q129</f>
        <v>0</v>
      </c>
      <c r="X130" s="197">
        <f>'Budget Filing Data'!R129</f>
        <v>0</v>
      </c>
      <c r="Y130" s="197">
        <f>'Budget Filing Data'!S129</f>
        <v>0</v>
      </c>
      <c r="Z130" s="197">
        <f>'Budget Filing Data'!AF129</f>
        <v>0</v>
      </c>
      <c r="AA130" s="197">
        <f>'Budget Filing Data'!AG129</f>
        <v>0</v>
      </c>
      <c r="AB130" s="197">
        <f>'Budget Filing Data'!$T129</f>
        <v>0</v>
      </c>
      <c r="AC130" s="197">
        <f>'Budget Filing Data'!$S129</f>
        <v>0</v>
      </c>
      <c r="AD130" s="197">
        <f>'Budget Filing Data'!$V129</f>
        <v>0</v>
      </c>
      <c r="AE130" s="197">
        <f>'Budget Filing Data'!$W129</f>
        <v>0</v>
      </c>
      <c r="AF130" s="198"/>
    </row>
    <row r="131" spans="2:32" ht="15.75">
      <c r="B131" s="195" t="str">
        <f>'Budget Filing Data'!D130</f>
        <v>SCG_SW_IP_Gov_PA</v>
      </c>
      <c r="C131" s="195" t="str">
        <f>'Budget Filing Data'!E130</f>
        <v>PUB-SW-Institutional Partnership-Government-PA</v>
      </c>
      <c r="D131" s="434" t="s">
        <v>42</v>
      </c>
      <c r="E131" s="434" t="s">
        <v>284</v>
      </c>
      <c r="F131" s="197" t="str">
        <f>'Budget Filing Data'!J130</f>
        <v>Core PA</v>
      </c>
      <c r="G131" s="197" t="str">
        <f>'Budget Filing Data'!H130</f>
        <v>No</v>
      </c>
      <c r="H131" s="196" t="s">
        <v>24</v>
      </c>
      <c r="I131" s="197" t="str">
        <f>'Budget Filing Data'!G130</f>
        <v>Public</v>
      </c>
      <c r="J131" s="197" t="str">
        <f>'Budget Filing Data'!I130</f>
        <v>Government Partnership</v>
      </c>
      <c r="K131" s="197" t="str">
        <f>'Budget Filing Data'!L130</f>
        <v>Resource Acquisition</v>
      </c>
      <c r="L131" s="197">
        <f>'Budget Filing Data'!B130</f>
        <v>2029</v>
      </c>
      <c r="M131" s="610">
        <f t="shared" si="2"/>
        <v>41000</v>
      </c>
      <c r="N131" s="197">
        <f>'Budget Filing Data'!AH130</f>
        <v>20500</v>
      </c>
      <c r="O131" s="197">
        <f>'Budget Filing Data'!AI130</f>
        <v>0</v>
      </c>
      <c r="P131" s="197">
        <f>'Budget Filing Data'!AJ130</f>
        <v>20500</v>
      </c>
      <c r="Q131" s="197">
        <f>'Budget Filing Data'!AK130</f>
        <v>0</v>
      </c>
      <c r="R131" s="197">
        <f>'Budget Filing Data'!X130</f>
        <v>0</v>
      </c>
      <c r="S131" s="197">
        <f>('Budget Filing Data'!AC130+'Budget Filing Data'!AD130+'Budget Filing Data'!AE130+'Budget Filing Data'!AP130)/'Budget Filing Data'!AA130</f>
        <v>0</v>
      </c>
      <c r="T131" s="197">
        <f>('Budget Filing Data'!AC130+'Budget Filing Data'!AD130)/'Budget Filing Data'!AB130</f>
        <v>0</v>
      </c>
      <c r="U131" s="197">
        <f>('Budget Filing Data'!AT130+'Budget Filing Data'!AU130)/('Budget Filing Data'!AV130+'Budget Filing Data'!AW130)</f>
        <v>0</v>
      </c>
      <c r="V131" s="197">
        <f>('Budget Filing Data'!AC130+'Budget Filing Data'!AD130+'Budget Filing Data'!AE130+'Budget Filing Data'!AP130)/'Budget Filing Data'!AA130</f>
        <v>0</v>
      </c>
      <c r="W131" s="197">
        <f>'Budget Filing Data'!Q130</f>
        <v>0</v>
      </c>
      <c r="X131" s="197">
        <f>'Budget Filing Data'!R130</f>
        <v>0</v>
      </c>
      <c r="Y131" s="197">
        <f>'Budget Filing Data'!S130</f>
        <v>0</v>
      </c>
      <c r="Z131" s="197">
        <f>'Budget Filing Data'!AF130</f>
        <v>0</v>
      </c>
      <c r="AA131" s="197">
        <f>'Budget Filing Data'!AG130</f>
        <v>0</v>
      </c>
      <c r="AB131" s="197">
        <f>'Budget Filing Data'!$T130</f>
        <v>0</v>
      </c>
      <c r="AC131" s="197">
        <f>'Budget Filing Data'!$S130</f>
        <v>0</v>
      </c>
      <c r="AD131" s="197">
        <f>'Budget Filing Data'!$V130</f>
        <v>0</v>
      </c>
      <c r="AE131" s="197">
        <f>'Budget Filing Data'!$W130</f>
        <v>0</v>
      </c>
      <c r="AF131" s="198"/>
    </row>
    <row r="132" spans="2:32" ht="15.75">
      <c r="B132" s="195" t="str">
        <f>'Budget Filing Data'!D131</f>
        <v>SCG_SW_MCWH_PA</v>
      </c>
      <c r="C132" s="195" t="str">
        <f>'Budget Filing Data'!E131</f>
        <v>COM-SW-Midstream Commercial Water Heating-PA</v>
      </c>
      <c r="D132" s="434" t="s">
        <v>42</v>
      </c>
      <c r="E132" s="434" t="s">
        <v>284</v>
      </c>
      <c r="F132" s="197" t="str">
        <f>'Budget Filing Data'!J131</f>
        <v>Core PA</v>
      </c>
      <c r="G132" s="197" t="str">
        <f>'Budget Filing Data'!H131</f>
        <v>No</v>
      </c>
      <c r="H132" s="196" t="s">
        <v>24</v>
      </c>
      <c r="I132" s="197" t="str">
        <f>'Budget Filing Data'!G131</f>
        <v>Commercial</v>
      </c>
      <c r="J132" s="197" t="str">
        <f>'Budget Filing Data'!I131</f>
        <v>Other</v>
      </c>
      <c r="K132" s="197" t="str">
        <f>'Budget Filing Data'!L131</f>
        <v>Resource Acquisition</v>
      </c>
      <c r="L132" s="197">
        <f>'Budget Filing Data'!B131</f>
        <v>2029</v>
      </c>
      <c r="M132" s="610">
        <f t="shared" si="2"/>
        <v>500000</v>
      </c>
      <c r="N132" s="197">
        <f>'Budget Filing Data'!AH131</f>
        <v>104524.25</v>
      </c>
      <c r="O132" s="197">
        <f>'Budget Filing Data'!AI131</f>
        <v>83963.25</v>
      </c>
      <c r="P132" s="197">
        <f>'Budget Filing Data'!AJ131</f>
        <v>311512.5</v>
      </c>
      <c r="Q132" s="197">
        <f>'Budget Filing Data'!AK131</f>
        <v>0</v>
      </c>
      <c r="R132" s="197">
        <f>'Budget Filing Data'!X131</f>
        <v>0</v>
      </c>
      <c r="S132" s="197">
        <f>('Budget Filing Data'!AC131+'Budget Filing Data'!AD131+'Budget Filing Data'!AE131+'Budget Filing Data'!AP131)/'Budget Filing Data'!AA131</f>
        <v>0</v>
      </c>
      <c r="T132" s="197">
        <f>('Budget Filing Data'!AC131+'Budget Filing Data'!AD131)/'Budget Filing Data'!AB131</f>
        <v>0</v>
      </c>
      <c r="U132" s="197">
        <f>('Budget Filing Data'!AT131+'Budget Filing Data'!AU131)/('Budget Filing Data'!AV131+'Budget Filing Data'!AW131)</f>
        <v>0</v>
      </c>
      <c r="V132" s="197">
        <f>('Budget Filing Data'!AC131+'Budget Filing Data'!AD131+'Budget Filing Data'!AE131+'Budget Filing Data'!AP131)/'Budget Filing Data'!AA131</f>
        <v>0</v>
      </c>
      <c r="W132" s="197">
        <f>'Budget Filing Data'!Q131</f>
        <v>0</v>
      </c>
      <c r="X132" s="197">
        <f>'Budget Filing Data'!R131</f>
        <v>0</v>
      </c>
      <c r="Y132" s="197">
        <f>'Budget Filing Data'!S131</f>
        <v>0</v>
      </c>
      <c r="Z132" s="197">
        <f>'Budget Filing Data'!AF131</f>
        <v>0</v>
      </c>
      <c r="AA132" s="197">
        <f>'Budget Filing Data'!AG131</f>
        <v>0</v>
      </c>
      <c r="AB132" s="197">
        <f>'Budget Filing Data'!$T131</f>
        <v>0</v>
      </c>
      <c r="AC132" s="197">
        <f>'Budget Filing Data'!$S131</f>
        <v>0</v>
      </c>
      <c r="AD132" s="197">
        <f>'Budget Filing Data'!$V131</f>
        <v>0</v>
      </c>
      <c r="AE132" s="197">
        <f>'Budget Filing Data'!$W131</f>
        <v>0</v>
      </c>
      <c r="AF132" s="198"/>
    </row>
    <row r="133" spans="2:32" ht="15.75">
      <c r="B133" s="195" t="str">
        <f>'Budget Filing Data'!D132</f>
        <v>SCG_SW_NC_NonRes_Ag_mixed_PA</v>
      </c>
      <c r="C133" s="195" t="str">
        <f>'Budget Filing Data'!E132</f>
        <v>AG-SW-New Construction-Nonresidential-Mixed Fuel-PA</v>
      </c>
      <c r="D133" s="434" t="s">
        <v>42</v>
      </c>
      <c r="E133" s="434" t="s">
        <v>284</v>
      </c>
      <c r="F133" s="197" t="str">
        <f>'Budget Filing Data'!J132</f>
        <v>Core PA</v>
      </c>
      <c r="G133" s="197" t="str">
        <f>'Budget Filing Data'!H132</f>
        <v>No</v>
      </c>
      <c r="H133" s="196" t="s">
        <v>24</v>
      </c>
      <c r="I133" s="197" t="str">
        <f>'Budget Filing Data'!G132</f>
        <v>Agricultural</v>
      </c>
      <c r="J133" s="197" t="str">
        <f>'Budget Filing Data'!I132</f>
        <v>New Construction</v>
      </c>
      <c r="K133" s="197" t="str">
        <f>'Budget Filing Data'!L132</f>
        <v>Market Support</v>
      </c>
      <c r="L133" s="197">
        <f>'Budget Filing Data'!B132</f>
        <v>2029</v>
      </c>
      <c r="M133" s="610">
        <f t="shared" si="2"/>
        <v>9000</v>
      </c>
      <c r="N133" s="197">
        <f>'Budget Filing Data'!AH132</f>
        <v>4500</v>
      </c>
      <c r="O133" s="197">
        <f>'Budget Filing Data'!AI132</f>
        <v>0</v>
      </c>
      <c r="P133" s="197">
        <f>'Budget Filing Data'!AJ132</f>
        <v>4500</v>
      </c>
      <c r="Q133" s="197">
        <f>'Budget Filing Data'!AK132</f>
        <v>0</v>
      </c>
      <c r="R133" s="197">
        <f>'Budget Filing Data'!X132</f>
        <v>0</v>
      </c>
      <c r="S133" s="197">
        <f>('Budget Filing Data'!AC132+'Budget Filing Data'!AD132+'Budget Filing Data'!AE132+'Budget Filing Data'!AP132)/'Budget Filing Data'!AA132</f>
        <v>0</v>
      </c>
      <c r="T133" s="197">
        <f>('Budget Filing Data'!AC132+'Budget Filing Data'!AD132)/'Budget Filing Data'!AB132</f>
        <v>0</v>
      </c>
      <c r="U133" s="197">
        <f>('Budget Filing Data'!AT132+'Budget Filing Data'!AU132)/('Budget Filing Data'!AV132+'Budget Filing Data'!AW132)</f>
        <v>0</v>
      </c>
      <c r="V133" s="197">
        <f>('Budget Filing Data'!AC132+'Budget Filing Data'!AD132+'Budget Filing Data'!AE132+'Budget Filing Data'!AP132)/'Budget Filing Data'!AA132</f>
        <v>0</v>
      </c>
      <c r="W133" s="197">
        <f>'Budget Filing Data'!Q132</f>
        <v>0</v>
      </c>
      <c r="X133" s="197">
        <f>'Budget Filing Data'!R132</f>
        <v>0</v>
      </c>
      <c r="Y133" s="197">
        <f>'Budget Filing Data'!S132</f>
        <v>0</v>
      </c>
      <c r="Z133" s="197">
        <f>'Budget Filing Data'!AF132</f>
        <v>0</v>
      </c>
      <c r="AA133" s="197">
        <f>'Budget Filing Data'!AG132</f>
        <v>0</v>
      </c>
      <c r="AB133" s="197">
        <f>'Budget Filing Data'!$T132</f>
        <v>0</v>
      </c>
      <c r="AC133" s="197">
        <f>'Budget Filing Data'!$S132</f>
        <v>0</v>
      </c>
      <c r="AD133" s="197">
        <f>'Budget Filing Data'!$V132</f>
        <v>0</v>
      </c>
      <c r="AE133" s="197">
        <f>'Budget Filing Data'!$W132</f>
        <v>0</v>
      </c>
      <c r="AF133" s="198"/>
    </row>
    <row r="134" spans="2:32" ht="15.75">
      <c r="B134" s="195" t="str">
        <f>'Budget Filing Data'!D133</f>
        <v>SCG_SW_NC_NonRes_Com_mixed_PA</v>
      </c>
      <c r="C134" s="195" t="str">
        <f>'Budget Filing Data'!E133</f>
        <v>COM-SW-New Construction-Nonresidential-Mixed Fuel-PA</v>
      </c>
      <c r="D134" s="434" t="s">
        <v>42</v>
      </c>
      <c r="E134" s="434" t="s">
        <v>284</v>
      </c>
      <c r="F134" s="197" t="str">
        <f>'Budget Filing Data'!J133</f>
        <v>Core PA</v>
      </c>
      <c r="G134" s="197" t="str">
        <f>'Budget Filing Data'!H133</f>
        <v>No</v>
      </c>
      <c r="H134" s="196" t="s">
        <v>24</v>
      </c>
      <c r="I134" s="197" t="str">
        <f>'Budget Filing Data'!G133</f>
        <v>Commercial</v>
      </c>
      <c r="J134" s="197" t="str">
        <f>'Budget Filing Data'!I133</f>
        <v>New Construction</v>
      </c>
      <c r="K134" s="197" t="str">
        <f>'Budget Filing Data'!L133</f>
        <v>Market Support</v>
      </c>
      <c r="L134" s="197">
        <f>'Budget Filing Data'!B133</f>
        <v>2029</v>
      </c>
      <c r="M134" s="610">
        <f t="shared" si="2"/>
        <v>50000</v>
      </c>
      <c r="N134" s="197">
        <f>'Budget Filing Data'!AH133</f>
        <v>25000</v>
      </c>
      <c r="O134" s="197">
        <f>'Budget Filing Data'!AI133</f>
        <v>0</v>
      </c>
      <c r="P134" s="197">
        <f>'Budget Filing Data'!AJ133</f>
        <v>25000</v>
      </c>
      <c r="Q134" s="197">
        <f>'Budget Filing Data'!AK133</f>
        <v>0</v>
      </c>
      <c r="R134" s="197">
        <f>'Budget Filing Data'!X133</f>
        <v>0</v>
      </c>
      <c r="S134" s="197">
        <f>('Budget Filing Data'!AC133+'Budget Filing Data'!AD133+'Budget Filing Data'!AE133+'Budget Filing Data'!AP133)/'Budget Filing Data'!AA133</f>
        <v>0</v>
      </c>
      <c r="T134" s="197">
        <f>('Budget Filing Data'!AC133+'Budget Filing Data'!AD133)/'Budget Filing Data'!AB133</f>
        <v>0</v>
      </c>
      <c r="U134" s="197">
        <f>('Budget Filing Data'!AT133+'Budget Filing Data'!AU133)/('Budget Filing Data'!AV133+'Budget Filing Data'!AW133)</f>
        <v>0</v>
      </c>
      <c r="V134" s="197">
        <f>('Budget Filing Data'!AC133+'Budget Filing Data'!AD133+'Budget Filing Data'!AE133+'Budget Filing Data'!AP133)/'Budget Filing Data'!AA133</f>
        <v>0</v>
      </c>
      <c r="W134" s="197">
        <f>'Budget Filing Data'!Q133</f>
        <v>0</v>
      </c>
      <c r="X134" s="197">
        <f>'Budget Filing Data'!R133</f>
        <v>0</v>
      </c>
      <c r="Y134" s="197">
        <f>'Budget Filing Data'!S133</f>
        <v>0</v>
      </c>
      <c r="Z134" s="197">
        <f>'Budget Filing Data'!AF133</f>
        <v>0</v>
      </c>
      <c r="AA134" s="197">
        <f>'Budget Filing Data'!AG133</f>
        <v>0</v>
      </c>
      <c r="AB134" s="197">
        <f>'Budget Filing Data'!$T133</f>
        <v>0</v>
      </c>
      <c r="AC134" s="197">
        <f>'Budget Filing Data'!$S133</f>
        <v>0</v>
      </c>
      <c r="AD134" s="197">
        <f>'Budget Filing Data'!$V133</f>
        <v>0</v>
      </c>
      <c r="AE134" s="197">
        <f>'Budget Filing Data'!$W133</f>
        <v>0</v>
      </c>
      <c r="AF134" s="198"/>
    </row>
    <row r="135" spans="2:32" ht="15.75">
      <c r="B135" s="195" t="str">
        <f>'Budget Filing Data'!D134</f>
        <v>SCG_SW_NC_NonRes_Ind_mixed_PA</v>
      </c>
      <c r="C135" s="195" t="str">
        <f>'Budget Filing Data'!E134</f>
        <v>IND-SW-New Construction-Nonresidential-Mixed Fuel-PA</v>
      </c>
      <c r="D135" s="434" t="s">
        <v>42</v>
      </c>
      <c r="E135" s="434" t="s">
        <v>284</v>
      </c>
      <c r="F135" s="197" t="str">
        <f>'Budget Filing Data'!J134</f>
        <v>Core PA</v>
      </c>
      <c r="G135" s="197" t="str">
        <f>'Budget Filing Data'!H134</f>
        <v>No</v>
      </c>
      <c r="H135" s="196" t="s">
        <v>24</v>
      </c>
      <c r="I135" s="197" t="str">
        <f>'Budget Filing Data'!G134</f>
        <v>Industrial</v>
      </c>
      <c r="J135" s="197" t="str">
        <f>'Budget Filing Data'!I134</f>
        <v>New Construction</v>
      </c>
      <c r="K135" s="197" t="str">
        <f>'Budget Filing Data'!L134</f>
        <v>Market Support</v>
      </c>
      <c r="L135" s="197">
        <f>'Budget Filing Data'!B134</f>
        <v>2029</v>
      </c>
      <c r="M135" s="610">
        <f t="shared" si="2"/>
        <v>9000</v>
      </c>
      <c r="N135" s="197">
        <f>'Budget Filing Data'!AH134</f>
        <v>4500</v>
      </c>
      <c r="O135" s="197">
        <f>'Budget Filing Data'!AI134</f>
        <v>0</v>
      </c>
      <c r="P135" s="197">
        <f>'Budget Filing Data'!AJ134</f>
        <v>4500</v>
      </c>
      <c r="Q135" s="197">
        <f>'Budget Filing Data'!AK134</f>
        <v>0</v>
      </c>
      <c r="R135" s="197">
        <f>'Budget Filing Data'!X134</f>
        <v>0</v>
      </c>
      <c r="S135" s="197">
        <f>('Budget Filing Data'!AC134+'Budget Filing Data'!AD134+'Budget Filing Data'!AE134+'Budget Filing Data'!AP134)/'Budget Filing Data'!AA134</f>
        <v>0</v>
      </c>
      <c r="T135" s="197">
        <f>('Budget Filing Data'!AC134+'Budget Filing Data'!AD134)/'Budget Filing Data'!AB134</f>
        <v>0</v>
      </c>
      <c r="U135" s="197">
        <f>('Budget Filing Data'!AT134+'Budget Filing Data'!AU134)/('Budget Filing Data'!AV134+'Budget Filing Data'!AW134)</f>
        <v>0</v>
      </c>
      <c r="V135" s="197">
        <f>('Budget Filing Data'!AC134+'Budget Filing Data'!AD134+'Budget Filing Data'!AE134+'Budget Filing Data'!AP134)/'Budget Filing Data'!AA134</f>
        <v>0</v>
      </c>
      <c r="W135" s="197">
        <f>'Budget Filing Data'!Q134</f>
        <v>0</v>
      </c>
      <c r="X135" s="197">
        <f>'Budget Filing Data'!R134</f>
        <v>0</v>
      </c>
      <c r="Y135" s="197">
        <f>'Budget Filing Data'!S134</f>
        <v>0</v>
      </c>
      <c r="Z135" s="197">
        <f>'Budget Filing Data'!AF134</f>
        <v>0</v>
      </c>
      <c r="AA135" s="197">
        <f>'Budget Filing Data'!AG134</f>
        <v>0</v>
      </c>
      <c r="AB135" s="197">
        <f>'Budget Filing Data'!$T134</f>
        <v>0</v>
      </c>
      <c r="AC135" s="197">
        <f>'Budget Filing Data'!$S134</f>
        <v>0</v>
      </c>
      <c r="AD135" s="197">
        <f>'Budget Filing Data'!$V134</f>
        <v>0</v>
      </c>
      <c r="AE135" s="197">
        <f>'Budget Filing Data'!$W134</f>
        <v>0</v>
      </c>
      <c r="AF135" s="198"/>
    </row>
    <row r="136" spans="2:32" ht="15.75">
      <c r="B136" s="195" t="str">
        <f>'Budget Filing Data'!D135</f>
        <v>SCG_SW_NC_NonRes_Pub_mixed_PA</v>
      </c>
      <c r="C136" s="195" t="str">
        <f>'Budget Filing Data'!E135</f>
        <v>PUB-SW-New Construction-Nonresidential-Mixed Fuel-PA</v>
      </c>
      <c r="D136" s="434" t="s">
        <v>42</v>
      </c>
      <c r="E136" s="434" t="s">
        <v>284</v>
      </c>
      <c r="F136" s="197" t="str">
        <f>'Budget Filing Data'!J135</f>
        <v>Core PA</v>
      </c>
      <c r="G136" s="197" t="str">
        <f>'Budget Filing Data'!H135</f>
        <v>No</v>
      </c>
      <c r="H136" s="196" t="s">
        <v>24</v>
      </c>
      <c r="I136" s="197" t="str">
        <f>'Budget Filing Data'!G135</f>
        <v>Public</v>
      </c>
      <c r="J136" s="197" t="str">
        <f>'Budget Filing Data'!I135</f>
        <v>New Construction</v>
      </c>
      <c r="K136" s="197" t="str">
        <f>'Budget Filing Data'!L135</f>
        <v>Market Support</v>
      </c>
      <c r="L136" s="197">
        <f>'Budget Filing Data'!B135</f>
        <v>2029</v>
      </c>
      <c r="M136" s="610">
        <f t="shared" si="2"/>
        <v>32000</v>
      </c>
      <c r="N136" s="197">
        <f>'Budget Filing Data'!AH135</f>
        <v>16000</v>
      </c>
      <c r="O136" s="197">
        <f>'Budget Filing Data'!AI135</f>
        <v>0</v>
      </c>
      <c r="P136" s="197">
        <f>'Budget Filing Data'!AJ135</f>
        <v>16000</v>
      </c>
      <c r="Q136" s="197">
        <f>'Budget Filing Data'!AK135</f>
        <v>0</v>
      </c>
      <c r="R136" s="197">
        <f>'Budget Filing Data'!X135</f>
        <v>0</v>
      </c>
      <c r="S136" s="197">
        <f>('Budget Filing Data'!AC135+'Budget Filing Data'!AD135+'Budget Filing Data'!AE135+'Budget Filing Data'!AP135)/'Budget Filing Data'!AA135</f>
        <v>0</v>
      </c>
      <c r="T136" s="197">
        <f>('Budget Filing Data'!AC135+'Budget Filing Data'!AD135)/'Budget Filing Data'!AB135</f>
        <v>0</v>
      </c>
      <c r="U136" s="197">
        <f>('Budget Filing Data'!AT135+'Budget Filing Data'!AU135)/('Budget Filing Data'!AV135+'Budget Filing Data'!AW135)</f>
        <v>0</v>
      </c>
      <c r="V136" s="197">
        <f>('Budget Filing Data'!AC135+'Budget Filing Data'!AD135+'Budget Filing Data'!AE135+'Budget Filing Data'!AP135)/'Budget Filing Data'!AA135</f>
        <v>0</v>
      </c>
      <c r="W136" s="197">
        <f>'Budget Filing Data'!Q135</f>
        <v>0</v>
      </c>
      <c r="X136" s="197">
        <f>'Budget Filing Data'!R135</f>
        <v>0</v>
      </c>
      <c r="Y136" s="197">
        <f>'Budget Filing Data'!S135</f>
        <v>0</v>
      </c>
      <c r="Z136" s="197">
        <f>'Budget Filing Data'!AF135</f>
        <v>0</v>
      </c>
      <c r="AA136" s="197">
        <f>'Budget Filing Data'!AG135</f>
        <v>0</v>
      </c>
      <c r="AB136" s="197">
        <f>'Budget Filing Data'!$T135</f>
        <v>0</v>
      </c>
      <c r="AC136" s="197">
        <f>'Budget Filing Data'!$S135</f>
        <v>0</v>
      </c>
      <c r="AD136" s="197">
        <f>'Budget Filing Data'!$V135</f>
        <v>0</v>
      </c>
      <c r="AE136" s="197">
        <f>'Budget Filing Data'!$W135</f>
        <v>0</v>
      </c>
      <c r="AF136" s="198"/>
    </row>
    <row r="137" spans="2:32" ht="15.75">
      <c r="B137" s="195" t="str">
        <f>'Budget Filing Data'!D136</f>
        <v>SCG_SW_NC_NonRes_Res_mixed_PA</v>
      </c>
      <c r="C137" s="195" t="str">
        <f>'Budget Filing Data'!E136</f>
        <v>RES-SW-New Construction-Nonresidential-Mixed Fuel-PA</v>
      </c>
      <c r="D137" s="434" t="s">
        <v>42</v>
      </c>
      <c r="E137" s="434" t="s">
        <v>284</v>
      </c>
      <c r="F137" s="197" t="str">
        <f>'Budget Filing Data'!J136</f>
        <v>Core PA</v>
      </c>
      <c r="G137" s="197" t="str">
        <f>'Budget Filing Data'!H136</f>
        <v>No</v>
      </c>
      <c r="H137" s="196" t="s">
        <v>24</v>
      </c>
      <c r="I137" s="197" t="str">
        <f>'Budget Filing Data'!G136</f>
        <v>Residential</v>
      </c>
      <c r="J137" s="197" t="str">
        <f>'Budget Filing Data'!I136</f>
        <v>New Construction</v>
      </c>
      <c r="K137" s="197" t="str">
        <f>'Budget Filing Data'!L136</f>
        <v>Market Support</v>
      </c>
      <c r="L137" s="197">
        <f>'Budget Filing Data'!B136</f>
        <v>2029</v>
      </c>
      <c r="M137" s="610">
        <f t="shared" si="2"/>
        <v>32000</v>
      </c>
      <c r="N137" s="197">
        <f>'Budget Filing Data'!AH136</f>
        <v>16500</v>
      </c>
      <c r="O137" s="197">
        <f>'Budget Filing Data'!AI136</f>
        <v>0</v>
      </c>
      <c r="P137" s="197">
        <f>'Budget Filing Data'!AJ136</f>
        <v>15500</v>
      </c>
      <c r="Q137" s="197">
        <f>'Budget Filing Data'!AK136</f>
        <v>0</v>
      </c>
      <c r="R137" s="197">
        <f>'Budget Filing Data'!X136</f>
        <v>0</v>
      </c>
      <c r="S137" s="197">
        <f>('Budget Filing Data'!AC136+'Budget Filing Data'!AD136+'Budget Filing Data'!AE136+'Budget Filing Data'!AP136)/'Budget Filing Data'!AA136</f>
        <v>0</v>
      </c>
      <c r="T137" s="197">
        <f>('Budget Filing Data'!AC136+'Budget Filing Data'!AD136)/'Budget Filing Data'!AB136</f>
        <v>0</v>
      </c>
      <c r="U137" s="197">
        <f>('Budget Filing Data'!AT136+'Budget Filing Data'!AU136)/('Budget Filing Data'!AV136+'Budget Filing Data'!AW136)</f>
        <v>0</v>
      </c>
      <c r="V137" s="197">
        <f>('Budget Filing Data'!AC136+'Budget Filing Data'!AD136+'Budget Filing Data'!AE136+'Budget Filing Data'!AP136)/'Budget Filing Data'!AA136</f>
        <v>0</v>
      </c>
      <c r="W137" s="197">
        <f>'Budget Filing Data'!Q136</f>
        <v>0</v>
      </c>
      <c r="X137" s="197">
        <f>'Budget Filing Data'!R136</f>
        <v>0</v>
      </c>
      <c r="Y137" s="197">
        <f>'Budget Filing Data'!S136</f>
        <v>0</v>
      </c>
      <c r="Z137" s="197">
        <f>'Budget Filing Data'!AF136</f>
        <v>0</v>
      </c>
      <c r="AA137" s="197">
        <f>'Budget Filing Data'!AG136</f>
        <v>0</v>
      </c>
      <c r="AB137" s="197">
        <f>'Budget Filing Data'!$T136</f>
        <v>0</v>
      </c>
      <c r="AC137" s="197">
        <f>'Budget Filing Data'!$S136</f>
        <v>0</v>
      </c>
      <c r="AD137" s="197">
        <f>'Budget Filing Data'!$V136</f>
        <v>0</v>
      </c>
      <c r="AE137" s="197">
        <f>'Budget Filing Data'!$W136</f>
        <v>0</v>
      </c>
      <c r="AF137" s="198"/>
    </row>
    <row r="138" spans="2:32" ht="15.75">
      <c r="B138" s="195" t="str">
        <f>'Budget Filing Data'!D137</f>
        <v>SCG_SW_WET_CC_PA</v>
      </c>
      <c r="C138" s="195" t="str">
        <f>'Budget Filing Data'!E137</f>
        <v>WET&amp;O-SW-WE&amp;T Career Connections-PA</v>
      </c>
      <c r="D138" s="434" t="s">
        <v>42</v>
      </c>
      <c r="E138" s="434" t="s">
        <v>284</v>
      </c>
      <c r="F138" s="197" t="str">
        <f>'Budget Filing Data'!J137</f>
        <v>Core PA</v>
      </c>
      <c r="G138" s="197" t="str">
        <f>'Budget Filing Data'!H137</f>
        <v>No</v>
      </c>
      <c r="H138" s="196" t="s">
        <v>24</v>
      </c>
      <c r="I138" s="197" t="str">
        <f>'Budget Filing Data'!G137</f>
        <v>Cross Cutting</v>
      </c>
      <c r="J138" s="197" t="str">
        <f>'Budget Filing Data'!I137</f>
        <v>Workforce Education and Training</v>
      </c>
      <c r="K138" s="197" t="str">
        <f>'Budget Filing Data'!L137</f>
        <v>Market Support</v>
      </c>
      <c r="L138" s="197">
        <f>'Budget Filing Data'!B137</f>
        <v>2029</v>
      </c>
      <c r="M138" s="610">
        <f t="shared" ref="M138:M199" si="3">SUM(N138:Q138)</f>
        <v>20000</v>
      </c>
      <c r="N138" s="197">
        <f>'Budget Filing Data'!AH137</f>
        <v>10000</v>
      </c>
      <c r="O138" s="197">
        <f>'Budget Filing Data'!AI137</f>
        <v>0</v>
      </c>
      <c r="P138" s="197">
        <f>'Budget Filing Data'!AJ137</f>
        <v>10000</v>
      </c>
      <c r="Q138" s="197">
        <f>'Budget Filing Data'!AK137</f>
        <v>0</v>
      </c>
      <c r="R138" s="197">
        <f>'Budget Filing Data'!X137</f>
        <v>0</v>
      </c>
      <c r="S138" s="197">
        <f>('Budget Filing Data'!AC137+'Budget Filing Data'!AD137+'Budget Filing Data'!AE137+'Budget Filing Data'!AP137)/'Budget Filing Data'!AA137</f>
        <v>0</v>
      </c>
      <c r="T138" s="197">
        <f>('Budget Filing Data'!AC137+'Budget Filing Data'!AD137)/'Budget Filing Data'!AB137</f>
        <v>0</v>
      </c>
      <c r="U138" s="197">
        <f>('Budget Filing Data'!AT137+'Budget Filing Data'!AU137)/('Budget Filing Data'!AV137+'Budget Filing Data'!AW137)</f>
        <v>0</v>
      </c>
      <c r="V138" s="197">
        <f>('Budget Filing Data'!AC137+'Budget Filing Data'!AD137+'Budget Filing Data'!AE137+'Budget Filing Data'!AP137)/'Budget Filing Data'!AA137</f>
        <v>0</v>
      </c>
      <c r="W138" s="197">
        <f>'Budget Filing Data'!Q137</f>
        <v>0</v>
      </c>
      <c r="X138" s="197">
        <f>'Budget Filing Data'!R137</f>
        <v>0</v>
      </c>
      <c r="Y138" s="197">
        <f>'Budget Filing Data'!S137</f>
        <v>0</v>
      </c>
      <c r="Z138" s="197">
        <f>'Budget Filing Data'!AF137</f>
        <v>0</v>
      </c>
      <c r="AA138" s="197">
        <f>'Budget Filing Data'!AG137</f>
        <v>0</v>
      </c>
      <c r="AB138" s="197">
        <f>'Budget Filing Data'!$T137</f>
        <v>0</v>
      </c>
      <c r="AC138" s="197">
        <f>'Budget Filing Data'!$S137</f>
        <v>0</v>
      </c>
      <c r="AD138" s="197">
        <f>'Budget Filing Data'!$V137</f>
        <v>0</v>
      </c>
      <c r="AE138" s="197">
        <f>'Budget Filing Data'!$W137</f>
        <v>0</v>
      </c>
      <c r="AF138" s="198"/>
    </row>
    <row r="139" spans="2:32" ht="15.75">
      <c r="B139" s="195" t="str">
        <f>'Budget Filing Data'!D138</f>
        <v>SCG_SW_WET_Work_PA</v>
      </c>
      <c r="C139" s="195" t="str">
        <f>'Budget Filing Data'!E138</f>
        <v>WET&amp;O-SW-WE&amp;T Career and Workforce Readiness-PA</v>
      </c>
      <c r="D139" s="434" t="s">
        <v>42</v>
      </c>
      <c r="E139" s="434" t="s">
        <v>284</v>
      </c>
      <c r="F139" s="197" t="str">
        <f>'Budget Filing Data'!J138</f>
        <v>Core PA</v>
      </c>
      <c r="G139" s="197" t="str">
        <f>'Budget Filing Data'!H138</f>
        <v>No</v>
      </c>
      <c r="H139" s="196" t="s">
        <v>15</v>
      </c>
      <c r="I139" s="197" t="str">
        <f>'Budget Filing Data'!G138</f>
        <v>Cross Cutting</v>
      </c>
      <c r="J139" s="197" t="str">
        <f>'Budget Filing Data'!I138</f>
        <v>Workforce Education and Training</v>
      </c>
      <c r="K139" s="197" t="str">
        <f>'Budget Filing Data'!L138</f>
        <v>Equity</v>
      </c>
      <c r="L139" s="197">
        <f>'Budget Filing Data'!B138</f>
        <v>2029</v>
      </c>
      <c r="M139" s="610">
        <f t="shared" si="3"/>
        <v>40000</v>
      </c>
      <c r="N139" s="197">
        <f>'Budget Filing Data'!AH138</f>
        <v>20000</v>
      </c>
      <c r="O139" s="197">
        <f>'Budget Filing Data'!AI138</f>
        <v>0</v>
      </c>
      <c r="P139" s="197">
        <f>'Budget Filing Data'!AJ138</f>
        <v>20000</v>
      </c>
      <c r="Q139" s="197">
        <f>'Budget Filing Data'!AK138</f>
        <v>0</v>
      </c>
      <c r="R139" s="197">
        <f>'Budget Filing Data'!X138</f>
        <v>0</v>
      </c>
      <c r="S139" s="197">
        <f>('Budget Filing Data'!AC138+'Budget Filing Data'!AD138+'Budget Filing Data'!AE138+'Budget Filing Data'!AP138)/'Budget Filing Data'!AA138</f>
        <v>0</v>
      </c>
      <c r="T139" s="197">
        <f>('Budget Filing Data'!AC138+'Budget Filing Data'!AD138)/'Budget Filing Data'!AB138</f>
        <v>0</v>
      </c>
      <c r="U139" s="197">
        <f>('Budget Filing Data'!AT138+'Budget Filing Data'!AU138)/('Budget Filing Data'!AV138+'Budget Filing Data'!AW138)</f>
        <v>0</v>
      </c>
      <c r="V139" s="197">
        <f>('Budget Filing Data'!AC138+'Budget Filing Data'!AD138+'Budget Filing Data'!AE138+'Budget Filing Data'!AP138)/'Budget Filing Data'!AA138</f>
        <v>0</v>
      </c>
      <c r="W139" s="197">
        <f>'Budget Filing Data'!Q138</f>
        <v>0</v>
      </c>
      <c r="X139" s="197">
        <f>'Budget Filing Data'!R138</f>
        <v>0</v>
      </c>
      <c r="Y139" s="197">
        <f>'Budget Filing Data'!S138</f>
        <v>0</v>
      </c>
      <c r="Z139" s="197">
        <f>'Budget Filing Data'!AF138</f>
        <v>0</v>
      </c>
      <c r="AA139" s="197">
        <f>'Budget Filing Data'!AG138</f>
        <v>0</v>
      </c>
      <c r="AB139" s="197">
        <f>'Budget Filing Data'!$T138</f>
        <v>0</v>
      </c>
      <c r="AC139" s="197">
        <f>'Budget Filing Data'!$S138</f>
        <v>0</v>
      </c>
      <c r="AD139" s="197">
        <f>'Budget Filing Data'!$V138</f>
        <v>0</v>
      </c>
      <c r="AE139" s="197">
        <f>'Budget Filing Data'!$W138</f>
        <v>0</v>
      </c>
      <c r="AF139" s="198"/>
    </row>
    <row r="140" spans="2:32" ht="15.75">
      <c r="B140" s="195" t="str">
        <f>'Budget Filing Data'!D139</f>
        <v>SCG_CS_PortfolioSupport</v>
      </c>
      <c r="C140" s="195" t="str">
        <f>'Budget Filing Data'!E139</f>
        <v>SCG_CS_PortfolioSupport</v>
      </c>
      <c r="D140" s="196"/>
      <c r="E140" s="196"/>
      <c r="F140" s="197" t="str">
        <f>'Budget Filing Data'!J139</f>
        <v>Core PA</v>
      </c>
      <c r="G140" s="197" t="str">
        <f>'Budget Filing Data'!H139</f>
        <v>No</v>
      </c>
      <c r="H140" s="196" t="s">
        <v>24</v>
      </c>
      <c r="I140" s="197" t="str">
        <f>'Budget Filing Data'!G139</f>
        <v>Portfolio Support</v>
      </c>
      <c r="J140" s="197" t="str">
        <f>'Budget Filing Data'!I139</f>
        <v>Other</v>
      </c>
      <c r="K140" s="197" t="str">
        <f>'Budget Filing Data'!L139</f>
        <v>Codes and Standards</v>
      </c>
      <c r="L140" s="197">
        <f>'Budget Filing Data'!B139</f>
        <v>2029</v>
      </c>
      <c r="M140" s="610">
        <f t="shared" si="3"/>
        <v>0</v>
      </c>
      <c r="N140" s="197">
        <f>'Budget Filing Data'!AH139</f>
        <v>0</v>
      </c>
      <c r="O140" s="197">
        <f>'Budget Filing Data'!AI139</f>
        <v>0</v>
      </c>
      <c r="P140" s="197">
        <f>'Budget Filing Data'!AJ139</f>
        <v>0</v>
      </c>
      <c r="Q140" s="197">
        <f>'Budget Filing Data'!AK139</f>
        <v>0</v>
      </c>
      <c r="R140" s="197">
        <f>'Budget Filing Data'!X139</f>
        <v>0</v>
      </c>
      <c r="S140" s="197" t="e">
        <f>('Budget Filing Data'!AC139+'Budget Filing Data'!AD139+'Budget Filing Data'!AE139+'Budget Filing Data'!AP139)/'Budget Filing Data'!AA139</f>
        <v>#DIV/0!</v>
      </c>
      <c r="T140" s="197" t="e">
        <f>('Budget Filing Data'!AC139+'Budget Filing Data'!AD139)/'Budget Filing Data'!AB139</f>
        <v>#DIV/0!</v>
      </c>
      <c r="U140" s="197" t="e">
        <f>('Budget Filing Data'!AT139+'Budget Filing Data'!AU139)/('Budget Filing Data'!AV139+'Budget Filing Data'!AW139)</f>
        <v>#DIV/0!</v>
      </c>
      <c r="V140" s="197" t="e">
        <f>('Budget Filing Data'!AC139+'Budget Filing Data'!AD139+'Budget Filing Data'!AE139+'Budget Filing Data'!AP139)/'Budget Filing Data'!AA139</f>
        <v>#DIV/0!</v>
      </c>
      <c r="W140" s="197">
        <f>'Budget Filing Data'!Q139</f>
        <v>0</v>
      </c>
      <c r="X140" s="197">
        <f>'Budget Filing Data'!R139</f>
        <v>0</v>
      </c>
      <c r="Y140" s="197">
        <f>'Budget Filing Data'!S139</f>
        <v>0</v>
      </c>
      <c r="Z140" s="197">
        <f>'Budget Filing Data'!AF139</f>
        <v>0</v>
      </c>
      <c r="AA140" s="197">
        <f>'Budget Filing Data'!AG139</f>
        <v>0</v>
      </c>
      <c r="AB140" s="197">
        <f>'Budget Filing Data'!$T139</f>
        <v>0</v>
      </c>
      <c r="AC140" s="197">
        <f>'Budget Filing Data'!$S139</f>
        <v>0</v>
      </c>
      <c r="AD140" s="197">
        <f>'Budget Filing Data'!$V139</f>
        <v>0</v>
      </c>
      <c r="AE140" s="197">
        <f>'Budget Filing Data'!$W139</f>
        <v>0</v>
      </c>
      <c r="AF140" s="198"/>
    </row>
    <row r="141" spans="2:32" ht="15.75">
      <c r="B141" s="195" t="str">
        <f>'Budget Filing Data'!D140</f>
        <v>SCG_Equity_PortfolioSupport</v>
      </c>
      <c r="C141" s="195" t="str">
        <f>'Budget Filing Data'!E140</f>
        <v>SCG_Equity_PortfolioSupport</v>
      </c>
      <c r="D141" s="196"/>
      <c r="E141" s="196"/>
      <c r="F141" s="197" t="str">
        <f>'Budget Filing Data'!J140</f>
        <v>Core PA</v>
      </c>
      <c r="G141" s="197" t="str">
        <f>'Budget Filing Data'!H140</f>
        <v>No</v>
      </c>
      <c r="H141" s="196" t="s">
        <v>24</v>
      </c>
      <c r="I141" s="197" t="str">
        <f>'Budget Filing Data'!G140</f>
        <v>Portfolio Support</v>
      </c>
      <c r="J141" s="197" t="str">
        <f>'Budget Filing Data'!I140</f>
        <v>Other</v>
      </c>
      <c r="K141" s="197" t="str">
        <f>'Budget Filing Data'!L140</f>
        <v>Equity</v>
      </c>
      <c r="L141" s="197">
        <f>'Budget Filing Data'!B140</f>
        <v>2029</v>
      </c>
      <c r="M141" s="610">
        <f t="shared" si="3"/>
        <v>686272</v>
      </c>
      <c r="N141" s="197">
        <f>'Budget Filing Data'!AH140</f>
        <v>686272</v>
      </c>
      <c r="O141" s="197">
        <f>'Budget Filing Data'!AI140</f>
        <v>0</v>
      </c>
      <c r="P141" s="197">
        <f>'Budget Filing Data'!AJ140</f>
        <v>0</v>
      </c>
      <c r="Q141" s="197">
        <f>'Budget Filing Data'!AK140</f>
        <v>0</v>
      </c>
      <c r="R141" s="197">
        <f>'Budget Filing Data'!X140</f>
        <v>0</v>
      </c>
      <c r="S141" s="197">
        <f>('Budget Filing Data'!AC140+'Budget Filing Data'!AD140+'Budget Filing Data'!AE140+'Budget Filing Data'!AP140)/'Budget Filing Data'!AA140</f>
        <v>0</v>
      </c>
      <c r="T141" s="197">
        <f>('Budget Filing Data'!AC140+'Budget Filing Data'!AD140)/'Budget Filing Data'!AB140</f>
        <v>0</v>
      </c>
      <c r="U141" s="197">
        <f>('Budget Filing Data'!AT140+'Budget Filing Data'!AU140)/('Budget Filing Data'!AV140+'Budget Filing Data'!AW140)</f>
        <v>0</v>
      </c>
      <c r="V141" s="197">
        <f>('Budget Filing Data'!AC140+'Budget Filing Data'!AD140+'Budget Filing Data'!AE140+'Budget Filing Data'!AP140)/'Budget Filing Data'!AA140</f>
        <v>0</v>
      </c>
      <c r="W141" s="197">
        <f>'Budget Filing Data'!Q140</f>
        <v>0</v>
      </c>
      <c r="X141" s="197">
        <f>'Budget Filing Data'!R140</f>
        <v>0</v>
      </c>
      <c r="Y141" s="197">
        <f>'Budget Filing Data'!S140</f>
        <v>0</v>
      </c>
      <c r="Z141" s="197">
        <f>'Budget Filing Data'!AF140</f>
        <v>0</v>
      </c>
      <c r="AA141" s="197">
        <f>'Budget Filing Data'!AG140</f>
        <v>0</v>
      </c>
      <c r="AB141" s="197">
        <f>'Budget Filing Data'!$T140</f>
        <v>0</v>
      </c>
      <c r="AC141" s="197">
        <f>'Budget Filing Data'!$S140</f>
        <v>0</v>
      </c>
      <c r="AD141" s="197">
        <f>'Budget Filing Data'!$V140</f>
        <v>0</v>
      </c>
      <c r="AE141" s="197">
        <f>'Budget Filing Data'!$W140</f>
        <v>0</v>
      </c>
      <c r="AF141" s="198"/>
    </row>
    <row r="142" spans="2:32" ht="15.75">
      <c r="B142" s="195" t="str">
        <f>'Budget Filing Data'!D141</f>
        <v>SCG_MS_PortfolioSupport</v>
      </c>
      <c r="C142" s="195" t="str">
        <f>'Budget Filing Data'!E141</f>
        <v>SCG_MS_PortfolioSupport</v>
      </c>
      <c r="D142" s="434" t="s">
        <v>42</v>
      </c>
      <c r="E142" s="434" t="s">
        <v>286</v>
      </c>
      <c r="F142" s="197" t="str">
        <f>'Budget Filing Data'!J141</f>
        <v>Core PA</v>
      </c>
      <c r="G142" s="197" t="str">
        <f>'Budget Filing Data'!H141</f>
        <v>No</v>
      </c>
      <c r="H142" s="196" t="s">
        <v>24</v>
      </c>
      <c r="I142" s="197" t="str">
        <f>'Budget Filing Data'!G141</f>
        <v>Portfolio Support</v>
      </c>
      <c r="J142" s="197" t="str">
        <f>'Budget Filing Data'!I141</f>
        <v>Other</v>
      </c>
      <c r="K142" s="197" t="str">
        <f>'Budget Filing Data'!L141</f>
        <v>Market Support</v>
      </c>
      <c r="L142" s="197">
        <f>'Budget Filing Data'!B141</f>
        <v>2029</v>
      </c>
      <c r="M142" s="610">
        <f t="shared" si="3"/>
        <v>1379620</v>
      </c>
      <c r="N142" s="197">
        <f>'Budget Filing Data'!AH141</f>
        <v>1379620</v>
      </c>
      <c r="O142" s="197">
        <f>'Budget Filing Data'!AI141</f>
        <v>0</v>
      </c>
      <c r="P142" s="197">
        <f>'Budget Filing Data'!AJ141</f>
        <v>0</v>
      </c>
      <c r="Q142" s="197">
        <f>'Budget Filing Data'!AK141</f>
        <v>0</v>
      </c>
      <c r="R142" s="197">
        <f>'Budget Filing Data'!X141</f>
        <v>0</v>
      </c>
      <c r="S142" s="197">
        <f>('Budget Filing Data'!AC141+'Budget Filing Data'!AD141+'Budget Filing Data'!AE141+'Budget Filing Data'!AP141)/'Budget Filing Data'!AA141</f>
        <v>0</v>
      </c>
      <c r="T142" s="197">
        <f>('Budget Filing Data'!AC141+'Budget Filing Data'!AD141)/'Budget Filing Data'!AB141</f>
        <v>0</v>
      </c>
      <c r="U142" s="197">
        <f>('Budget Filing Data'!AT141+'Budget Filing Data'!AU141)/('Budget Filing Data'!AV141+'Budget Filing Data'!AW141)</f>
        <v>0</v>
      </c>
      <c r="V142" s="197">
        <f>('Budget Filing Data'!AC141+'Budget Filing Data'!AD141+'Budget Filing Data'!AE141+'Budget Filing Data'!AP141)/'Budget Filing Data'!AA141</f>
        <v>0</v>
      </c>
      <c r="W142" s="197">
        <f>'Budget Filing Data'!Q141</f>
        <v>0</v>
      </c>
      <c r="X142" s="197">
        <f>'Budget Filing Data'!R141</f>
        <v>0</v>
      </c>
      <c r="Y142" s="197">
        <f>'Budget Filing Data'!S141</f>
        <v>0</v>
      </c>
      <c r="Z142" s="197">
        <f>'Budget Filing Data'!AF141</f>
        <v>0</v>
      </c>
      <c r="AA142" s="197">
        <f>'Budget Filing Data'!AG141</f>
        <v>0</v>
      </c>
      <c r="AB142" s="197">
        <f>'Budget Filing Data'!$T141</f>
        <v>0</v>
      </c>
      <c r="AC142" s="197">
        <f>'Budget Filing Data'!$S141</f>
        <v>0</v>
      </c>
      <c r="AD142" s="197">
        <f>'Budget Filing Data'!$V141</f>
        <v>0</v>
      </c>
      <c r="AE142" s="197">
        <f>'Budget Filing Data'!$W141</f>
        <v>0</v>
      </c>
      <c r="AF142" s="198"/>
    </row>
    <row r="143" spans="2:32" ht="15.75">
      <c r="B143" s="195" t="str">
        <f>'Budget Filing Data'!D142</f>
        <v>SCG_RA_PortfolioSupport</v>
      </c>
      <c r="C143" s="195" t="str">
        <f>'Budget Filing Data'!E142</f>
        <v>SCG_RA_PortfolioSupport</v>
      </c>
      <c r="D143" s="434" t="s">
        <v>42</v>
      </c>
      <c r="E143" s="434" t="s">
        <v>286</v>
      </c>
      <c r="F143" s="197" t="str">
        <f>'Budget Filing Data'!J142</f>
        <v>Core PA</v>
      </c>
      <c r="G143" s="197" t="str">
        <f>'Budget Filing Data'!H142</f>
        <v>No</v>
      </c>
      <c r="H143" s="196" t="s">
        <v>24</v>
      </c>
      <c r="I143" s="197" t="str">
        <f>'Budget Filing Data'!G142</f>
        <v>Portfolio Support</v>
      </c>
      <c r="J143" s="197" t="str">
        <f>'Budget Filing Data'!I142</f>
        <v>Other</v>
      </c>
      <c r="K143" s="197" t="str">
        <f>'Budget Filing Data'!L142</f>
        <v>Resource Acquisition</v>
      </c>
      <c r="L143" s="197">
        <f>'Budget Filing Data'!B142</f>
        <v>2029</v>
      </c>
      <c r="M143" s="610">
        <f t="shared" si="3"/>
        <v>4634108</v>
      </c>
      <c r="N143" s="197">
        <f>'Budget Filing Data'!AH142</f>
        <v>4634108</v>
      </c>
      <c r="O143" s="197">
        <f>'Budget Filing Data'!AI142</f>
        <v>0</v>
      </c>
      <c r="P143" s="197">
        <f>'Budget Filing Data'!AJ142</f>
        <v>0</v>
      </c>
      <c r="Q143" s="197">
        <f>'Budget Filing Data'!AK142</f>
        <v>0</v>
      </c>
      <c r="R143" s="197">
        <f>'Budget Filing Data'!X142</f>
        <v>0</v>
      </c>
      <c r="S143" s="197">
        <f>('Budget Filing Data'!AC142+'Budget Filing Data'!AD142+'Budget Filing Data'!AE142+'Budget Filing Data'!AP142)/'Budget Filing Data'!AA142</f>
        <v>0</v>
      </c>
      <c r="T143" s="197">
        <f>('Budget Filing Data'!AC142+'Budget Filing Data'!AD142)/'Budget Filing Data'!AB142</f>
        <v>0</v>
      </c>
      <c r="U143" s="197">
        <f>('Budget Filing Data'!AT142+'Budget Filing Data'!AU142)/('Budget Filing Data'!AV142+'Budget Filing Data'!AW142)</f>
        <v>0</v>
      </c>
      <c r="V143" s="197">
        <f>('Budget Filing Data'!AC142+'Budget Filing Data'!AD142+'Budget Filing Data'!AE142+'Budget Filing Data'!AP142)/'Budget Filing Data'!AA142</f>
        <v>0</v>
      </c>
      <c r="W143" s="197">
        <f>'Budget Filing Data'!Q142</f>
        <v>0</v>
      </c>
      <c r="X143" s="197">
        <f>'Budget Filing Data'!R142</f>
        <v>0</v>
      </c>
      <c r="Y143" s="197">
        <f>'Budget Filing Data'!S142</f>
        <v>0</v>
      </c>
      <c r="Z143" s="197">
        <f>'Budget Filing Data'!AF142</f>
        <v>0</v>
      </c>
      <c r="AA143" s="197">
        <f>'Budget Filing Data'!AG142</f>
        <v>0</v>
      </c>
      <c r="AB143" s="197">
        <f>'Budget Filing Data'!$T142</f>
        <v>0</v>
      </c>
      <c r="AC143" s="197">
        <f>'Budget Filing Data'!$S142</f>
        <v>0</v>
      </c>
      <c r="AD143" s="197">
        <f>'Budget Filing Data'!$V142</f>
        <v>0</v>
      </c>
      <c r="AE143" s="197">
        <f>'Budget Filing Data'!$W142</f>
        <v>0</v>
      </c>
      <c r="AF143" s="198"/>
    </row>
    <row r="144" spans="2:32" ht="15.75">
      <c r="B144" s="195" t="str">
        <f>'Budget Filing Data'!D143</f>
        <v>SCG_Portfolio_Oversight</v>
      </c>
      <c r="C144" s="195" t="str">
        <f>'Budget Filing Data'!E143</f>
        <v>SCG_Portfolio_Oversight</v>
      </c>
      <c r="D144" s="196"/>
      <c r="E144" s="196"/>
      <c r="F144" s="197" t="str">
        <f>'Budget Filing Data'!J143</f>
        <v>Core PA</v>
      </c>
      <c r="G144" s="197" t="str">
        <f>'Budget Filing Data'!H143</f>
        <v>No</v>
      </c>
      <c r="H144" s="196" t="s">
        <v>24</v>
      </c>
      <c r="I144" s="197" t="str">
        <f>'Budget Filing Data'!G143</f>
        <v>Portfolio Oversight</v>
      </c>
      <c r="J144" s="197" t="str">
        <f>'Budget Filing Data'!I143</f>
        <v>Evaluation Measurement and Verification</v>
      </c>
      <c r="K144" s="197" t="str">
        <f>'Budget Filing Data'!L143</f>
        <v>Evaluation Measurement and Verification</v>
      </c>
      <c r="L144" s="197">
        <f>'Budget Filing Data'!B143</f>
        <v>2029</v>
      </c>
      <c r="M144" s="610">
        <f t="shared" si="3"/>
        <v>0</v>
      </c>
      <c r="N144" s="197">
        <f>'Budget Filing Data'!AH143</f>
        <v>0</v>
      </c>
      <c r="O144" s="197">
        <f>'Budget Filing Data'!AI143</f>
        <v>0</v>
      </c>
      <c r="P144" s="197">
        <f>'Budget Filing Data'!AJ143</f>
        <v>0</v>
      </c>
      <c r="Q144" s="197">
        <f>'Budget Filing Data'!AK143</f>
        <v>0</v>
      </c>
      <c r="R144" s="197">
        <f>'Budget Filing Data'!X143</f>
        <v>0</v>
      </c>
      <c r="S144" s="197">
        <f>('Budget Filing Data'!AC143+'Budget Filing Data'!AD143+'Budget Filing Data'!AE143+'Budget Filing Data'!AP143)/'Budget Filing Data'!AA143</f>
        <v>0</v>
      </c>
      <c r="T144" s="197">
        <f>('Budget Filing Data'!AC143+'Budget Filing Data'!AD143)/'Budget Filing Data'!AB143</f>
        <v>0</v>
      </c>
      <c r="U144" s="197">
        <f>('Budget Filing Data'!AT143+'Budget Filing Data'!AU143)/('Budget Filing Data'!AV143+'Budget Filing Data'!AW143)</f>
        <v>0</v>
      </c>
      <c r="V144" s="197">
        <f>('Budget Filing Data'!AC143+'Budget Filing Data'!AD143+'Budget Filing Data'!AE143+'Budget Filing Data'!AP143)/'Budget Filing Data'!AA143</f>
        <v>0</v>
      </c>
      <c r="W144" s="197">
        <f>'Budget Filing Data'!Q143</f>
        <v>0</v>
      </c>
      <c r="X144" s="197">
        <f>'Budget Filing Data'!R143</f>
        <v>0</v>
      </c>
      <c r="Y144" s="197">
        <f>'Budget Filing Data'!S143</f>
        <v>0</v>
      </c>
      <c r="Z144" s="197">
        <f>'Budget Filing Data'!AF143</f>
        <v>0</v>
      </c>
      <c r="AA144" s="197">
        <f>'Budget Filing Data'!AG143</f>
        <v>0</v>
      </c>
      <c r="AB144" s="197">
        <f>'Budget Filing Data'!$T143</f>
        <v>0</v>
      </c>
      <c r="AC144" s="197">
        <f>'Budget Filing Data'!$S143</f>
        <v>0</v>
      </c>
      <c r="AD144" s="197">
        <f>'Budget Filing Data'!$V143</f>
        <v>0</v>
      </c>
      <c r="AE144" s="197">
        <f>'Budget Filing Data'!$W143</f>
        <v>0</v>
      </c>
      <c r="AF144" s="198"/>
    </row>
    <row r="145" spans="2:32" ht="15.75">
      <c r="B145" s="195" t="str">
        <f>'Budget Filing Data'!D144</f>
        <v>SCG3772</v>
      </c>
      <c r="C145" s="195" t="str">
        <f>'Budget Filing Data'!E144</f>
        <v>EM&amp;V-Evaluation Measurement &amp; Verification</v>
      </c>
      <c r="D145" s="196"/>
      <c r="E145" s="196"/>
      <c r="F145" s="197" t="str">
        <f>'Budget Filing Data'!J144</f>
        <v>Core PA</v>
      </c>
      <c r="G145" s="197" t="str">
        <f>'Budget Filing Data'!H144</f>
        <v>No</v>
      </c>
      <c r="H145" s="196" t="s">
        <v>24</v>
      </c>
      <c r="I145" s="197" t="str">
        <f>'Budget Filing Data'!G144</f>
        <v>EM&amp;V</v>
      </c>
      <c r="J145" s="197" t="str">
        <f>'Budget Filing Data'!I144</f>
        <v>Evaluation Measurement and Verification</v>
      </c>
      <c r="K145" s="197" t="str">
        <f>'Budget Filing Data'!L144</f>
        <v>Evaluation Measurement and Verification</v>
      </c>
      <c r="L145" s="197">
        <f>'Budget Filing Data'!B144</f>
        <v>2029</v>
      </c>
      <c r="M145" s="610">
        <f t="shared" si="3"/>
        <v>0</v>
      </c>
      <c r="N145" s="197">
        <f>'Budget Filing Data'!AH144</f>
        <v>0</v>
      </c>
      <c r="O145" s="197">
        <f>'Budget Filing Data'!AI144</f>
        <v>0</v>
      </c>
      <c r="P145" s="197">
        <f>'Budget Filing Data'!AJ144</f>
        <v>0</v>
      </c>
      <c r="Q145" s="197">
        <f>'Budget Filing Data'!AK144</f>
        <v>0</v>
      </c>
      <c r="R145" s="197">
        <f>'Budget Filing Data'!X144</f>
        <v>0</v>
      </c>
      <c r="S145" s="197">
        <f>('Budget Filing Data'!AC144+'Budget Filing Data'!AD144+'Budget Filing Data'!AE144+'Budget Filing Data'!AP144)/'Budget Filing Data'!AA144</f>
        <v>0</v>
      </c>
      <c r="T145" s="197">
        <f>('Budget Filing Data'!AC144+'Budget Filing Data'!AD144)/'Budget Filing Data'!AB144</f>
        <v>0</v>
      </c>
      <c r="U145" s="197">
        <f>('Budget Filing Data'!AT144+'Budget Filing Data'!AU144)/('Budget Filing Data'!AV144+'Budget Filing Data'!AW144)</f>
        <v>0</v>
      </c>
      <c r="V145" s="197">
        <f>('Budget Filing Data'!AC144+'Budget Filing Data'!AD144+'Budget Filing Data'!AE144+'Budget Filing Data'!AP144)/'Budget Filing Data'!AA144</f>
        <v>0</v>
      </c>
      <c r="W145" s="197">
        <f>'Budget Filing Data'!Q144</f>
        <v>0</v>
      </c>
      <c r="X145" s="197">
        <f>'Budget Filing Data'!R144</f>
        <v>0</v>
      </c>
      <c r="Y145" s="197">
        <f>'Budget Filing Data'!S144</f>
        <v>0</v>
      </c>
      <c r="Z145" s="197">
        <f>'Budget Filing Data'!AF144</f>
        <v>0</v>
      </c>
      <c r="AA145" s="197">
        <f>'Budget Filing Data'!AG144</f>
        <v>0</v>
      </c>
      <c r="AB145" s="197">
        <f>'Budget Filing Data'!$T144</f>
        <v>0</v>
      </c>
      <c r="AC145" s="197">
        <f>'Budget Filing Data'!$S144</f>
        <v>0</v>
      </c>
      <c r="AD145" s="197">
        <f>'Budget Filing Data'!$V144</f>
        <v>0</v>
      </c>
      <c r="AE145" s="197">
        <f>'Budget Filing Data'!$W144</f>
        <v>0</v>
      </c>
      <c r="AF145" s="198"/>
    </row>
    <row r="146" spans="2:32" ht="15.75">
      <c r="B146" s="195" t="str">
        <f>'Budget Filing Data'!D145</f>
        <v>SCG-GRCL</v>
      </c>
      <c r="C146" s="195" t="str">
        <f>'Budget Filing Data'!E145</f>
        <v>GRC Labor Loaders</v>
      </c>
      <c r="D146" s="196"/>
      <c r="E146" s="196"/>
      <c r="F146" s="197" t="str">
        <f>'Budget Filing Data'!J145</f>
        <v>Core PA</v>
      </c>
      <c r="G146" s="197" t="str">
        <f>'Budget Filing Data'!H145</f>
        <v>No</v>
      </c>
      <c r="H146" s="196" t="s">
        <v>24</v>
      </c>
      <c r="I146" s="197" t="str">
        <f>'Budget Filing Data'!G145</f>
        <v>Cross Cutting</v>
      </c>
      <c r="J146" s="197" t="str">
        <f>'Budget Filing Data'!I145</f>
        <v>Pension and Benefits</v>
      </c>
      <c r="K146" s="197">
        <f>'Budget Filing Data'!L145</f>
        <v>0</v>
      </c>
      <c r="L146" s="197">
        <f>'Budget Filing Data'!B145</f>
        <v>2029</v>
      </c>
      <c r="M146" s="610">
        <f t="shared" si="3"/>
        <v>0</v>
      </c>
      <c r="N146" s="197">
        <f>'Budget Filing Data'!AH145</f>
        <v>0</v>
      </c>
      <c r="O146" s="197">
        <f>'Budget Filing Data'!AI145</f>
        <v>0</v>
      </c>
      <c r="P146" s="197">
        <f>'Budget Filing Data'!AJ145</f>
        <v>0</v>
      </c>
      <c r="Q146" s="197">
        <f>'Budget Filing Data'!AK145</f>
        <v>0</v>
      </c>
      <c r="R146" s="197">
        <f>'Budget Filing Data'!X145</f>
        <v>0</v>
      </c>
      <c r="S146" s="197">
        <f>('Budget Filing Data'!AC145+'Budget Filing Data'!AD145+'Budget Filing Data'!AE145+'Budget Filing Data'!AP145)/'Budget Filing Data'!AA145</f>
        <v>0</v>
      </c>
      <c r="T146" s="197">
        <f>('Budget Filing Data'!AC145+'Budget Filing Data'!AD145)/'Budget Filing Data'!AB145</f>
        <v>0</v>
      </c>
      <c r="U146" s="197">
        <f>('Budget Filing Data'!AT145+'Budget Filing Data'!AU145)/('Budget Filing Data'!AV145+'Budget Filing Data'!AW145)</f>
        <v>0</v>
      </c>
      <c r="V146" s="197">
        <f>('Budget Filing Data'!AC145+'Budget Filing Data'!AD145+'Budget Filing Data'!AE145+'Budget Filing Data'!AP145)/'Budget Filing Data'!AA145</f>
        <v>0</v>
      </c>
      <c r="W146" s="197">
        <f>'Budget Filing Data'!Q145</f>
        <v>0</v>
      </c>
      <c r="X146" s="197">
        <f>'Budget Filing Data'!R145</f>
        <v>0</v>
      </c>
      <c r="Y146" s="197">
        <f>'Budget Filing Data'!S145</f>
        <v>0</v>
      </c>
      <c r="Z146" s="197">
        <f>'Budget Filing Data'!AF145</f>
        <v>0</v>
      </c>
      <c r="AA146" s="197">
        <f>'Budget Filing Data'!AG145</f>
        <v>0</v>
      </c>
      <c r="AB146" s="197">
        <f>'Budget Filing Data'!$T145</f>
        <v>0</v>
      </c>
      <c r="AC146" s="197">
        <f>'Budget Filing Data'!$S145</f>
        <v>0</v>
      </c>
      <c r="AD146" s="197">
        <f>'Budget Filing Data'!$V145</f>
        <v>0</v>
      </c>
      <c r="AE146" s="197">
        <f>'Budget Filing Data'!$W145</f>
        <v>0</v>
      </c>
      <c r="AF146" s="198"/>
    </row>
    <row r="147" spans="2:32" ht="15.75">
      <c r="B147" s="195" t="str">
        <f>'Budget Filing Data'!D146</f>
        <v>SCG3995</v>
      </c>
      <c r="C147" s="195" t="str">
        <f>'Budget Filing Data'!E146</f>
        <v>Agriculture Energy Efficiency Program</v>
      </c>
      <c r="D147" s="434"/>
      <c r="E147" s="196"/>
      <c r="F147" s="197" t="str">
        <f>'Budget Filing Data'!J146</f>
        <v>Third Party</v>
      </c>
      <c r="G147" s="197" t="str">
        <f>'Budget Filing Data'!H146</f>
        <v>No</v>
      </c>
      <c r="H147" s="196" t="s">
        <v>24</v>
      </c>
      <c r="I147" s="197" t="str">
        <f>'Budget Filing Data'!G146</f>
        <v>Agricultural</v>
      </c>
      <c r="J147" s="197" t="str">
        <f>'Budget Filing Data'!I146</f>
        <v>Other</v>
      </c>
      <c r="K147" s="197" t="str">
        <f>'Budget Filing Data'!L146</f>
        <v>Resource Acquisition</v>
      </c>
      <c r="L147" s="197">
        <f>'Budget Filing Data'!B146</f>
        <v>2030</v>
      </c>
      <c r="M147" s="610">
        <f t="shared" si="3"/>
        <v>4154999.9959999993</v>
      </c>
      <c r="N147" s="197">
        <f>'Budget Filing Data'!AH146</f>
        <v>75088.649999999994</v>
      </c>
      <c r="O147" s="197">
        <f>'Budget Filing Data'!AI146</f>
        <v>66000</v>
      </c>
      <c r="P147" s="197">
        <f>'Budget Filing Data'!AJ146</f>
        <v>2495911.0099999998</v>
      </c>
      <c r="Q147" s="197">
        <f>'Budget Filing Data'!AK146</f>
        <v>1518000.3359999999</v>
      </c>
      <c r="R147" s="197">
        <f>'Budget Filing Data'!X146</f>
        <v>7326417.8039999995</v>
      </c>
      <c r="S147" s="197">
        <f>('Budget Filing Data'!AC146+'Budget Filing Data'!AD146+'Budget Filing Data'!AE146+'Budget Filing Data'!AP146)/'Budget Filing Data'!AA146</f>
        <v>1.6393220678019549</v>
      </c>
      <c r="T147" s="197">
        <f>('Budget Filing Data'!AC146+'Budget Filing Data'!AD146)/'Budget Filing Data'!AB146</f>
        <v>1.7983410036749299</v>
      </c>
      <c r="U147" s="197">
        <f>('Budget Filing Data'!AT146+'Budget Filing Data'!AU146)/('Budget Filing Data'!AV146+'Budget Filing Data'!AW146)</f>
        <v>0.80217839844113803</v>
      </c>
      <c r="V147" s="197">
        <f>('Budget Filing Data'!AC146+'Budget Filing Data'!AD146+'Budget Filing Data'!AE146+'Budget Filing Data'!AP146)/'Budget Filing Data'!AA146</f>
        <v>1.6393220678019549</v>
      </c>
      <c r="W147" s="197">
        <f>'Budget Filing Data'!Q146</f>
        <v>0</v>
      </c>
      <c r="X147" s="197">
        <f>'Budget Filing Data'!R146</f>
        <v>0</v>
      </c>
      <c r="Y147" s="197">
        <f>'Budget Filing Data'!S146</f>
        <v>468280.90159999998</v>
      </c>
      <c r="Z147" s="197">
        <f>'Budget Filing Data'!AF146</f>
        <v>0</v>
      </c>
      <c r="AA147" s="197">
        <f>'Budget Filing Data'!AG146</f>
        <v>2486.5715879999998</v>
      </c>
      <c r="AB147" s="197">
        <f>'Budget Filing Data'!$T146</f>
        <v>0</v>
      </c>
      <c r="AC147" s="197">
        <f>'Budget Filing Data'!$S146</f>
        <v>468280.90159999998</v>
      </c>
      <c r="AD147" s="197">
        <f>'Budget Filing Data'!$V146</f>
        <v>0</v>
      </c>
      <c r="AE147" s="197">
        <f>'Budget Filing Data'!$W146</f>
        <v>19744.698810000002</v>
      </c>
      <c r="AF147" s="198"/>
    </row>
    <row r="148" spans="2:32" ht="15.75">
      <c r="B148" s="195" t="str">
        <f>'Budget Filing Data'!D147</f>
        <v>SCG3996</v>
      </c>
      <c r="C148" s="195" t="str">
        <f>'Budget Filing Data'!E147</f>
        <v>Small/Medium Commercial Program</v>
      </c>
      <c r="D148" s="434" t="s">
        <v>48</v>
      </c>
      <c r="E148" s="434" t="s">
        <v>275</v>
      </c>
      <c r="F148" s="197" t="str">
        <f>'Budget Filing Data'!J147</f>
        <v>Third Party</v>
      </c>
      <c r="G148" s="197" t="str">
        <f>'Budget Filing Data'!H147</f>
        <v>No</v>
      </c>
      <c r="H148" s="196" t="s">
        <v>24</v>
      </c>
      <c r="I148" s="197" t="str">
        <f>'Budget Filing Data'!G147</f>
        <v>Commercial</v>
      </c>
      <c r="J148" s="197" t="str">
        <f>'Budget Filing Data'!I147</f>
        <v>Other</v>
      </c>
      <c r="K148" s="197" t="str">
        <f>'Budget Filing Data'!L147</f>
        <v>Resource Acquisition</v>
      </c>
      <c r="L148" s="197">
        <f>'Budget Filing Data'!B147</f>
        <v>2030</v>
      </c>
      <c r="M148" s="610">
        <f t="shared" si="3"/>
        <v>6225000</v>
      </c>
      <c r="N148" s="197">
        <f>'Budget Filing Data'!AH147</f>
        <v>551356.55000000005</v>
      </c>
      <c r="O148" s="197">
        <f>'Budget Filing Data'!AI147</f>
        <v>420412</v>
      </c>
      <c r="P148" s="197">
        <f>'Budget Filing Data'!AJ147</f>
        <v>2436353.4500000002</v>
      </c>
      <c r="Q148" s="197">
        <f>'Budget Filing Data'!AK147</f>
        <v>2816878</v>
      </c>
      <c r="R148" s="197">
        <f>'Budget Filing Data'!X147</f>
        <v>14529777.539999999</v>
      </c>
      <c r="S148" s="197">
        <f>('Budget Filing Data'!AC147+'Budget Filing Data'!AD147+'Budget Filing Data'!AE147+'Budget Filing Data'!AP147)/'Budget Filing Data'!AA147</f>
        <v>2.1661600728073256</v>
      </c>
      <c r="T148" s="197">
        <f>('Budget Filing Data'!AC147+'Budget Filing Data'!AD147)/'Budget Filing Data'!AB147</f>
        <v>2.3888074928446845</v>
      </c>
      <c r="U148" s="197">
        <f>('Budget Filing Data'!AT147+'Budget Filing Data'!AU147)/('Budget Filing Data'!AV147+'Budget Filing Data'!AW147)</f>
        <v>0.8319729349782482</v>
      </c>
      <c r="V148" s="197">
        <f>('Budget Filing Data'!AC147+'Budget Filing Data'!AD147+'Budget Filing Data'!AE147+'Budget Filing Data'!AP147)/'Budget Filing Data'!AA147</f>
        <v>2.1661600728073256</v>
      </c>
      <c r="W148" s="197">
        <f>'Budget Filing Data'!Q147</f>
        <v>984683.50600000005</v>
      </c>
      <c r="X148" s="197">
        <f>'Budget Filing Data'!R147</f>
        <v>145.81409049999999</v>
      </c>
      <c r="Y148" s="197">
        <f>'Budget Filing Data'!S147</f>
        <v>550121.03040000005</v>
      </c>
      <c r="Z148" s="197">
        <f>'Budget Filing Data'!AF147</f>
        <v>110.8654451</v>
      </c>
      <c r="AA148" s="197">
        <f>'Budget Filing Data'!AG147</f>
        <v>2921.1426710000001</v>
      </c>
      <c r="AB148" s="197">
        <f>'Budget Filing Data'!$T147</f>
        <v>11707939.449999999</v>
      </c>
      <c r="AC148" s="197">
        <f>'Budget Filing Data'!$S147</f>
        <v>550121.03040000005</v>
      </c>
      <c r="AD148" s="197">
        <f>'Budget Filing Data'!$V147</f>
        <v>1438.3359310000001</v>
      </c>
      <c r="AE148" s="197">
        <f>'Budget Filing Data'!$W147</f>
        <v>37716.47423</v>
      </c>
      <c r="AF148" s="198"/>
    </row>
    <row r="149" spans="2:32" ht="15.75">
      <c r="B149" s="195" t="str">
        <f>'Budget Filing Data'!D148</f>
        <v>SCG3997</v>
      </c>
      <c r="C149" s="195" t="str">
        <f>'Budget Filing Data'!E148</f>
        <v>Large Commercial Energy Efficiency Program</v>
      </c>
      <c r="D149" s="434"/>
      <c r="E149" s="434"/>
      <c r="F149" s="197" t="str">
        <f>'Budget Filing Data'!J148</f>
        <v>Third Party</v>
      </c>
      <c r="G149" s="197" t="str">
        <f>'Budget Filing Data'!H148</f>
        <v>No</v>
      </c>
      <c r="H149" s="196" t="s">
        <v>24</v>
      </c>
      <c r="I149" s="197" t="str">
        <f>'Budget Filing Data'!G148</f>
        <v>Commercial</v>
      </c>
      <c r="J149" s="197" t="str">
        <f>'Budget Filing Data'!I148</f>
        <v>Other</v>
      </c>
      <c r="K149" s="197" t="str">
        <f>'Budget Filing Data'!L148</f>
        <v>Resource Acquisition</v>
      </c>
      <c r="L149" s="197">
        <f>'Budget Filing Data'!B148</f>
        <v>2030</v>
      </c>
      <c r="M149" s="610">
        <f t="shared" si="3"/>
        <v>3899999.9979999997</v>
      </c>
      <c r="N149" s="197">
        <f>'Budget Filing Data'!AH148</f>
        <v>309236.09999999998</v>
      </c>
      <c r="O149" s="197">
        <f>'Budget Filing Data'!AI148</f>
        <v>170230</v>
      </c>
      <c r="P149" s="197">
        <f>'Budget Filing Data'!AJ148</f>
        <v>961319.99</v>
      </c>
      <c r="Q149" s="197">
        <f>'Budget Filing Data'!AK148</f>
        <v>2459213.9079999998</v>
      </c>
      <c r="R149" s="197">
        <f>'Budget Filing Data'!X148</f>
        <v>13335810.59</v>
      </c>
      <c r="S149" s="197">
        <f>('Budget Filing Data'!AC148+'Budget Filing Data'!AD148+'Budget Filing Data'!AE148+'Budget Filing Data'!AP148)/'Budget Filing Data'!AA148</f>
        <v>2.1357744072327334</v>
      </c>
      <c r="T149" s="197">
        <f>('Budget Filing Data'!AC148+'Budget Filing Data'!AD148)/'Budget Filing Data'!AB148</f>
        <v>3.5375453857369292</v>
      </c>
      <c r="U149" s="197">
        <f>('Budget Filing Data'!AT148+'Budget Filing Data'!AU148)/('Budget Filing Data'!AV148+'Budget Filing Data'!AW148)</f>
        <v>0.99312999792147538</v>
      </c>
      <c r="V149" s="197">
        <f>('Budget Filing Data'!AC148+'Budget Filing Data'!AD148+'Budget Filing Data'!AE148+'Budget Filing Data'!AP148)/'Budget Filing Data'!AA148</f>
        <v>2.1357744072327334</v>
      </c>
      <c r="W149" s="197">
        <f>'Budget Filing Data'!Q148</f>
        <v>44576.518609999999</v>
      </c>
      <c r="X149" s="197">
        <f>'Budget Filing Data'!R148</f>
        <v>5.6259828809999997</v>
      </c>
      <c r="Y149" s="197">
        <f>'Budget Filing Data'!S148</f>
        <v>1227178.787</v>
      </c>
      <c r="Z149" s="197">
        <f>'Budget Filing Data'!AF148</f>
        <v>4.1363702269999996</v>
      </c>
      <c r="AA149" s="197">
        <f>'Budget Filing Data'!AG148</f>
        <v>6516.3193579999997</v>
      </c>
      <c r="AB149" s="197">
        <f>'Budget Filing Data'!$T148</f>
        <v>491595.20270000002</v>
      </c>
      <c r="AC149" s="197">
        <f>'Budget Filing Data'!$S148</f>
        <v>1227178.787</v>
      </c>
      <c r="AD149" s="197">
        <f>'Budget Filing Data'!$V148</f>
        <v>52.274602770000001</v>
      </c>
      <c r="AE149" s="197">
        <f>'Budget Filing Data'!$W148</f>
        <v>34744.152840000002</v>
      </c>
      <c r="AF149" s="198"/>
    </row>
    <row r="150" spans="2:32" ht="15.75">
      <c r="B150" s="195" t="str">
        <f>'Budget Filing Data'!D149</f>
        <v>SCG3998</v>
      </c>
      <c r="C150" s="195" t="str">
        <f>'Budget Filing Data'!E149</f>
        <v>Industrial Energy Efficiency Program</v>
      </c>
      <c r="D150" s="434" t="s">
        <v>48</v>
      </c>
      <c r="E150" s="434" t="s">
        <v>275</v>
      </c>
      <c r="F150" s="197" t="str">
        <f>'Budget Filing Data'!J149</f>
        <v>Third Party</v>
      </c>
      <c r="G150" s="197" t="str">
        <f>'Budget Filing Data'!H149</f>
        <v>No</v>
      </c>
      <c r="H150" s="196" t="s">
        <v>24</v>
      </c>
      <c r="I150" s="197" t="str">
        <f>'Budget Filing Data'!G149</f>
        <v>Industrial</v>
      </c>
      <c r="J150" s="197" t="str">
        <f>'Budget Filing Data'!I149</f>
        <v>Other</v>
      </c>
      <c r="K150" s="197" t="str">
        <f>'Budget Filing Data'!L149</f>
        <v>Resource Acquisition</v>
      </c>
      <c r="L150" s="197">
        <f>'Budget Filing Data'!B149</f>
        <v>2030</v>
      </c>
      <c r="M150" s="610">
        <f t="shared" si="3"/>
        <v>6085000.0010000002</v>
      </c>
      <c r="N150" s="197">
        <f>'Budget Filing Data'!AH149</f>
        <v>514249.73</v>
      </c>
      <c r="O150" s="197">
        <f>'Budget Filing Data'!AI149</f>
        <v>199813.33</v>
      </c>
      <c r="P150" s="197">
        <f>'Budget Filing Data'!AJ149</f>
        <v>2752031.04</v>
      </c>
      <c r="Q150" s="197">
        <f>'Budget Filing Data'!AK149</f>
        <v>2618905.9010000001</v>
      </c>
      <c r="R150" s="197">
        <f>'Budget Filing Data'!X149</f>
        <v>24733690.140000001</v>
      </c>
      <c r="S150" s="197">
        <f>('Budget Filing Data'!AC149+'Budget Filing Data'!AD149+'Budget Filing Data'!AE149+'Budget Filing Data'!AP149)/'Budget Filing Data'!AA149</f>
        <v>2.9804775823179681</v>
      </c>
      <c r="T150" s="197">
        <f>('Budget Filing Data'!AC149+'Budget Filing Data'!AD149)/'Budget Filing Data'!AB149</f>
        <v>4.1602554226046289</v>
      </c>
      <c r="U150" s="197">
        <f>('Budget Filing Data'!AT149+'Budget Filing Data'!AU149)/('Budget Filing Data'!AV149+'Budget Filing Data'!AW149)</f>
        <v>1.0647326955128178</v>
      </c>
      <c r="V150" s="197">
        <f>('Budget Filing Data'!AC149+'Budget Filing Data'!AD149+'Budget Filing Data'!AE149+'Budget Filing Data'!AP149)/'Budget Filing Data'!AA149</f>
        <v>2.9804775823179681</v>
      </c>
      <c r="W150" s="197">
        <f>'Budget Filing Data'!Q149</f>
        <v>0</v>
      </c>
      <c r="X150" s="197">
        <f>'Budget Filing Data'!R149</f>
        <v>0</v>
      </c>
      <c r="Y150" s="197">
        <f>'Budget Filing Data'!S149</f>
        <v>1474215.7990000001</v>
      </c>
      <c r="Z150" s="197">
        <f>'Budget Filing Data'!AF149</f>
        <v>0</v>
      </c>
      <c r="AA150" s="197">
        <f>'Budget Filing Data'!AG149</f>
        <v>7828.0858909999997</v>
      </c>
      <c r="AB150" s="197">
        <f>'Budget Filing Data'!$T149</f>
        <v>0</v>
      </c>
      <c r="AC150" s="197">
        <f>'Budget Filing Data'!$S149</f>
        <v>1474215.7990000001</v>
      </c>
      <c r="AD150" s="197">
        <f>'Budget Filing Data'!$V149</f>
        <v>0</v>
      </c>
      <c r="AE150" s="197">
        <f>'Budget Filing Data'!$W149</f>
        <v>65622.119640000004</v>
      </c>
      <c r="AF150" s="198"/>
    </row>
    <row r="151" spans="2:32" ht="15.75">
      <c r="B151" s="195" t="str">
        <f>'Budget Filing Data'!D150</f>
        <v>SCG3999</v>
      </c>
      <c r="C151" s="195" t="str">
        <f>'Budget Filing Data'!E150</f>
        <v>Public Direct Install Program</v>
      </c>
      <c r="D151" s="434" t="s">
        <v>42</v>
      </c>
      <c r="E151" s="434" t="s">
        <v>276</v>
      </c>
      <c r="F151" s="197" t="str">
        <f>'Budget Filing Data'!J150</f>
        <v>Third Party</v>
      </c>
      <c r="G151" s="197" t="str">
        <f>'Budget Filing Data'!H150</f>
        <v>No</v>
      </c>
      <c r="H151" s="196" t="s">
        <v>24</v>
      </c>
      <c r="I151" s="197" t="str">
        <f>'Budget Filing Data'!G150</f>
        <v>Public</v>
      </c>
      <c r="J151" s="197" t="str">
        <f>'Budget Filing Data'!I150</f>
        <v>Other</v>
      </c>
      <c r="K151" s="197" t="str">
        <f>'Budget Filing Data'!L150</f>
        <v>Resource Acquisition</v>
      </c>
      <c r="L151" s="197">
        <f>'Budget Filing Data'!B150</f>
        <v>2030</v>
      </c>
      <c r="M151" s="610">
        <f t="shared" si="3"/>
        <v>5150000</v>
      </c>
      <c r="N151" s="197">
        <f>'Budget Filing Data'!AH150</f>
        <v>158183.15</v>
      </c>
      <c r="O151" s="197">
        <f>'Budget Filing Data'!AI150</f>
        <v>150000</v>
      </c>
      <c r="P151" s="197">
        <f>'Budget Filing Data'!AJ150</f>
        <v>741816.85</v>
      </c>
      <c r="Q151" s="197">
        <f>'Budget Filing Data'!AK150</f>
        <v>4100000</v>
      </c>
      <c r="R151" s="197">
        <f>'Budget Filing Data'!X150</f>
        <v>20595770.789999999</v>
      </c>
      <c r="S151" s="197">
        <f>('Budget Filing Data'!AC150+'Budget Filing Data'!AD150+'Budget Filing Data'!AE150+'Budget Filing Data'!AP150)/'Budget Filing Data'!AA150</f>
        <v>4.1168505236972592</v>
      </c>
      <c r="T151" s="197">
        <f>('Budget Filing Data'!AC150+'Budget Filing Data'!AD150)/'Budget Filing Data'!AB150</f>
        <v>4.1168505236972592</v>
      </c>
      <c r="U151" s="197">
        <f>('Budget Filing Data'!AT150+'Budget Filing Data'!AU150)/('Budget Filing Data'!AV150+'Budget Filing Data'!AW150)</f>
        <v>1.0923915294764523</v>
      </c>
      <c r="V151" s="197">
        <f>('Budget Filing Data'!AC150+'Budget Filing Data'!AD150+'Budget Filing Data'!AE150+'Budget Filing Data'!AP150)/'Budget Filing Data'!AA150</f>
        <v>4.1168505236972592</v>
      </c>
      <c r="W151" s="197">
        <f>'Budget Filing Data'!Q150</f>
        <v>-17143.789130000001</v>
      </c>
      <c r="X151" s="197">
        <f>'Budget Filing Data'!R150</f>
        <v>-1.1011618839999999</v>
      </c>
      <c r="Y151" s="197">
        <f>'Budget Filing Data'!S150</f>
        <v>1003223.785</v>
      </c>
      <c r="Z151" s="197">
        <f>'Budget Filing Data'!AF150</f>
        <v>-2.3741023569999999</v>
      </c>
      <c r="AA151" s="197">
        <f>'Budget Filing Data'!AG150</f>
        <v>5327.118297</v>
      </c>
      <c r="AB151" s="197">
        <f>'Budget Filing Data'!$T150</f>
        <v>-342875.78259999998</v>
      </c>
      <c r="AC151" s="197">
        <f>'Budget Filing Data'!$S150</f>
        <v>1003223.785</v>
      </c>
      <c r="AD151" s="197">
        <f>'Budget Filing Data'!$V150</f>
        <v>-47.587741989999998</v>
      </c>
      <c r="AE151" s="197">
        <f>'Budget Filing Data'!$W150</f>
        <v>56010.477579999999</v>
      </c>
      <c r="AF151" s="198"/>
    </row>
    <row r="152" spans="2:32" ht="15.75">
      <c r="B152" s="195" t="str">
        <f>'Budget Filing Data'!D151</f>
        <v>SCG4000</v>
      </c>
      <c r="C152" s="195" t="str">
        <f>'Budget Filing Data'!E151</f>
        <v>Large Public Energy Efficiency Program</v>
      </c>
      <c r="D152" s="434"/>
      <c r="E152" s="434"/>
      <c r="F152" s="197" t="str">
        <f>'Budget Filing Data'!J151</f>
        <v>Third Party</v>
      </c>
      <c r="G152" s="197" t="str">
        <f>'Budget Filing Data'!H151</f>
        <v>No</v>
      </c>
      <c r="H152" s="196" t="s">
        <v>24</v>
      </c>
      <c r="I152" s="197" t="str">
        <f>'Budget Filing Data'!G151</f>
        <v>Public</v>
      </c>
      <c r="J152" s="197" t="str">
        <f>'Budget Filing Data'!I151</f>
        <v>Other</v>
      </c>
      <c r="K152" s="197" t="str">
        <f>'Budget Filing Data'!L151</f>
        <v>Resource Acquisition</v>
      </c>
      <c r="L152" s="197">
        <f>'Budget Filing Data'!B151</f>
        <v>2030</v>
      </c>
      <c r="M152" s="610">
        <f t="shared" si="3"/>
        <v>1850000</v>
      </c>
      <c r="N152" s="197">
        <f>'Budget Filing Data'!AH151</f>
        <v>103023.65</v>
      </c>
      <c r="O152" s="197">
        <f>'Budget Filing Data'!AI151</f>
        <v>175000</v>
      </c>
      <c r="P152" s="197">
        <f>'Budget Filing Data'!AJ151</f>
        <v>655346.35</v>
      </c>
      <c r="Q152" s="197">
        <f>'Budget Filing Data'!AK151</f>
        <v>916630</v>
      </c>
      <c r="R152" s="197">
        <f>'Budget Filing Data'!X151</f>
        <v>4053271.4649999999</v>
      </c>
      <c r="S152" s="197">
        <f>('Budget Filing Data'!AC151+'Budget Filing Data'!AD151+'Budget Filing Data'!AE151+'Budget Filing Data'!AP151)/'Budget Filing Data'!AA151</f>
        <v>1.7047143784258871</v>
      </c>
      <c r="T152" s="197">
        <f>('Budget Filing Data'!AC151+'Budget Filing Data'!AD151)/'Budget Filing Data'!AB151</f>
        <v>2.2301007979510956</v>
      </c>
      <c r="U152" s="197">
        <f>('Budget Filing Data'!AT151+'Budget Filing Data'!AU151)/('Budget Filing Data'!AV151+'Budget Filing Data'!AW151)</f>
        <v>0.88718681542519873</v>
      </c>
      <c r="V152" s="197">
        <f>('Budget Filing Data'!AC151+'Budget Filing Data'!AD151+'Budget Filing Data'!AE151+'Budget Filing Data'!AP151)/'Budget Filing Data'!AA151</f>
        <v>1.7047143784258871</v>
      </c>
      <c r="W152" s="197">
        <f>'Budget Filing Data'!Q151</f>
        <v>107138.68</v>
      </c>
      <c r="X152" s="197">
        <f>'Budget Filing Data'!R151</f>
        <v>3.47045</v>
      </c>
      <c r="Y152" s="197">
        <f>'Budget Filing Data'!S151</f>
        <v>223402.82</v>
      </c>
      <c r="Z152" s="197">
        <f>'Budget Filing Data'!AF151</f>
        <v>2.685900416</v>
      </c>
      <c r="AA152" s="197">
        <f>'Budget Filing Data'!AG151</f>
        <v>1186.2689740000001</v>
      </c>
      <c r="AB152" s="197">
        <f>'Budget Filing Data'!$T151</f>
        <v>865642.64599999995</v>
      </c>
      <c r="AC152" s="197">
        <f>'Budget Filing Data'!$S151</f>
        <v>223402.82</v>
      </c>
      <c r="AD152" s="197">
        <f>'Budget Filing Data'!$V151</f>
        <v>36.86666546</v>
      </c>
      <c r="AE152" s="197">
        <f>'Budget Filing Data'!$W151</f>
        <v>10791.168379999999</v>
      </c>
      <c r="AF152" s="198"/>
    </row>
    <row r="153" spans="2:32" ht="15.75">
      <c r="B153" s="195" t="str">
        <f>'Budget Filing Data'!D152</f>
        <v>SCG4001</v>
      </c>
      <c r="C153" s="195" t="str">
        <f>'Budget Filing Data'!E152</f>
        <v>Regional Energy Pathways</v>
      </c>
      <c r="D153" s="196"/>
      <c r="E153" s="434"/>
      <c r="F153" s="197" t="str">
        <f>'Budget Filing Data'!J152</f>
        <v>Core PA</v>
      </c>
      <c r="G153" s="197" t="str">
        <f>'Budget Filing Data'!H152</f>
        <v>No</v>
      </c>
      <c r="H153" s="196" t="s">
        <v>15</v>
      </c>
      <c r="I153" s="197" t="str">
        <f>'Budget Filing Data'!G152</f>
        <v>Public</v>
      </c>
      <c r="J153" s="197" t="str">
        <f>'Budget Filing Data'!I152</f>
        <v>Government Partnership</v>
      </c>
      <c r="K153" s="197" t="str">
        <f>'Budget Filing Data'!L152</f>
        <v>Market Support</v>
      </c>
      <c r="L153" s="197">
        <f>'Budget Filing Data'!B152</f>
        <v>2030</v>
      </c>
      <c r="M153" s="610">
        <f t="shared" si="3"/>
        <v>1875000</v>
      </c>
      <c r="N153" s="197">
        <f>'Budget Filing Data'!AH152</f>
        <v>159226.1</v>
      </c>
      <c r="O153" s="197">
        <f>'Budget Filing Data'!AI152</f>
        <v>48929.1</v>
      </c>
      <c r="P153" s="197">
        <f>'Budget Filing Data'!AJ152</f>
        <v>1666844.8</v>
      </c>
      <c r="Q153" s="197">
        <f>'Budget Filing Data'!AK152</f>
        <v>0</v>
      </c>
      <c r="R153" s="197">
        <f>'Budget Filing Data'!X152</f>
        <v>0</v>
      </c>
      <c r="S153" s="197">
        <f>('Budget Filing Data'!AC152+'Budget Filing Data'!AD152+'Budget Filing Data'!AE152+'Budget Filing Data'!AP152)/'Budget Filing Data'!AA152</f>
        <v>0</v>
      </c>
      <c r="T153" s="197">
        <f>('Budget Filing Data'!AC152+'Budget Filing Data'!AD152)/'Budget Filing Data'!AB152</f>
        <v>0</v>
      </c>
      <c r="U153" s="197">
        <f>('Budget Filing Data'!AT152+'Budget Filing Data'!AU152)/('Budget Filing Data'!AV152+'Budget Filing Data'!AW152)</f>
        <v>0</v>
      </c>
      <c r="V153" s="197">
        <f>('Budget Filing Data'!AC152+'Budget Filing Data'!AD152+'Budget Filing Data'!AE152+'Budget Filing Data'!AP152)/'Budget Filing Data'!AA152</f>
        <v>0</v>
      </c>
      <c r="W153" s="197">
        <f>'Budget Filing Data'!Q152</f>
        <v>0</v>
      </c>
      <c r="X153" s="197">
        <f>'Budget Filing Data'!R152</f>
        <v>0</v>
      </c>
      <c r="Y153" s="197">
        <f>'Budget Filing Data'!S152</f>
        <v>0</v>
      </c>
      <c r="Z153" s="197">
        <f>'Budget Filing Data'!AF152</f>
        <v>0</v>
      </c>
      <c r="AA153" s="197">
        <f>'Budget Filing Data'!AG152</f>
        <v>0</v>
      </c>
      <c r="AB153" s="197">
        <f>'Budget Filing Data'!$T152</f>
        <v>0</v>
      </c>
      <c r="AC153" s="197">
        <f>'Budget Filing Data'!$S152</f>
        <v>0</v>
      </c>
      <c r="AD153" s="197">
        <f>'Budget Filing Data'!$V152</f>
        <v>0</v>
      </c>
      <c r="AE153" s="197">
        <f>'Budget Filing Data'!$W152</f>
        <v>0</v>
      </c>
      <c r="AF153" s="198"/>
    </row>
    <row r="154" spans="2:32" ht="15.75">
      <c r="B154" s="195" t="str">
        <f>'Budget Filing Data'!D153</f>
        <v>SCG4002</v>
      </c>
      <c r="C154" s="195" t="str">
        <f>'Budget Filing Data'!E153</f>
        <v>Multifamily Direct Install Program</v>
      </c>
      <c r="D154" s="434" t="s">
        <v>48</v>
      </c>
      <c r="E154" s="434" t="s">
        <v>275</v>
      </c>
      <c r="F154" s="197" t="str">
        <f>'Budget Filing Data'!J153</f>
        <v>Third Party</v>
      </c>
      <c r="G154" s="197" t="str">
        <f>'Budget Filing Data'!H153</f>
        <v>No</v>
      </c>
      <c r="H154" s="196" t="s">
        <v>24</v>
      </c>
      <c r="I154" s="197" t="str">
        <f>'Budget Filing Data'!G153</f>
        <v>Residential</v>
      </c>
      <c r="J154" s="197" t="str">
        <f>'Budget Filing Data'!I153</f>
        <v>Other</v>
      </c>
      <c r="K154" s="197" t="str">
        <f>'Budget Filing Data'!L153</f>
        <v>Resource Acquisition</v>
      </c>
      <c r="L154" s="197">
        <f>'Budget Filing Data'!B153</f>
        <v>2030</v>
      </c>
      <c r="M154" s="610">
        <f t="shared" si="3"/>
        <v>4700000.0039999997</v>
      </c>
      <c r="N154" s="197">
        <f>'Budget Filing Data'!AH153</f>
        <v>171263.8</v>
      </c>
      <c r="O154" s="197">
        <f>'Budget Filing Data'!AI153</f>
        <v>157433</v>
      </c>
      <c r="P154" s="197">
        <f>'Budget Filing Data'!AJ153</f>
        <v>788736.54</v>
      </c>
      <c r="Q154" s="197">
        <f>'Budget Filing Data'!AK153</f>
        <v>3582566.6639999999</v>
      </c>
      <c r="R154" s="197">
        <f>'Budget Filing Data'!X153</f>
        <v>3559739.9410000001</v>
      </c>
      <c r="S154" s="197">
        <f>('Budget Filing Data'!AC153+'Budget Filing Data'!AD153+'Budget Filing Data'!AE153+'Budget Filing Data'!AP153)/'Budget Filing Data'!AA153</f>
        <v>0.7695183073039622</v>
      </c>
      <c r="T154" s="197">
        <f>('Budget Filing Data'!AC153+'Budget Filing Data'!AD153)/'Budget Filing Data'!AB153</f>
        <v>0.78905140158430509</v>
      </c>
      <c r="U154" s="197">
        <f>('Budget Filing Data'!AT153+'Budget Filing Data'!AU153)/('Budget Filing Data'!AV153+'Budget Filing Data'!AW153)</f>
        <v>0.47104035835170344</v>
      </c>
      <c r="V154" s="197">
        <f>('Budget Filing Data'!AC153+'Budget Filing Data'!AD153+'Budget Filing Data'!AE153+'Budget Filing Data'!AP153)/'Budget Filing Data'!AA153</f>
        <v>0.7695183073039622</v>
      </c>
      <c r="W154" s="197">
        <f>'Budget Filing Data'!Q153</f>
        <v>-2013.3698340000001</v>
      </c>
      <c r="X154" s="197">
        <f>'Budget Filing Data'!R153</f>
        <v>-1.237982251</v>
      </c>
      <c r="Y154" s="197">
        <f>'Budget Filing Data'!S153</f>
        <v>171034.22889999999</v>
      </c>
      <c r="Z154" s="197">
        <f>'Budget Filing Data'!AF153</f>
        <v>-0.994488398</v>
      </c>
      <c r="AA154" s="197">
        <f>'Budget Filing Data'!AG153</f>
        <v>908.1917555</v>
      </c>
      <c r="AB154" s="197">
        <f>'Budget Filing Data'!$T153</f>
        <v>-100424.7167</v>
      </c>
      <c r="AC154" s="197">
        <f>'Budget Filing Data'!$S153</f>
        <v>171034.22889999999</v>
      </c>
      <c r="AD154" s="197">
        <f>'Budget Filing Data'!$V153</f>
        <v>-19.702182990000001</v>
      </c>
      <c r="AE154" s="197">
        <f>'Budget Filing Data'!$W153</f>
        <v>9642.5043569999998</v>
      </c>
      <c r="AF154" s="198"/>
    </row>
    <row r="155" spans="2:32" ht="15.75">
      <c r="B155" s="195" t="str">
        <f>'Budget Filing Data'!D154</f>
        <v>SCG4003</v>
      </c>
      <c r="C155" s="195" t="str">
        <f>'Budget Filing Data'!E154</f>
        <v>Mobile Home Direct Install Program</v>
      </c>
      <c r="D155" s="434" t="s">
        <v>48</v>
      </c>
      <c r="E155" s="434" t="s">
        <v>275</v>
      </c>
      <c r="F155" s="197" t="str">
        <f>'Budget Filing Data'!J154</f>
        <v>Third Party</v>
      </c>
      <c r="G155" s="197" t="str">
        <f>'Budget Filing Data'!H154</f>
        <v>No</v>
      </c>
      <c r="H155" s="196" t="s">
        <v>24</v>
      </c>
      <c r="I155" s="197" t="str">
        <f>'Budget Filing Data'!G154</f>
        <v>Residential</v>
      </c>
      <c r="J155" s="197" t="str">
        <f>'Budget Filing Data'!I154</f>
        <v>Other</v>
      </c>
      <c r="K155" s="197" t="str">
        <f>'Budget Filing Data'!L154</f>
        <v>Equity</v>
      </c>
      <c r="L155" s="197">
        <f>'Budget Filing Data'!B154</f>
        <v>2030</v>
      </c>
      <c r="M155" s="610">
        <f t="shared" si="3"/>
        <v>3855000</v>
      </c>
      <c r="N155" s="197">
        <f>'Budget Filing Data'!AH154</f>
        <v>161125.6</v>
      </c>
      <c r="O155" s="197">
        <f>'Budget Filing Data'!AI154</f>
        <v>112500</v>
      </c>
      <c r="P155" s="197">
        <f>'Budget Filing Data'!AJ154</f>
        <v>506374.40000000002</v>
      </c>
      <c r="Q155" s="197">
        <f>'Budget Filing Data'!AK154</f>
        <v>3075000</v>
      </c>
      <c r="R155" s="197">
        <f>'Budget Filing Data'!X154</f>
        <v>2026904.925</v>
      </c>
      <c r="S155" s="197">
        <f>('Budget Filing Data'!AC154+'Budget Filing Data'!AD154+'Budget Filing Data'!AE154+'Budget Filing Data'!AP154)/'Budget Filing Data'!AA154</f>
        <v>0.54128767138803713</v>
      </c>
      <c r="T155" s="197">
        <f>('Budget Filing Data'!AC154+'Budget Filing Data'!AD154)/'Budget Filing Data'!AB154</f>
        <v>0.53993623613075792</v>
      </c>
      <c r="U155" s="197">
        <f>('Budget Filing Data'!AT154+'Budget Filing Data'!AU154)/('Budget Filing Data'!AV154+'Budget Filing Data'!AW154)</f>
        <v>0.31900115888862351</v>
      </c>
      <c r="V155" s="197">
        <f>('Budget Filing Data'!AC154+'Budget Filing Data'!AD154+'Budget Filing Data'!AE154+'Budget Filing Data'!AP154)/'Budget Filing Data'!AA154</f>
        <v>0.54128767138803713</v>
      </c>
      <c r="W155" s="197">
        <f>'Budget Filing Data'!Q154</f>
        <v>526180.42489999998</v>
      </c>
      <c r="X155" s="197">
        <f>'Budget Filing Data'!R154</f>
        <v>339.74101539999998</v>
      </c>
      <c r="Y155" s="197">
        <f>'Budget Filing Data'!S154</f>
        <v>43971.535279999996</v>
      </c>
      <c r="Z155" s="197">
        <f>'Budget Filing Data'!AF154</f>
        <v>75.617388390000002</v>
      </c>
      <c r="AA155" s="197">
        <f>'Budget Filing Data'!AG154</f>
        <v>233.48885229999999</v>
      </c>
      <c r="AB155" s="197">
        <f>'Budget Filing Data'!$T154</f>
        <v>6681781.8130000001</v>
      </c>
      <c r="AC155" s="197">
        <f>'Budget Filing Data'!$S154</f>
        <v>43971.535279999996</v>
      </c>
      <c r="AD155" s="197">
        <f>'Budget Filing Data'!$V154</f>
        <v>889.23757079999996</v>
      </c>
      <c r="AE155" s="197">
        <f>'Budget Filing Data'!$W154</f>
        <v>3727.811698</v>
      </c>
      <c r="AF155" s="198"/>
    </row>
    <row r="156" spans="2:32" ht="15.75">
      <c r="B156" s="195" t="str">
        <f>'Budget Filing Data'!D155</f>
        <v>SCG4004</v>
      </c>
      <c r="C156" s="195" t="str">
        <f>'Budget Filing Data'!E155</f>
        <v>Community Language Efficiency Outreach Program</v>
      </c>
      <c r="D156" s="196"/>
      <c r="E156" s="434"/>
      <c r="F156" s="197" t="str">
        <f>'Budget Filing Data'!J155</f>
        <v>Third Party</v>
      </c>
      <c r="G156" s="197" t="str">
        <f>'Budget Filing Data'!H155</f>
        <v>No</v>
      </c>
      <c r="H156" s="196" t="s">
        <v>24</v>
      </c>
      <c r="I156" s="197" t="str">
        <f>'Budget Filing Data'!G155</f>
        <v>Residential</v>
      </c>
      <c r="J156" s="197" t="str">
        <f>'Budget Filing Data'!I155</f>
        <v>Other</v>
      </c>
      <c r="K156" s="197" t="str">
        <f>'Budget Filing Data'!L155</f>
        <v>Equity</v>
      </c>
      <c r="L156" s="197">
        <f>'Budget Filing Data'!B155</f>
        <v>2030</v>
      </c>
      <c r="M156" s="610">
        <f t="shared" si="3"/>
        <v>5545000</v>
      </c>
      <c r="N156" s="197">
        <f>'Budget Filing Data'!AH155</f>
        <v>304509.75</v>
      </c>
      <c r="O156" s="197">
        <f>'Budget Filing Data'!AI155</f>
        <v>206250</v>
      </c>
      <c r="P156" s="197">
        <f>'Budget Filing Data'!AJ155</f>
        <v>1137991.45</v>
      </c>
      <c r="Q156" s="197">
        <f>'Budget Filing Data'!AK155</f>
        <v>3896248.8</v>
      </c>
      <c r="R156" s="197">
        <f>'Budget Filing Data'!X155</f>
        <v>3026430.3939999999</v>
      </c>
      <c r="S156" s="197">
        <f>('Budget Filing Data'!AC155+'Budget Filing Data'!AD155+'Budget Filing Data'!AE155+'Budget Filing Data'!AP155)/'Budget Filing Data'!AA155</f>
        <v>0.56680524422340717</v>
      </c>
      <c r="T156" s="197">
        <f>('Budget Filing Data'!AC155+'Budget Filing Data'!AD155)/'Budget Filing Data'!AB155</f>
        <v>0.55918907305437793</v>
      </c>
      <c r="U156" s="197">
        <f>('Budget Filing Data'!AT155+'Budget Filing Data'!AU155)/('Budget Filing Data'!AV155+'Budget Filing Data'!AW155)</f>
        <v>0.36622556739017148</v>
      </c>
      <c r="V156" s="197">
        <f>('Budget Filing Data'!AC155+'Budget Filing Data'!AD155+'Budget Filing Data'!AE155+'Budget Filing Data'!AP155)/'Budget Filing Data'!AA155</f>
        <v>0.56680524422340717</v>
      </c>
      <c r="W156" s="197">
        <f>'Budget Filing Data'!Q155</f>
        <v>249704.6715</v>
      </c>
      <c r="X156" s="197">
        <f>'Budget Filing Data'!R155</f>
        <v>325.36969049999999</v>
      </c>
      <c r="Y156" s="197">
        <f>'Budget Filing Data'!S155</f>
        <v>94377.163870000004</v>
      </c>
      <c r="Z156" s="197">
        <f>'Budget Filing Data'!AF155</f>
        <v>35.277034190000002</v>
      </c>
      <c r="AA156" s="197">
        <f>'Budget Filing Data'!AG155</f>
        <v>501.14274010000003</v>
      </c>
      <c r="AB156" s="197">
        <f>'Budget Filing Data'!$T155</f>
        <v>4084472.165</v>
      </c>
      <c r="AC156" s="197">
        <f>'Budget Filing Data'!$S155</f>
        <v>94377.163870000004</v>
      </c>
      <c r="AD156" s="197">
        <f>'Budget Filing Data'!$V155</f>
        <v>640.09418530000005</v>
      </c>
      <c r="AE156" s="197">
        <f>'Budget Filing Data'!$W155</f>
        <v>7166.5966619999999</v>
      </c>
      <c r="AF156" s="198"/>
    </row>
    <row r="157" spans="2:32" ht="15.75">
      <c r="B157" s="195" t="str">
        <f>'Budget Filing Data'!D156</f>
        <v>SCG4005</v>
      </c>
      <c r="C157" s="195" t="str">
        <f>'Budget Filing Data'!E156</f>
        <v>Multifamily Whole Building Program</v>
      </c>
      <c r="D157" s="434" t="s">
        <v>48</v>
      </c>
      <c r="E157" s="434" t="s">
        <v>275</v>
      </c>
      <c r="F157" s="197" t="str">
        <f>'Budget Filing Data'!J156</f>
        <v>Third Party</v>
      </c>
      <c r="G157" s="197" t="str">
        <f>'Budget Filing Data'!H156</f>
        <v>No</v>
      </c>
      <c r="H157" s="196" t="s">
        <v>24</v>
      </c>
      <c r="I157" s="197" t="str">
        <f>'Budget Filing Data'!G156</f>
        <v>Residential</v>
      </c>
      <c r="J157" s="197" t="str">
        <f>'Budget Filing Data'!I156</f>
        <v>Other</v>
      </c>
      <c r="K157" s="197" t="str">
        <f>'Budget Filing Data'!L156</f>
        <v>Equity</v>
      </c>
      <c r="L157" s="197">
        <f>'Budget Filing Data'!B156</f>
        <v>2030</v>
      </c>
      <c r="M157" s="610">
        <f t="shared" si="3"/>
        <v>4200000.0030000005</v>
      </c>
      <c r="N157" s="197">
        <f>'Budget Filing Data'!AH156</f>
        <v>432715.5</v>
      </c>
      <c r="O157" s="197">
        <f>'Budget Filing Data'!AI156</f>
        <v>151934</v>
      </c>
      <c r="P157" s="197">
        <f>'Budget Filing Data'!AJ156</f>
        <v>872869.4</v>
      </c>
      <c r="Q157" s="197">
        <f>'Budget Filing Data'!AK156</f>
        <v>2742481.1030000001</v>
      </c>
      <c r="R157" s="197">
        <f>'Budget Filing Data'!X156</f>
        <v>4841439.5029999996</v>
      </c>
      <c r="S157" s="197">
        <f>('Budget Filing Data'!AC156+'Budget Filing Data'!AD156+'Budget Filing Data'!AE156+'Budget Filing Data'!AP156)/'Budget Filing Data'!AA156</f>
        <v>1.0677592732863126</v>
      </c>
      <c r="T157" s="197">
        <f>('Budget Filing Data'!AC156+'Budget Filing Data'!AD156)/'Budget Filing Data'!AB156</f>
        <v>1.1527236903671021</v>
      </c>
      <c r="U157" s="197">
        <f>('Budget Filing Data'!AT156+'Budget Filing Data'!AU156)/('Budget Filing Data'!AV156+'Budget Filing Data'!AW156)</f>
        <v>0.59697225639008189</v>
      </c>
      <c r="V157" s="197">
        <f>('Budget Filing Data'!AC156+'Budget Filing Data'!AD156+'Budget Filing Data'!AE156+'Budget Filing Data'!AP156)/'Budget Filing Data'!AA156</f>
        <v>1.0677592732863126</v>
      </c>
      <c r="W157" s="197">
        <f>'Budget Filing Data'!Q156</f>
        <v>0</v>
      </c>
      <c r="X157" s="197">
        <f>'Budget Filing Data'!R156</f>
        <v>0</v>
      </c>
      <c r="Y157" s="197">
        <f>'Budget Filing Data'!S156</f>
        <v>148949.9203</v>
      </c>
      <c r="Z157" s="197">
        <f>'Budget Filing Data'!AF156</f>
        <v>0</v>
      </c>
      <c r="AA157" s="197">
        <f>'Budget Filing Data'!AG156</f>
        <v>790.9240767</v>
      </c>
      <c r="AB157" s="197">
        <f>'Budget Filing Data'!$T156</f>
        <v>0</v>
      </c>
      <c r="AC157" s="197">
        <f>'Budget Filing Data'!$S156</f>
        <v>148949.9203</v>
      </c>
      <c r="AD157" s="197">
        <f>'Budget Filing Data'!$V156</f>
        <v>0</v>
      </c>
      <c r="AE157" s="197">
        <f>'Budget Filing Data'!$W156</f>
        <v>13320.29247</v>
      </c>
      <c r="AF157" s="198"/>
    </row>
    <row r="158" spans="2:32" ht="15.75">
      <c r="B158" s="195" t="str">
        <f>'Budget Filing Data'!D157</f>
        <v>SCG4007</v>
      </c>
      <c r="C158" s="195" t="str">
        <f>'Budget Filing Data'!E157</f>
        <v>Residential Energy Advisor</v>
      </c>
      <c r="D158" s="196"/>
      <c r="E158" s="434"/>
      <c r="F158" s="197" t="str">
        <f>'Budget Filing Data'!J157</f>
        <v>Core PA</v>
      </c>
      <c r="G158" s="197" t="str">
        <f>'Budget Filing Data'!H157</f>
        <v>No</v>
      </c>
      <c r="H158" s="196" t="s">
        <v>15</v>
      </c>
      <c r="I158" s="197" t="str">
        <f>'Budget Filing Data'!G157</f>
        <v>Residential</v>
      </c>
      <c r="J158" s="197" t="str">
        <f>'Budget Filing Data'!I157</f>
        <v>Other</v>
      </c>
      <c r="K158" s="197" t="str">
        <f>'Budget Filing Data'!L157</f>
        <v>Market Support</v>
      </c>
      <c r="L158" s="197">
        <f>'Budget Filing Data'!B157</f>
        <v>2030</v>
      </c>
      <c r="M158" s="610">
        <f t="shared" si="3"/>
        <v>500000</v>
      </c>
      <c r="N158" s="197">
        <f>'Budget Filing Data'!AH157</f>
        <v>42888.05</v>
      </c>
      <c r="O158" s="197">
        <f>'Budget Filing Data'!AI157</f>
        <v>24298.05</v>
      </c>
      <c r="P158" s="197">
        <f>'Budget Filing Data'!AJ157</f>
        <v>432813.9</v>
      </c>
      <c r="Q158" s="197">
        <f>'Budget Filing Data'!AK157</f>
        <v>0</v>
      </c>
      <c r="R158" s="197">
        <f>'Budget Filing Data'!X157</f>
        <v>0</v>
      </c>
      <c r="S158" s="197">
        <f>('Budget Filing Data'!AC157+'Budget Filing Data'!AD157+'Budget Filing Data'!AE157+'Budget Filing Data'!AP157)/'Budget Filing Data'!AA157</f>
        <v>0</v>
      </c>
      <c r="T158" s="197">
        <f>('Budget Filing Data'!AC157+'Budget Filing Data'!AD157)/'Budget Filing Data'!AB157</f>
        <v>0</v>
      </c>
      <c r="U158" s="197">
        <f>('Budget Filing Data'!AT157+'Budget Filing Data'!AU157)/('Budget Filing Data'!AV157+'Budget Filing Data'!AW157)</f>
        <v>0</v>
      </c>
      <c r="V158" s="197">
        <f>('Budget Filing Data'!AC157+'Budget Filing Data'!AD157+'Budget Filing Data'!AE157+'Budget Filing Data'!AP157)/'Budget Filing Data'!AA157</f>
        <v>0</v>
      </c>
      <c r="W158" s="197">
        <f>'Budget Filing Data'!Q157</f>
        <v>0</v>
      </c>
      <c r="X158" s="197">
        <f>'Budget Filing Data'!R157</f>
        <v>0</v>
      </c>
      <c r="Y158" s="197">
        <f>'Budget Filing Data'!S157</f>
        <v>0</v>
      </c>
      <c r="Z158" s="197">
        <f>'Budget Filing Data'!AF157</f>
        <v>0</v>
      </c>
      <c r="AA158" s="197">
        <f>'Budget Filing Data'!AG157</f>
        <v>0</v>
      </c>
      <c r="AB158" s="197">
        <f>'Budget Filing Data'!$T157</f>
        <v>0</v>
      </c>
      <c r="AC158" s="197">
        <f>'Budget Filing Data'!$S157</f>
        <v>0</v>
      </c>
      <c r="AD158" s="197">
        <f>'Budget Filing Data'!$V157</f>
        <v>0</v>
      </c>
      <c r="AE158" s="197">
        <f>'Budget Filing Data'!$W157</f>
        <v>0</v>
      </c>
      <c r="AF158" s="198"/>
    </row>
    <row r="159" spans="2:32" ht="15.75">
      <c r="B159" s="195" t="str">
        <f>'Budget Filing Data'!D158</f>
        <v>SCG4008</v>
      </c>
      <c r="C159" s="195" t="str">
        <f>'Budget Filing Data'!E158</f>
        <v>Residential Energy Efficiency Program</v>
      </c>
      <c r="D159" s="196"/>
      <c r="E159" s="434"/>
      <c r="F159" s="197" t="str">
        <f>'Budget Filing Data'!J158</f>
        <v>Core PA</v>
      </c>
      <c r="G159" s="197" t="str">
        <f>'Budget Filing Data'!H158</f>
        <v>No</v>
      </c>
      <c r="H159" s="196" t="s">
        <v>24</v>
      </c>
      <c r="I159" s="197" t="str">
        <f>'Budget Filing Data'!G158</f>
        <v>Residential</v>
      </c>
      <c r="J159" s="197" t="str">
        <f>'Budget Filing Data'!I158</f>
        <v>Other</v>
      </c>
      <c r="K159" s="197" t="str">
        <f>'Budget Filing Data'!L158</f>
        <v>Resource Acquisition</v>
      </c>
      <c r="L159" s="197">
        <f>'Budget Filing Data'!B158</f>
        <v>2030</v>
      </c>
      <c r="M159" s="610">
        <f t="shared" si="3"/>
        <v>20317761.170000002</v>
      </c>
      <c r="N159" s="197">
        <f>'Budget Filing Data'!AH158</f>
        <v>310050.3</v>
      </c>
      <c r="O159" s="197">
        <f>'Budget Filing Data'!AI158</f>
        <v>1153899</v>
      </c>
      <c r="P159" s="197">
        <f>'Budget Filing Data'!AJ158</f>
        <v>4603812.3</v>
      </c>
      <c r="Q159" s="197">
        <f>'Budget Filing Data'!AK158</f>
        <v>14249999.57</v>
      </c>
      <c r="R159" s="197">
        <f>'Budget Filing Data'!X158</f>
        <v>11854348.6</v>
      </c>
      <c r="S159" s="197">
        <f>('Budget Filing Data'!AC158+'Budget Filing Data'!AD158+'Budget Filing Data'!AE158+'Budget Filing Data'!AP158)/'Budget Filing Data'!AA158</f>
        <v>0.54351198020028946</v>
      </c>
      <c r="T159" s="197">
        <f>('Budget Filing Data'!AC158+'Budget Filing Data'!AD158)/'Budget Filing Data'!AB158</f>
        <v>0.60608119304003727</v>
      </c>
      <c r="U159" s="197">
        <f>('Budget Filing Data'!AT158+'Budget Filing Data'!AU158)/('Budget Filing Data'!AV158+'Budget Filing Data'!AW158)</f>
        <v>0.40251139080177173</v>
      </c>
      <c r="V159" s="197">
        <f>('Budget Filing Data'!AC158+'Budget Filing Data'!AD158+'Budget Filing Data'!AE158+'Budget Filing Data'!AP158)/'Budget Filing Data'!AA158</f>
        <v>0.54351198020028946</v>
      </c>
      <c r="W159" s="197">
        <f>'Budget Filing Data'!Q158</f>
        <v>77723.423710000003</v>
      </c>
      <c r="X159" s="197">
        <f>'Budget Filing Data'!R158</f>
        <v>111.3044728</v>
      </c>
      <c r="Y159" s="197">
        <f>'Budget Filing Data'!S158</f>
        <v>413044.3322</v>
      </c>
      <c r="Z159" s="197">
        <f>'Budget Filing Data'!AF158</f>
        <v>17.10186234</v>
      </c>
      <c r="AA159" s="197">
        <f>'Budget Filing Data'!AG158</f>
        <v>2193.2654040000002</v>
      </c>
      <c r="AB159" s="197">
        <f>'Budget Filing Data'!$T158</f>
        <v>2078422.1810000001</v>
      </c>
      <c r="AC159" s="197">
        <f>'Budget Filing Data'!$S158</f>
        <v>413044.3322</v>
      </c>
      <c r="AD159" s="197">
        <f>'Budget Filing Data'!$V158</f>
        <v>322.83439019999997</v>
      </c>
      <c r="AE159" s="197">
        <f>'Budget Filing Data'!$W158</f>
        <v>33031.775950000003</v>
      </c>
      <c r="AF159" s="198"/>
    </row>
    <row r="160" spans="2:32" ht="15.75">
      <c r="B160" s="195" t="str">
        <f>'Budget Filing Data'!D159</f>
        <v>SCG4009</v>
      </c>
      <c r="C160" s="195" t="str">
        <f>'Budget Filing Data'!E159</f>
        <v>Single Family Direct Install Program</v>
      </c>
      <c r="D160" s="434" t="s">
        <v>48</v>
      </c>
      <c r="E160" s="434" t="s">
        <v>275</v>
      </c>
      <c r="F160" s="197" t="str">
        <f>'Budget Filing Data'!J159</f>
        <v>Third Party</v>
      </c>
      <c r="G160" s="197" t="str">
        <f>'Budget Filing Data'!H159</f>
        <v>No</v>
      </c>
      <c r="H160" s="196" t="s">
        <v>24</v>
      </c>
      <c r="I160" s="197" t="str">
        <f>'Budget Filing Data'!G159</f>
        <v>Residential</v>
      </c>
      <c r="J160" s="197" t="str">
        <f>'Budget Filing Data'!I159</f>
        <v>Other</v>
      </c>
      <c r="K160" s="197" t="str">
        <f>'Budget Filing Data'!L159</f>
        <v>Resource Acquisition</v>
      </c>
      <c r="L160" s="197">
        <f>'Budget Filing Data'!B159</f>
        <v>2030</v>
      </c>
      <c r="M160" s="610">
        <f t="shared" si="3"/>
        <v>7615000.0010000002</v>
      </c>
      <c r="N160" s="197">
        <f>'Budget Filing Data'!AH159</f>
        <v>312155.59999999998</v>
      </c>
      <c r="O160" s="197">
        <f>'Budget Filing Data'!AI159</f>
        <v>225000</v>
      </c>
      <c r="P160" s="197">
        <f>'Budget Filing Data'!AJ159</f>
        <v>927844.4</v>
      </c>
      <c r="Q160" s="197">
        <f>'Budget Filing Data'!AK159</f>
        <v>6150000.0010000002</v>
      </c>
      <c r="R160" s="197">
        <f>'Budget Filing Data'!X159</f>
        <v>4302028.9970000004</v>
      </c>
      <c r="S160" s="197">
        <f>('Budget Filing Data'!AC159+'Budget Filing Data'!AD159+'Budget Filing Data'!AE159+'Budget Filing Data'!AP159)/'Budget Filing Data'!AA159</f>
        <v>0.5818115425951309</v>
      </c>
      <c r="T160" s="197">
        <f>('Budget Filing Data'!AC159+'Budget Filing Data'!AD159)/'Budget Filing Data'!AB159</f>
        <v>0.58158670812425084</v>
      </c>
      <c r="U160" s="197">
        <f>('Budget Filing Data'!AT159+'Budget Filing Data'!AU159)/('Budget Filing Data'!AV159+'Budget Filing Data'!AW159)</f>
        <v>0.3718088315641338</v>
      </c>
      <c r="V160" s="197">
        <f>('Budget Filing Data'!AC159+'Budget Filing Data'!AD159+'Budget Filing Data'!AE159+'Budget Filing Data'!AP159)/'Budget Filing Data'!AA159</f>
        <v>0.5818115425951309</v>
      </c>
      <c r="W160" s="197">
        <f>'Budget Filing Data'!Q159</f>
        <v>416815.39730000001</v>
      </c>
      <c r="X160" s="197">
        <f>'Budget Filing Data'!R159</f>
        <v>825.73443139999995</v>
      </c>
      <c r="Y160" s="197">
        <f>'Budget Filing Data'!S159</f>
        <v>121622.5769</v>
      </c>
      <c r="Z160" s="197">
        <f>'Budget Filing Data'!AF159</f>
        <v>60.404326320000003</v>
      </c>
      <c r="AA160" s="197">
        <f>'Budget Filing Data'!AG159</f>
        <v>645.81588320000003</v>
      </c>
      <c r="AB160" s="197">
        <f>'Budget Filing Data'!$T159</f>
        <v>4417477.7949999999</v>
      </c>
      <c r="AC160" s="197">
        <f>'Budget Filing Data'!$S159</f>
        <v>121622.5769</v>
      </c>
      <c r="AD160" s="197">
        <f>'Budget Filing Data'!$V159</f>
        <v>613.96218569999996</v>
      </c>
      <c r="AE160" s="197">
        <f>'Budget Filing Data'!$W159</f>
        <v>10663.820900000001</v>
      </c>
      <c r="AF160" s="198"/>
    </row>
    <row r="161" spans="2:32" ht="15.75">
      <c r="B161" s="195" t="str">
        <f>'Budget Filing Data'!D160</f>
        <v>SCG4010</v>
      </c>
      <c r="C161" s="195" t="str">
        <f>'Budget Filing Data'!E160</f>
        <v>Retail Channel Support</v>
      </c>
      <c r="D161" s="434" t="s">
        <v>36</v>
      </c>
      <c r="E161" s="434" t="s">
        <v>277</v>
      </c>
      <c r="F161" s="197" t="str">
        <f>'Budget Filing Data'!J160</f>
        <v>Third Party</v>
      </c>
      <c r="G161" s="197" t="str">
        <f>'Budget Filing Data'!H160</f>
        <v>No</v>
      </c>
      <c r="H161" s="196" t="s">
        <v>24</v>
      </c>
      <c r="I161" s="197" t="str">
        <f>'Budget Filing Data'!G160</f>
        <v>Residential</v>
      </c>
      <c r="J161" s="197" t="str">
        <f>'Budget Filing Data'!I160</f>
        <v>Other</v>
      </c>
      <c r="K161" s="197" t="str">
        <f>'Budget Filing Data'!L160</f>
        <v>Market Support</v>
      </c>
      <c r="L161" s="197">
        <f>'Budget Filing Data'!B160</f>
        <v>2030</v>
      </c>
      <c r="M161" s="610">
        <f t="shared" si="3"/>
        <v>1170000</v>
      </c>
      <c r="N161" s="197">
        <f>'Budget Filing Data'!AH160</f>
        <v>108141.4</v>
      </c>
      <c r="O161" s="197">
        <f>'Budget Filing Data'!AI160</f>
        <v>5000</v>
      </c>
      <c r="P161" s="197">
        <f>'Budget Filing Data'!AJ160</f>
        <v>1056858.6000000001</v>
      </c>
      <c r="Q161" s="197">
        <f>'Budget Filing Data'!AK160</f>
        <v>0</v>
      </c>
      <c r="R161" s="197">
        <f>'Budget Filing Data'!X160</f>
        <v>0</v>
      </c>
      <c r="S161" s="197">
        <f>('Budget Filing Data'!AC160+'Budget Filing Data'!AD160+'Budget Filing Data'!AE160+'Budget Filing Data'!AP160)/'Budget Filing Data'!AA160</f>
        <v>0</v>
      </c>
      <c r="T161" s="197">
        <f>('Budget Filing Data'!AC160+'Budget Filing Data'!AD160)/'Budget Filing Data'!AB160</f>
        <v>0</v>
      </c>
      <c r="U161" s="197">
        <f>('Budget Filing Data'!AT160+'Budget Filing Data'!AU160)/('Budget Filing Data'!AV160+'Budget Filing Data'!AW160)</f>
        <v>0</v>
      </c>
      <c r="V161" s="197">
        <f>('Budget Filing Data'!AC160+'Budget Filing Data'!AD160+'Budget Filing Data'!AE160+'Budget Filing Data'!AP160)/'Budget Filing Data'!AA160</f>
        <v>0</v>
      </c>
      <c r="W161" s="197">
        <f>'Budget Filing Data'!Q160</f>
        <v>0</v>
      </c>
      <c r="X161" s="197">
        <f>'Budget Filing Data'!R160</f>
        <v>0</v>
      </c>
      <c r="Y161" s="197">
        <f>'Budget Filing Data'!S160</f>
        <v>0</v>
      </c>
      <c r="Z161" s="197">
        <f>'Budget Filing Data'!AF160</f>
        <v>0</v>
      </c>
      <c r="AA161" s="197">
        <f>'Budget Filing Data'!AG160</f>
        <v>0</v>
      </c>
      <c r="AB161" s="197">
        <f>'Budget Filing Data'!$T160</f>
        <v>0</v>
      </c>
      <c r="AC161" s="197">
        <f>'Budget Filing Data'!$S160</f>
        <v>0</v>
      </c>
      <c r="AD161" s="197">
        <f>'Budget Filing Data'!$V160</f>
        <v>0</v>
      </c>
      <c r="AE161" s="197">
        <f>'Budget Filing Data'!$W160</f>
        <v>0</v>
      </c>
      <c r="AF161" s="198"/>
    </row>
    <row r="162" spans="2:32" ht="15.75">
      <c r="B162" s="195" t="str">
        <f>'Budget Filing Data'!D161</f>
        <v>SCG4011</v>
      </c>
      <c r="C162" s="195" t="str">
        <f>'Budget Filing Data'!E161</f>
        <v>Residential Behavioral Program</v>
      </c>
      <c r="D162" s="196"/>
      <c r="E162" s="434"/>
      <c r="F162" s="197" t="str">
        <f>'Budget Filing Data'!J161</f>
        <v>Third Party</v>
      </c>
      <c r="G162" s="197" t="str">
        <f>'Budget Filing Data'!H161</f>
        <v>No</v>
      </c>
      <c r="H162" s="196" t="s">
        <v>24</v>
      </c>
      <c r="I162" s="197" t="str">
        <f>'Budget Filing Data'!G161</f>
        <v>Residential</v>
      </c>
      <c r="J162" s="197" t="str">
        <f>'Budget Filing Data'!I161</f>
        <v>Other</v>
      </c>
      <c r="K162" s="197" t="str">
        <f>'Budget Filing Data'!L161</f>
        <v>Resource Acquisition</v>
      </c>
      <c r="L162" s="197">
        <f>'Budget Filing Data'!B161</f>
        <v>2030</v>
      </c>
      <c r="M162" s="610">
        <f t="shared" si="3"/>
        <v>4750000</v>
      </c>
      <c r="N162" s="197">
        <f>'Budget Filing Data'!AH161</f>
        <v>56172.81</v>
      </c>
      <c r="O162" s="197">
        <f>'Budget Filing Data'!AI161</f>
        <v>21061</v>
      </c>
      <c r="P162" s="197">
        <f>'Budget Filing Data'!AJ161</f>
        <v>4672766.1900000004</v>
      </c>
      <c r="Q162" s="197">
        <f>'Budget Filing Data'!AK161</f>
        <v>0</v>
      </c>
      <c r="R162" s="197">
        <f>'Budget Filing Data'!X161</f>
        <v>18826653.73</v>
      </c>
      <c r="S162" s="197">
        <f>('Budget Filing Data'!AC161+'Budget Filing Data'!AD161+'Budget Filing Data'!AE161+'Budget Filing Data'!AP161)/'Budget Filing Data'!AA161</f>
        <v>3.9635060484210527</v>
      </c>
      <c r="T162" s="197">
        <f>('Budget Filing Data'!AC161+'Budget Filing Data'!AD161)/'Budget Filing Data'!AB161</f>
        <v>3.9635060484210527</v>
      </c>
      <c r="U162" s="197">
        <f>('Budget Filing Data'!AT161+'Budget Filing Data'!AU161)/('Budget Filing Data'!AV161+'Budget Filing Data'!AW161)</f>
        <v>0.77542032296374752</v>
      </c>
      <c r="V162" s="197">
        <f>('Budget Filing Data'!AC161+'Budget Filing Data'!AD161+'Budget Filing Data'!AE161+'Budget Filing Data'!AP161)/'Budget Filing Data'!AA161</f>
        <v>3.9635060484210527</v>
      </c>
      <c r="W162" s="197">
        <f>'Budget Filing Data'!Q161</f>
        <v>0</v>
      </c>
      <c r="X162" s="197">
        <f>'Budget Filing Data'!R161</f>
        <v>0</v>
      </c>
      <c r="Y162" s="197">
        <f>'Budget Filing Data'!S161</f>
        <v>8298107</v>
      </c>
      <c r="Z162" s="197">
        <f>'Budget Filing Data'!AF161</f>
        <v>0</v>
      </c>
      <c r="AA162" s="197">
        <f>'Budget Filing Data'!AG161</f>
        <v>44062.948170000003</v>
      </c>
      <c r="AB162" s="197">
        <f>'Budget Filing Data'!$T161</f>
        <v>0</v>
      </c>
      <c r="AC162" s="197">
        <f>'Budget Filing Data'!$S161</f>
        <v>8298107</v>
      </c>
      <c r="AD162" s="197">
        <f>'Budget Filing Data'!$V161</f>
        <v>0</v>
      </c>
      <c r="AE162" s="197">
        <f>'Budget Filing Data'!$W161</f>
        <v>44062.948170000003</v>
      </c>
      <c r="AF162" s="198"/>
    </row>
    <row r="163" spans="2:32" ht="15.75">
      <c r="B163" s="195" t="str">
        <f>'Budget Filing Data'!D162</f>
        <v>SCG4013</v>
      </c>
      <c r="C163" s="195" t="str">
        <f>'Budget Filing Data'!E162</f>
        <v>Nonresidential Energy Efficiency Program</v>
      </c>
      <c r="D163" s="434" t="s">
        <v>48</v>
      </c>
      <c r="E163" s="434" t="s">
        <v>275</v>
      </c>
      <c r="F163" s="197" t="str">
        <f>'Budget Filing Data'!J162</f>
        <v>Core PA</v>
      </c>
      <c r="G163" s="197" t="str">
        <f>'Budget Filing Data'!H162</f>
        <v>No</v>
      </c>
      <c r="H163" s="196" t="s">
        <v>24</v>
      </c>
      <c r="I163" s="197" t="str">
        <f>'Budget Filing Data'!G162</f>
        <v>Cross Cutting</v>
      </c>
      <c r="J163" s="197" t="str">
        <f>'Budget Filing Data'!I162</f>
        <v>Other</v>
      </c>
      <c r="K163" s="197" t="str">
        <f>'Budget Filing Data'!L162</f>
        <v>Resource Acquisition</v>
      </c>
      <c r="L163" s="197">
        <f>'Budget Filing Data'!B162</f>
        <v>2030</v>
      </c>
      <c r="M163" s="610">
        <f t="shared" si="3"/>
        <v>9980000</v>
      </c>
      <c r="N163" s="197">
        <f>'Budget Filing Data'!AH162</f>
        <v>224502.15</v>
      </c>
      <c r="O163" s="197">
        <f>'Budget Filing Data'!AI162</f>
        <v>1342524</v>
      </c>
      <c r="P163" s="197">
        <f>'Budget Filing Data'!AJ162</f>
        <v>4412973.8499999996</v>
      </c>
      <c r="Q163" s="197">
        <f>'Budget Filing Data'!AK162</f>
        <v>4000000</v>
      </c>
      <c r="R163" s="197">
        <f>'Budget Filing Data'!X162</f>
        <v>27236782.989999998</v>
      </c>
      <c r="S163" s="197">
        <f>('Budget Filing Data'!AC162+'Budget Filing Data'!AD162+'Budget Filing Data'!AE162+'Budget Filing Data'!AP162)/'Budget Filing Data'!AA162</f>
        <v>2.1822242137799219</v>
      </c>
      <c r="T163" s="197">
        <f>('Budget Filing Data'!AC162+'Budget Filing Data'!AD162)/'Budget Filing Data'!AB162</f>
        <v>2.7854488491711451</v>
      </c>
      <c r="U163" s="197">
        <f>('Budget Filing Data'!AT162+'Budget Filing Data'!AU162)/('Budget Filing Data'!AV162+'Budget Filing Data'!AW162)</f>
        <v>0.93104334016801316</v>
      </c>
      <c r="V163" s="197">
        <f>('Budget Filing Data'!AC162+'Budget Filing Data'!AD162+'Budget Filing Data'!AE162+'Budget Filing Data'!AP162)/'Budget Filing Data'!AA162</f>
        <v>2.1822242137799219</v>
      </c>
      <c r="W163" s="197">
        <f>'Budget Filing Data'!Q162</f>
        <v>369010.99050000001</v>
      </c>
      <c r="X163" s="197">
        <f>'Budget Filing Data'!R162</f>
        <v>45.589273689999999</v>
      </c>
      <c r="Y163" s="197">
        <f>'Budget Filing Data'!S162</f>
        <v>1480772.1240000001</v>
      </c>
      <c r="Z163" s="197">
        <f>'Budget Filing Data'!AF162</f>
        <v>35.954854920000002</v>
      </c>
      <c r="AA163" s="197">
        <f>'Budget Filing Data'!AG162</f>
        <v>7862.8999800000001</v>
      </c>
      <c r="AB163" s="197">
        <f>'Budget Filing Data'!$T162</f>
        <v>4100265.2689999999</v>
      </c>
      <c r="AC163" s="197">
        <f>'Budget Filing Data'!$S162</f>
        <v>1480772.1240000001</v>
      </c>
      <c r="AD163" s="197">
        <f>'Budget Filing Data'!$V162</f>
        <v>448.19282099999998</v>
      </c>
      <c r="AE163" s="197">
        <f>'Budget Filing Data'!$W162</f>
        <v>72327.025150000001</v>
      </c>
      <c r="AF163" s="198"/>
    </row>
    <row r="164" spans="2:32" ht="15.75">
      <c r="B164" s="195" t="str">
        <f>'Budget Filing Data'!D163</f>
        <v>SCG4014</v>
      </c>
      <c r="C164" s="195" t="str">
        <f>'Budget Filing Data'!E163</f>
        <v>SEM Program</v>
      </c>
      <c r="D164" s="434" t="s">
        <v>48</v>
      </c>
      <c r="E164" s="434" t="s">
        <v>275</v>
      </c>
      <c r="F164" s="197" t="str">
        <f>'Budget Filing Data'!J163</f>
        <v>Third Party</v>
      </c>
      <c r="G164" s="197" t="str">
        <f>'Budget Filing Data'!H163</f>
        <v>No</v>
      </c>
      <c r="H164" s="196" t="s">
        <v>24</v>
      </c>
      <c r="I164" s="197" t="str">
        <f>'Budget Filing Data'!G163</f>
        <v>Cross Cutting</v>
      </c>
      <c r="J164" s="197" t="str">
        <f>'Budget Filing Data'!I163</f>
        <v>Other</v>
      </c>
      <c r="K164" s="197" t="str">
        <f>'Budget Filing Data'!L163</f>
        <v>Resource Acquisition</v>
      </c>
      <c r="L164" s="197">
        <f>'Budget Filing Data'!B163</f>
        <v>2030</v>
      </c>
      <c r="M164" s="610">
        <f t="shared" si="3"/>
        <v>3949999.9950000001</v>
      </c>
      <c r="N164" s="197">
        <f>'Budget Filing Data'!AH163</f>
        <v>359241.95</v>
      </c>
      <c r="O164" s="197">
        <f>'Budget Filing Data'!AI163</f>
        <v>148212</v>
      </c>
      <c r="P164" s="197">
        <f>'Budget Filing Data'!AJ163</f>
        <v>2184508.34</v>
      </c>
      <c r="Q164" s="197">
        <f>'Budget Filing Data'!AK163</f>
        <v>1258037.7050000001</v>
      </c>
      <c r="R164" s="197">
        <f>'Budget Filing Data'!X163</f>
        <v>14295913.27</v>
      </c>
      <c r="S164" s="197">
        <f>('Budget Filing Data'!AC163+'Budget Filing Data'!AD163+'Budget Filing Data'!AE163+'Budget Filing Data'!AP163)/'Budget Filing Data'!AA163</f>
        <v>3.7787806074578136</v>
      </c>
      <c r="T164" s="197">
        <f>('Budget Filing Data'!AC163+'Budget Filing Data'!AD163)/'Budget Filing Data'!AB163</f>
        <v>3.6598582847272008</v>
      </c>
      <c r="U164" s="197">
        <f>('Budget Filing Data'!AT163+'Budget Filing Data'!AU163)/('Budget Filing Data'!AV163+'Budget Filing Data'!AW163)</f>
        <v>0.96336515213948726</v>
      </c>
      <c r="V164" s="197">
        <f>('Budget Filing Data'!AC163+'Budget Filing Data'!AD163+'Budget Filing Data'!AE163+'Budget Filing Data'!AP163)/'Budget Filing Data'!AA163</f>
        <v>3.7787806074578136</v>
      </c>
      <c r="W164" s="197">
        <f>'Budget Filing Data'!Q163</f>
        <v>0</v>
      </c>
      <c r="X164" s="197">
        <f>'Budget Filing Data'!R163</f>
        <v>0</v>
      </c>
      <c r="Y164" s="197">
        <f>'Budget Filing Data'!S163</f>
        <v>1353403.379</v>
      </c>
      <c r="Z164" s="197">
        <f>'Budget Filing Data'!AF163</f>
        <v>0</v>
      </c>
      <c r="AA164" s="197">
        <f>'Budget Filing Data'!AG163</f>
        <v>7186.5719399999998</v>
      </c>
      <c r="AB164" s="197">
        <f>'Budget Filing Data'!$T163</f>
        <v>0</v>
      </c>
      <c r="AC164" s="197">
        <f>'Budget Filing Data'!$S163</f>
        <v>1353403.379</v>
      </c>
      <c r="AD164" s="197">
        <f>'Budget Filing Data'!$V163</f>
        <v>0</v>
      </c>
      <c r="AE164" s="197">
        <f>'Budget Filing Data'!$W163</f>
        <v>35932.859700000001</v>
      </c>
      <c r="AF164" s="198"/>
    </row>
    <row r="165" spans="2:32" ht="15.75">
      <c r="B165" s="195" t="str">
        <f>'Budget Filing Data'!D164</f>
        <v>SCG4015</v>
      </c>
      <c r="C165" s="195" t="str">
        <f>'Budget Filing Data'!E164</f>
        <v>Market Access Program</v>
      </c>
      <c r="D165" s="196"/>
      <c r="E165" s="434"/>
      <c r="F165" s="197" t="str">
        <f>'Budget Filing Data'!J164</f>
        <v>Third Party</v>
      </c>
      <c r="G165" s="197" t="str">
        <f>'Budget Filing Data'!H164</f>
        <v>No</v>
      </c>
      <c r="H165" s="196" t="s">
        <v>24</v>
      </c>
      <c r="I165" s="197" t="str">
        <f>'Budget Filing Data'!G164</f>
        <v>Cross Cutting</v>
      </c>
      <c r="J165" s="197" t="str">
        <f>'Budget Filing Data'!I164</f>
        <v>Other</v>
      </c>
      <c r="K165" s="197" t="str">
        <f>'Budget Filing Data'!L164</f>
        <v>Resource Acquisition</v>
      </c>
      <c r="L165" s="197">
        <f>'Budget Filing Data'!B164</f>
        <v>2030</v>
      </c>
      <c r="M165" s="610">
        <f t="shared" si="3"/>
        <v>2501999.997</v>
      </c>
      <c r="N165" s="197">
        <f>'Budget Filing Data'!AH164</f>
        <v>224159</v>
      </c>
      <c r="O165" s="197">
        <f>'Budget Filing Data'!AI164</f>
        <v>148378</v>
      </c>
      <c r="P165" s="197">
        <f>'Budget Filing Data'!AJ164</f>
        <v>618656.32999999996</v>
      </c>
      <c r="Q165" s="197">
        <f>'Budget Filing Data'!AK164</f>
        <v>1510806.6669999999</v>
      </c>
      <c r="R165" s="197">
        <f>'Budget Filing Data'!X164</f>
        <v>2905600.8280000002</v>
      </c>
      <c r="S165" s="197">
        <f>('Budget Filing Data'!AC164+'Budget Filing Data'!AD164+'Budget Filing Data'!AE164+'Budget Filing Data'!AP164)/'Budget Filing Data'!AA164</f>
        <v>1.0987498449305775</v>
      </c>
      <c r="T165" s="197">
        <f>('Budget Filing Data'!AC164+'Budget Filing Data'!AD164)/'Budget Filing Data'!AB164</f>
        <v>1.1999817358008145</v>
      </c>
      <c r="U165" s="197">
        <f>('Budget Filing Data'!AT164+'Budget Filing Data'!AU164)/('Budget Filing Data'!AV164+'Budget Filing Data'!AW164)</f>
        <v>0.64958913706703769</v>
      </c>
      <c r="V165" s="197">
        <f>('Budget Filing Data'!AC164+'Budget Filing Data'!AD164+'Budget Filing Data'!AE164+'Budget Filing Data'!AP164)/'Budget Filing Data'!AA164</f>
        <v>1.0987498449305775</v>
      </c>
      <c r="W165" s="197">
        <f>'Budget Filing Data'!Q164</f>
        <v>0</v>
      </c>
      <c r="X165" s="197">
        <f>'Budget Filing Data'!R164</f>
        <v>0</v>
      </c>
      <c r="Y165" s="197">
        <f>'Budget Filing Data'!S164</f>
        <v>109423.15119999999</v>
      </c>
      <c r="Z165" s="197">
        <f>'Budget Filing Data'!AF164</f>
        <v>0</v>
      </c>
      <c r="AA165" s="197">
        <f>'Budget Filing Data'!AG164</f>
        <v>581.03693310000006</v>
      </c>
      <c r="AB165" s="197">
        <f>'Budget Filing Data'!$T164</f>
        <v>0</v>
      </c>
      <c r="AC165" s="197">
        <f>'Budget Filing Data'!$S164</f>
        <v>109423.15119999999</v>
      </c>
      <c r="AD165" s="197">
        <f>'Budget Filing Data'!$V164</f>
        <v>0</v>
      </c>
      <c r="AE165" s="197">
        <f>'Budget Filing Data'!$W164</f>
        <v>7978.1678380000003</v>
      </c>
      <c r="AF165" s="198"/>
    </row>
    <row r="166" spans="2:32" ht="15.75">
      <c r="B166" s="195" t="str">
        <f>'Budget Filing Data'!D165</f>
        <v>SCG4016</v>
      </c>
      <c r="C166" s="195" t="str">
        <f>'Budget Filing Data'!E165</f>
        <v>Marketplace Program</v>
      </c>
      <c r="D166" s="196"/>
      <c r="E166" s="434"/>
      <c r="F166" s="197" t="str">
        <f>'Budget Filing Data'!J165</f>
        <v>Third Party</v>
      </c>
      <c r="G166" s="197" t="str">
        <f>'Budget Filing Data'!H165</f>
        <v>No</v>
      </c>
      <c r="H166" s="196" t="s">
        <v>24</v>
      </c>
      <c r="I166" s="197" t="str">
        <f>'Budget Filing Data'!G165</f>
        <v>Cross Cutting</v>
      </c>
      <c r="J166" s="197" t="str">
        <f>'Budget Filing Data'!I165</f>
        <v>Other</v>
      </c>
      <c r="K166" s="197" t="str">
        <f>'Budget Filing Data'!L165</f>
        <v>Market Support</v>
      </c>
      <c r="L166" s="197">
        <f>'Budget Filing Data'!B165</f>
        <v>2030</v>
      </c>
      <c r="M166" s="610">
        <f t="shared" si="3"/>
        <v>6075000</v>
      </c>
      <c r="N166" s="197">
        <f>'Budget Filing Data'!AH165</f>
        <v>17464</v>
      </c>
      <c r="O166" s="197">
        <f>'Budget Filing Data'!AI165</f>
        <v>350000</v>
      </c>
      <c r="P166" s="197">
        <f>'Budget Filing Data'!AJ165</f>
        <v>2057536</v>
      </c>
      <c r="Q166" s="197">
        <f>'Budget Filing Data'!AK165</f>
        <v>3650000</v>
      </c>
      <c r="R166" s="197">
        <f>'Budget Filing Data'!X165</f>
        <v>3574324.7659999998</v>
      </c>
      <c r="S166" s="197">
        <f>('Budget Filing Data'!AC165+'Budget Filing Data'!AD165+'Budget Filing Data'!AE165+'Budget Filing Data'!AP165)/'Budget Filing Data'!AA165</f>
        <v>0.56444909056478321</v>
      </c>
      <c r="T166" s="197">
        <f>('Budget Filing Data'!AC165+'Budget Filing Data'!AD165)/'Budget Filing Data'!AB165</f>
        <v>0.60760417209400286</v>
      </c>
      <c r="U166" s="197">
        <f>('Budget Filing Data'!AT165+'Budget Filing Data'!AU165)/('Budget Filing Data'!AV165+'Budget Filing Data'!AW165)</f>
        <v>0.39627997617362781</v>
      </c>
      <c r="V166" s="197">
        <f>('Budget Filing Data'!AC165+'Budget Filing Data'!AD165+'Budget Filing Data'!AE165+'Budget Filing Data'!AP165)/'Budget Filing Data'!AA165</f>
        <v>0.56444909056478321</v>
      </c>
      <c r="W166" s="197">
        <f>'Budget Filing Data'!Q165</f>
        <v>206641.2954</v>
      </c>
      <c r="X166" s="197">
        <f>'Budget Filing Data'!R165</f>
        <v>-1.1793579999999999</v>
      </c>
      <c r="Y166" s="197">
        <f>'Budget Filing Data'!S165</f>
        <v>96797.739199999996</v>
      </c>
      <c r="Z166" s="197">
        <f>'Budget Filing Data'!AF165</f>
        <v>28.648993879999999</v>
      </c>
      <c r="AA166" s="197">
        <f>'Budget Filing Data'!AG165</f>
        <v>513.99599520000004</v>
      </c>
      <c r="AB166" s="197">
        <f>'Budget Filing Data'!$T165</f>
        <v>1779075.2039999999</v>
      </c>
      <c r="AC166" s="197">
        <f>'Budget Filing Data'!$S165</f>
        <v>96797.739199999996</v>
      </c>
      <c r="AD166" s="197">
        <f>'Budget Filing Data'!$V165</f>
        <v>247.69175519999999</v>
      </c>
      <c r="AE166" s="197">
        <f>'Budget Filing Data'!$W165</f>
        <v>9601.6505550000002</v>
      </c>
      <c r="AF166" s="198"/>
    </row>
    <row r="167" spans="2:32" ht="15.75">
      <c r="B167" s="195" t="str">
        <f>'Budget Filing Data'!D166</f>
        <v>SCG4017</v>
      </c>
      <c r="C167" s="195" t="str">
        <f>'Budget Filing Data'!E166</f>
        <v>Municipality Partnership Program</v>
      </c>
      <c r="D167" s="434" t="s">
        <v>48</v>
      </c>
      <c r="E167" s="434" t="s">
        <v>275</v>
      </c>
      <c r="F167" s="197" t="str">
        <f>'Budget Filing Data'!J166</f>
        <v>Third Party</v>
      </c>
      <c r="G167" s="197" t="str">
        <f>'Budget Filing Data'!H166</f>
        <v>No</v>
      </c>
      <c r="H167" s="196" t="s">
        <v>24</v>
      </c>
      <c r="I167" s="197" t="str">
        <f>'Budget Filing Data'!G166</f>
        <v>Cross Cutting</v>
      </c>
      <c r="J167" s="197" t="str">
        <f>'Budget Filing Data'!I166</f>
        <v>Other</v>
      </c>
      <c r="K167" s="197" t="str">
        <f>'Budget Filing Data'!L166</f>
        <v>Market Support</v>
      </c>
      <c r="L167" s="197">
        <f>'Budget Filing Data'!B166</f>
        <v>2030</v>
      </c>
      <c r="M167" s="610">
        <f t="shared" si="3"/>
        <v>2040000</v>
      </c>
      <c r="N167" s="197">
        <f>'Budget Filing Data'!AH166</f>
        <v>21608.3</v>
      </c>
      <c r="O167" s="197">
        <f>'Budget Filing Data'!AI166</f>
        <v>10000</v>
      </c>
      <c r="P167" s="197">
        <f>'Budget Filing Data'!AJ166</f>
        <v>333491.7</v>
      </c>
      <c r="Q167" s="197">
        <f>'Budget Filing Data'!AK166</f>
        <v>1674900</v>
      </c>
      <c r="R167" s="197">
        <f>'Budget Filing Data'!X166</f>
        <v>1861019.273</v>
      </c>
      <c r="S167" s="197">
        <f>('Budget Filing Data'!AC166+'Budget Filing Data'!AD166+'Budget Filing Data'!AE166+'Budget Filing Data'!AP166)/'Budget Filing Data'!AA166</f>
        <v>0.82769596966387726</v>
      </c>
      <c r="T167" s="197">
        <f>('Budget Filing Data'!AC166+'Budget Filing Data'!AD166)/'Budget Filing Data'!AB166</f>
        <v>0.93967877455047155</v>
      </c>
      <c r="U167" s="197">
        <f>('Budget Filing Data'!AT166+'Budget Filing Data'!AU166)/('Budget Filing Data'!AV166+'Budget Filing Data'!AW166)</f>
        <v>0.53307339377099139</v>
      </c>
      <c r="V167" s="197">
        <f>('Budget Filing Data'!AC166+'Budget Filing Data'!AD166+'Budget Filing Data'!AE166+'Budget Filing Data'!AP166)/'Budget Filing Data'!AA166</f>
        <v>0.82769596966387726</v>
      </c>
      <c r="W167" s="197">
        <f>'Budget Filing Data'!Q166</f>
        <v>39736.305</v>
      </c>
      <c r="X167" s="197">
        <f>'Budget Filing Data'!R166</f>
        <v>69.273375000000001</v>
      </c>
      <c r="Y167" s="197">
        <f>'Budget Filing Data'!S166</f>
        <v>96624.727499999994</v>
      </c>
      <c r="Z167" s="197">
        <f>'Budget Filing Data'!AF166</f>
        <v>0</v>
      </c>
      <c r="AA167" s="197">
        <f>'Budget Filing Data'!AG166</f>
        <v>513.07730300000003</v>
      </c>
      <c r="AB167" s="197">
        <f>'Budget Filing Data'!$T166</f>
        <v>397363.05</v>
      </c>
      <c r="AC167" s="197">
        <f>'Budget Filing Data'!$S166</f>
        <v>96624.727499999994</v>
      </c>
      <c r="AD167" s="197">
        <f>'Budget Filing Data'!$V166</f>
        <v>0</v>
      </c>
      <c r="AE167" s="197">
        <f>'Budget Filing Data'!$W166</f>
        <v>4933.5164139999997</v>
      </c>
      <c r="AF167" s="198"/>
    </row>
    <row r="168" spans="2:32" ht="15.75">
      <c r="B168" s="195" t="str">
        <f>'Budget Filing Data'!D167</f>
        <v>SCG4018</v>
      </c>
      <c r="C168" s="195" t="str">
        <f>'Budget Filing Data'!E167</f>
        <v>IDEEA Solicitation</v>
      </c>
      <c r="D168" s="196"/>
      <c r="E168" s="196"/>
      <c r="F168" s="197" t="str">
        <f>'Budget Filing Data'!J167</f>
        <v>Third Party</v>
      </c>
      <c r="G168" s="197" t="str">
        <f>'Budget Filing Data'!H167</f>
        <v>No</v>
      </c>
      <c r="H168" s="196" t="s">
        <v>24</v>
      </c>
      <c r="I168" s="197" t="str">
        <f>'Budget Filing Data'!G167</f>
        <v>Cross Cutting</v>
      </c>
      <c r="J168" s="197" t="str">
        <f>'Budget Filing Data'!I167</f>
        <v>Other</v>
      </c>
      <c r="K168" s="197" t="str">
        <f>'Budget Filing Data'!L167</f>
        <v>Market Support</v>
      </c>
      <c r="L168" s="197">
        <f>'Budget Filing Data'!B167</f>
        <v>2030</v>
      </c>
      <c r="M168" s="610">
        <f t="shared" si="3"/>
        <v>3600000</v>
      </c>
      <c r="N168" s="197">
        <f>'Budget Filing Data'!AH167</f>
        <v>271409.34999999998</v>
      </c>
      <c r="O168" s="197">
        <f>'Budget Filing Data'!AI167</f>
        <v>100000</v>
      </c>
      <c r="P168" s="197">
        <f>'Budget Filing Data'!AJ167</f>
        <v>2428590.65</v>
      </c>
      <c r="Q168" s="197">
        <f>'Budget Filing Data'!AK167</f>
        <v>800000</v>
      </c>
      <c r="R168" s="197">
        <f>'Budget Filing Data'!X167</f>
        <v>0</v>
      </c>
      <c r="S168" s="197">
        <f>('Budget Filing Data'!AC167+'Budget Filing Data'!AD167+'Budget Filing Data'!AE167+'Budget Filing Data'!AP167)/'Budget Filing Data'!AA167</f>
        <v>0</v>
      </c>
      <c r="T168" s="197">
        <f>('Budget Filing Data'!AC167+'Budget Filing Data'!AD167)/'Budget Filing Data'!AB167</f>
        <v>0</v>
      </c>
      <c r="U168" s="197">
        <f>('Budget Filing Data'!AT167+'Budget Filing Data'!AU167)/('Budget Filing Data'!AV167+'Budget Filing Data'!AW167)</f>
        <v>0</v>
      </c>
      <c r="V168" s="197">
        <f>('Budget Filing Data'!AC167+'Budget Filing Data'!AD167+'Budget Filing Data'!AE167+'Budget Filing Data'!AP167)/'Budget Filing Data'!AA167</f>
        <v>0</v>
      </c>
      <c r="W168" s="197">
        <f>'Budget Filing Data'!Q167</f>
        <v>0</v>
      </c>
      <c r="X168" s="197">
        <f>'Budget Filing Data'!R167</f>
        <v>0</v>
      </c>
      <c r="Y168" s="197">
        <f>'Budget Filing Data'!S167</f>
        <v>0</v>
      </c>
      <c r="Z168" s="197">
        <f>'Budget Filing Data'!AF167</f>
        <v>0</v>
      </c>
      <c r="AA168" s="197">
        <f>'Budget Filing Data'!AG167</f>
        <v>0</v>
      </c>
      <c r="AB168" s="197">
        <f>'Budget Filing Data'!$T167</f>
        <v>0</v>
      </c>
      <c r="AC168" s="197">
        <f>'Budget Filing Data'!$S167</f>
        <v>0</v>
      </c>
      <c r="AD168" s="197">
        <f>'Budget Filing Data'!$V167</f>
        <v>0</v>
      </c>
      <c r="AE168" s="197">
        <f>'Budget Filing Data'!$W167</f>
        <v>0</v>
      </c>
      <c r="AF168" s="198"/>
    </row>
    <row r="169" spans="2:32" ht="15.75">
      <c r="B169" s="195" t="str">
        <f>'Budget Filing Data'!D168</f>
        <v>SCG4019</v>
      </c>
      <c r="C169" s="195" t="str">
        <f>'Budget Filing Data'!E168</f>
        <v>Integrated Energy Efficiency Training</v>
      </c>
      <c r="D169" s="196"/>
      <c r="E169" s="196"/>
      <c r="F169" s="197" t="str">
        <f>'Budget Filing Data'!J168</f>
        <v>Core PA</v>
      </c>
      <c r="G169" s="197" t="str">
        <f>'Budget Filing Data'!H168</f>
        <v>No</v>
      </c>
      <c r="H169" s="196" t="s">
        <v>15</v>
      </c>
      <c r="I169" s="197" t="str">
        <f>'Budget Filing Data'!G168</f>
        <v>WE&amp;T</v>
      </c>
      <c r="J169" s="197" t="str">
        <f>'Budget Filing Data'!I168</f>
        <v>Workforce Education and Training</v>
      </c>
      <c r="K169" s="197" t="str">
        <f>'Budget Filing Data'!L168</f>
        <v>Market Support</v>
      </c>
      <c r="L169" s="197">
        <f>'Budget Filing Data'!B168</f>
        <v>2030</v>
      </c>
      <c r="M169" s="610">
        <f t="shared" si="3"/>
        <v>5000000</v>
      </c>
      <c r="N169" s="197">
        <f>'Budget Filing Data'!AH168</f>
        <v>233027.15</v>
      </c>
      <c r="O169" s="197">
        <f>'Budget Filing Data'!AI168</f>
        <v>179495</v>
      </c>
      <c r="P169" s="197">
        <f>'Budget Filing Data'!AJ168</f>
        <v>4587477.8499999996</v>
      </c>
      <c r="Q169" s="197">
        <f>'Budget Filing Data'!AK168</f>
        <v>0</v>
      </c>
      <c r="R169" s="197">
        <f>'Budget Filing Data'!X168</f>
        <v>0</v>
      </c>
      <c r="S169" s="197">
        <f>('Budget Filing Data'!AC168+'Budget Filing Data'!AD168+'Budget Filing Data'!AE168+'Budget Filing Data'!AP168)/'Budget Filing Data'!AA168</f>
        <v>0</v>
      </c>
      <c r="T169" s="197">
        <f>('Budget Filing Data'!AC168+'Budget Filing Data'!AD168)/'Budget Filing Data'!AB168</f>
        <v>0</v>
      </c>
      <c r="U169" s="197">
        <f>('Budget Filing Data'!AT168+'Budget Filing Data'!AU168)/('Budget Filing Data'!AV168+'Budget Filing Data'!AW168)</f>
        <v>0</v>
      </c>
      <c r="V169" s="197">
        <f>('Budget Filing Data'!AC168+'Budget Filing Data'!AD168+'Budget Filing Data'!AE168+'Budget Filing Data'!AP168)/'Budget Filing Data'!AA168</f>
        <v>0</v>
      </c>
      <c r="W169" s="197">
        <f>'Budget Filing Data'!Q168</f>
        <v>0</v>
      </c>
      <c r="X169" s="197">
        <f>'Budget Filing Data'!R168</f>
        <v>0</v>
      </c>
      <c r="Y169" s="197">
        <f>'Budget Filing Data'!S168</f>
        <v>0</v>
      </c>
      <c r="Z169" s="197">
        <f>'Budget Filing Data'!AF168</f>
        <v>0</v>
      </c>
      <c r="AA169" s="197">
        <f>'Budget Filing Data'!AG168</f>
        <v>0</v>
      </c>
      <c r="AB169" s="197">
        <f>'Budget Filing Data'!$T168</f>
        <v>0</v>
      </c>
      <c r="AC169" s="197">
        <f>'Budget Filing Data'!$S168</f>
        <v>0</v>
      </c>
      <c r="AD169" s="197">
        <f>'Budget Filing Data'!$V168</f>
        <v>0</v>
      </c>
      <c r="AE169" s="197">
        <f>'Budget Filing Data'!$W168</f>
        <v>0</v>
      </c>
      <c r="AF169" s="198"/>
    </row>
    <row r="170" spans="2:32" ht="15.75">
      <c r="B170" s="195" t="str">
        <f>'Budget Filing Data'!D169</f>
        <v>SCG4020</v>
      </c>
      <c r="C170" s="195" t="str">
        <f>'Budget Filing Data'!E169</f>
        <v>Business Energy Efficiency Surveys</v>
      </c>
      <c r="D170" s="196"/>
      <c r="E170" s="196"/>
      <c r="F170" s="197" t="str">
        <f>'Budget Filing Data'!J169</f>
        <v>Third Party</v>
      </c>
      <c r="G170" s="197" t="str">
        <f>'Budget Filing Data'!H169</f>
        <v>No</v>
      </c>
      <c r="H170" s="196" t="s">
        <v>15</v>
      </c>
      <c r="I170" s="197" t="str">
        <f>'Budget Filing Data'!G169</f>
        <v>Cross Cutting</v>
      </c>
      <c r="J170" s="197" t="str">
        <f>'Budget Filing Data'!I169</f>
        <v>Other</v>
      </c>
      <c r="K170" s="197" t="str">
        <f>'Budget Filing Data'!L169</f>
        <v>Market Support</v>
      </c>
      <c r="L170" s="197">
        <f>'Budget Filing Data'!B169</f>
        <v>2030</v>
      </c>
      <c r="M170" s="610">
        <f t="shared" si="3"/>
        <v>835000</v>
      </c>
      <c r="N170" s="197">
        <f>'Budget Filing Data'!AH169</f>
        <v>70645.600000000006</v>
      </c>
      <c r="O170" s="197">
        <f>'Budget Filing Data'!AI169</f>
        <v>5000</v>
      </c>
      <c r="P170" s="197">
        <f>'Budget Filing Data'!AJ169</f>
        <v>759354.4</v>
      </c>
      <c r="Q170" s="197">
        <f>'Budget Filing Data'!AK169</f>
        <v>0</v>
      </c>
      <c r="R170" s="197">
        <f>'Budget Filing Data'!X169</f>
        <v>0</v>
      </c>
      <c r="S170" s="197">
        <f>('Budget Filing Data'!AC169+'Budget Filing Data'!AD169+'Budget Filing Data'!AE169+'Budget Filing Data'!AP169)/'Budget Filing Data'!AA169</f>
        <v>0</v>
      </c>
      <c r="T170" s="197">
        <f>('Budget Filing Data'!AC169+'Budget Filing Data'!AD169)/'Budget Filing Data'!AB169</f>
        <v>0</v>
      </c>
      <c r="U170" s="197">
        <f>('Budget Filing Data'!AT169+'Budget Filing Data'!AU169)/('Budget Filing Data'!AV169+'Budget Filing Data'!AW169)</f>
        <v>0</v>
      </c>
      <c r="V170" s="197">
        <f>('Budget Filing Data'!AC169+'Budget Filing Data'!AD169+'Budget Filing Data'!AE169+'Budget Filing Data'!AP169)/'Budget Filing Data'!AA169</f>
        <v>0</v>
      </c>
      <c r="W170" s="197">
        <f>'Budget Filing Data'!Q169</f>
        <v>0</v>
      </c>
      <c r="X170" s="197">
        <f>'Budget Filing Data'!R169</f>
        <v>0</v>
      </c>
      <c r="Y170" s="197">
        <f>'Budget Filing Data'!S169</f>
        <v>0</v>
      </c>
      <c r="Z170" s="197">
        <f>'Budget Filing Data'!AF169</f>
        <v>0</v>
      </c>
      <c r="AA170" s="197">
        <f>'Budget Filing Data'!AG169</f>
        <v>0</v>
      </c>
      <c r="AB170" s="197">
        <f>'Budget Filing Data'!$T169</f>
        <v>0</v>
      </c>
      <c r="AC170" s="197">
        <f>'Budget Filing Data'!$S169</f>
        <v>0</v>
      </c>
      <c r="AD170" s="197">
        <f>'Budget Filing Data'!$V169</f>
        <v>0</v>
      </c>
      <c r="AE170" s="197">
        <f>'Budget Filing Data'!$W169</f>
        <v>0</v>
      </c>
      <c r="AF170" s="198"/>
    </row>
    <row r="171" spans="2:32" ht="15.75">
      <c r="B171" s="195" t="str">
        <f>'Budget Filing Data'!D170</f>
        <v>SCG4021</v>
      </c>
      <c r="C171" s="195" t="str">
        <f>'Budget Filing Data'!E170</f>
        <v>Sustainability Studio</v>
      </c>
      <c r="D171" s="196"/>
      <c r="E171" s="196"/>
      <c r="F171" s="197" t="str">
        <f>'Budget Filing Data'!J170</f>
        <v>Core PA</v>
      </c>
      <c r="G171" s="197" t="str">
        <f>'Budget Filing Data'!H170</f>
        <v>No</v>
      </c>
      <c r="H171" s="196" t="s">
        <v>15</v>
      </c>
      <c r="I171" s="197" t="str">
        <f>'Budget Filing Data'!G170</f>
        <v>Cross Cutting</v>
      </c>
      <c r="J171" s="197" t="str">
        <f>'Budget Filing Data'!I170</f>
        <v>Other</v>
      </c>
      <c r="K171" s="197" t="str">
        <f>'Budget Filing Data'!L170</f>
        <v>Market Support</v>
      </c>
      <c r="L171" s="197">
        <f>'Budget Filing Data'!B170</f>
        <v>2030</v>
      </c>
      <c r="M171" s="610">
        <f t="shared" si="3"/>
        <v>1500000</v>
      </c>
      <c r="N171" s="197">
        <f>'Budget Filing Data'!AH170</f>
        <v>77646.899999999994</v>
      </c>
      <c r="O171" s="197">
        <f>'Budget Filing Data'!AI170</f>
        <v>0</v>
      </c>
      <c r="P171" s="197">
        <f>'Budget Filing Data'!AJ170</f>
        <v>1422353.1</v>
      </c>
      <c r="Q171" s="197">
        <f>'Budget Filing Data'!AK170</f>
        <v>0</v>
      </c>
      <c r="R171" s="197">
        <f>'Budget Filing Data'!X170</f>
        <v>0</v>
      </c>
      <c r="S171" s="197">
        <f>('Budget Filing Data'!AC170+'Budget Filing Data'!AD170+'Budget Filing Data'!AE170+'Budget Filing Data'!AP170)/'Budget Filing Data'!AA170</f>
        <v>0</v>
      </c>
      <c r="T171" s="197">
        <f>('Budget Filing Data'!AC170+'Budget Filing Data'!AD170)/'Budget Filing Data'!AB170</f>
        <v>0</v>
      </c>
      <c r="U171" s="197">
        <f>('Budget Filing Data'!AT170+'Budget Filing Data'!AU170)/('Budget Filing Data'!AV170+'Budget Filing Data'!AW170)</f>
        <v>0</v>
      </c>
      <c r="V171" s="197">
        <f>('Budget Filing Data'!AC170+'Budget Filing Data'!AD170+'Budget Filing Data'!AE170+'Budget Filing Data'!AP170)/'Budget Filing Data'!AA170</f>
        <v>0</v>
      </c>
      <c r="W171" s="197">
        <f>'Budget Filing Data'!Q170</f>
        <v>0</v>
      </c>
      <c r="X171" s="197">
        <f>'Budget Filing Data'!R170</f>
        <v>0</v>
      </c>
      <c r="Y171" s="197">
        <f>'Budget Filing Data'!S170</f>
        <v>0</v>
      </c>
      <c r="Z171" s="197">
        <f>'Budget Filing Data'!AF170</f>
        <v>0</v>
      </c>
      <c r="AA171" s="197">
        <f>'Budget Filing Data'!AG170</f>
        <v>0</v>
      </c>
      <c r="AB171" s="197">
        <f>'Budget Filing Data'!$T170</f>
        <v>0</v>
      </c>
      <c r="AC171" s="197">
        <f>'Budget Filing Data'!$S170</f>
        <v>0</v>
      </c>
      <c r="AD171" s="197">
        <f>'Budget Filing Data'!$V170</f>
        <v>0</v>
      </c>
      <c r="AE171" s="197">
        <f>'Budget Filing Data'!$W170</f>
        <v>0</v>
      </c>
      <c r="AF171" s="198"/>
    </row>
    <row r="172" spans="2:32" ht="15.75">
      <c r="B172" s="195" t="str">
        <f>'Budget Filing Data'!D171</f>
        <v>SCG4022</v>
      </c>
      <c r="C172" s="195" t="str">
        <f>'Budget Filing Data'!E171</f>
        <v>On-Bill Financing</v>
      </c>
      <c r="D172" s="434" t="s">
        <v>42</v>
      </c>
      <c r="E172" s="434" t="s">
        <v>278</v>
      </c>
      <c r="F172" s="197" t="str">
        <f>'Budget Filing Data'!J171</f>
        <v>Core PA</v>
      </c>
      <c r="G172" s="197" t="str">
        <f>'Budget Filing Data'!H171</f>
        <v>No</v>
      </c>
      <c r="H172" s="196" t="s">
        <v>15</v>
      </c>
      <c r="I172" s="197" t="str">
        <f>'Budget Filing Data'!G171</f>
        <v>Finance</v>
      </c>
      <c r="J172" s="197" t="str">
        <f>'Budget Filing Data'!I171</f>
        <v>Financing</v>
      </c>
      <c r="K172" s="197" t="str">
        <f>'Budget Filing Data'!L171</f>
        <v>Market Support</v>
      </c>
      <c r="L172" s="197">
        <f>'Budget Filing Data'!B171</f>
        <v>2030</v>
      </c>
      <c r="M172" s="610">
        <f t="shared" si="3"/>
        <v>750000</v>
      </c>
      <c r="N172" s="197">
        <f>'Budget Filing Data'!AH171</f>
        <v>358618.9</v>
      </c>
      <c r="O172" s="197">
        <f>'Budget Filing Data'!AI171</f>
        <v>196235.4</v>
      </c>
      <c r="P172" s="197">
        <f>'Budget Filing Data'!AJ171</f>
        <v>195145.7</v>
      </c>
      <c r="Q172" s="197">
        <f>'Budget Filing Data'!AK171</f>
        <v>0</v>
      </c>
      <c r="R172" s="197">
        <f>'Budget Filing Data'!X171</f>
        <v>0</v>
      </c>
      <c r="S172" s="197">
        <f>('Budget Filing Data'!AC171+'Budget Filing Data'!AD171+'Budget Filing Data'!AE171+'Budget Filing Data'!AP171)/'Budget Filing Data'!AA171</f>
        <v>0</v>
      </c>
      <c r="T172" s="197">
        <f>('Budget Filing Data'!AC171+'Budget Filing Data'!AD171)/'Budget Filing Data'!AB171</f>
        <v>0</v>
      </c>
      <c r="U172" s="197">
        <f>('Budget Filing Data'!AT171+'Budget Filing Data'!AU171)/('Budget Filing Data'!AV171+'Budget Filing Data'!AW171)</f>
        <v>0</v>
      </c>
      <c r="V172" s="197">
        <f>('Budget Filing Data'!AC171+'Budget Filing Data'!AD171+'Budget Filing Data'!AE171+'Budget Filing Data'!AP171)/'Budget Filing Data'!AA171</f>
        <v>0</v>
      </c>
      <c r="W172" s="197">
        <f>'Budget Filing Data'!Q171</f>
        <v>0</v>
      </c>
      <c r="X172" s="197">
        <f>'Budget Filing Data'!R171</f>
        <v>0</v>
      </c>
      <c r="Y172" s="197">
        <f>'Budget Filing Data'!S171</f>
        <v>0</v>
      </c>
      <c r="Z172" s="197">
        <f>'Budget Filing Data'!AF171</f>
        <v>0</v>
      </c>
      <c r="AA172" s="197">
        <f>'Budget Filing Data'!AG171</f>
        <v>0</v>
      </c>
      <c r="AB172" s="197">
        <f>'Budget Filing Data'!$T171</f>
        <v>0</v>
      </c>
      <c r="AC172" s="197">
        <f>'Budget Filing Data'!$S171</f>
        <v>0</v>
      </c>
      <c r="AD172" s="197">
        <f>'Budget Filing Data'!$V171</f>
        <v>0</v>
      </c>
      <c r="AE172" s="197">
        <f>'Budget Filing Data'!$W171</f>
        <v>0</v>
      </c>
      <c r="AF172" s="198"/>
    </row>
    <row r="173" spans="2:32" ht="15.75">
      <c r="B173" s="195" t="str">
        <f>'Budget Filing Data'!D172</f>
        <v>SCG4023</v>
      </c>
      <c r="C173" s="195" t="str">
        <f>'Budget Filing Data'!E172</f>
        <v>Integrated Demand-Side Management (IDSM)</v>
      </c>
      <c r="D173" s="196"/>
      <c r="E173" s="196"/>
      <c r="F173" s="197" t="str">
        <f>'Budget Filing Data'!J172</f>
        <v>Core PA</v>
      </c>
      <c r="G173" s="197" t="str">
        <f>'Budget Filing Data'!H172</f>
        <v>No</v>
      </c>
      <c r="H173" s="196" t="s">
        <v>15</v>
      </c>
      <c r="I173" s="197" t="str">
        <f>'Budget Filing Data'!G172</f>
        <v>Cross Cutting</v>
      </c>
      <c r="J173" s="197" t="str">
        <f>'Budget Filing Data'!I172</f>
        <v>Integrated Demand-Side Management</v>
      </c>
      <c r="K173" s="197" t="str">
        <f>'Budget Filing Data'!L172</f>
        <v>Market Support</v>
      </c>
      <c r="L173" s="197">
        <f>'Budget Filing Data'!B172</f>
        <v>2030</v>
      </c>
      <c r="M173" s="610">
        <f t="shared" si="3"/>
        <v>300000</v>
      </c>
      <c r="N173" s="197">
        <f>'Budget Filing Data'!AH172</f>
        <v>25685.75</v>
      </c>
      <c r="O173" s="197">
        <f>'Budget Filing Data'!AI172</f>
        <v>0</v>
      </c>
      <c r="P173" s="197">
        <f>'Budget Filing Data'!AJ172</f>
        <v>274314.25</v>
      </c>
      <c r="Q173" s="197">
        <f>'Budget Filing Data'!AK172</f>
        <v>0</v>
      </c>
      <c r="R173" s="197">
        <f>'Budget Filing Data'!X172</f>
        <v>0</v>
      </c>
      <c r="S173" s="197">
        <f>('Budget Filing Data'!AC172+'Budget Filing Data'!AD172+'Budget Filing Data'!AE172+'Budget Filing Data'!AP172)/'Budget Filing Data'!AA172</f>
        <v>0</v>
      </c>
      <c r="T173" s="197">
        <f>('Budget Filing Data'!AC172+'Budget Filing Data'!AD172)/'Budget Filing Data'!AB172</f>
        <v>0</v>
      </c>
      <c r="U173" s="197">
        <f>('Budget Filing Data'!AT172+'Budget Filing Data'!AU172)/('Budget Filing Data'!AV172+'Budget Filing Data'!AW172)</f>
        <v>0</v>
      </c>
      <c r="V173" s="197">
        <f>('Budget Filing Data'!AC172+'Budget Filing Data'!AD172+'Budget Filing Data'!AE172+'Budget Filing Data'!AP172)/'Budget Filing Data'!AA172</f>
        <v>0</v>
      </c>
      <c r="W173" s="197">
        <f>'Budget Filing Data'!Q172</f>
        <v>0</v>
      </c>
      <c r="X173" s="197">
        <f>'Budget Filing Data'!R172</f>
        <v>0</v>
      </c>
      <c r="Y173" s="197">
        <f>'Budget Filing Data'!S172</f>
        <v>0</v>
      </c>
      <c r="Z173" s="197">
        <f>'Budget Filing Data'!AF172</f>
        <v>0</v>
      </c>
      <c r="AA173" s="197">
        <f>'Budget Filing Data'!AG172</f>
        <v>0</v>
      </c>
      <c r="AB173" s="197">
        <f>'Budget Filing Data'!$T172</f>
        <v>0</v>
      </c>
      <c r="AC173" s="197">
        <f>'Budget Filing Data'!$S172</f>
        <v>0</v>
      </c>
      <c r="AD173" s="197">
        <f>'Budget Filing Data'!$V172</f>
        <v>0</v>
      </c>
      <c r="AE173" s="197">
        <f>'Budget Filing Data'!$W172</f>
        <v>0</v>
      </c>
      <c r="AF173" s="198"/>
    </row>
    <row r="174" spans="2:32" ht="15.75">
      <c r="B174" s="195" t="str">
        <f>'Budget Filing Data'!D173</f>
        <v>SCG_SW_CSA_Appl</v>
      </c>
      <c r="C174" s="195" t="str">
        <f>'Budget Filing Data'!E173</f>
        <v>C&amp;S-SW-Appliance Standards Advocacy</v>
      </c>
      <c r="D174" s="434" t="s">
        <v>42</v>
      </c>
      <c r="E174" s="434" t="s">
        <v>279</v>
      </c>
      <c r="F174" s="197" t="str">
        <f>'Budget Filing Data'!J173</f>
        <v>Third Party</v>
      </c>
      <c r="G174" s="197" t="str">
        <f>'Budget Filing Data'!H173</f>
        <v>Yes</v>
      </c>
      <c r="H174" s="196" t="s">
        <v>15</v>
      </c>
      <c r="I174" s="197" t="str">
        <f>'Budget Filing Data'!G173</f>
        <v>Codes &amp; Standards</v>
      </c>
      <c r="J174" s="197" t="str">
        <f>'Budget Filing Data'!I173</f>
        <v>Codes and Standards</v>
      </c>
      <c r="K174" s="197" t="str">
        <f>'Budget Filing Data'!L173</f>
        <v>Codes and Standards</v>
      </c>
      <c r="L174" s="197">
        <f>'Budget Filing Data'!B173</f>
        <v>2030</v>
      </c>
      <c r="M174" s="610">
        <f t="shared" si="3"/>
        <v>402243.76819999999</v>
      </c>
      <c r="N174" s="197">
        <f>'Budget Filing Data'!AH173</f>
        <v>0</v>
      </c>
      <c r="O174" s="197">
        <f>'Budget Filing Data'!AI173</f>
        <v>0</v>
      </c>
      <c r="P174" s="197">
        <f>'Budget Filing Data'!AJ173</f>
        <v>402243.76819999999</v>
      </c>
      <c r="Q174" s="197">
        <f>'Budget Filing Data'!AK173</f>
        <v>0</v>
      </c>
      <c r="R174" s="197">
        <f>'Budget Filing Data'!X173</f>
        <v>17241394.489999998</v>
      </c>
      <c r="S174" s="197">
        <f>('Budget Filing Data'!AC173+'Budget Filing Data'!AD173+'Budget Filing Data'!AE173+'Budget Filing Data'!AP173)/'Budget Filing Data'!AA173</f>
        <v>6.72359477684111</v>
      </c>
      <c r="T174" s="197">
        <f>('Budget Filing Data'!AC173+'Budget Filing Data'!AD173)/'Budget Filing Data'!AB173</f>
        <v>42.863049349784802</v>
      </c>
      <c r="U174" s="197">
        <f>('Budget Filing Data'!AT173+'Budget Filing Data'!AU173)/('Budget Filing Data'!AV173+'Budget Filing Data'!AW173)</f>
        <v>0.36927175684479713</v>
      </c>
      <c r="V174" s="197">
        <f>('Budget Filing Data'!AC173+'Budget Filing Data'!AD173+'Budget Filing Data'!AE173+'Budget Filing Data'!AP173)/'Budget Filing Data'!AA173</f>
        <v>6.72359477684111</v>
      </c>
      <c r="W174" s="197">
        <f>'Budget Filing Data'!Q173</f>
        <v>0</v>
      </c>
      <c r="X174" s="197">
        <f>'Budget Filing Data'!R173</f>
        <v>0</v>
      </c>
      <c r="Y174" s="197">
        <f>'Budget Filing Data'!S173</f>
        <v>456220.02120000002</v>
      </c>
      <c r="Z174" s="197">
        <f>'Budget Filing Data'!AF173</f>
        <v>0</v>
      </c>
      <c r="AA174" s="197">
        <f>'Budget Filing Data'!AG173</f>
        <v>2422.5283129999998</v>
      </c>
      <c r="AB174" s="197">
        <f>'Budget Filing Data'!$T173</f>
        <v>0</v>
      </c>
      <c r="AC174" s="197">
        <f>'Budget Filing Data'!$S173</f>
        <v>456220.02120000002</v>
      </c>
      <c r="AD174" s="197">
        <f>'Budget Filing Data'!$V173</f>
        <v>0</v>
      </c>
      <c r="AE174" s="197">
        <f>'Budget Filing Data'!$W173</f>
        <v>29002.16461</v>
      </c>
      <c r="AF174" s="198"/>
    </row>
    <row r="175" spans="2:32" ht="15.75">
      <c r="B175" s="195" t="str">
        <f>'Budget Filing Data'!D174</f>
        <v>SCG_SW_CSA_Bldg</v>
      </c>
      <c r="C175" s="195" t="str">
        <f>'Budget Filing Data'!E174</f>
        <v>C&amp;S-SW-Building Codes Advocacy</v>
      </c>
      <c r="D175" s="196"/>
      <c r="E175" s="196"/>
      <c r="F175" s="197" t="str">
        <f>'Budget Filing Data'!J174</f>
        <v>Third Party</v>
      </c>
      <c r="G175" s="197" t="str">
        <f>'Budget Filing Data'!H174</f>
        <v>Yes</v>
      </c>
      <c r="H175" s="196" t="s">
        <v>15</v>
      </c>
      <c r="I175" s="197" t="str">
        <f>'Budget Filing Data'!G174</f>
        <v>Codes &amp; Standards</v>
      </c>
      <c r="J175" s="197" t="str">
        <f>'Budget Filing Data'!I174</f>
        <v>Codes and Standards</v>
      </c>
      <c r="K175" s="197" t="str">
        <f>'Budget Filing Data'!L174</f>
        <v>Codes and Standards</v>
      </c>
      <c r="L175" s="197">
        <f>'Budget Filing Data'!B174</f>
        <v>2030</v>
      </c>
      <c r="M175" s="610">
        <f t="shared" si="3"/>
        <v>844998.15040000004</v>
      </c>
      <c r="N175" s="197">
        <f>'Budget Filing Data'!AH174</f>
        <v>0</v>
      </c>
      <c r="O175" s="197">
        <f>'Budget Filing Data'!AI174</f>
        <v>0</v>
      </c>
      <c r="P175" s="197">
        <f>'Budget Filing Data'!AJ174</f>
        <v>844998.15040000004</v>
      </c>
      <c r="Q175" s="197">
        <f>'Budget Filing Data'!AK174</f>
        <v>0</v>
      </c>
      <c r="R175" s="197">
        <f>'Budget Filing Data'!X174</f>
        <v>167570558.80000001</v>
      </c>
      <c r="S175" s="197">
        <f>('Budget Filing Data'!AC174+'Budget Filing Data'!AD174+'Budget Filing Data'!AE174+'Budget Filing Data'!AP174)/'Budget Filing Data'!AA174</f>
        <v>1.754600195440722</v>
      </c>
      <c r="T175" s="197">
        <f>('Budget Filing Data'!AC174+'Budget Filing Data'!AD174)/'Budget Filing Data'!AB174</f>
        <v>198.30878771826482</v>
      </c>
      <c r="U175" s="197">
        <f>('Budget Filing Data'!AT174+'Budget Filing Data'!AU174)/('Budget Filing Data'!AV174+'Budget Filing Data'!AW174)</f>
        <v>0.58551338122438246</v>
      </c>
      <c r="V175" s="197">
        <f>('Budget Filing Data'!AC174+'Budget Filing Data'!AD174+'Budget Filing Data'!AE174+'Budget Filing Data'!AP174)/'Budget Filing Data'!AA174</f>
        <v>1.754600195440722</v>
      </c>
      <c r="W175" s="197">
        <f>'Budget Filing Data'!Q174</f>
        <v>0</v>
      </c>
      <c r="X175" s="197">
        <f>'Budget Filing Data'!R174</f>
        <v>0</v>
      </c>
      <c r="Y175" s="197">
        <f>'Budget Filing Data'!S174</f>
        <v>16127629.24</v>
      </c>
      <c r="Z175" s="197">
        <f>'Budget Filing Data'!AF174</f>
        <v>0</v>
      </c>
      <c r="AA175" s="197">
        <f>'Budget Filing Data'!AG174</f>
        <v>85637.711259999996</v>
      </c>
      <c r="AB175" s="197">
        <f>'Budget Filing Data'!$T174</f>
        <v>0</v>
      </c>
      <c r="AC175" s="197">
        <f>'Budget Filing Data'!$S174</f>
        <v>16127629.24</v>
      </c>
      <c r="AD175" s="197">
        <f>'Budget Filing Data'!$V174</f>
        <v>0</v>
      </c>
      <c r="AE175" s="197">
        <f>'Budget Filing Data'!$W174</f>
        <v>1331305.6240000001</v>
      </c>
      <c r="AF175" s="198"/>
    </row>
    <row r="176" spans="2:32" ht="15.75">
      <c r="B176" s="195" t="str">
        <f>'Budget Filing Data'!D175</f>
        <v>SCG_SW_CSA_Natl</v>
      </c>
      <c r="C176" s="195" t="str">
        <f>'Budget Filing Data'!E175</f>
        <v>C&amp;S-SW-Federal Codes Advocacy</v>
      </c>
      <c r="D176" s="196"/>
      <c r="E176" s="196"/>
      <c r="F176" s="197" t="str">
        <f>'Budget Filing Data'!J175</f>
        <v>Third Party</v>
      </c>
      <c r="G176" s="197" t="str">
        <f>'Budget Filing Data'!H175</f>
        <v>Yes</v>
      </c>
      <c r="H176" s="196" t="s">
        <v>15</v>
      </c>
      <c r="I176" s="197" t="str">
        <f>'Budget Filing Data'!G175</f>
        <v>Codes &amp; Standards</v>
      </c>
      <c r="J176" s="197" t="str">
        <f>'Budget Filing Data'!I175</f>
        <v>Codes and Standards</v>
      </c>
      <c r="K176" s="197" t="str">
        <f>'Budget Filing Data'!L175</f>
        <v>Codes and Standards</v>
      </c>
      <c r="L176" s="197">
        <f>'Budget Filing Data'!B175</f>
        <v>2030</v>
      </c>
      <c r="M176" s="610">
        <f t="shared" si="3"/>
        <v>511935.99619999999</v>
      </c>
      <c r="N176" s="197">
        <f>'Budget Filing Data'!AH175</f>
        <v>0</v>
      </c>
      <c r="O176" s="197">
        <f>'Budget Filing Data'!AI175</f>
        <v>0</v>
      </c>
      <c r="P176" s="197">
        <f>'Budget Filing Data'!AJ175</f>
        <v>511935.99619999999</v>
      </c>
      <c r="Q176" s="197">
        <f>'Budget Filing Data'!AK175</f>
        <v>0</v>
      </c>
      <c r="R176" s="197">
        <f>'Budget Filing Data'!X175</f>
        <v>30007536.43</v>
      </c>
      <c r="S176" s="197">
        <f>('Budget Filing Data'!AC175+'Budget Filing Data'!AD175+'Budget Filing Data'!AE175+'Budget Filing Data'!AP175)/'Budget Filing Data'!AA175</f>
        <v>1.7072396632828739</v>
      </c>
      <c r="T176" s="197">
        <f>('Budget Filing Data'!AC175+'Budget Filing Data'!AD175)/'Budget Filing Data'!AB175</f>
        <v>58.615796991694332</v>
      </c>
      <c r="U176" s="197">
        <f>('Budget Filing Data'!AT175+'Budget Filing Data'!AU175)/('Budget Filing Data'!AV175+'Budget Filing Data'!AW175)</f>
        <v>0.42203776188002129</v>
      </c>
      <c r="V176" s="197">
        <f>('Budget Filing Data'!AC175+'Budget Filing Data'!AD175+'Budget Filing Data'!AE175+'Budget Filing Data'!AP175)/'Budget Filing Data'!AA175</f>
        <v>1.7072396632828739</v>
      </c>
      <c r="W176" s="197">
        <f>'Budget Filing Data'!Q175</f>
        <v>0</v>
      </c>
      <c r="X176" s="197">
        <f>'Budget Filing Data'!R175</f>
        <v>0</v>
      </c>
      <c r="Y176" s="197">
        <f>'Budget Filing Data'!S175</f>
        <v>338849.28480000002</v>
      </c>
      <c r="Z176" s="197">
        <f>'Budget Filing Data'!AF175</f>
        <v>0</v>
      </c>
      <c r="AA176" s="197">
        <f>'Budget Filing Data'!AG175</f>
        <v>1799.289702</v>
      </c>
      <c r="AB176" s="197">
        <f>'Budget Filing Data'!$T175</f>
        <v>0</v>
      </c>
      <c r="AC176" s="197">
        <f>'Budget Filing Data'!$S175</f>
        <v>338849.28480000002</v>
      </c>
      <c r="AD176" s="197">
        <f>'Budget Filing Data'!$V175</f>
        <v>0</v>
      </c>
      <c r="AE176" s="197">
        <f>'Budget Filing Data'!$W175</f>
        <v>51508.660369999998</v>
      </c>
      <c r="AF176" s="198"/>
    </row>
    <row r="177" spans="2:32" ht="15.75">
      <c r="B177" s="195" t="str">
        <f>'Budget Filing Data'!D176</f>
        <v>SCG_SW_ETP_Gas</v>
      </c>
      <c r="C177" s="195" t="str">
        <f>'Budget Filing Data'!E176</f>
        <v>ET-SW-Emerging Technologies, Gas</v>
      </c>
      <c r="D177" s="196"/>
      <c r="E177" s="196"/>
      <c r="F177" s="197" t="str">
        <f>'Budget Filing Data'!J176</f>
        <v>Third Party</v>
      </c>
      <c r="G177" s="197" t="str">
        <f>'Budget Filing Data'!H176</f>
        <v>Yes</v>
      </c>
      <c r="H177" s="196" t="s">
        <v>15</v>
      </c>
      <c r="I177" s="197" t="str">
        <f>'Budget Filing Data'!G176</f>
        <v>Emerging Tech</v>
      </c>
      <c r="J177" s="197" t="str">
        <f>'Budget Filing Data'!I176</f>
        <v>Emerging Technologies</v>
      </c>
      <c r="K177" s="197" t="str">
        <f>'Budget Filing Data'!L176</f>
        <v>Market Support</v>
      </c>
      <c r="L177" s="197">
        <f>'Budget Filing Data'!B176</f>
        <v>2030</v>
      </c>
      <c r="M177" s="610">
        <f t="shared" si="3"/>
        <v>1657875</v>
      </c>
      <c r="N177" s="197">
        <f>'Budget Filing Data'!AH176</f>
        <v>22105</v>
      </c>
      <c r="O177" s="197">
        <f>'Budget Filing Data'!AI176</f>
        <v>6410.45</v>
      </c>
      <c r="P177" s="197">
        <f>'Budget Filing Data'!AJ176</f>
        <v>1629359.55</v>
      </c>
      <c r="Q177" s="197">
        <f>'Budget Filing Data'!AK176</f>
        <v>0</v>
      </c>
      <c r="R177" s="197">
        <f>'Budget Filing Data'!X176</f>
        <v>0</v>
      </c>
      <c r="S177" s="197">
        <f>('Budget Filing Data'!AC176+'Budget Filing Data'!AD176+'Budget Filing Data'!AE176+'Budget Filing Data'!AP176)/'Budget Filing Data'!AA176</f>
        <v>0</v>
      </c>
      <c r="T177" s="197">
        <f>('Budget Filing Data'!AC176+'Budget Filing Data'!AD176)/'Budget Filing Data'!AB176</f>
        <v>0</v>
      </c>
      <c r="U177" s="197">
        <f>('Budget Filing Data'!AT176+'Budget Filing Data'!AU176)/('Budget Filing Data'!AV176+'Budget Filing Data'!AW176)</f>
        <v>0</v>
      </c>
      <c r="V177" s="197">
        <f>('Budget Filing Data'!AC176+'Budget Filing Data'!AD176+'Budget Filing Data'!AE176+'Budget Filing Data'!AP176)/'Budget Filing Data'!AA176</f>
        <v>0</v>
      </c>
      <c r="W177" s="197">
        <f>'Budget Filing Data'!Q176</f>
        <v>0</v>
      </c>
      <c r="X177" s="197">
        <f>'Budget Filing Data'!R176</f>
        <v>0</v>
      </c>
      <c r="Y177" s="197">
        <f>'Budget Filing Data'!S176</f>
        <v>0</v>
      </c>
      <c r="Z177" s="197">
        <f>'Budget Filing Data'!AF176</f>
        <v>0</v>
      </c>
      <c r="AA177" s="197">
        <f>'Budget Filing Data'!AG176</f>
        <v>0</v>
      </c>
      <c r="AB177" s="197">
        <f>'Budget Filing Data'!$T176</f>
        <v>0</v>
      </c>
      <c r="AC177" s="197">
        <f>'Budget Filing Data'!$S176</f>
        <v>0</v>
      </c>
      <c r="AD177" s="197">
        <f>'Budget Filing Data'!$V176</f>
        <v>0</v>
      </c>
      <c r="AE177" s="197">
        <f>'Budget Filing Data'!$W176</f>
        <v>0</v>
      </c>
      <c r="AF177" s="198"/>
    </row>
    <row r="178" spans="2:32" ht="15.75">
      <c r="B178" s="195" t="str">
        <f>'Budget Filing Data'!D177</f>
        <v>SCG_SW_FS</v>
      </c>
      <c r="C178" s="195" t="str">
        <f>'Budget Filing Data'!E177</f>
        <v>COM-SW-Point of Sale Food Service</v>
      </c>
      <c r="D178" s="196"/>
      <c r="E178" s="196"/>
      <c r="F178" s="197" t="str">
        <f>'Budget Filing Data'!J177</f>
        <v>Third Party</v>
      </c>
      <c r="G178" s="197" t="str">
        <f>'Budget Filing Data'!H177</f>
        <v>Yes</v>
      </c>
      <c r="H178" s="196" t="s">
        <v>24</v>
      </c>
      <c r="I178" s="197" t="str">
        <f>'Budget Filing Data'!G177</f>
        <v>Commercial</v>
      </c>
      <c r="J178" s="197" t="str">
        <f>'Budget Filing Data'!I177</f>
        <v>Other</v>
      </c>
      <c r="K178" s="197" t="str">
        <f>'Budget Filing Data'!L177</f>
        <v>Resource Acquisition</v>
      </c>
      <c r="L178" s="197">
        <f>'Budget Filing Data'!B177</f>
        <v>2030</v>
      </c>
      <c r="M178" s="610">
        <f t="shared" si="3"/>
        <v>5040700.0005999999</v>
      </c>
      <c r="N178" s="197">
        <f>'Budget Filing Data'!AH177</f>
        <v>471127.87329999998</v>
      </c>
      <c r="O178" s="197">
        <f>'Budget Filing Data'!AI177</f>
        <v>368702.54430000001</v>
      </c>
      <c r="P178" s="197">
        <f>'Budget Filing Data'!AJ177</f>
        <v>2104008.6869999999</v>
      </c>
      <c r="Q178" s="197">
        <f>'Budget Filing Data'!AK177</f>
        <v>2096860.8959999999</v>
      </c>
      <c r="R178" s="197">
        <f>'Budget Filing Data'!X177</f>
        <v>10443964.75</v>
      </c>
      <c r="S178" s="197">
        <f>('Budget Filing Data'!AC177+'Budget Filing Data'!AD177+'Budget Filing Data'!AE177+'Budget Filing Data'!AP177)/'Budget Filing Data'!AA177</f>
        <v>1.4290831728318245</v>
      </c>
      <c r="T178" s="197">
        <f>('Budget Filing Data'!AC177+'Budget Filing Data'!AD177)/'Budget Filing Data'!AB177</f>
        <v>2.1053723675513498</v>
      </c>
      <c r="U178" s="197">
        <f>('Budget Filing Data'!AT177+'Budget Filing Data'!AU177)/('Budget Filing Data'!AV177+'Budget Filing Data'!AW177)</f>
        <v>0.51161186855355489</v>
      </c>
      <c r="V178" s="197">
        <f>('Budget Filing Data'!AC177+'Budget Filing Data'!AD177+'Budget Filing Data'!AE177+'Budget Filing Data'!AP177)/'Budget Filing Data'!AA177</f>
        <v>1.4290831728318245</v>
      </c>
      <c r="W178" s="197">
        <f>'Budget Filing Data'!Q177</f>
        <v>0</v>
      </c>
      <c r="X178" s="197">
        <f>'Budget Filing Data'!R177</f>
        <v>0</v>
      </c>
      <c r="Y178" s="197">
        <f>'Budget Filing Data'!S177</f>
        <v>520665.12770000001</v>
      </c>
      <c r="Z178" s="197">
        <f>'Budget Filing Data'!AF177</f>
        <v>0</v>
      </c>
      <c r="AA178" s="197">
        <f>'Budget Filing Data'!AG177</f>
        <v>2764.731828</v>
      </c>
      <c r="AB178" s="197">
        <f>'Budget Filing Data'!$T177</f>
        <v>0</v>
      </c>
      <c r="AC178" s="197">
        <f>'Budget Filing Data'!$S177</f>
        <v>520665.12770000001</v>
      </c>
      <c r="AD178" s="197">
        <f>'Budget Filing Data'!$V177</f>
        <v>0</v>
      </c>
      <c r="AE178" s="197">
        <f>'Budget Filing Data'!$W177</f>
        <v>32567.591039999999</v>
      </c>
      <c r="AF178" s="198"/>
    </row>
    <row r="179" spans="2:32" ht="15.75">
      <c r="B179" s="195" t="str">
        <f>'Budget Filing Data'!D178</f>
        <v>SCG_SW_HESC</v>
      </c>
      <c r="C179" s="195" t="str">
        <f>'Budget Filing Data'!E178</f>
        <v>SW Home Energy Score California</v>
      </c>
      <c r="D179" s="434" t="s">
        <v>48</v>
      </c>
      <c r="E179" s="196" t="s">
        <v>280</v>
      </c>
      <c r="F179" s="197" t="str">
        <f>'Budget Filing Data'!J178</f>
        <v>Third Party</v>
      </c>
      <c r="G179" s="197" t="str">
        <f>'Budget Filing Data'!H178</f>
        <v>Yes</v>
      </c>
      <c r="H179" s="196" t="s">
        <v>24</v>
      </c>
      <c r="I179" s="197" t="str">
        <f>'Budget Filing Data'!G178</f>
        <v>Residential</v>
      </c>
      <c r="J179" s="197" t="str">
        <f>'Budget Filing Data'!I178</f>
        <v>Other</v>
      </c>
      <c r="K179" s="197" t="str">
        <f>'Budget Filing Data'!L178</f>
        <v>Market Support</v>
      </c>
      <c r="L179" s="197">
        <f>'Budget Filing Data'!B178</f>
        <v>2030</v>
      </c>
      <c r="M179" s="610">
        <f t="shared" si="3"/>
        <v>520816.90960000001</v>
      </c>
      <c r="N179" s="197">
        <f>'Budget Filing Data'!AH178</f>
        <v>14127.9112</v>
      </c>
      <c r="O179" s="197">
        <f>'Budget Filing Data'!AI178</f>
        <v>33150</v>
      </c>
      <c r="P179" s="197">
        <f>'Budget Filing Data'!AJ178</f>
        <v>108888.9984</v>
      </c>
      <c r="Q179" s="197">
        <f>'Budget Filing Data'!AK178</f>
        <v>364650</v>
      </c>
      <c r="R179" s="197">
        <f>'Budget Filing Data'!X178</f>
        <v>0</v>
      </c>
      <c r="S179" s="197">
        <f>('Budget Filing Data'!AC178+'Budget Filing Data'!AD178+'Budget Filing Data'!AE178+'Budget Filing Data'!AP178)/'Budget Filing Data'!AA178</f>
        <v>0</v>
      </c>
      <c r="T179" s="197">
        <f>('Budget Filing Data'!AC178+'Budget Filing Data'!AD178)/'Budget Filing Data'!AB178</f>
        <v>0</v>
      </c>
      <c r="U179" s="197">
        <f>('Budget Filing Data'!AT178+'Budget Filing Data'!AU178)/('Budget Filing Data'!AV178+'Budget Filing Data'!AW178)</f>
        <v>0</v>
      </c>
      <c r="V179" s="197">
        <f>('Budget Filing Data'!AC178+'Budget Filing Data'!AD178+'Budget Filing Data'!AE178+'Budget Filing Data'!AP178)/'Budget Filing Data'!AA178</f>
        <v>0</v>
      </c>
      <c r="W179" s="197">
        <f>'Budget Filing Data'!Q178</f>
        <v>0</v>
      </c>
      <c r="X179" s="197">
        <f>'Budget Filing Data'!R178</f>
        <v>0</v>
      </c>
      <c r="Y179" s="197">
        <f>'Budget Filing Data'!S178</f>
        <v>0</v>
      </c>
      <c r="Z179" s="197">
        <f>'Budget Filing Data'!AF178</f>
        <v>0</v>
      </c>
      <c r="AA179" s="197">
        <f>'Budget Filing Data'!AG178</f>
        <v>0</v>
      </c>
      <c r="AB179" s="197">
        <f>'Budget Filing Data'!$T178</f>
        <v>0</v>
      </c>
      <c r="AC179" s="197">
        <f>'Budget Filing Data'!$S178</f>
        <v>0</v>
      </c>
      <c r="AD179" s="197">
        <f>'Budget Filing Data'!$V178</f>
        <v>0</v>
      </c>
      <c r="AE179" s="197">
        <f>'Budget Filing Data'!$W178</f>
        <v>0</v>
      </c>
      <c r="AF179" s="198"/>
    </row>
    <row r="180" spans="2:32" ht="15.75">
      <c r="B180" s="195" t="str">
        <f>'Budget Filing Data'!D179</f>
        <v>SCG_SW_HVAC_QIQM</v>
      </c>
      <c r="C180" s="195" t="str">
        <f>'Budget Filing Data'!E179</f>
        <v>RES-SW-HVAC QI/QM Program</v>
      </c>
      <c r="D180" s="196"/>
      <c r="E180" s="196"/>
      <c r="F180" s="197" t="str">
        <f>'Budget Filing Data'!J179</f>
        <v>Third Party</v>
      </c>
      <c r="G180" s="197" t="str">
        <f>'Budget Filing Data'!H179</f>
        <v>Yes</v>
      </c>
      <c r="H180" s="196" t="s">
        <v>24</v>
      </c>
      <c r="I180" s="197" t="str">
        <f>'Budget Filing Data'!G179</f>
        <v>Residential</v>
      </c>
      <c r="J180" s="197" t="str">
        <f>'Budget Filing Data'!I179</f>
        <v>Other</v>
      </c>
      <c r="K180" s="197" t="str">
        <f>'Budget Filing Data'!L179</f>
        <v>Market Support</v>
      </c>
      <c r="L180" s="197">
        <f>'Budget Filing Data'!B179</f>
        <v>2030</v>
      </c>
      <c r="M180" s="610">
        <f t="shared" si="3"/>
        <v>609960</v>
      </c>
      <c r="N180" s="197">
        <f>'Budget Filing Data'!AH179</f>
        <v>30498</v>
      </c>
      <c r="O180" s="197">
        <f>'Budget Filing Data'!AI179</f>
        <v>30498</v>
      </c>
      <c r="P180" s="197">
        <f>'Budget Filing Data'!AJ179</f>
        <v>155915.5</v>
      </c>
      <c r="Q180" s="197">
        <f>'Budget Filing Data'!AK179</f>
        <v>393048.5</v>
      </c>
      <c r="R180" s="197">
        <f>'Budget Filing Data'!X179</f>
        <v>0</v>
      </c>
      <c r="S180" s="197">
        <f>('Budget Filing Data'!AC179+'Budget Filing Data'!AD179+'Budget Filing Data'!AE179+'Budget Filing Data'!AP179)/'Budget Filing Data'!AA179</f>
        <v>0</v>
      </c>
      <c r="T180" s="197">
        <f>('Budget Filing Data'!AC179+'Budget Filing Data'!AD179)/'Budget Filing Data'!AB179</f>
        <v>0</v>
      </c>
      <c r="U180" s="197">
        <f>('Budget Filing Data'!AT179+'Budget Filing Data'!AU179)/('Budget Filing Data'!AV179+'Budget Filing Data'!AW179)</f>
        <v>0</v>
      </c>
      <c r="V180" s="197">
        <f>('Budget Filing Data'!AC179+'Budget Filing Data'!AD179+'Budget Filing Data'!AE179+'Budget Filing Data'!AP179)/'Budget Filing Data'!AA179</f>
        <v>0</v>
      </c>
      <c r="W180" s="197">
        <f>'Budget Filing Data'!Q179</f>
        <v>0</v>
      </c>
      <c r="X180" s="197">
        <f>'Budget Filing Data'!R179</f>
        <v>0</v>
      </c>
      <c r="Y180" s="197">
        <f>'Budget Filing Data'!S179</f>
        <v>0</v>
      </c>
      <c r="Z180" s="197">
        <f>'Budget Filing Data'!AF179</f>
        <v>0</v>
      </c>
      <c r="AA180" s="197">
        <f>'Budget Filing Data'!AG179</f>
        <v>0</v>
      </c>
      <c r="AB180" s="197">
        <f>'Budget Filing Data'!$T179</f>
        <v>0</v>
      </c>
      <c r="AC180" s="197">
        <f>'Budget Filing Data'!$S179</f>
        <v>0</v>
      </c>
      <c r="AD180" s="197">
        <f>'Budget Filing Data'!$V179</f>
        <v>0</v>
      </c>
      <c r="AE180" s="197">
        <f>'Budget Filing Data'!$W179</f>
        <v>0</v>
      </c>
      <c r="AF180" s="198"/>
    </row>
    <row r="181" spans="2:32" ht="15.75">
      <c r="B181" s="195" t="str">
        <f>'Budget Filing Data'!D180</f>
        <v>SCG_SW_IP_Colleges</v>
      </c>
      <c r="C181" s="195" t="str">
        <f>'Budget Filing Data'!E180</f>
        <v>PUB-SW-Institutional Partnership-Colleges</v>
      </c>
      <c r="D181" s="434" t="s">
        <v>42</v>
      </c>
      <c r="E181" s="434" t="s">
        <v>281</v>
      </c>
      <c r="F181" s="197" t="str">
        <f>'Budget Filing Data'!J180</f>
        <v>Third Party</v>
      </c>
      <c r="G181" s="197" t="str">
        <f>'Budget Filing Data'!H180</f>
        <v>Yes</v>
      </c>
      <c r="H181" s="196" t="s">
        <v>24</v>
      </c>
      <c r="I181" s="197" t="str">
        <f>'Budget Filing Data'!G180</f>
        <v>Public</v>
      </c>
      <c r="J181" s="197" t="str">
        <f>'Budget Filing Data'!I180</f>
        <v>Other</v>
      </c>
      <c r="K181" s="197" t="str">
        <f>'Budget Filing Data'!L180</f>
        <v>Resource Acquisition</v>
      </c>
      <c r="L181" s="197">
        <f>'Budget Filing Data'!B180</f>
        <v>2030</v>
      </c>
      <c r="M181" s="610">
        <f t="shared" si="3"/>
        <v>465576.25520000001</v>
      </c>
      <c r="N181" s="197">
        <f>'Budget Filing Data'!AH180</f>
        <v>0</v>
      </c>
      <c r="O181" s="197">
        <f>'Budget Filing Data'!AI180</f>
        <v>0</v>
      </c>
      <c r="P181" s="197">
        <f>'Budget Filing Data'!AJ180</f>
        <v>297928.41729999997</v>
      </c>
      <c r="Q181" s="197">
        <f>'Budget Filing Data'!AK180</f>
        <v>167647.83790000001</v>
      </c>
      <c r="R181" s="197">
        <f>'Budget Filing Data'!X180</f>
        <v>742983.34620000003</v>
      </c>
      <c r="S181" s="197">
        <f>('Budget Filing Data'!AC180+'Budget Filing Data'!AD180+'Budget Filing Data'!AE180+'Budget Filing Data'!AP180)/'Budget Filing Data'!AA180</f>
        <v>1.084882261184509</v>
      </c>
      <c r="T181" s="197">
        <f>('Budget Filing Data'!AC180+'Budget Filing Data'!AD180)/'Budget Filing Data'!AB180</f>
        <v>1.6282281676640666</v>
      </c>
      <c r="U181" s="197">
        <f>('Budget Filing Data'!AT180+'Budget Filing Data'!AU180)/('Budget Filing Data'!AV180+'Budget Filing Data'!AW180)</f>
        <v>0.33536062702368025</v>
      </c>
      <c r="V181" s="197">
        <f>('Budget Filing Data'!AC180+'Budget Filing Data'!AD180+'Budget Filing Data'!AE180+'Budget Filing Data'!AP180)/'Budget Filing Data'!AA180</f>
        <v>1.084882261184509</v>
      </c>
      <c r="W181" s="197">
        <f>'Budget Filing Data'!Q180</f>
        <v>0</v>
      </c>
      <c r="X181" s="197">
        <f>'Budget Filing Data'!R180</f>
        <v>0</v>
      </c>
      <c r="Y181" s="197">
        <f>'Budget Filing Data'!S180</f>
        <v>0</v>
      </c>
      <c r="Z181" s="197">
        <f>'Budget Filing Data'!AF180</f>
        <v>0</v>
      </c>
      <c r="AA181" s="197">
        <f>'Budget Filing Data'!AG180</f>
        <v>0</v>
      </c>
      <c r="AB181" s="197">
        <f>'Budget Filing Data'!$T180</f>
        <v>0</v>
      </c>
      <c r="AC181" s="197">
        <f>'Budget Filing Data'!$S180</f>
        <v>0</v>
      </c>
      <c r="AD181" s="197">
        <f>'Budget Filing Data'!$V180</f>
        <v>0</v>
      </c>
      <c r="AE181" s="197">
        <f>'Budget Filing Data'!$W180</f>
        <v>0</v>
      </c>
      <c r="AF181" s="198"/>
    </row>
    <row r="182" spans="2:32" ht="15.75">
      <c r="B182" s="195" t="str">
        <f>'Budget Filing Data'!D181</f>
        <v>SCG_SW_IP_Gov</v>
      </c>
      <c r="C182" s="195" t="str">
        <f>'Budget Filing Data'!E181</f>
        <v>PUB-SW-Institutional Partnership-Government</v>
      </c>
      <c r="D182" s="196"/>
      <c r="E182" s="196"/>
      <c r="F182" s="197" t="str">
        <f>'Budget Filing Data'!J181</f>
        <v>Third Party</v>
      </c>
      <c r="G182" s="197" t="str">
        <f>'Budget Filing Data'!H181</f>
        <v>Yes</v>
      </c>
      <c r="H182" s="196" t="s">
        <v>24</v>
      </c>
      <c r="I182" s="197" t="str">
        <f>'Budget Filing Data'!G181</f>
        <v>Public</v>
      </c>
      <c r="J182" s="197" t="str">
        <f>'Budget Filing Data'!I181</f>
        <v>Government Partnership</v>
      </c>
      <c r="K182" s="197" t="str">
        <f>'Budget Filing Data'!L181</f>
        <v>Resource Acquisition</v>
      </c>
      <c r="L182" s="197">
        <f>'Budget Filing Data'!B181</f>
        <v>2030</v>
      </c>
      <c r="M182" s="610">
        <f t="shared" si="3"/>
        <v>205799.61994999999</v>
      </c>
      <c r="N182" s="197">
        <f>'Budget Filing Data'!AH181</f>
        <v>8486.4</v>
      </c>
      <c r="O182" s="197">
        <f>'Budget Filing Data'!AI181</f>
        <v>442</v>
      </c>
      <c r="P182" s="197">
        <f>'Budget Filing Data'!AJ181</f>
        <v>53652.879849999998</v>
      </c>
      <c r="Q182" s="197">
        <f>'Budget Filing Data'!AK181</f>
        <v>143218.3401</v>
      </c>
      <c r="R182" s="197">
        <f>'Budget Filing Data'!X181</f>
        <v>329888.81449999998</v>
      </c>
      <c r="S182" s="197">
        <f>('Budget Filing Data'!AC181+'Budget Filing Data'!AD181+'Budget Filing Data'!AE181+'Budget Filing Data'!AP181)/'Budget Filing Data'!AA181</f>
        <v>0.56811161179615</v>
      </c>
      <c r="T182" s="197">
        <f>('Budget Filing Data'!AC181+'Budget Filing Data'!AD181)/'Budget Filing Data'!AB181</f>
        <v>1.5819709151921495</v>
      </c>
      <c r="U182" s="197">
        <f>('Budget Filing Data'!AT181+'Budget Filing Data'!AU181)/('Budget Filing Data'!AV181+'Budget Filing Data'!AW181)</f>
        <v>0.53861751731357843</v>
      </c>
      <c r="V182" s="197">
        <f>('Budget Filing Data'!AC181+'Budget Filing Data'!AD181+'Budget Filing Data'!AE181+'Budget Filing Data'!AP181)/'Budget Filing Data'!AA181</f>
        <v>0.56811161179615</v>
      </c>
      <c r="W182" s="197">
        <f>'Budget Filing Data'!Q181</f>
        <v>0</v>
      </c>
      <c r="X182" s="197">
        <f>'Budget Filing Data'!R181</f>
        <v>0</v>
      </c>
      <c r="Y182" s="197">
        <f>'Budget Filing Data'!S181</f>
        <v>28961.394059999999</v>
      </c>
      <c r="Z182" s="197">
        <f>'Budget Filing Data'!AF181</f>
        <v>0</v>
      </c>
      <c r="AA182" s="197">
        <f>'Budget Filing Data'!AG181</f>
        <v>153.78500249999999</v>
      </c>
      <c r="AB182" s="197">
        <f>'Budget Filing Data'!$T181</f>
        <v>0</v>
      </c>
      <c r="AC182" s="197">
        <f>'Budget Filing Data'!$S181</f>
        <v>28961.394059999999</v>
      </c>
      <c r="AD182" s="197">
        <f>'Budget Filing Data'!$V181</f>
        <v>0</v>
      </c>
      <c r="AE182" s="197">
        <f>'Budget Filing Data'!$W181</f>
        <v>2442.9765539999999</v>
      </c>
      <c r="AF182" s="198"/>
    </row>
    <row r="183" spans="2:32" ht="15.75">
      <c r="B183" s="195" t="str">
        <f>'Budget Filing Data'!D182</f>
        <v>SCG_SW_MCWH</v>
      </c>
      <c r="C183" s="195" t="str">
        <f>'Budget Filing Data'!E182</f>
        <v>COM-SW-Midstream Commercial Water Heating</v>
      </c>
      <c r="D183" s="434" t="s">
        <v>42</v>
      </c>
      <c r="E183" s="434" t="s">
        <v>282</v>
      </c>
      <c r="F183" s="197" t="str">
        <f>'Budget Filing Data'!J182</f>
        <v>Third Party</v>
      </c>
      <c r="G183" s="197" t="str">
        <f>'Budget Filing Data'!H182</f>
        <v>Yes</v>
      </c>
      <c r="H183" s="196" t="s">
        <v>24</v>
      </c>
      <c r="I183" s="197" t="str">
        <f>'Budget Filing Data'!G182</f>
        <v>Commercial</v>
      </c>
      <c r="J183" s="197" t="str">
        <f>'Budget Filing Data'!I182</f>
        <v>Other</v>
      </c>
      <c r="K183" s="197" t="str">
        <f>'Budget Filing Data'!L182</f>
        <v>Resource Acquisition</v>
      </c>
      <c r="L183" s="197">
        <f>'Budget Filing Data'!B182</f>
        <v>2030</v>
      </c>
      <c r="M183" s="610">
        <f t="shared" si="3"/>
        <v>5571300</v>
      </c>
      <c r="N183" s="197">
        <f>'Budget Filing Data'!AH182</f>
        <v>653520.11399999994</v>
      </c>
      <c r="O183" s="197">
        <f>'Budget Filing Data'!AI182</f>
        <v>475573.03399999999</v>
      </c>
      <c r="P183" s="197">
        <f>'Budget Filing Data'!AJ182</f>
        <v>1612663.61</v>
      </c>
      <c r="Q183" s="197">
        <f>'Budget Filing Data'!AK182</f>
        <v>2829543.2420000001</v>
      </c>
      <c r="R183" s="197">
        <f>'Budget Filing Data'!X182</f>
        <v>36967580.549999997</v>
      </c>
      <c r="S183" s="197">
        <f>('Budget Filing Data'!AC182+'Budget Filing Data'!AD182+'Budget Filing Data'!AE182+'Budget Filing Data'!AP182)/'Budget Filing Data'!AA182</f>
        <v>4.424808713606593</v>
      </c>
      <c r="T183" s="197">
        <f>('Budget Filing Data'!AC182+'Budget Filing Data'!AD182)/'Budget Filing Data'!AB182</f>
        <v>5.2722109629606226</v>
      </c>
      <c r="U183" s="197">
        <f>('Budget Filing Data'!AT182+'Budget Filing Data'!AU182)/('Budget Filing Data'!AV182+'Budget Filing Data'!AW182)</f>
        <v>1.3120418105982876</v>
      </c>
      <c r="V183" s="197">
        <f>('Budget Filing Data'!AC182+'Budget Filing Data'!AD182+'Budget Filing Data'!AE182+'Budget Filing Data'!AP182)/'Budget Filing Data'!AA182</f>
        <v>4.424808713606593</v>
      </c>
      <c r="W183" s="197">
        <f>'Budget Filing Data'!Q182</f>
        <v>0</v>
      </c>
      <c r="X183" s="197">
        <f>'Budget Filing Data'!R182</f>
        <v>0</v>
      </c>
      <c r="Y183" s="197">
        <f>'Budget Filing Data'!S182</f>
        <v>1921200.5560000001</v>
      </c>
      <c r="Z183" s="197">
        <f>'Budget Filing Data'!AF182</f>
        <v>0</v>
      </c>
      <c r="AA183" s="197">
        <f>'Budget Filing Data'!AG182</f>
        <v>10201.57495</v>
      </c>
      <c r="AB183" s="197">
        <f>'Budget Filing Data'!$T182</f>
        <v>0</v>
      </c>
      <c r="AC183" s="197">
        <f>'Budget Filing Data'!$S182</f>
        <v>1921200.5560000001</v>
      </c>
      <c r="AD183" s="197">
        <f>'Budget Filing Data'!$V182</f>
        <v>0</v>
      </c>
      <c r="AE183" s="197">
        <f>'Budget Filing Data'!$W182</f>
        <v>186305.03570000001</v>
      </c>
      <c r="AF183" s="198"/>
    </row>
    <row r="184" spans="2:32" ht="15.75">
      <c r="B184" s="195" t="str">
        <f>'Budget Filing Data'!D183</f>
        <v>SCG_SW_NC_NonRes_Ag_mixed</v>
      </c>
      <c r="C184" s="195" t="str">
        <f>'Budget Filing Data'!E183</f>
        <v>AG-SW-New Construction-Nonresidential-Mixed Fuel</v>
      </c>
      <c r="D184" s="196"/>
      <c r="E184" s="196"/>
      <c r="F184" s="197" t="str">
        <f>'Budget Filing Data'!J183</f>
        <v>Third Party</v>
      </c>
      <c r="G184" s="197" t="str">
        <f>'Budget Filing Data'!H183</f>
        <v>Yes</v>
      </c>
      <c r="H184" s="196" t="s">
        <v>24</v>
      </c>
      <c r="I184" s="197" t="str">
        <f>'Budget Filing Data'!G183</f>
        <v>Agricultural</v>
      </c>
      <c r="J184" s="197" t="str">
        <f>'Budget Filing Data'!I183</f>
        <v>New Construction</v>
      </c>
      <c r="K184" s="197" t="str">
        <f>'Budget Filing Data'!L183</f>
        <v>Market Support</v>
      </c>
      <c r="L184" s="197">
        <f>'Budget Filing Data'!B183</f>
        <v>2030</v>
      </c>
      <c r="M184" s="610">
        <f t="shared" si="3"/>
        <v>47508.477608999994</v>
      </c>
      <c r="N184" s="197">
        <f>'Budget Filing Data'!AH183</f>
        <v>4248.4711479999996</v>
      </c>
      <c r="O184" s="197">
        <f>'Budget Filing Data'!AI183</f>
        <v>3186.3533609999999</v>
      </c>
      <c r="P184" s="197">
        <f>'Budget Filing Data'!AJ183</f>
        <v>13807.531230000001</v>
      </c>
      <c r="Q184" s="197">
        <f>'Budget Filing Data'!AK183</f>
        <v>26266.121869999999</v>
      </c>
      <c r="R184" s="197">
        <f>'Budget Filing Data'!X183</f>
        <v>15802.76893</v>
      </c>
      <c r="S184" s="197">
        <f>('Budget Filing Data'!AC183+'Budget Filing Data'!AD183+'Budget Filing Data'!AE183+'Budget Filing Data'!AP183)/'Budget Filing Data'!AA183</f>
        <v>0.40955393026738979</v>
      </c>
      <c r="T184" s="197">
        <f>('Budget Filing Data'!AC183+'Budget Filing Data'!AD183)/'Budget Filing Data'!AB183</f>
        <v>0.34540346934603366</v>
      </c>
      <c r="U184" s="197">
        <f>('Budget Filing Data'!AT183+'Budget Filing Data'!AU183)/('Budget Filing Data'!AV183+'Budget Filing Data'!AW183)</f>
        <v>0.17873950206054479</v>
      </c>
      <c r="V184" s="197">
        <f>('Budget Filing Data'!AC183+'Budget Filing Data'!AD183+'Budget Filing Data'!AE183+'Budget Filing Data'!AP183)/'Budget Filing Data'!AA183</f>
        <v>0.40955393026738979</v>
      </c>
      <c r="W184" s="197">
        <f>'Budget Filing Data'!Q183</f>
        <v>0</v>
      </c>
      <c r="X184" s="197">
        <f>'Budget Filing Data'!R183</f>
        <v>0</v>
      </c>
      <c r="Y184" s="197">
        <f>'Budget Filing Data'!S183</f>
        <v>0</v>
      </c>
      <c r="Z184" s="197">
        <f>'Budget Filing Data'!AF183</f>
        <v>0</v>
      </c>
      <c r="AA184" s="197">
        <f>'Budget Filing Data'!AG183</f>
        <v>0</v>
      </c>
      <c r="AB184" s="197">
        <f>'Budget Filing Data'!$T183</f>
        <v>0</v>
      </c>
      <c r="AC184" s="197">
        <f>'Budget Filing Data'!$S183</f>
        <v>0</v>
      </c>
      <c r="AD184" s="197">
        <f>'Budget Filing Data'!$V183</f>
        <v>0</v>
      </c>
      <c r="AE184" s="197">
        <f>'Budget Filing Data'!$W183</f>
        <v>0</v>
      </c>
      <c r="AF184" s="198"/>
    </row>
    <row r="185" spans="2:32" ht="15.75">
      <c r="B185" s="195" t="str">
        <f>'Budget Filing Data'!D184</f>
        <v>SCG_SW_NC_NonRes_Com_mixed</v>
      </c>
      <c r="C185" s="195" t="str">
        <f>'Budget Filing Data'!E184</f>
        <v>COM-SW-New Construction-Nonresidential-Mixed Fuel</v>
      </c>
      <c r="D185" s="196"/>
      <c r="E185" s="196"/>
      <c r="F185" s="197" t="str">
        <f>'Budget Filing Data'!J184</f>
        <v>Third Party</v>
      </c>
      <c r="G185" s="197" t="str">
        <f>'Budget Filing Data'!H184</f>
        <v>Yes</v>
      </c>
      <c r="H185" s="196" t="s">
        <v>24</v>
      </c>
      <c r="I185" s="197" t="str">
        <f>'Budget Filing Data'!G184</f>
        <v>Commercial</v>
      </c>
      <c r="J185" s="197" t="str">
        <f>'Budget Filing Data'!I184</f>
        <v>New Construction</v>
      </c>
      <c r="K185" s="197" t="str">
        <f>'Budget Filing Data'!L184</f>
        <v>Market Support</v>
      </c>
      <c r="L185" s="197">
        <f>'Budget Filing Data'!B184</f>
        <v>2030</v>
      </c>
      <c r="M185" s="610">
        <f t="shared" si="3"/>
        <v>271477.01454</v>
      </c>
      <c r="N185" s="197">
        <f>'Budget Filing Data'!AH184</f>
        <v>24276.977989999999</v>
      </c>
      <c r="O185" s="197">
        <f>'Budget Filing Data'!AI184</f>
        <v>18207.733489999999</v>
      </c>
      <c r="P185" s="197">
        <f>'Budget Filing Data'!AJ184</f>
        <v>78900.178459999996</v>
      </c>
      <c r="Q185" s="197">
        <f>'Budget Filing Data'!AK184</f>
        <v>150092.12460000001</v>
      </c>
      <c r="R185" s="197">
        <f>'Budget Filing Data'!X184</f>
        <v>57665.670559999999</v>
      </c>
      <c r="S185" s="197">
        <f>('Budget Filing Data'!AC184+'Budget Filing Data'!AD184+'Budget Filing Data'!AE184+'Budget Filing Data'!AP184)/'Budget Filing Data'!AA184</f>
        <v>0.24348473513214494</v>
      </c>
      <c r="T185" s="197">
        <f>('Budget Filing Data'!AC184+'Budget Filing Data'!AD184)/'Budget Filing Data'!AB184</f>
        <v>0.1908168482099718</v>
      </c>
      <c r="U185" s="197">
        <f>('Budget Filing Data'!AT184+'Budget Filing Data'!AU184)/('Budget Filing Data'!AV184+'Budget Filing Data'!AW184)</f>
        <v>0.1328455541150155</v>
      </c>
      <c r="V185" s="197">
        <f>('Budget Filing Data'!AC184+'Budget Filing Data'!AD184+'Budget Filing Data'!AE184+'Budget Filing Data'!AP184)/'Budget Filing Data'!AA184</f>
        <v>0.24348473513214494</v>
      </c>
      <c r="W185" s="197">
        <f>'Budget Filing Data'!Q184</f>
        <v>0</v>
      </c>
      <c r="X185" s="197">
        <f>'Budget Filing Data'!R184</f>
        <v>0</v>
      </c>
      <c r="Y185" s="197">
        <f>'Budget Filing Data'!S184</f>
        <v>1706.4113070000001</v>
      </c>
      <c r="Z185" s="197">
        <f>'Budget Filing Data'!AF184</f>
        <v>0</v>
      </c>
      <c r="AA185" s="197">
        <f>'Budget Filing Data'!AG184</f>
        <v>9.0610440380000004</v>
      </c>
      <c r="AB185" s="197">
        <f>'Budget Filing Data'!$T184</f>
        <v>0</v>
      </c>
      <c r="AC185" s="197">
        <f>'Budget Filing Data'!$S184</f>
        <v>1706.4113070000001</v>
      </c>
      <c r="AD185" s="197">
        <f>'Budget Filing Data'!$V184</f>
        <v>0</v>
      </c>
      <c r="AE185" s="197">
        <f>'Budget Filing Data'!$W184</f>
        <v>119.9612578</v>
      </c>
      <c r="AF185" s="198"/>
    </row>
    <row r="186" spans="2:32" ht="15.75">
      <c r="B186" s="195" t="str">
        <f>'Budget Filing Data'!D185</f>
        <v>SCG_SW_NC_NonRes_Ind_mixed</v>
      </c>
      <c r="C186" s="195" t="str">
        <f>'Budget Filing Data'!E185</f>
        <v>IND-SW-New Construction-Nonresidential-Mixed Fuel</v>
      </c>
      <c r="D186" s="196"/>
      <c r="E186" s="196"/>
      <c r="F186" s="197" t="str">
        <f>'Budget Filing Data'!J185</f>
        <v>Third Party</v>
      </c>
      <c r="G186" s="197" t="str">
        <f>'Budget Filing Data'!H185</f>
        <v>Yes</v>
      </c>
      <c r="H186" s="196" t="s">
        <v>24</v>
      </c>
      <c r="I186" s="197" t="str">
        <f>'Budget Filing Data'!G185</f>
        <v>Industrial</v>
      </c>
      <c r="J186" s="197" t="str">
        <f>'Budget Filing Data'!I185</f>
        <v>New Construction</v>
      </c>
      <c r="K186" s="197" t="str">
        <f>'Budget Filing Data'!L185</f>
        <v>Market Support</v>
      </c>
      <c r="L186" s="197">
        <f>'Budget Filing Data'!B185</f>
        <v>2030</v>
      </c>
      <c r="M186" s="610">
        <f t="shared" si="3"/>
        <v>47508.477608999994</v>
      </c>
      <c r="N186" s="197">
        <f>'Budget Filing Data'!AH185</f>
        <v>4248.4711479999996</v>
      </c>
      <c r="O186" s="197">
        <f>'Budget Filing Data'!AI185</f>
        <v>3186.3533609999999</v>
      </c>
      <c r="P186" s="197">
        <f>'Budget Filing Data'!AJ185</f>
        <v>13807.531230000001</v>
      </c>
      <c r="Q186" s="197">
        <f>'Budget Filing Data'!AK185</f>
        <v>26266.121869999999</v>
      </c>
      <c r="R186" s="197">
        <f>'Budget Filing Data'!X185</f>
        <v>18244.264480000002</v>
      </c>
      <c r="S186" s="197">
        <f>('Budget Filing Data'!AC185+'Budget Filing Data'!AD185+'Budget Filing Data'!AE185+'Budget Filing Data'!AP185)/'Budget Filing Data'!AA185</f>
        <v>0.51458852681822553</v>
      </c>
      <c r="T186" s="197">
        <f>('Budget Filing Data'!AC185+'Budget Filing Data'!AD185)/'Budget Filing Data'!AB185</f>
        <v>0.39509412560412882</v>
      </c>
      <c r="U186" s="197">
        <f>('Budget Filing Data'!AT185+'Budget Filing Data'!AU185)/('Budget Filing Data'!AV185+'Budget Filing Data'!AW185)</f>
        <v>0.31383080761065779</v>
      </c>
      <c r="V186" s="197">
        <f>('Budget Filing Data'!AC185+'Budget Filing Data'!AD185+'Budget Filing Data'!AE185+'Budget Filing Data'!AP185)/'Budget Filing Data'!AA185</f>
        <v>0.51458852681822553</v>
      </c>
      <c r="W186" s="197">
        <f>'Budget Filing Data'!Q185</f>
        <v>0</v>
      </c>
      <c r="X186" s="197">
        <f>'Budget Filing Data'!R185</f>
        <v>0</v>
      </c>
      <c r="Y186" s="197">
        <f>'Budget Filing Data'!S185</f>
        <v>3047.2405650000001</v>
      </c>
      <c r="Z186" s="197">
        <f>'Budget Filing Data'!AF185</f>
        <v>0</v>
      </c>
      <c r="AA186" s="197">
        <f>'Budget Filing Data'!AG185</f>
        <v>16.180847400000001</v>
      </c>
      <c r="AB186" s="197">
        <f>'Budget Filing Data'!$T185</f>
        <v>0</v>
      </c>
      <c r="AC186" s="197">
        <f>'Budget Filing Data'!$S185</f>
        <v>3047.2405650000001</v>
      </c>
      <c r="AD186" s="197">
        <f>'Budget Filing Data'!$V185</f>
        <v>0</v>
      </c>
      <c r="AE186" s="197">
        <f>'Budget Filing Data'!$W185</f>
        <v>242.71271100000001</v>
      </c>
      <c r="AF186" s="198"/>
    </row>
    <row r="187" spans="2:32" ht="15.75">
      <c r="B187" s="195" t="str">
        <f>'Budget Filing Data'!D186</f>
        <v>SCG_SW_NC_NonRes_Pub_mixed</v>
      </c>
      <c r="C187" s="195" t="str">
        <f>'Budget Filing Data'!E186</f>
        <v>PUB-SW-New Construction-Nonresidential-Mixed Fuel</v>
      </c>
      <c r="D187" s="196"/>
      <c r="E187" s="196"/>
      <c r="F187" s="197" t="str">
        <f>'Budget Filing Data'!J186</f>
        <v>Third Party</v>
      </c>
      <c r="G187" s="197" t="str">
        <f>'Budget Filing Data'!H186</f>
        <v>Yes</v>
      </c>
      <c r="H187" s="196" t="s">
        <v>24</v>
      </c>
      <c r="I187" s="197" t="str">
        <f>'Budget Filing Data'!G186</f>
        <v>Public</v>
      </c>
      <c r="J187" s="197" t="str">
        <f>'Budget Filing Data'!I186</f>
        <v>New Construction</v>
      </c>
      <c r="K187" s="197" t="str">
        <f>'Budget Filing Data'!L186</f>
        <v>Market Support</v>
      </c>
      <c r="L187" s="197">
        <f>'Budget Filing Data'!B186</f>
        <v>2030</v>
      </c>
      <c r="M187" s="610">
        <f t="shared" si="3"/>
        <v>169673.13430000001</v>
      </c>
      <c r="N187" s="197">
        <f>'Budget Filing Data'!AH186</f>
        <v>15173.11124</v>
      </c>
      <c r="O187" s="197">
        <f>'Budget Filing Data'!AI186</f>
        <v>11379.833430000001</v>
      </c>
      <c r="P187" s="197">
        <f>'Budget Filing Data'!AJ186</f>
        <v>49312.611530000002</v>
      </c>
      <c r="Q187" s="197">
        <f>'Budget Filing Data'!AK186</f>
        <v>93807.578099999999</v>
      </c>
      <c r="R187" s="197">
        <f>'Budget Filing Data'!X186</f>
        <v>16281.03556</v>
      </c>
      <c r="S187" s="197">
        <f>('Budget Filing Data'!AC186+'Budget Filing Data'!AD186+'Budget Filing Data'!AE186+'Budget Filing Data'!AP186)/'Budget Filing Data'!AA186</f>
        <v>0.12324894847823216</v>
      </c>
      <c r="T187" s="197">
        <f>('Budget Filing Data'!AC186+'Budget Filing Data'!AD186)/'Budget Filing Data'!AB186</f>
        <v>4.8768578185795261E-2</v>
      </c>
      <c r="U187" s="197">
        <f>('Budget Filing Data'!AT186+'Budget Filing Data'!AU186)/('Budget Filing Data'!AV186+'Budget Filing Data'!AW186)</f>
        <v>8.2639929466344506E-2</v>
      </c>
      <c r="V187" s="197">
        <f>('Budget Filing Data'!AC186+'Budget Filing Data'!AD186+'Budget Filing Data'!AE186+'Budget Filing Data'!AP186)/'Budget Filing Data'!AA186</f>
        <v>0.12324894847823216</v>
      </c>
      <c r="W187" s="197">
        <f>'Budget Filing Data'!Q186</f>
        <v>0</v>
      </c>
      <c r="X187" s="197">
        <f>'Budget Filing Data'!R186</f>
        <v>0</v>
      </c>
      <c r="Y187" s="197">
        <f>'Budget Filing Data'!S186</f>
        <v>135.04386600000001</v>
      </c>
      <c r="Z187" s="197">
        <f>'Budget Filing Data'!AF186</f>
        <v>0</v>
      </c>
      <c r="AA187" s="197">
        <f>'Budget Filing Data'!AG186</f>
        <v>0.71708292799999995</v>
      </c>
      <c r="AB187" s="197">
        <f>'Budget Filing Data'!$T186</f>
        <v>0</v>
      </c>
      <c r="AC187" s="197">
        <f>'Budget Filing Data'!$S186</f>
        <v>135.04386600000001</v>
      </c>
      <c r="AD187" s="197">
        <f>'Budget Filing Data'!$V186</f>
        <v>0</v>
      </c>
      <c r="AE187" s="197">
        <f>'Budget Filing Data'!$W186</f>
        <v>10.16001292</v>
      </c>
      <c r="AF187" s="198"/>
    </row>
    <row r="188" spans="2:32" ht="15.75">
      <c r="B188" s="195" t="str">
        <f>'Budget Filing Data'!D187</f>
        <v>SCG_SW_NC_NonRes_Res_mixed</v>
      </c>
      <c r="C188" s="195" t="str">
        <f>'Budget Filing Data'!E187</f>
        <v>RES-SW-New Construction-Nonresidential-Mixed Fuel</v>
      </c>
      <c r="D188" s="196"/>
      <c r="E188" s="196"/>
      <c r="F188" s="197" t="str">
        <f>'Budget Filing Data'!J187</f>
        <v>Third Party</v>
      </c>
      <c r="G188" s="197" t="str">
        <f>'Budget Filing Data'!H187</f>
        <v>Yes</v>
      </c>
      <c r="H188" s="196" t="s">
        <v>24</v>
      </c>
      <c r="I188" s="197" t="str">
        <f>'Budget Filing Data'!G187</f>
        <v>Residential</v>
      </c>
      <c r="J188" s="197" t="str">
        <f>'Budget Filing Data'!I187</f>
        <v>New Construction</v>
      </c>
      <c r="K188" s="197" t="str">
        <f>'Budget Filing Data'!L187</f>
        <v>Market Support</v>
      </c>
      <c r="L188" s="197">
        <f>'Budget Filing Data'!B187</f>
        <v>2030</v>
      </c>
      <c r="M188" s="610">
        <f t="shared" si="3"/>
        <v>88230.030171000006</v>
      </c>
      <c r="N188" s="197">
        <f>'Budget Filing Data'!AH187</f>
        <v>7890.0178459999997</v>
      </c>
      <c r="O188" s="197">
        <f>'Budget Filing Data'!AI187</f>
        <v>5917.5133850000002</v>
      </c>
      <c r="P188" s="197">
        <f>'Budget Filing Data'!AJ187</f>
        <v>25642.558000000001</v>
      </c>
      <c r="Q188" s="197">
        <f>'Budget Filing Data'!AK187</f>
        <v>48779.94094</v>
      </c>
      <c r="R188" s="197">
        <f>'Budget Filing Data'!X187</f>
        <v>17113.46413</v>
      </c>
      <c r="S188" s="197">
        <f>('Budget Filing Data'!AC187+'Budget Filing Data'!AD187+'Budget Filing Data'!AE187+'Budget Filing Data'!AP187)/'Budget Filing Data'!AA187</f>
        <v>6.9724618224524748E-2</v>
      </c>
      <c r="T188" s="197">
        <f>('Budget Filing Data'!AC187+'Budget Filing Data'!AD187)/'Budget Filing Data'!AB187</f>
        <v>0.19543617358293472</v>
      </c>
      <c r="U188" s="197">
        <f>('Budget Filing Data'!AT187+'Budget Filing Data'!AU187)/('Budget Filing Data'!AV187+'Budget Filing Data'!AW187)</f>
        <v>0.13164208039801964</v>
      </c>
      <c r="V188" s="197">
        <f>('Budget Filing Data'!AC187+'Budget Filing Data'!AD187+'Budget Filing Data'!AE187+'Budget Filing Data'!AP187)/'Budget Filing Data'!AA187</f>
        <v>6.9724618224524748E-2</v>
      </c>
      <c r="W188" s="197">
        <f>'Budget Filing Data'!Q187</f>
        <v>0</v>
      </c>
      <c r="X188" s="197">
        <f>'Budget Filing Data'!R187</f>
        <v>0</v>
      </c>
      <c r="Y188" s="197">
        <f>'Budget Filing Data'!S187</f>
        <v>782.34292359999995</v>
      </c>
      <c r="Z188" s="197">
        <f>'Budget Filing Data'!AF187</f>
        <v>0</v>
      </c>
      <c r="AA188" s="197">
        <f>'Budget Filing Data'!AG187</f>
        <v>4.1542409239999998</v>
      </c>
      <c r="AB188" s="197">
        <f>'Budget Filing Data'!$T187</f>
        <v>0</v>
      </c>
      <c r="AC188" s="197">
        <f>'Budget Filing Data'!$S187</f>
        <v>782.34292359999995</v>
      </c>
      <c r="AD188" s="197">
        <f>'Budget Filing Data'!$V187</f>
        <v>0</v>
      </c>
      <c r="AE188" s="197">
        <f>'Budget Filing Data'!$W187</f>
        <v>44.035074690000002</v>
      </c>
      <c r="AF188" s="198"/>
    </row>
    <row r="189" spans="2:32" ht="15.75">
      <c r="B189" s="195" t="str">
        <f>'Budget Filing Data'!D188</f>
        <v>SCG_SW_WET_CC</v>
      </c>
      <c r="C189" s="195" t="str">
        <f>'Budget Filing Data'!E188</f>
        <v>WET&amp;O-SW-WE&amp;T Career Connections</v>
      </c>
      <c r="D189" s="196"/>
      <c r="E189" s="196"/>
      <c r="F189" s="197" t="str">
        <f>'Budget Filing Data'!J188</f>
        <v>Third Party</v>
      </c>
      <c r="G189" s="197" t="str">
        <f>'Budget Filing Data'!H188</f>
        <v>Yes</v>
      </c>
      <c r="H189" s="196" t="s">
        <v>24</v>
      </c>
      <c r="I189" s="197" t="str">
        <f>'Budget Filing Data'!G188</f>
        <v>Cross Cutting</v>
      </c>
      <c r="J189" s="197" t="str">
        <f>'Budget Filing Data'!I188</f>
        <v>Workforce Education and Training</v>
      </c>
      <c r="K189" s="197" t="str">
        <f>'Budget Filing Data'!L188</f>
        <v>Market Support</v>
      </c>
      <c r="L189" s="197">
        <f>'Budget Filing Data'!B188</f>
        <v>2030</v>
      </c>
      <c r="M189" s="610">
        <f t="shared" si="3"/>
        <v>97240</v>
      </c>
      <c r="N189" s="197">
        <f>'Budget Filing Data'!AH188</f>
        <v>972.4</v>
      </c>
      <c r="O189" s="197">
        <f>'Budget Filing Data'!AI188</f>
        <v>6806.8</v>
      </c>
      <c r="P189" s="197">
        <f>'Budget Filing Data'!AJ188</f>
        <v>89460.800000000003</v>
      </c>
      <c r="Q189" s="197">
        <f>'Budget Filing Data'!AK188</f>
        <v>0</v>
      </c>
      <c r="R189" s="197">
        <f>'Budget Filing Data'!X188</f>
        <v>0</v>
      </c>
      <c r="S189" s="197">
        <f>('Budget Filing Data'!AC188+'Budget Filing Data'!AD188+'Budget Filing Data'!AE188+'Budget Filing Data'!AP188)/'Budget Filing Data'!AA188</f>
        <v>0</v>
      </c>
      <c r="T189" s="197">
        <f>('Budget Filing Data'!AC188+'Budget Filing Data'!AD188)/'Budget Filing Data'!AB188</f>
        <v>0</v>
      </c>
      <c r="U189" s="197">
        <f>('Budget Filing Data'!AT188+'Budget Filing Data'!AU188)/('Budget Filing Data'!AV188+'Budget Filing Data'!AW188)</f>
        <v>0</v>
      </c>
      <c r="V189" s="197">
        <f>('Budget Filing Data'!AC188+'Budget Filing Data'!AD188+'Budget Filing Data'!AE188+'Budget Filing Data'!AP188)/'Budget Filing Data'!AA188</f>
        <v>0</v>
      </c>
      <c r="W189" s="197">
        <f>'Budget Filing Data'!Q188</f>
        <v>0</v>
      </c>
      <c r="X189" s="197">
        <f>'Budget Filing Data'!R188</f>
        <v>0</v>
      </c>
      <c r="Y189" s="197">
        <f>'Budget Filing Data'!S188</f>
        <v>0</v>
      </c>
      <c r="Z189" s="197">
        <f>'Budget Filing Data'!AF188</f>
        <v>0</v>
      </c>
      <c r="AA189" s="197">
        <f>'Budget Filing Data'!AG188</f>
        <v>0</v>
      </c>
      <c r="AB189" s="197">
        <f>'Budget Filing Data'!$T188</f>
        <v>0</v>
      </c>
      <c r="AC189" s="197">
        <f>'Budget Filing Data'!$S188</f>
        <v>0</v>
      </c>
      <c r="AD189" s="197">
        <f>'Budget Filing Data'!$V188</f>
        <v>0</v>
      </c>
      <c r="AE189" s="197">
        <f>'Budget Filing Data'!$W188</f>
        <v>0</v>
      </c>
      <c r="AF189" s="198"/>
    </row>
    <row r="190" spans="2:32" ht="15.75">
      <c r="B190" s="195" t="str">
        <f>'Budget Filing Data'!D189</f>
        <v>SCG_SW_WET_Work</v>
      </c>
      <c r="C190" s="195" t="str">
        <f>'Budget Filing Data'!E189</f>
        <v>WET&amp;O-SW-WE&amp;T Career and Workforce Readiness</v>
      </c>
      <c r="D190" s="196"/>
      <c r="E190" s="196"/>
      <c r="F190" s="197" t="str">
        <f>'Budget Filing Data'!J189</f>
        <v>Third Party</v>
      </c>
      <c r="G190" s="197" t="str">
        <f>'Budget Filing Data'!H189</f>
        <v>Yes</v>
      </c>
      <c r="H190" s="196" t="s">
        <v>15</v>
      </c>
      <c r="I190" s="197" t="str">
        <f>'Budget Filing Data'!G189</f>
        <v>Cross Cutting</v>
      </c>
      <c r="J190" s="197" t="str">
        <f>'Budget Filing Data'!I189</f>
        <v>Workforce Education and Training</v>
      </c>
      <c r="K190" s="197" t="str">
        <f>'Budget Filing Data'!L189</f>
        <v>Equity</v>
      </c>
      <c r="L190" s="197">
        <f>'Budget Filing Data'!B189</f>
        <v>2030</v>
      </c>
      <c r="M190" s="610">
        <f t="shared" si="3"/>
        <v>194480</v>
      </c>
      <c r="N190" s="197">
        <f>'Budget Filing Data'!AH189</f>
        <v>19448</v>
      </c>
      <c r="O190" s="197">
        <f>'Budget Filing Data'!AI189</f>
        <v>11668.8</v>
      </c>
      <c r="P190" s="197">
        <f>'Budget Filing Data'!AJ189</f>
        <v>163363.20000000001</v>
      </c>
      <c r="Q190" s="197">
        <f>'Budget Filing Data'!AK189</f>
        <v>0</v>
      </c>
      <c r="R190" s="197">
        <f>'Budget Filing Data'!X189</f>
        <v>0</v>
      </c>
      <c r="S190" s="197">
        <f>('Budget Filing Data'!AC189+'Budget Filing Data'!AD189+'Budget Filing Data'!AE189+'Budget Filing Data'!AP189)/'Budget Filing Data'!AA189</f>
        <v>0</v>
      </c>
      <c r="T190" s="197">
        <f>('Budget Filing Data'!AC189+'Budget Filing Data'!AD189)/'Budget Filing Data'!AB189</f>
        <v>0</v>
      </c>
      <c r="U190" s="197">
        <f>('Budget Filing Data'!AT189+'Budget Filing Data'!AU189)/('Budget Filing Data'!AV189+'Budget Filing Data'!AW189)</f>
        <v>0</v>
      </c>
      <c r="V190" s="197">
        <f>('Budget Filing Data'!AC189+'Budget Filing Data'!AD189+'Budget Filing Data'!AE189+'Budget Filing Data'!AP189)/'Budget Filing Data'!AA189</f>
        <v>0</v>
      </c>
      <c r="W190" s="197">
        <f>'Budget Filing Data'!Q189</f>
        <v>0</v>
      </c>
      <c r="X190" s="197">
        <f>'Budget Filing Data'!R189</f>
        <v>0</v>
      </c>
      <c r="Y190" s="197">
        <f>'Budget Filing Data'!S189</f>
        <v>0</v>
      </c>
      <c r="Z190" s="197">
        <f>'Budget Filing Data'!AF189</f>
        <v>0</v>
      </c>
      <c r="AA190" s="197">
        <f>'Budget Filing Data'!AG189</f>
        <v>0</v>
      </c>
      <c r="AB190" s="197">
        <f>'Budget Filing Data'!$T189</f>
        <v>0</v>
      </c>
      <c r="AC190" s="197">
        <f>'Budget Filing Data'!$S189</f>
        <v>0</v>
      </c>
      <c r="AD190" s="197">
        <f>'Budget Filing Data'!$V189</f>
        <v>0</v>
      </c>
      <c r="AE190" s="197">
        <f>'Budget Filing Data'!$W189</f>
        <v>0</v>
      </c>
      <c r="AF190" s="198"/>
    </row>
    <row r="191" spans="2:32" ht="15.75">
      <c r="B191" s="195" t="str">
        <f>'Budget Filing Data'!D190</f>
        <v>SCG_SW_CSA_Appl_PA</v>
      </c>
      <c r="C191" s="195" t="str">
        <f>'Budget Filing Data'!E190</f>
        <v>C&amp;S-SW-Appliance Standards Advocacy Program-PA</v>
      </c>
      <c r="D191" s="434" t="s">
        <v>42</v>
      </c>
      <c r="E191" s="434" t="s">
        <v>283</v>
      </c>
      <c r="F191" s="197" t="str">
        <f>'Budget Filing Data'!J190</f>
        <v>Core PA</v>
      </c>
      <c r="G191" s="197" t="str">
        <f>'Budget Filing Data'!H190</f>
        <v>No</v>
      </c>
      <c r="H191" s="196" t="s">
        <v>15</v>
      </c>
      <c r="I191" s="197" t="str">
        <f>'Budget Filing Data'!G190</f>
        <v>Codes &amp; Standards</v>
      </c>
      <c r="J191" s="197" t="str">
        <f>'Budget Filing Data'!I190</f>
        <v>Codes and Standards</v>
      </c>
      <c r="K191" s="197" t="str">
        <f>'Budget Filing Data'!L190</f>
        <v>Codes and Standards</v>
      </c>
      <c r="L191" s="197">
        <f>'Budget Filing Data'!B190</f>
        <v>2030</v>
      </c>
      <c r="M191" s="610">
        <f t="shared" si="3"/>
        <v>11364</v>
      </c>
      <c r="N191" s="197">
        <f>'Budget Filing Data'!AH190</f>
        <v>11364</v>
      </c>
      <c r="O191" s="197">
        <f>'Budget Filing Data'!AI190</f>
        <v>0</v>
      </c>
      <c r="P191" s="197">
        <f>'Budget Filing Data'!AJ190</f>
        <v>0</v>
      </c>
      <c r="Q191" s="197">
        <f>'Budget Filing Data'!AK190</f>
        <v>0</v>
      </c>
      <c r="R191" s="197">
        <f>'Budget Filing Data'!X190</f>
        <v>0</v>
      </c>
      <c r="S191" s="197">
        <f>('Budget Filing Data'!AC190+'Budget Filing Data'!AD190+'Budget Filing Data'!AE190+'Budget Filing Data'!AP190)/'Budget Filing Data'!AA190</f>
        <v>0</v>
      </c>
      <c r="T191" s="197">
        <f>('Budget Filing Data'!AC190+'Budget Filing Data'!AD190)/'Budget Filing Data'!AB190</f>
        <v>0</v>
      </c>
      <c r="U191" s="197">
        <f>('Budget Filing Data'!AT190+'Budget Filing Data'!AU190)/('Budget Filing Data'!AV190+'Budget Filing Data'!AW190)</f>
        <v>0</v>
      </c>
      <c r="V191" s="197">
        <f>('Budget Filing Data'!AC190+'Budget Filing Data'!AD190+'Budget Filing Data'!AE190+'Budget Filing Data'!AP190)/'Budget Filing Data'!AA190</f>
        <v>0</v>
      </c>
      <c r="W191" s="197">
        <f>'Budget Filing Data'!Q190</f>
        <v>0</v>
      </c>
      <c r="X191" s="197">
        <f>'Budget Filing Data'!R190</f>
        <v>0</v>
      </c>
      <c r="Y191" s="197">
        <f>'Budget Filing Data'!S190</f>
        <v>0</v>
      </c>
      <c r="Z191" s="197">
        <f>'Budget Filing Data'!AF190</f>
        <v>0</v>
      </c>
      <c r="AA191" s="197">
        <f>'Budget Filing Data'!AG190</f>
        <v>0</v>
      </c>
      <c r="AB191" s="197">
        <f>'Budget Filing Data'!$T190</f>
        <v>0</v>
      </c>
      <c r="AC191" s="197">
        <f>'Budget Filing Data'!$S190</f>
        <v>0</v>
      </c>
      <c r="AD191" s="197">
        <f>'Budget Filing Data'!$V190</f>
        <v>0</v>
      </c>
      <c r="AE191" s="197">
        <f>'Budget Filing Data'!$W190</f>
        <v>0</v>
      </c>
      <c r="AF191" s="198"/>
    </row>
    <row r="192" spans="2:32" ht="15.75">
      <c r="B192" s="195" t="str">
        <f>'Budget Filing Data'!D191</f>
        <v>SCG_SW_CSA_Bldg_PA</v>
      </c>
      <c r="C192" s="195" t="str">
        <f>'Budget Filing Data'!E191</f>
        <v>C&amp;S-SW-Building Codes Advocacy Program-PA</v>
      </c>
      <c r="D192" s="434" t="s">
        <v>42</v>
      </c>
      <c r="E192" s="434" t="s">
        <v>283</v>
      </c>
      <c r="F192" s="197" t="str">
        <f>'Budget Filing Data'!J191</f>
        <v>Core PA</v>
      </c>
      <c r="G192" s="197" t="str">
        <f>'Budget Filing Data'!H191</f>
        <v>No</v>
      </c>
      <c r="H192" s="196" t="s">
        <v>15</v>
      </c>
      <c r="I192" s="197" t="str">
        <f>'Budget Filing Data'!G191</f>
        <v>Codes &amp; Standards</v>
      </c>
      <c r="J192" s="197" t="str">
        <f>'Budget Filing Data'!I191</f>
        <v>Codes and Standards</v>
      </c>
      <c r="K192" s="197" t="str">
        <f>'Budget Filing Data'!L191</f>
        <v>Codes and Standards</v>
      </c>
      <c r="L192" s="197">
        <f>'Budget Filing Data'!B191</f>
        <v>2030</v>
      </c>
      <c r="M192" s="610">
        <f t="shared" si="3"/>
        <v>24148</v>
      </c>
      <c r="N192" s="197">
        <f>'Budget Filing Data'!AH191</f>
        <v>24148</v>
      </c>
      <c r="O192" s="197">
        <f>'Budget Filing Data'!AI191</f>
        <v>0</v>
      </c>
      <c r="P192" s="197">
        <f>'Budget Filing Data'!AJ191</f>
        <v>0</v>
      </c>
      <c r="Q192" s="197">
        <f>'Budget Filing Data'!AK191</f>
        <v>0</v>
      </c>
      <c r="R192" s="197">
        <f>'Budget Filing Data'!X191</f>
        <v>0</v>
      </c>
      <c r="S192" s="197">
        <f>('Budget Filing Data'!AC191+'Budget Filing Data'!AD191+'Budget Filing Data'!AE191+'Budget Filing Data'!AP191)/'Budget Filing Data'!AA191</f>
        <v>0</v>
      </c>
      <c r="T192" s="197">
        <f>('Budget Filing Data'!AC191+'Budget Filing Data'!AD191)/'Budget Filing Data'!AB191</f>
        <v>0</v>
      </c>
      <c r="U192" s="197">
        <f>('Budget Filing Data'!AT191+'Budget Filing Data'!AU191)/('Budget Filing Data'!AV191+'Budget Filing Data'!AW191)</f>
        <v>0</v>
      </c>
      <c r="V192" s="197">
        <f>('Budget Filing Data'!AC191+'Budget Filing Data'!AD191+'Budget Filing Data'!AE191+'Budget Filing Data'!AP191)/'Budget Filing Data'!AA191</f>
        <v>0</v>
      </c>
      <c r="W192" s="197">
        <f>'Budget Filing Data'!Q191</f>
        <v>0</v>
      </c>
      <c r="X192" s="197">
        <f>'Budget Filing Data'!R191</f>
        <v>0</v>
      </c>
      <c r="Y192" s="197">
        <f>'Budget Filing Data'!S191</f>
        <v>0</v>
      </c>
      <c r="Z192" s="197">
        <f>'Budget Filing Data'!AF191</f>
        <v>0</v>
      </c>
      <c r="AA192" s="197">
        <f>'Budget Filing Data'!AG191</f>
        <v>0</v>
      </c>
      <c r="AB192" s="197">
        <f>'Budget Filing Data'!$T191</f>
        <v>0</v>
      </c>
      <c r="AC192" s="197">
        <f>'Budget Filing Data'!$S191</f>
        <v>0</v>
      </c>
      <c r="AD192" s="197">
        <f>'Budget Filing Data'!$V191</f>
        <v>0</v>
      </c>
      <c r="AE192" s="197">
        <f>'Budget Filing Data'!$W191</f>
        <v>0</v>
      </c>
      <c r="AF192" s="198"/>
    </row>
    <row r="193" spans="2:32" ht="15.75">
      <c r="B193" s="195" t="str">
        <f>'Budget Filing Data'!D192</f>
        <v>SCG_SW_CSA_Natl_PA</v>
      </c>
      <c r="C193" s="195" t="str">
        <f>'Budget Filing Data'!E192</f>
        <v>C&amp;S-SW-Federal Codes Advocacy Program-PA</v>
      </c>
      <c r="D193" s="434" t="s">
        <v>42</v>
      </c>
      <c r="E193" s="434" t="s">
        <v>283</v>
      </c>
      <c r="F193" s="197" t="str">
        <f>'Budget Filing Data'!J192</f>
        <v>Core PA</v>
      </c>
      <c r="G193" s="197" t="str">
        <f>'Budget Filing Data'!H192</f>
        <v>No</v>
      </c>
      <c r="H193" s="196" t="s">
        <v>15</v>
      </c>
      <c r="I193" s="197" t="str">
        <f>'Budget Filing Data'!G192</f>
        <v>Codes &amp; Standards</v>
      </c>
      <c r="J193" s="197" t="str">
        <f>'Budget Filing Data'!I192</f>
        <v>Codes and Standards</v>
      </c>
      <c r="K193" s="197" t="str">
        <f>'Budget Filing Data'!L192</f>
        <v>Codes and Standards</v>
      </c>
      <c r="L193" s="197">
        <f>'Budget Filing Data'!B192</f>
        <v>2030</v>
      </c>
      <c r="M193" s="610">
        <f t="shared" si="3"/>
        <v>14488</v>
      </c>
      <c r="N193" s="197">
        <f>'Budget Filing Data'!AH192</f>
        <v>14488</v>
      </c>
      <c r="O193" s="197">
        <f>'Budget Filing Data'!AI192</f>
        <v>0</v>
      </c>
      <c r="P193" s="197">
        <f>'Budget Filing Data'!AJ192</f>
        <v>0</v>
      </c>
      <c r="Q193" s="197">
        <f>'Budget Filing Data'!AK192</f>
        <v>0</v>
      </c>
      <c r="R193" s="197">
        <f>'Budget Filing Data'!X192</f>
        <v>0</v>
      </c>
      <c r="S193" s="197">
        <f>('Budget Filing Data'!AC192+'Budget Filing Data'!AD192+'Budget Filing Data'!AE192+'Budget Filing Data'!AP192)/'Budget Filing Data'!AA192</f>
        <v>0</v>
      </c>
      <c r="T193" s="197">
        <f>('Budget Filing Data'!AC192+'Budget Filing Data'!AD192)/'Budget Filing Data'!AB192</f>
        <v>0</v>
      </c>
      <c r="U193" s="197">
        <f>('Budget Filing Data'!AT192+'Budget Filing Data'!AU192)/('Budget Filing Data'!AV192+'Budget Filing Data'!AW192)</f>
        <v>0</v>
      </c>
      <c r="V193" s="197">
        <f>('Budget Filing Data'!AC192+'Budget Filing Data'!AD192+'Budget Filing Data'!AE192+'Budget Filing Data'!AP192)/'Budget Filing Data'!AA192</f>
        <v>0</v>
      </c>
      <c r="W193" s="197">
        <f>'Budget Filing Data'!Q192</f>
        <v>0</v>
      </c>
      <c r="X193" s="197">
        <f>'Budget Filing Data'!R192</f>
        <v>0</v>
      </c>
      <c r="Y193" s="197">
        <f>'Budget Filing Data'!S192</f>
        <v>0</v>
      </c>
      <c r="Z193" s="197">
        <f>'Budget Filing Data'!AF192</f>
        <v>0</v>
      </c>
      <c r="AA193" s="197">
        <f>'Budget Filing Data'!AG192</f>
        <v>0</v>
      </c>
      <c r="AB193" s="197">
        <f>'Budget Filing Data'!$T192</f>
        <v>0</v>
      </c>
      <c r="AC193" s="197">
        <f>'Budget Filing Data'!$S192</f>
        <v>0</v>
      </c>
      <c r="AD193" s="197">
        <f>'Budget Filing Data'!$V192</f>
        <v>0</v>
      </c>
      <c r="AE193" s="197">
        <f>'Budget Filing Data'!$W192</f>
        <v>0</v>
      </c>
      <c r="AF193" s="198"/>
    </row>
    <row r="194" spans="2:32" ht="15.75">
      <c r="B194" s="195" t="str">
        <f>'Budget Filing Data'!D193</f>
        <v>SCG_SW_ETP_Gas_PA</v>
      </c>
      <c r="C194" s="195" t="str">
        <f>'Budget Filing Data'!E193</f>
        <v>ET-SW-Emerging Technologies, Gas</v>
      </c>
      <c r="D194" s="434" t="s">
        <v>42</v>
      </c>
      <c r="E194" s="434"/>
      <c r="F194" s="197" t="str">
        <f>'Budget Filing Data'!J193</f>
        <v>Core PA</v>
      </c>
      <c r="G194" s="197" t="str">
        <f>'Budget Filing Data'!H193</f>
        <v>No</v>
      </c>
      <c r="H194" s="196" t="s">
        <v>15</v>
      </c>
      <c r="I194" s="197" t="str">
        <f>'Budget Filing Data'!G193</f>
        <v>Emerging Tech</v>
      </c>
      <c r="J194" s="197" t="str">
        <f>'Budget Filing Data'!I193</f>
        <v>Emerging Technologies</v>
      </c>
      <c r="K194" s="197" t="str">
        <f>'Budget Filing Data'!L193</f>
        <v>Market Support</v>
      </c>
      <c r="L194" s="197">
        <f>'Budget Filing Data'!B193</f>
        <v>2030</v>
      </c>
      <c r="M194" s="610">
        <f t="shared" si="3"/>
        <v>380000</v>
      </c>
      <c r="N194" s="197">
        <f>'Budget Filing Data'!AH193</f>
        <v>203041.1</v>
      </c>
      <c r="O194" s="197">
        <f>'Budget Filing Data'!AI193</f>
        <v>2187.75</v>
      </c>
      <c r="P194" s="197">
        <f>'Budget Filing Data'!AJ193</f>
        <v>174771.15</v>
      </c>
      <c r="Q194" s="197">
        <f>'Budget Filing Data'!AK193</f>
        <v>0</v>
      </c>
      <c r="R194" s="197">
        <f>'Budget Filing Data'!X193</f>
        <v>0</v>
      </c>
      <c r="S194" s="197">
        <f>('Budget Filing Data'!AC193+'Budget Filing Data'!AD193+'Budget Filing Data'!AE193+'Budget Filing Data'!AP193)/'Budget Filing Data'!AA193</f>
        <v>0</v>
      </c>
      <c r="T194" s="197">
        <f>('Budget Filing Data'!AC193+'Budget Filing Data'!AD193)/'Budget Filing Data'!AB193</f>
        <v>0</v>
      </c>
      <c r="U194" s="197">
        <f>('Budget Filing Data'!AT193+'Budget Filing Data'!AU193)/('Budget Filing Data'!AV193+'Budget Filing Data'!AW193)</f>
        <v>0</v>
      </c>
      <c r="V194" s="197">
        <f>('Budget Filing Data'!AC193+'Budget Filing Data'!AD193+'Budget Filing Data'!AE193+'Budget Filing Data'!AP193)/'Budget Filing Data'!AA193</f>
        <v>0</v>
      </c>
      <c r="W194" s="197">
        <f>'Budget Filing Data'!Q193</f>
        <v>0</v>
      </c>
      <c r="X194" s="197">
        <f>'Budget Filing Data'!R193</f>
        <v>0</v>
      </c>
      <c r="Y194" s="197">
        <f>'Budget Filing Data'!S193</f>
        <v>0</v>
      </c>
      <c r="Z194" s="197">
        <f>'Budget Filing Data'!AF193</f>
        <v>0</v>
      </c>
      <c r="AA194" s="197">
        <f>'Budget Filing Data'!AG193</f>
        <v>0</v>
      </c>
      <c r="AB194" s="197">
        <f>'Budget Filing Data'!$T193</f>
        <v>0</v>
      </c>
      <c r="AC194" s="197">
        <f>'Budget Filing Data'!$S193</f>
        <v>0</v>
      </c>
      <c r="AD194" s="197">
        <f>'Budget Filing Data'!$V193</f>
        <v>0</v>
      </c>
      <c r="AE194" s="197">
        <f>'Budget Filing Data'!$W193</f>
        <v>0</v>
      </c>
      <c r="AF194" s="198"/>
    </row>
    <row r="195" spans="2:32" ht="15.75">
      <c r="B195" s="195" t="str">
        <f>'Budget Filing Data'!D194</f>
        <v>SCG_SW_FS_PA</v>
      </c>
      <c r="C195" s="195" t="str">
        <f>'Budget Filing Data'!E194</f>
        <v>COM-SW-Point of Sale Food Service-PA</v>
      </c>
      <c r="D195" s="434" t="s">
        <v>42</v>
      </c>
      <c r="E195" s="434" t="s">
        <v>284</v>
      </c>
      <c r="F195" s="197" t="str">
        <f>'Budget Filing Data'!J194</f>
        <v>Core PA</v>
      </c>
      <c r="G195" s="197" t="str">
        <f>'Budget Filing Data'!H194</f>
        <v>No</v>
      </c>
      <c r="H195" s="196" t="s">
        <v>24</v>
      </c>
      <c r="I195" s="197" t="str">
        <f>'Budget Filing Data'!G194</f>
        <v>Commercial</v>
      </c>
      <c r="J195" s="197" t="str">
        <f>'Budget Filing Data'!I194</f>
        <v>Other</v>
      </c>
      <c r="K195" s="197" t="str">
        <f>'Budget Filing Data'!L194</f>
        <v>Resource Acquisition</v>
      </c>
      <c r="L195" s="197">
        <f>'Budget Filing Data'!B194</f>
        <v>2030</v>
      </c>
      <c r="M195" s="610">
        <f t="shared" si="3"/>
        <v>500000</v>
      </c>
      <c r="N195" s="197">
        <f>'Budget Filing Data'!AH194</f>
        <v>54186</v>
      </c>
      <c r="O195" s="197">
        <f>'Budget Filing Data'!AI194</f>
        <v>30886</v>
      </c>
      <c r="P195" s="197">
        <f>'Budget Filing Data'!AJ194</f>
        <v>414928</v>
      </c>
      <c r="Q195" s="197">
        <f>'Budget Filing Data'!AK194</f>
        <v>0</v>
      </c>
      <c r="R195" s="197">
        <f>'Budget Filing Data'!X194</f>
        <v>0</v>
      </c>
      <c r="S195" s="197">
        <f>('Budget Filing Data'!AC194+'Budget Filing Data'!AD194+'Budget Filing Data'!AE194+'Budget Filing Data'!AP194)/'Budget Filing Data'!AA194</f>
        <v>0</v>
      </c>
      <c r="T195" s="197">
        <f>('Budget Filing Data'!AC194+'Budget Filing Data'!AD194)/'Budget Filing Data'!AB194</f>
        <v>0</v>
      </c>
      <c r="U195" s="197">
        <f>('Budget Filing Data'!AT194+'Budget Filing Data'!AU194)/('Budget Filing Data'!AV194+'Budget Filing Data'!AW194)</f>
        <v>0</v>
      </c>
      <c r="V195" s="197">
        <f>('Budget Filing Data'!AC194+'Budget Filing Data'!AD194+'Budget Filing Data'!AE194+'Budget Filing Data'!AP194)/'Budget Filing Data'!AA194</f>
        <v>0</v>
      </c>
      <c r="W195" s="197">
        <f>'Budget Filing Data'!Q194</f>
        <v>0</v>
      </c>
      <c r="X195" s="197">
        <f>'Budget Filing Data'!R194</f>
        <v>0</v>
      </c>
      <c r="Y195" s="197">
        <f>'Budget Filing Data'!S194</f>
        <v>0</v>
      </c>
      <c r="Z195" s="197">
        <f>'Budget Filing Data'!AF194</f>
        <v>0</v>
      </c>
      <c r="AA195" s="197">
        <f>'Budget Filing Data'!AG194</f>
        <v>0</v>
      </c>
      <c r="AB195" s="197">
        <f>'Budget Filing Data'!$T194</f>
        <v>0</v>
      </c>
      <c r="AC195" s="197">
        <f>'Budget Filing Data'!$S194</f>
        <v>0</v>
      </c>
      <c r="AD195" s="197">
        <f>'Budget Filing Data'!$V194</f>
        <v>0</v>
      </c>
      <c r="AE195" s="197">
        <f>'Budget Filing Data'!$W194</f>
        <v>0</v>
      </c>
      <c r="AF195" s="198"/>
    </row>
    <row r="196" spans="2:32" ht="15.75">
      <c r="B196" s="195" t="str">
        <f>'Budget Filing Data'!D195</f>
        <v>SCG_SW_HESC_PA</v>
      </c>
      <c r="C196" s="195" t="str">
        <f>'Budget Filing Data'!E195</f>
        <v>SW Home Energy Score California</v>
      </c>
      <c r="D196" s="434" t="s">
        <v>48</v>
      </c>
      <c r="E196" s="196" t="s">
        <v>285</v>
      </c>
      <c r="F196" s="197" t="str">
        <f>'Budget Filing Data'!J195</f>
        <v>Core PA</v>
      </c>
      <c r="G196" s="197" t="str">
        <f>'Budget Filing Data'!H195</f>
        <v>No</v>
      </c>
      <c r="H196" s="196" t="s">
        <v>24</v>
      </c>
      <c r="I196" s="197" t="str">
        <f>'Budget Filing Data'!G195</f>
        <v>Residential</v>
      </c>
      <c r="J196" s="197" t="str">
        <f>'Budget Filing Data'!I195</f>
        <v>Other</v>
      </c>
      <c r="K196" s="197" t="str">
        <f>'Budget Filing Data'!L195</f>
        <v>Market Support</v>
      </c>
      <c r="L196" s="197">
        <f>'Budget Filing Data'!B195</f>
        <v>2030</v>
      </c>
      <c r="M196" s="610">
        <f t="shared" si="3"/>
        <v>82000</v>
      </c>
      <c r="N196" s="197">
        <f>'Budget Filing Data'!AH195</f>
        <v>41000</v>
      </c>
      <c r="O196" s="197">
        <f>'Budget Filing Data'!AI195</f>
        <v>0</v>
      </c>
      <c r="P196" s="197">
        <f>'Budget Filing Data'!AJ195</f>
        <v>41000</v>
      </c>
      <c r="Q196" s="197">
        <f>'Budget Filing Data'!AK195</f>
        <v>0</v>
      </c>
      <c r="R196" s="197">
        <f>'Budget Filing Data'!X195</f>
        <v>0</v>
      </c>
      <c r="S196" s="197">
        <f>('Budget Filing Data'!AC195+'Budget Filing Data'!AD195+'Budget Filing Data'!AE195+'Budget Filing Data'!AP195)/'Budget Filing Data'!AA195</f>
        <v>0</v>
      </c>
      <c r="T196" s="197">
        <f>('Budget Filing Data'!AC195+'Budget Filing Data'!AD195)/'Budget Filing Data'!AB195</f>
        <v>0</v>
      </c>
      <c r="U196" s="197">
        <f>('Budget Filing Data'!AT195+'Budget Filing Data'!AU195)/('Budget Filing Data'!AV195+'Budget Filing Data'!AW195)</f>
        <v>0</v>
      </c>
      <c r="V196" s="197">
        <f>('Budget Filing Data'!AC195+'Budget Filing Data'!AD195+'Budget Filing Data'!AE195+'Budget Filing Data'!AP195)/'Budget Filing Data'!AA195</f>
        <v>0</v>
      </c>
      <c r="W196" s="197">
        <f>'Budget Filing Data'!Q195</f>
        <v>0</v>
      </c>
      <c r="X196" s="197">
        <f>'Budget Filing Data'!R195</f>
        <v>0</v>
      </c>
      <c r="Y196" s="197">
        <f>'Budget Filing Data'!S195</f>
        <v>0</v>
      </c>
      <c r="Z196" s="197">
        <f>'Budget Filing Data'!AF195</f>
        <v>0</v>
      </c>
      <c r="AA196" s="197">
        <f>'Budget Filing Data'!AG195</f>
        <v>0</v>
      </c>
      <c r="AB196" s="197">
        <f>'Budget Filing Data'!$T195</f>
        <v>0</v>
      </c>
      <c r="AC196" s="197">
        <f>'Budget Filing Data'!$S195</f>
        <v>0</v>
      </c>
      <c r="AD196" s="197">
        <f>'Budget Filing Data'!$V195</f>
        <v>0</v>
      </c>
      <c r="AE196" s="197">
        <f>'Budget Filing Data'!$W195</f>
        <v>0</v>
      </c>
      <c r="AF196" s="198"/>
    </row>
    <row r="197" spans="2:32" ht="15.75">
      <c r="B197" s="195" t="str">
        <f>'Budget Filing Data'!D196</f>
        <v>SCG_SW_HVAC_QIQM_PA</v>
      </c>
      <c r="C197" s="195" t="str">
        <f>'Budget Filing Data'!E196</f>
        <v>RES-SW-HVAC QI/QM Program-PA</v>
      </c>
      <c r="D197" s="434" t="s">
        <v>42</v>
      </c>
      <c r="E197" s="434" t="s">
        <v>284</v>
      </c>
      <c r="F197" s="197" t="str">
        <f>'Budget Filing Data'!J196</f>
        <v>Core PA</v>
      </c>
      <c r="G197" s="197" t="str">
        <f>'Budget Filing Data'!H196</f>
        <v>No</v>
      </c>
      <c r="H197" s="196" t="s">
        <v>24</v>
      </c>
      <c r="I197" s="197" t="str">
        <f>'Budget Filing Data'!G196</f>
        <v>Residential</v>
      </c>
      <c r="J197" s="197" t="str">
        <f>'Budget Filing Data'!I196</f>
        <v>Other</v>
      </c>
      <c r="K197" s="197" t="str">
        <f>'Budget Filing Data'!L196</f>
        <v>Market Support</v>
      </c>
      <c r="L197" s="197">
        <f>'Budget Filing Data'!B196</f>
        <v>2030</v>
      </c>
      <c r="M197" s="610">
        <f t="shared" si="3"/>
        <v>124000</v>
      </c>
      <c r="N197" s="197">
        <f>'Budget Filing Data'!AH196</f>
        <v>31974</v>
      </c>
      <c r="O197" s="197">
        <f>'Budget Filing Data'!AI196</f>
        <v>0</v>
      </c>
      <c r="P197" s="197">
        <f>'Budget Filing Data'!AJ196</f>
        <v>92026</v>
      </c>
      <c r="Q197" s="197">
        <f>'Budget Filing Data'!AK196</f>
        <v>0</v>
      </c>
      <c r="R197" s="197">
        <f>'Budget Filing Data'!X196</f>
        <v>0</v>
      </c>
      <c r="S197" s="197">
        <f>('Budget Filing Data'!AC196+'Budget Filing Data'!AD196+'Budget Filing Data'!AE196+'Budget Filing Data'!AP196)/'Budget Filing Data'!AA196</f>
        <v>0</v>
      </c>
      <c r="T197" s="197">
        <f>('Budget Filing Data'!AC196+'Budget Filing Data'!AD196)/'Budget Filing Data'!AB196</f>
        <v>0</v>
      </c>
      <c r="U197" s="197">
        <f>('Budget Filing Data'!AT196+'Budget Filing Data'!AU196)/('Budget Filing Data'!AV196+'Budget Filing Data'!AW196)</f>
        <v>0</v>
      </c>
      <c r="V197" s="197">
        <f>('Budget Filing Data'!AC196+'Budget Filing Data'!AD196+'Budget Filing Data'!AE196+'Budget Filing Data'!AP196)/'Budget Filing Data'!AA196</f>
        <v>0</v>
      </c>
      <c r="W197" s="197">
        <f>'Budget Filing Data'!Q196</f>
        <v>0</v>
      </c>
      <c r="X197" s="197">
        <f>'Budget Filing Data'!R196</f>
        <v>0</v>
      </c>
      <c r="Y197" s="197">
        <f>'Budget Filing Data'!S196</f>
        <v>0</v>
      </c>
      <c r="Z197" s="197">
        <f>'Budget Filing Data'!AF196</f>
        <v>0</v>
      </c>
      <c r="AA197" s="197">
        <f>'Budget Filing Data'!AG196</f>
        <v>0</v>
      </c>
      <c r="AB197" s="197">
        <f>'Budget Filing Data'!$T196</f>
        <v>0</v>
      </c>
      <c r="AC197" s="197">
        <f>'Budget Filing Data'!$S196</f>
        <v>0</v>
      </c>
      <c r="AD197" s="197">
        <f>'Budget Filing Data'!$V196</f>
        <v>0</v>
      </c>
      <c r="AE197" s="197">
        <f>'Budget Filing Data'!$W196</f>
        <v>0</v>
      </c>
      <c r="AF197" s="198"/>
    </row>
    <row r="198" spans="2:32" ht="15.75">
      <c r="B198" s="195" t="str">
        <f>'Budget Filing Data'!D197</f>
        <v>SCG_SW_IP_Colleges_PA</v>
      </c>
      <c r="C198" s="195" t="str">
        <f>'Budget Filing Data'!E197</f>
        <v>PUB-SW-Institutional Partnership-Colleges-PA</v>
      </c>
      <c r="D198" s="434" t="s">
        <v>42</v>
      </c>
      <c r="E198" s="434" t="s">
        <v>284</v>
      </c>
      <c r="F198" s="197" t="str">
        <f>'Budget Filing Data'!J197</f>
        <v>Core PA</v>
      </c>
      <c r="G198" s="197" t="str">
        <f>'Budget Filing Data'!H197</f>
        <v>No</v>
      </c>
      <c r="H198" s="196" t="s">
        <v>24</v>
      </c>
      <c r="I198" s="197" t="str">
        <f>'Budget Filing Data'!G197</f>
        <v>Public</v>
      </c>
      <c r="J198" s="197" t="str">
        <f>'Budget Filing Data'!I197</f>
        <v>Other</v>
      </c>
      <c r="K198" s="197" t="str">
        <f>'Budget Filing Data'!L197</f>
        <v>Resource Acquisition</v>
      </c>
      <c r="L198" s="197">
        <f>'Budget Filing Data'!B197</f>
        <v>2030</v>
      </c>
      <c r="M198" s="610">
        <f t="shared" si="3"/>
        <v>88000</v>
      </c>
      <c r="N198" s="197">
        <f>'Budget Filing Data'!AH197</f>
        <v>44000</v>
      </c>
      <c r="O198" s="197">
        <f>'Budget Filing Data'!AI197</f>
        <v>0</v>
      </c>
      <c r="P198" s="197">
        <f>'Budget Filing Data'!AJ197</f>
        <v>44000</v>
      </c>
      <c r="Q198" s="197">
        <f>'Budget Filing Data'!AK197</f>
        <v>0</v>
      </c>
      <c r="R198" s="197">
        <f>'Budget Filing Data'!X197</f>
        <v>0</v>
      </c>
      <c r="S198" s="197">
        <f>('Budget Filing Data'!AC197+'Budget Filing Data'!AD197+'Budget Filing Data'!AE197+'Budget Filing Data'!AP197)/'Budget Filing Data'!AA197</f>
        <v>0</v>
      </c>
      <c r="T198" s="197">
        <f>('Budget Filing Data'!AC197+'Budget Filing Data'!AD197)/'Budget Filing Data'!AB197</f>
        <v>0</v>
      </c>
      <c r="U198" s="197">
        <f>('Budget Filing Data'!AT197+'Budget Filing Data'!AU197)/('Budget Filing Data'!AV197+'Budget Filing Data'!AW197)</f>
        <v>0</v>
      </c>
      <c r="V198" s="197">
        <f>('Budget Filing Data'!AC197+'Budget Filing Data'!AD197+'Budget Filing Data'!AE197+'Budget Filing Data'!AP197)/'Budget Filing Data'!AA197</f>
        <v>0</v>
      </c>
      <c r="W198" s="197">
        <f>'Budget Filing Data'!Q197</f>
        <v>0</v>
      </c>
      <c r="X198" s="197">
        <f>'Budget Filing Data'!R197</f>
        <v>0</v>
      </c>
      <c r="Y198" s="197">
        <f>'Budget Filing Data'!S197</f>
        <v>0</v>
      </c>
      <c r="Z198" s="197">
        <f>'Budget Filing Data'!AF197</f>
        <v>0</v>
      </c>
      <c r="AA198" s="197">
        <f>'Budget Filing Data'!AG197</f>
        <v>0</v>
      </c>
      <c r="AB198" s="197">
        <f>'Budget Filing Data'!$T197</f>
        <v>0</v>
      </c>
      <c r="AC198" s="197">
        <f>'Budget Filing Data'!$S197</f>
        <v>0</v>
      </c>
      <c r="AD198" s="197">
        <f>'Budget Filing Data'!$V197</f>
        <v>0</v>
      </c>
      <c r="AE198" s="197">
        <f>'Budget Filing Data'!$W197</f>
        <v>0</v>
      </c>
      <c r="AF198" s="198"/>
    </row>
    <row r="199" spans="2:32" ht="15.75">
      <c r="B199" s="195" t="str">
        <f>'Budget Filing Data'!D198</f>
        <v>SCG_SW_IP_Gov_PA</v>
      </c>
      <c r="C199" s="195" t="str">
        <f>'Budget Filing Data'!E198</f>
        <v>PUB-SW-Institutional Partnership-Government-PA</v>
      </c>
      <c r="D199" s="434" t="s">
        <v>42</v>
      </c>
      <c r="E199" s="434" t="s">
        <v>284</v>
      </c>
      <c r="F199" s="197" t="str">
        <f>'Budget Filing Data'!J198</f>
        <v>Core PA</v>
      </c>
      <c r="G199" s="197" t="str">
        <f>'Budget Filing Data'!H198</f>
        <v>No</v>
      </c>
      <c r="H199" s="196" t="s">
        <v>24</v>
      </c>
      <c r="I199" s="197" t="str">
        <f>'Budget Filing Data'!G198</f>
        <v>Public</v>
      </c>
      <c r="J199" s="197" t="str">
        <f>'Budget Filing Data'!I198</f>
        <v>Government Partnership</v>
      </c>
      <c r="K199" s="197" t="str">
        <f>'Budget Filing Data'!L198</f>
        <v>Resource Acquisition</v>
      </c>
      <c r="L199" s="197">
        <f>'Budget Filing Data'!B198</f>
        <v>2030</v>
      </c>
      <c r="M199" s="610">
        <f t="shared" si="3"/>
        <v>41000</v>
      </c>
      <c r="N199" s="197">
        <f>'Budget Filing Data'!AH198</f>
        <v>20500</v>
      </c>
      <c r="O199" s="197">
        <f>'Budget Filing Data'!AI198</f>
        <v>0</v>
      </c>
      <c r="P199" s="197">
        <f>'Budget Filing Data'!AJ198</f>
        <v>20500</v>
      </c>
      <c r="Q199" s="197">
        <f>'Budget Filing Data'!AK198</f>
        <v>0</v>
      </c>
      <c r="R199" s="197">
        <f>'Budget Filing Data'!X198</f>
        <v>0</v>
      </c>
      <c r="S199" s="197">
        <f>('Budget Filing Data'!AC198+'Budget Filing Data'!AD198+'Budget Filing Data'!AE198+'Budget Filing Data'!AP198)/'Budget Filing Data'!AA198</f>
        <v>0</v>
      </c>
      <c r="T199" s="197">
        <f>('Budget Filing Data'!AC198+'Budget Filing Data'!AD198)/'Budget Filing Data'!AB198</f>
        <v>0</v>
      </c>
      <c r="U199" s="197">
        <f>('Budget Filing Data'!AT198+'Budget Filing Data'!AU198)/('Budget Filing Data'!AV198+'Budget Filing Data'!AW198)</f>
        <v>0</v>
      </c>
      <c r="V199" s="197">
        <f>('Budget Filing Data'!AC198+'Budget Filing Data'!AD198+'Budget Filing Data'!AE198+'Budget Filing Data'!AP198)/'Budget Filing Data'!AA198</f>
        <v>0</v>
      </c>
      <c r="W199" s="197">
        <f>'Budget Filing Data'!Q198</f>
        <v>0</v>
      </c>
      <c r="X199" s="197">
        <f>'Budget Filing Data'!R198</f>
        <v>0</v>
      </c>
      <c r="Y199" s="197">
        <f>'Budget Filing Data'!S198</f>
        <v>0</v>
      </c>
      <c r="Z199" s="197">
        <f>'Budget Filing Data'!AF198</f>
        <v>0</v>
      </c>
      <c r="AA199" s="197">
        <f>'Budget Filing Data'!AG198</f>
        <v>0</v>
      </c>
      <c r="AB199" s="197">
        <f>'Budget Filing Data'!$T198</f>
        <v>0</v>
      </c>
      <c r="AC199" s="197">
        <f>'Budget Filing Data'!$S198</f>
        <v>0</v>
      </c>
      <c r="AD199" s="197">
        <f>'Budget Filing Data'!$V198</f>
        <v>0</v>
      </c>
      <c r="AE199" s="197">
        <f>'Budget Filing Data'!$W198</f>
        <v>0</v>
      </c>
      <c r="AF199" s="198"/>
    </row>
    <row r="200" spans="2:32" ht="15.75">
      <c r="B200" s="195" t="str">
        <f>'Budget Filing Data'!D199</f>
        <v>SCG_SW_MCWH_PA</v>
      </c>
      <c r="C200" s="195" t="str">
        <f>'Budget Filing Data'!E199</f>
        <v>COM-SW-Midstream Commercial Water Heating-PA</v>
      </c>
      <c r="D200" s="434" t="s">
        <v>42</v>
      </c>
      <c r="E200" s="434" t="s">
        <v>284</v>
      </c>
      <c r="F200" s="197" t="str">
        <f>'Budget Filing Data'!J199</f>
        <v>Core PA</v>
      </c>
      <c r="G200" s="197" t="str">
        <f>'Budget Filing Data'!H199</f>
        <v>No</v>
      </c>
      <c r="H200" s="196" t="s">
        <v>24</v>
      </c>
      <c r="I200" s="197" t="str">
        <f>'Budget Filing Data'!G199</f>
        <v>Commercial</v>
      </c>
      <c r="J200" s="197" t="str">
        <f>'Budget Filing Data'!I199</f>
        <v>Other</v>
      </c>
      <c r="K200" s="197" t="str">
        <f>'Budget Filing Data'!L199</f>
        <v>Resource Acquisition</v>
      </c>
      <c r="L200" s="197">
        <f>'Budget Filing Data'!B199</f>
        <v>2030</v>
      </c>
      <c r="M200" s="610">
        <f t="shared" ref="M200:M261" si="4">SUM(N200:Q200)</f>
        <v>500000</v>
      </c>
      <c r="N200" s="197">
        <f>'Budget Filing Data'!AH199</f>
        <v>103910.25</v>
      </c>
      <c r="O200" s="197">
        <f>'Budget Filing Data'!AI199</f>
        <v>82732.25</v>
      </c>
      <c r="P200" s="197">
        <f>'Budget Filing Data'!AJ199</f>
        <v>313357.5</v>
      </c>
      <c r="Q200" s="197">
        <f>'Budget Filing Data'!AK199</f>
        <v>0</v>
      </c>
      <c r="R200" s="197">
        <f>'Budget Filing Data'!X199</f>
        <v>0</v>
      </c>
      <c r="S200" s="197">
        <f>('Budget Filing Data'!AC199+'Budget Filing Data'!AD199+'Budget Filing Data'!AE199+'Budget Filing Data'!AP199)/'Budget Filing Data'!AA199</f>
        <v>0</v>
      </c>
      <c r="T200" s="197">
        <f>('Budget Filing Data'!AC199+'Budget Filing Data'!AD199)/'Budget Filing Data'!AB199</f>
        <v>0</v>
      </c>
      <c r="U200" s="197">
        <f>('Budget Filing Data'!AT199+'Budget Filing Data'!AU199)/('Budget Filing Data'!AV199+'Budget Filing Data'!AW199)</f>
        <v>0</v>
      </c>
      <c r="V200" s="197">
        <f>('Budget Filing Data'!AC199+'Budget Filing Data'!AD199+'Budget Filing Data'!AE199+'Budget Filing Data'!AP199)/'Budget Filing Data'!AA199</f>
        <v>0</v>
      </c>
      <c r="W200" s="197">
        <f>'Budget Filing Data'!Q199</f>
        <v>0</v>
      </c>
      <c r="X200" s="197">
        <f>'Budget Filing Data'!R199</f>
        <v>0</v>
      </c>
      <c r="Y200" s="197">
        <f>'Budget Filing Data'!S199</f>
        <v>0</v>
      </c>
      <c r="Z200" s="197">
        <f>'Budget Filing Data'!AF199</f>
        <v>0</v>
      </c>
      <c r="AA200" s="197">
        <f>'Budget Filing Data'!AG199</f>
        <v>0</v>
      </c>
      <c r="AB200" s="197">
        <f>'Budget Filing Data'!$T199</f>
        <v>0</v>
      </c>
      <c r="AC200" s="197">
        <f>'Budget Filing Data'!$S199</f>
        <v>0</v>
      </c>
      <c r="AD200" s="197">
        <f>'Budget Filing Data'!$V199</f>
        <v>0</v>
      </c>
      <c r="AE200" s="197">
        <f>'Budget Filing Data'!$W199</f>
        <v>0</v>
      </c>
      <c r="AF200" s="198"/>
    </row>
    <row r="201" spans="2:32" ht="15.75">
      <c r="B201" s="195" t="str">
        <f>'Budget Filing Data'!D200</f>
        <v>SCG_SW_NC_NonRes_Ag_mixed_PA</v>
      </c>
      <c r="C201" s="195" t="str">
        <f>'Budget Filing Data'!E200</f>
        <v>AG-SW-New Construction-Nonresidential-Mixed Fuel-PA</v>
      </c>
      <c r="D201" s="434" t="s">
        <v>42</v>
      </c>
      <c r="E201" s="434" t="s">
        <v>284</v>
      </c>
      <c r="F201" s="197" t="str">
        <f>'Budget Filing Data'!J200</f>
        <v>Core PA</v>
      </c>
      <c r="G201" s="197" t="str">
        <f>'Budget Filing Data'!H200</f>
        <v>No</v>
      </c>
      <c r="H201" s="196" t="s">
        <v>24</v>
      </c>
      <c r="I201" s="197" t="str">
        <f>'Budget Filing Data'!G200</f>
        <v>Agricultural</v>
      </c>
      <c r="J201" s="197" t="str">
        <f>'Budget Filing Data'!I200</f>
        <v>New Construction</v>
      </c>
      <c r="K201" s="197" t="str">
        <f>'Budget Filing Data'!L200</f>
        <v>Market Support</v>
      </c>
      <c r="L201" s="197">
        <f>'Budget Filing Data'!B200</f>
        <v>2030</v>
      </c>
      <c r="M201" s="610">
        <f t="shared" si="4"/>
        <v>9000</v>
      </c>
      <c r="N201" s="197">
        <f>'Budget Filing Data'!AH200</f>
        <v>4500</v>
      </c>
      <c r="O201" s="197">
        <f>'Budget Filing Data'!AI200</f>
        <v>0</v>
      </c>
      <c r="P201" s="197">
        <f>'Budget Filing Data'!AJ200</f>
        <v>4500</v>
      </c>
      <c r="Q201" s="197">
        <f>'Budget Filing Data'!AK200</f>
        <v>0</v>
      </c>
      <c r="R201" s="197">
        <f>'Budget Filing Data'!X200</f>
        <v>0</v>
      </c>
      <c r="S201" s="197">
        <f>('Budget Filing Data'!AC200+'Budget Filing Data'!AD200+'Budget Filing Data'!AE200+'Budget Filing Data'!AP200)/'Budget Filing Data'!AA200</f>
        <v>0</v>
      </c>
      <c r="T201" s="197">
        <f>('Budget Filing Data'!AC200+'Budget Filing Data'!AD200)/'Budget Filing Data'!AB200</f>
        <v>0</v>
      </c>
      <c r="U201" s="197">
        <f>('Budget Filing Data'!AT200+'Budget Filing Data'!AU200)/('Budget Filing Data'!AV200+'Budget Filing Data'!AW200)</f>
        <v>0</v>
      </c>
      <c r="V201" s="197">
        <f>('Budget Filing Data'!AC200+'Budget Filing Data'!AD200+'Budget Filing Data'!AE200+'Budget Filing Data'!AP200)/'Budget Filing Data'!AA200</f>
        <v>0</v>
      </c>
      <c r="W201" s="197">
        <f>'Budget Filing Data'!Q200</f>
        <v>0</v>
      </c>
      <c r="X201" s="197">
        <f>'Budget Filing Data'!R200</f>
        <v>0</v>
      </c>
      <c r="Y201" s="197">
        <f>'Budget Filing Data'!S200</f>
        <v>0</v>
      </c>
      <c r="Z201" s="197">
        <f>'Budget Filing Data'!AF200</f>
        <v>0</v>
      </c>
      <c r="AA201" s="197">
        <f>'Budget Filing Data'!AG200</f>
        <v>0</v>
      </c>
      <c r="AB201" s="197">
        <f>'Budget Filing Data'!$T200</f>
        <v>0</v>
      </c>
      <c r="AC201" s="197">
        <f>'Budget Filing Data'!$S200</f>
        <v>0</v>
      </c>
      <c r="AD201" s="197">
        <f>'Budget Filing Data'!$V200</f>
        <v>0</v>
      </c>
      <c r="AE201" s="197">
        <f>'Budget Filing Data'!$W200</f>
        <v>0</v>
      </c>
      <c r="AF201" s="198"/>
    </row>
    <row r="202" spans="2:32" ht="15.75">
      <c r="B202" s="195" t="str">
        <f>'Budget Filing Data'!D201</f>
        <v>SCG_SW_NC_NonRes_Com_mixed_PA</v>
      </c>
      <c r="C202" s="195" t="str">
        <f>'Budget Filing Data'!E201</f>
        <v>COM-SW-New Construction-Nonresidential-Mixed Fuel-PA</v>
      </c>
      <c r="D202" s="434" t="s">
        <v>42</v>
      </c>
      <c r="E202" s="434" t="s">
        <v>284</v>
      </c>
      <c r="F202" s="197" t="str">
        <f>'Budget Filing Data'!J201</f>
        <v>Core PA</v>
      </c>
      <c r="G202" s="197" t="str">
        <f>'Budget Filing Data'!H201</f>
        <v>No</v>
      </c>
      <c r="H202" s="196" t="s">
        <v>24</v>
      </c>
      <c r="I202" s="197" t="str">
        <f>'Budget Filing Data'!G201</f>
        <v>Commercial</v>
      </c>
      <c r="J202" s="197" t="str">
        <f>'Budget Filing Data'!I201</f>
        <v>New Construction</v>
      </c>
      <c r="K202" s="197" t="str">
        <f>'Budget Filing Data'!L201</f>
        <v>Market Support</v>
      </c>
      <c r="L202" s="197">
        <f>'Budget Filing Data'!B201</f>
        <v>2030</v>
      </c>
      <c r="M202" s="610">
        <f t="shared" si="4"/>
        <v>50000</v>
      </c>
      <c r="N202" s="197">
        <f>'Budget Filing Data'!AH201</f>
        <v>25000</v>
      </c>
      <c r="O202" s="197">
        <f>'Budget Filing Data'!AI201</f>
        <v>0</v>
      </c>
      <c r="P202" s="197">
        <f>'Budget Filing Data'!AJ201</f>
        <v>25000</v>
      </c>
      <c r="Q202" s="197">
        <f>'Budget Filing Data'!AK201</f>
        <v>0</v>
      </c>
      <c r="R202" s="197">
        <f>'Budget Filing Data'!X201</f>
        <v>0</v>
      </c>
      <c r="S202" s="197">
        <f>('Budget Filing Data'!AC201+'Budget Filing Data'!AD201+'Budget Filing Data'!AE201+'Budget Filing Data'!AP201)/'Budget Filing Data'!AA201</f>
        <v>0</v>
      </c>
      <c r="T202" s="197">
        <f>('Budget Filing Data'!AC201+'Budget Filing Data'!AD201)/'Budget Filing Data'!AB201</f>
        <v>0</v>
      </c>
      <c r="U202" s="197">
        <f>('Budget Filing Data'!AT201+'Budget Filing Data'!AU201)/('Budget Filing Data'!AV201+'Budget Filing Data'!AW201)</f>
        <v>0</v>
      </c>
      <c r="V202" s="197">
        <f>('Budget Filing Data'!AC201+'Budget Filing Data'!AD201+'Budget Filing Data'!AE201+'Budget Filing Data'!AP201)/'Budget Filing Data'!AA201</f>
        <v>0</v>
      </c>
      <c r="W202" s="197">
        <f>'Budget Filing Data'!Q201</f>
        <v>0</v>
      </c>
      <c r="X202" s="197">
        <f>'Budget Filing Data'!R201</f>
        <v>0</v>
      </c>
      <c r="Y202" s="197">
        <f>'Budget Filing Data'!S201</f>
        <v>0</v>
      </c>
      <c r="Z202" s="197">
        <f>'Budget Filing Data'!AF201</f>
        <v>0</v>
      </c>
      <c r="AA202" s="197">
        <f>'Budget Filing Data'!AG201</f>
        <v>0</v>
      </c>
      <c r="AB202" s="197">
        <f>'Budget Filing Data'!$T201</f>
        <v>0</v>
      </c>
      <c r="AC202" s="197">
        <f>'Budget Filing Data'!$S201</f>
        <v>0</v>
      </c>
      <c r="AD202" s="197">
        <f>'Budget Filing Data'!$V201</f>
        <v>0</v>
      </c>
      <c r="AE202" s="197">
        <f>'Budget Filing Data'!$W201</f>
        <v>0</v>
      </c>
      <c r="AF202" s="198"/>
    </row>
    <row r="203" spans="2:32" ht="15.75">
      <c r="B203" s="195" t="str">
        <f>'Budget Filing Data'!D202</f>
        <v>SCG_SW_NC_NonRes_Ind_mixed_PA</v>
      </c>
      <c r="C203" s="195" t="str">
        <f>'Budget Filing Data'!E202</f>
        <v>IND-SW-New Construction-Nonresidential-Mixed Fuel-PA</v>
      </c>
      <c r="D203" s="434" t="s">
        <v>42</v>
      </c>
      <c r="E203" s="434" t="s">
        <v>284</v>
      </c>
      <c r="F203" s="197" t="str">
        <f>'Budget Filing Data'!J202</f>
        <v>Core PA</v>
      </c>
      <c r="G203" s="197" t="str">
        <f>'Budget Filing Data'!H202</f>
        <v>No</v>
      </c>
      <c r="H203" s="196" t="s">
        <v>24</v>
      </c>
      <c r="I203" s="197" t="str">
        <f>'Budget Filing Data'!G202</f>
        <v>Industrial</v>
      </c>
      <c r="J203" s="197" t="str">
        <f>'Budget Filing Data'!I202</f>
        <v>New Construction</v>
      </c>
      <c r="K203" s="197" t="str">
        <f>'Budget Filing Data'!L202</f>
        <v>Market Support</v>
      </c>
      <c r="L203" s="197">
        <f>'Budget Filing Data'!B202</f>
        <v>2030</v>
      </c>
      <c r="M203" s="610">
        <f t="shared" si="4"/>
        <v>9000</v>
      </c>
      <c r="N203" s="197">
        <f>'Budget Filing Data'!AH202</f>
        <v>4500</v>
      </c>
      <c r="O203" s="197">
        <f>'Budget Filing Data'!AI202</f>
        <v>0</v>
      </c>
      <c r="P203" s="197">
        <f>'Budget Filing Data'!AJ202</f>
        <v>4500</v>
      </c>
      <c r="Q203" s="197">
        <f>'Budget Filing Data'!AK202</f>
        <v>0</v>
      </c>
      <c r="R203" s="197">
        <f>'Budget Filing Data'!X202</f>
        <v>0</v>
      </c>
      <c r="S203" s="197">
        <f>('Budget Filing Data'!AC202+'Budget Filing Data'!AD202+'Budget Filing Data'!AE202+'Budget Filing Data'!AP202)/'Budget Filing Data'!AA202</f>
        <v>0</v>
      </c>
      <c r="T203" s="197">
        <f>('Budget Filing Data'!AC202+'Budget Filing Data'!AD202)/'Budget Filing Data'!AB202</f>
        <v>0</v>
      </c>
      <c r="U203" s="197">
        <f>('Budget Filing Data'!AT202+'Budget Filing Data'!AU202)/('Budget Filing Data'!AV202+'Budget Filing Data'!AW202)</f>
        <v>0</v>
      </c>
      <c r="V203" s="197">
        <f>('Budget Filing Data'!AC202+'Budget Filing Data'!AD202+'Budget Filing Data'!AE202+'Budget Filing Data'!AP202)/'Budget Filing Data'!AA202</f>
        <v>0</v>
      </c>
      <c r="W203" s="197">
        <f>'Budget Filing Data'!Q202</f>
        <v>0</v>
      </c>
      <c r="X203" s="197">
        <f>'Budget Filing Data'!R202</f>
        <v>0</v>
      </c>
      <c r="Y203" s="197">
        <f>'Budget Filing Data'!S202</f>
        <v>0</v>
      </c>
      <c r="Z203" s="197">
        <f>'Budget Filing Data'!AF202</f>
        <v>0</v>
      </c>
      <c r="AA203" s="197">
        <f>'Budget Filing Data'!AG202</f>
        <v>0</v>
      </c>
      <c r="AB203" s="197">
        <f>'Budget Filing Data'!$T202</f>
        <v>0</v>
      </c>
      <c r="AC203" s="197">
        <f>'Budget Filing Data'!$S202</f>
        <v>0</v>
      </c>
      <c r="AD203" s="197">
        <f>'Budget Filing Data'!$V202</f>
        <v>0</v>
      </c>
      <c r="AE203" s="197">
        <f>'Budget Filing Data'!$W202</f>
        <v>0</v>
      </c>
      <c r="AF203" s="198"/>
    </row>
    <row r="204" spans="2:32" ht="15.75">
      <c r="B204" s="195" t="str">
        <f>'Budget Filing Data'!D203</f>
        <v>SCG_SW_NC_NonRes_Pub_mixed_PA</v>
      </c>
      <c r="C204" s="195" t="str">
        <f>'Budget Filing Data'!E203</f>
        <v>PUB-SW-New Construction-Nonresidential-Mixed Fuel-PA</v>
      </c>
      <c r="D204" s="434" t="s">
        <v>42</v>
      </c>
      <c r="E204" s="434" t="s">
        <v>284</v>
      </c>
      <c r="F204" s="197" t="str">
        <f>'Budget Filing Data'!J203</f>
        <v>Core PA</v>
      </c>
      <c r="G204" s="197" t="str">
        <f>'Budget Filing Data'!H203</f>
        <v>No</v>
      </c>
      <c r="H204" s="196" t="s">
        <v>24</v>
      </c>
      <c r="I204" s="197" t="str">
        <f>'Budget Filing Data'!G203</f>
        <v>Public</v>
      </c>
      <c r="J204" s="197" t="str">
        <f>'Budget Filing Data'!I203</f>
        <v>New Construction</v>
      </c>
      <c r="K204" s="197" t="str">
        <f>'Budget Filing Data'!L203</f>
        <v>Market Support</v>
      </c>
      <c r="L204" s="197">
        <f>'Budget Filing Data'!B203</f>
        <v>2030</v>
      </c>
      <c r="M204" s="610">
        <f t="shared" si="4"/>
        <v>32000</v>
      </c>
      <c r="N204" s="197">
        <f>'Budget Filing Data'!AH203</f>
        <v>16000</v>
      </c>
      <c r="O204" s="197">
        <f>'Budget Filing Data'!AI203</f>
        <v>0</v>
      </c>
      <c r="P204" s="197">
        <f>'Budget Filing Data'!AJ203</f>
        <v>16000</v>
      </c>
      <c r="Q204" s="197">
        <f>'Budget Filing Data'!AK203</f>
        <v>0</v>
      </c>
      <c r="R204" s="197">
        <f>'Budget Filing Data'!X203</f>
        <v>0</v>
      </c>
      <c r="S204" s="197">
        <f>('Budget Filing Data'!AC203+'Budget Filing Data'!AD203+'Budget Filing Data'!AE203+'Budget Filing Data'!AP203)/'Budget Filing Data'!AA203</f>
        <v>0</v>
      </c>
      <c r="T204" s="197">
        <f>('Budget Filing Data'!AC203+'Budget Filing Data'!AD203)/'Budget Filing Data'!AB203</f>
        <v>0</v>
      </c>
      <c r="U204" s="197">
        <f>('Budget Filing Data'!AT203+'Budget Filing Data'!AU203)/('Budget Filing Data'!AV203+'Budget Filing Data'!AW203)</f>
        <v>0</v>
      </c>
      <c r="V204" s="197">
        <f>('Budget Filing Data'!AC203+'Budget Filing Data'!AD203+'Budget Filing Data'!AE203+'Budget Filing Data'!AP203)/'Budget Filing Data'!AA203</f>
        <v>0</v>
      </c>
      <c r="W204" s="197">
        <f>'Budget Filing Data'!Q203</f>
        <v>0</v>
      </c>
      <c r="X204" s="197">
        <f>'Budget Filing Data'!R203</f>
        <v>0</v>
      </c>
      <c r="Y204" s="197">
        <f>'Budget Filing Data'!S203</f>
        <v>0</v>
      </c>
      <c r="Z204" s="197">
        <f>'Budget Filing Data'!AF203</f>
        <v>0</v>
      </c>
      <c r="AA204" s="197">
        <f>'Budget Filing Data'!AG203</f>
        <v>0</v>
      </c>
      <c r="AB204" s="197">
        <f>'Budget Filing Data'!$T203</f>
        <v>0</v>
      </c>
      <c r="AC204" s="197">
        <f>'Budget Filing Data'!$S203</f>
        <v>0</v>
      </c>
      <c r="AD204" s="197">
        <f>'Budget Filing Data'!$V203</f>
        <v>0</v>
      </c>
      <c r="AE204" s="197">
        <f>'Budget Filing Data'!$W203</f>
        <v>0</v>
      </c>
      <c r="AF204" s="198"/>
    </row>
    <row r="205" spans="2:32" ht="15.75">
      <c r="B205" s="195" t="str">
        <f>'Budget Filing Data'!D204</f>
        <v>SCG_SW_NC_NonRes_Res_mixed_PA</v>
      </c>
      <c r="C205" s="195" t="str">
        <f>'Budget Filing Data'!E204</f>
        <v>RES-SW-New Construction-Nonresidential-Mixed Fuel-PA</v>
      </c>
      <c r="D205" s="434" t="s">
        <v>42</v>
      </c>
      <c r="E205" s="434" t="s">
        <v>284</v>
      </c>
      <c r="F205" s="197" t="str">
        <f>'Budget Filing Data'!J204</f>
        <v>Core PA</v>
      </c>
      <c r="G205" s="197" t="str">
        <f>'Budget Filing Data'!H204</f>
        <v>No</v>
      </c>
      <c r="H205" s="196" t="s">
        <v>24</v>
      </c>
      <c r="I205" s="197" t="str">
        <f>'Budget Filing Data'!G204</f>
        <v>Residential</v>
      </c>
      <c r="J205" s="197" t="str">
        <f>'Budget Filing Data'!I204</f>
        <v>New Construction</v>
      </c>
      <c r="K205" s="197" t="str">
        <f>'Budget Filing Data'!L204</f>
        <v>Market Support</v>
      </c>
      <c r="L205" s="197">
        <f>'Budget Filing Data'!B204</f>
        <v>2030</v>
      </c>
      <c r="M205" s="610">
        <f t="shared" si="4"/>
        <v>32000</v>
      </c>
      <c r="N205" s="197">
        <f>'Budget Filing Data'!AH204</f>
        <v>16500</v>
      </c>
      <c r="O205" s="197">
        <f>'Budget Filing Data'!AI204</f>
        <v>0</v>
      </c>
      <c r="P205" s="197">
        <f>'Budget Filing Data'!AJ204</f>
        <v>15500</v>
      </c>
      <c r="Q205" s="197">
        <f>'Budget Filing Data'!AK204</f>
        <v>0</v>
      </c>
      <c r="R205" s="197">
        <f>'Budget Filing Data'!X204</f>
        <v>0</v>
      </c>
      <c r="S205" s="197">
        <f>('Budget Filing Data'!AC204+'Budget Filing Data'!AD204+'Budget Filing Data'!AE204+'Budget Filing Data'!AP204)/'Budget Filing Data'!AA204</f>
        <v>0</v>
      </c>
      <c r="T205" s="197">
        <f>('Budget Filing Data'!AC204+'Budget Filing Data'!AD204)/'Budget Filing Data'!AB204</f>
        <v>0</v>
      </c>
      <c r="U205" s="197">
        <f>('Budget Filing Data'!AT204+'Budget Filing Data'!AU204)/('Budget Filing Data'!AV204+'Budget Filing Data'!AW204)</f>
        <v>0</v>
      </c>
      <c r="V205" s="197">
        <f>('Budget Filing Data'!AC204+'Budget Filing Data'!AD204+'Budget Filing Data'!AE204+'Budget Filing Data'!AP204)/'Budget Filing Data'!AA204</f>
        <v>0</v>
      </c>
      <c r="W205" s="197">
        <f>'Budget Filing Data'!Q204</f>
        <v>0</v>
      </c>
      <c r="X205" s="197">
        <f>'Budget Filing Data'!R204</f>
        <v>0</v>
      </c>
      <c r="Y205" s="197">
        <f>'Budget Filing Data'!S204</f>
        <v>0</v>
      </c>
      <c r="Z205" s="197">
        <f>'Budget Filing Data'!AF204</f>
        <v>0</v>
      </c>
      <c r="AA205" s="197">
        <f>'Budget Filing Data'!AG204</f>
        <v>0</v>
      </c>
      <c r="AB205" s="197">
        <f>'Budget Filing Data'!$T204</f>
        <v>0</v>
      </c>
      <c r="AC205" s="197">
        <f>'Budget Filing Data'!$S204</f>
        <v>0</v>
      </c>
      <c r="AD205" s="197">
        <f>'Budget Filing Data'!$V204</f>
        <v>0</v>
      </c>
      <c r="AE205" s="197">
        <f>'Budget Filing Data'!$W204</f>
        <v>0</v>
      </c>
      <c r="AF205" s="198"/>
    </row>
    <row r="206" spans="2:32" ht="15.75">
      <c r="B206" s="195" t="str">
        <f>'Budget Filing Data'!D205</f>
        <v>SCG_SW_WET_CC_PA</v>
      </c>
      <c r="C206" s="195" t="str">
        <f>'Budget Filing Data'!E205</f>
        <v>WET&amp;O-SW-WE&amp;T Career Connections-PA</v>
      </c>
      <c r="D206" s="434" t="s">
        <v>42</v>
      </c>
      <c r="E206" s="434" t="s">
        <v>284</v>
      </c>
      <c r="F206" s="197" t="str">
        <f>'Budget Filing Data'!J205</f>
        <v>Core PA</v>
      </c>
      <c r="G206" s="197" t="str">
        <f>'Budget Filing Data'!H205</f>
        <v>No</v>
      </c>
      <c r="H206" s="196" t="s">
        <v>24</v>
      </c>
      <c r="I206" s="197" t="str">
        <f>'Budget Filing Data'!G205</f>
        <v>Cross Cutting</v>
      </c>
      <c r="J206" s="197" t="str">
        <f>'Budget Filing Data'!I205</f>
        <v>Workforce Education and Training</v>
      </c>
      <c r="K206" s="197" t="str">
        <f>'Budget Filing Data'!L205</f>
        <v>Market Support</v>
      </c>
      <c r="L206" s="197">
        <f>'Budget Filing Data'!B205</f>
        <v>2030</v>
      </c>
      <c r="M206" s="610">
        <f t="shared" si="4"/>
        <v>20000</v>
      </c>
      <c r="N206" s="197">
        <f>'Budget Filing Data'!AH205</f>
        <v>10000</v>
      </c>
      <c r="O206" s="197">
        <f>'Budget Filing Data'!AI205</f>
        <v>0</v>
      </c>
      <c r="P206" s="197">
        <f>'Budget Filing Data'!AJ205</f>
        <v>10000</v>
      </c>
      <c r="Q206" s="197">
        <f>'Budget Filing Data'!AK205</f>
        <v>0</v>
      </c>
      <c r="R206" s="197">
        <f>'Budget Filing Data'!X205</f>
        <v>0</v>
      </c>
      <c r="S206" s="197">
        <f>('Budget Filing Data'!AC205+'Budget Filing Data'!AD205+'Budget Filing Data'!AE205+'Budget Filing Data'!AP205)/'Budget Filing Data'!AA205</f>
        <v>0</v>
      </c>
      <c r="T206" s="197">
        <f>('Budget Filing Data'!AC205+'Budget Filing Data'!AD205)/'Budget Filing Data'!AB205</f>
        <v>0</v>
      </c>
      <c r="U206" s="197">
        <f>('Budget Filing Data'!AT205+'Budget Filing Data'!AU205)/('Budget Filing Data'!AV205+'Budget Filing Data'!AW205)</f>
        <v>0</v>
      </c>
      <c r="V206" s="197">
        <f>('Budget Filing Data'!AC205+'Budget Filing Data'!AD205+'Budget Filing Data'!AE205+'Budget Filing Data'!AP205)/'Budget Filing Data'!AA205</f>
        <v>0</v>
      </c>
      <c r="W206" s="197">
        <f>'Budget Filing Data'!Q205</f>
        <v>0</v>
      </c>
      <c r="X206" s="197">
        <f>'Budget Filing Data'!R205</f>
        <v>0</v>
      </c>
      <c r="Y206" s="197">
        <f>'Budget Filing Data'!S205</f>
        <v>0</v>
      </c>
      <c r="Z206" s="197">
        <f>'Budget Filing Data'!AF205</f>
        <v>0</v>
      </c>
      <c r="AA206" s="197">
        <f>'Budget Filing Data'!AG205</f>
        <v>0</v>
      </c>
      <c r="AB206" s="197">
        <f>'Budget Filing Data'!$T205</f>
        <v>0</v>
      </c>
      <c r="AC206" s="197">
        <f>'Budget Filing Data'!$S205</f>
        <v>0</v>
      </c>
      <c r="AD206" s="197">
        <f>'Budget Filing Data'!$V205</f>
        <v>0</v>
      </c>
      <c r="AE206" s="197">
        <f>'Budget Filing Data'!$W205</f>
        <v>0</v>
      </c>
      <c r="AF206" s="198"/>
    </row>
    <row r="207" spans="2:32" ht="15.75">
      <c r="B207" s="195" t="str">
        <f>'Budget Filing Data'!D206</f>
        <v>SCG_SW_WET_Work_PA</v>
      </c>
      <c r="C207" s="195" t="str">
        <f>'Budget Filing Data'!E206</f>
        <v>WET&amp;O-SW-WE&amp;T Career and Workforce Readiness-PA</v>
      </c>
      <c r="D207" s="434" t="s">
        <v>42</v>
      </c>
      <c r="E207" s="434" t="s">
        <v>284</v>
      </c>
      <c r="F207" s="197" t="str">
        <f>'Budget Filing Data'!J206</f>
        <v>Core PA</v>
      </c>
      <c r="G207" s="197" t="str">
        <f>'Budget Filing Data'!H206</f>
        <v>No</v>
      </c>
      <c r="H207" s="196" t="s">
        <v>15</v>
      </c>
      <c r="I207" s="197" t="str">
        <f>'Budget Filing Data'!G206</f>
        <v>Cross Cutting</v>
      </c>
      <c r="J207" s="197" t="str">
        <f>'Budget Filing Data'!I206</f>
        <v>Workforce Education and Training</v>
      </c>
      <c r="K207" s="197" t="str">
        <f>'Budget Filing Data'!L206</f>
        <v>Equity</v>
      </c>
      <c r="L207" s="197">
        <f>'Budget Filing Data'!B206</f>
        <v>2030</v>
      </c>
      <c r="M207" s="610">
        <f t="shared" si="4"/>
        <v>40000</v>
      </c>
      <c r="N207" s="197">
        <f>'Budget Filing Data'!AH206</f>
        <v>20000</v>
      </c>
      <c r="O207" s="197">
        <f>'Budget Filing Data'!AI206</f>
        <v>0</v>
      </c>
      <c r="P207" s="197">
        <f>'Budget Filing Data'!AJ206</f>
        <v>20000</v>
      </c>
      <c r="Q207" s="197">
        <f>'Budget Filing Data'!AK206</f>
        <v>0</v>
      </c>
      <c r="R207" s="197">
        <f>'Budget Filing Data'!X206</f>
        <v>0</v>
      </c>
      <c r="S207" s="197">
        <f>('Budget Filing Data'!AC206+'Budget Filing Data'!AD206+'Budget Filing Data'!AE206+'Budget Filing Data'!AP206)/'Budget Filing Data'!AA206</f>
        <v>0</v>
      </c>
      <c r="T207" s="197">
        <f>('Budget Filing Data'!AC206+'Budget Filing Data'!AD206)/'Budget Filing Data'!AB206</f>
        <v>0</v>
      </c>
      <c r="U207" s="197">
        <f>('Budget Filing Data'!AT206+'Budget Filing Data'!AU206)/('Budget Filing Data'!AV206+'Budget Filing Data'!AW206)</f>
        <v>0</v>
      </c>
      <c r="V207" s="197">
        <f>('Budget Filing Data'!AC206+'Budget Filing Data'!AD206+'Budget Filing Data'!AE206+'Budget Filing Data'!AP206)/'Budget Filing Data'!AA206</f>
        <v>0</v>
      </c>
      <c r="W207" s="197">
        <f>'Budget Filing Data'!Q206</f>
        <v>0</v>
      </c>
      <c r="X207" s="197">
        <f>'Budget Filing Data'!R206</f>
        <v>0</v>
      </c>
      <c r="Y207" s="197">
        <f>'Budget Filing Data'!S206</f>
        <v>0</v>
      </c>
      <c r="Z207" s="197">
        <f>'Budget Filing Data'!AF206</f>
        <v>0</v>
      </c>
      <c r="AA207" s="197">
        <f>'Budget Filing Data'!AG206</f>
        <v>0</v>
      </c>
      <c r="AB207" s="197">
        <f>'Budget Filing Data'!$T206</f>
        <v>0</v>
      </c>
      <c r="AC207" s="197">
        <f>'Budget Filing Data'!$S206</f>
        <v>0</v>
      </c>
      <c r="AD207" s="197">
        <f>'Budget Filing Data'!$V206</f>
        <v>0</v>
      </c>
      <c r="AE207" s="197">
        <f>'Budget Filing Data'!$W206</f>
        <v>0</v>
      </c>
      <c r="AF207" s="198"/>
    </row>
    <row r="208" spans="2:32" ht="15.75">
      <c r="B208" s="195" t="str">
        <f>'Budget Filing Data'!D207</f>
        <v>SCG_CS_PortfolioSupport</v>
      </c>
      <c r="C208" s="195" t="str">
        <f>'Budget Filing Data'!E207</f>
        <v>SCG_CS_PortfolioSupport</v>
      </c>
      <c r="D208" s="196"/>
      <c r="E208" s="196"/>
      <c r="F208" s="197" t="str">
        <f>'Budget Filing Data'!J207</f>
        <v>Core PA</v>
      </c>
      <c r="G208" s="197" t="str">
        <f>'Budget Filing Data'!H207</f>
        <v>No</v>
      </c>
      <c r="H208" s="196" t="s">
        <v>24</v>
      </c>
      <c r="I208" s="197" t="str">
        <f>'Budget Filing Data'!G207</f>
        <v>Portfolio Support</v>
      </c>
      <c r="J208" s="197" t="str">
        <f>'Budget Filing Data'!I207</f>
        <v>Other</v>
      </c>
      <c r="K208" s="197" t="str">
        <f>'Budget Filing Data'!L207</f>
        <v>Codes and Standards</v>
      </c>
      <c r="L208" s="197">
        <f>'Budget Filing Data'!B207</f>
        <v>2030</v>
      </c>
      <c r="M208" s="610">
        <f t="shared" si="4"/>
        <v>0</v>
      </c>
      <c r="N208" s="197">
        <f>'Budget Filing Data'!AH207</f>
        <v>0</v>
      </c>
      <c r="O208" s="197">
        <f>'Budget Filing Data'!AI207</f>
        <v>0</v>
      </c>
      <c r="P208" s="197">
        <f>'Budget Filing Data'!AJ207</f>
        <v>0</v>
      </c>
      <c r="Q208" s="197">
        <f>'Budget Filing Data'!AK207</f>
        <v>0</v>
      </c>
      <c r="R208" s="197">
        <f>'Budget Filing Data'!X207</f>
        <v>0</v>
      </c>
      <c r="S208" s="197" t="e">
        <f>('Budget Filing Data'!AC207+'Budget Filing Data'!AD207+'Budget Filing Data'!AE207+'Budget Filing Data'!AP207)/'Budget Filing Data'!AA207</f>
        <v>#DIV/0!</v>
      </c>
      <c r="T208" s="197" t="e">
        <f>('Budget Filing Data'!AC207+'Budget Filing Data'!AD207)/'Budget Filing Data'!AB207</f>
        <v>#DIV/0!</v>
      </c>
      <c r="U208" s="197" t="e">
        <f>('Budget Filing Data'!AT207+'Budget Filing Data'!AU207)/('Budget Filing Data'!AV207+'Budget Filing Data'!AW207)</f>
        <v>#DIV/0!</v>
      </c>
      <c r="V208" s="197" t="e">
        <f>('Budget Filing Data'!AC207+'Budget Filing Data'!AD207+'Budget Filing Data'!AE207+'Budget Filing Data'!AP207)/'Budget Filing Data'!AA207</f>
        <v>#DIV/0!</v>
      </c>
      <c r="W208" s="197">
        <f>'Budget Filing Data'!Q207</f>
        <v>0</v>
      </c>
      <c r="X208" s="197">
        <f>'Budget Filing Data'!R207</f>
        <v>0</v>
      </c>
      <c r="Y208" s="197">
        <f>'Budget Filing Data'!S207</f>
        <v>0</v>
      </c>
      <c r="Z208" s="197">
        <f>'Budget Filing Data'!AF207</f>
        <v>0</v>
      </c>
      <c r="AA208" s="197">
        <f>'Budget Filing Data'!AG207</f>
        <v>0</v>
      </c>
      <c r="AB208" s="197">
        <f>'Budget Filing Data'!$T207</f>
        <v>0</v>
      </c>
      <c r="AC208" s="197">
        <f>'Budget Filing Data'!$S207</f>
        <v>0</v>
      </c>
      <c r="AD208" s="197">
        <f>'Budget Filing Data'!$V207</f>
        <v>0</v>
      </c>
      <c r="AE208" s="197">
        <f>'Budget Filing Data'!$W207</f>
        <v>0</v>
      </c>
      <c r="AF208" s="198"/>
    </row>
    <row r="209" spans="2:32" ht="15.75">
      <c r="B209" s="195" t="str">
        <f>'Budget Filing Data'!D208</f>
        <v>SCG_Equity_PortfolioSupport</v>
      </c>
      <c r="C209" s="195" t="str">
        <f>'Budget Filing Data'!E208</f>
        <v>SCG_Equity_PortfolioSupport</v>
      </c>
      <c r="D209" s="196"/>
      <c r="E209" s="196"/>
      <c r="F209" s="197" t="str">
        <f>'Budget Filing Data'!J208</f>
        <v>Core PA</v>
      </c>
      <c r="G209" s="197" t="str">
        <f>'Budget Filing Data'!H208</f>
        <v>No</v>
      </c>
      <c r="H209" s="196" t="s">
        <v>24</v>
      </c>
      <c r="I209" s="197" t="str">
        <f>'Budget Filing Data'!G208</f>
        <v>Portfolio Support</v>
      </c>
      <c r="J209" s="197" t="str">
        <f>'Budget Filing Data'!I208</f>
        <v>Other</v>
      </c>
      <c r="K209" s="197" t="str">
        <f>'Budget Filing Data'!L208</f>
        <v>Equity</v>
      </c>
      <c r="L209" s="197">
        <f>'Budget Filing Data'!B208</f>
        <v>2030</v>
      </c>
      <c r="M209" s="610">
        <f t="shared" si="4"/>
        <v>686272</v>
      </c>
      <c r="N209" s="197">
        <f>'Budget Filing Data'!AH208</f>
        <v>686272</v>
      </c>
      <c r="O209" s="197">
        <f>'Budget Filing Data'!AI208</f>
        <v>0</v>
      </c>
      <c r="P209" s="197">
        <f>'Budget Filing Data'!AJ208</f>
        <v>0</v>
      </c>
      <c r="Q209" s="197">
        <f>'Budget Filing Data'!AK208</f>
        <v>0</v>
      </c>
      <c r="R209" s="197">
        <f>'Budget Filing Data'!X208</f>
        <v>0</v>
      </c>
      <c r="S209" s="197">
        <f>('Budget Filing Data'!AC208+'Budget Filing Data'!AD208+'Budget Filing Data'!AE208+'Budget Filing Data'!AP208)/'Budget Filing Data'!AA208</f>
        <v>0</v>
      </c>
      <c r="T209" s="197">
        <f>('Budget Filing Data'!AC208+'Budget Filing Data'!AD208)/'Budget Filing Data'!AB208</f>
        <v>0</v>
      </c>
      <c r="U209" s="197">
        <f>('Budget Filing Data'!AT208+'Budget Filing Data'!AU208)/('Budget Filing Data'!AV208+'Budget Filing Data'!AW208)</f>
        <v>0</v>
      </c>
      <c r="V209" s="197">
        <f>('Budget Filing Data'!AC208+'Budget Filing Data'!AD208+'Budget Filing Data'!AE208+'Budget Filing Data'!AP208)/'Budget Filing Data'!AA208</f>
        <v>0</v>
      </c>
      <c r="W209" s="197">
        <f>'Budget Filing Data'!Q208</f>
        <v>0</v>
      </c>
      <c r="X209" s="197">
        <f>'Budget Filing Data'!R208</f>
        <v>0</v>
      </c>
      <c r="Y209" s="197">
        <f>'Budget Filing Data'!S208</f>
        <v>0</v>
      </c>
      <c r="Z209" s="197">
        <f>'Budget Filing Data'!AF208</f>
        <v>0</v>
      </c>
      <c r="AA209" s="197">
        <f>'Budget Filing Data'!AG208</f>
        <v>0</v>
      </c>
      <c r="AB209" s="197">
        <f>'Budget Filing Data'!$T208</f>
        <v>0</v>
      </c>
      <c r="AC209" s="197">
        <f>'Budget Filing Data'!$S208</f>
        <v>0</v>
      </c>
      <c r="AD209" s="197">
        <f>'Budget Filing Data'!$V208</f>
        <v>0</v>
      </c>
      <c r="AE209" s="197">
        <f>'Budget Filing Data'!$W208</f>
        <v>0</v>
      </c>
      <c r="AF209" s="198"/>
    </row>
    <row r="210" spans="2:32" ht="15.75">
      <c r="B210" s="195" t="str">
        <f>'Budget Filing Data'!D209</f>
        <v>SCG_MS_PortfolioSupport</v>
      </c>
      <c r="C210" s="195" t="str">
        <f>'Budget Filing Data'!E209</f>
        <v>SCG_MS_PortfolioSupport</v>
      </c>
      <c r="D210" s="434" t="s">
        <v>42</v>
      </c>
      <c r="E210" s="434" t="s">
        <v>286</v>
      </c>
      <c r="F210" s="197" t="str">
        <f>'Budget Filing Data'!J209</f>
        <v>Core PA</v>
      </c>
      <c r="G210" s="197" t="str">
        <f>'Budget Filing Data'!H209</f>
        <v>No</v>
      </c>
      <c r="H210" s="196" t="s">
        <v>24</v>
      </c>
      <c r="I210" s="197" t="str">
        <f>'Budget Filing Data'!G209</f>
        <v>Portfolio Support</v>
      </c>
      <c r="J210" s="197" t="str">
        <f>'Budget Filing Data'!I209</f>
        <v>Other</v>
      </c>
      <c r="K210" s="197" t="str">
        <f>'Budget Filing Data'!L209</f>
        <v>Market Support</v>
      </c>
      <c r="L210" s="197">
        <f>'Budget Filing Data'!B209</f>
        <v>2030</v>
      </c>
      <c r="M210" s="610">
        <f t="shared" si="4"/>
        <v>1379620</v>
      </c>
      <c r="N210" s="197">
        <f>'Budget Filing Data'!AH209</f>
        <v>1379620</v>
      </c>
      <c r="O210" s="197">
        <f>'Budget Filing Data'!AI209</f>
        <v>0</v>
      </c>
      <c r="P210" s="197">
        <f>'Budget Filing Data'!AJ209</f>
        <v>0</v>
      </c>
      <c r="Q210" s="197">
        <f>'Budget Filing Data'!AK209</f>
        <v>0</v>
      </c>
      <c r="R210" s="197">
        <f>'Budget Filing Data'!X209</f>
        <v>0</v>
      </c>
      <c r="S210" s="197">
        <f>('Budget Filing Data'!AC209+'Budget Filing Data'!AD209+'Budget Filing Data'!AE209+'Budget Filing Data'!AP209)/'Budget Filing Data'!AA209</f>
        <v>0</v>
      </c>
      <c r="T210" s="197">
        <f>('Budget Filing Data'!AC209+'Budget Filing Data'!AD209)/'Budget Filing Data'!AB209</f>
        <v>0</v>
      </c>
      <c r="U210" s="197">
        <f>('Budget Filing Data'!AT209+'Budget Filing Data'!AU209)/('Budget Filing Data'!AV209+'Budget Filing Data'!AW209)</f>
        <v>0</v>
      </c>
      <c r="V210" s="197">
        <f>('Budget Filing Data'!AC209+'Budget Filing Data'!AD209+'Budget Filing Data'!AE209+'Budget Filing Data'!AP209)/'Budget Filing Data'!AA209</f>
        <v>0</v>
      </c>
      <c r="W210" s="197">
        <f>'Budget Filing Data'!Q209</f>
        <v>0</v>
      </c>
      <c r="X210" s="197">
        <f>'Budget Filing Data'!R209</f>
        <v>0</v>
      </c>
      <c r="Y210" s="197">
        <f>'Budget Filing Data'!S209</f>
        <v>0</v>
      </c>
      <c r="Z210" s="197">
        <f>'Budget Filing Data'!AF209</f>
        <v>0</v>
      </c>
      <c r="AA210" s="197">
        <f>'Budget Filing Data'!AG209</f>
        <v>0</v>
      </c>
      <c r="AB210" s="197">
        <f>'Budget Filing Data'!$T209</f>
        <v>0</v>
      </c>
      <c r="AC210" s="197">
        <f>'Budget Filing Data'!$S209</f>
        <v>0</v>
      </c>
      <c r="AD210" s="197">
        <f>'Budget Filing Data'!$V209</f>
        <v>0</v>
      </c>
      <c r="AE210" s="197">
        <f>'Budget Filing Data'!$W209</f>
        <v>0</v>
      </c>
      <c r="AF210" s="198"/>
    </row>
    <row r="211" spans="2:32" ht="15.75">
      <c r="B211" s="195" t="str">
        <f>'Budget Filing Data'!D210</f>
        <v>SCG_RA_PortfolioSupport</v>
      </c>
      <c r="C211" s="195" t="str">
        <f>'Budget Filing Data'!E210</f>
        <v>SCG_RA_PortfolioSupport</v>
      </c>
      <c r="D211" s="434" t="s">
        <v>42</v>
      </c>
      <c r="E211" s="434" t="s">
        <v>286</v>
      </c>
      <c r="F211" s="197" t="str">
        <f>'Budget Filing Data'!J210</f>
        <v>Core PA</v>
      </c>
      <c r="G211" s="197" t="str">
        <f>'Budget Filing Data'!H210</f>
        <v>No</v>
      </c>
      <c r="H211" s="196" t="s">
        <v>24</v>
      </c>
      <c r="I211" s="197" t="str">
        <f>'Budget Filing Data'!G210</f>
        <v>Portfolio Support</v>
      </c>
      <c r="J211" s="197" t="str">
        <f>'Budget Filing Data'!I210</f>
        <v>Other</v>
      </c>
      <c r="K211" s="197" t="str">
        <f>'Budget Filing Data'!L210</f>
        <v>Resource Acquisition</v>
      </c>
      <c r="L211" s="197">
        <f>'Budget Filing Data'!B210</f>
        <v>2030</v>
      </c>
      <c r="M211" s="610">
        <f t="shared" si="4"/>
        <v>4634108</v>
      </c>
      <c r="N211" s="197">
        <f>'Budget Filing Data'!AH210</f>
        <v>4634108</v>
      </c>
      <c r="O211" s="197">
        <f>'Budget Filing Data'!AI210</f>
        <v>0</v>
      </c>
      <c r="P211" s="197">
        <f>'Budget Filing Data'!AJ210</f>
        <v>0</v>
      </c>
      <c r="Q211" s="197">
        <f>'Budget Filing Data'!AK210</f>
        <v>0</v>
      </c>
      <c r="R211" s="197">
        <f>'Budget Filing Data'!X210</f>
        <v>0</v>
      </c>
      <c r="S211" s="197">
        <f>('Budget Filing Data'!AC210+'Budget Filing Data'!AD210+'Budget Filing Data'!AE210+'Budget Filing Data'!AP210)/'Budget Filing Data'!AA210</f>
        <v>0</v>
      </c>
      <c r="T211" s="197">
        <f>('Budget Filing Data'!AC210+'Budget Filing Data'!AD210)/'Budget Filing Data'!AB210</f>
        <v>0</v>
      </c>
      <c r="U211" s="197">
        <f>('Budget Filing Data'!AT210+'Budget Filing Data'!AU210)/('Budget Filing Data'!AV210+'Budget Filing Data'!AW210)</f>
        <v>0</v>
      </c>
      <c r="V211" s="197">
        <f>('Budget Filing Data'!AC210+'Budget Filing Data'!AD210+'Budget Filing Data'!AE210+'Budget Filing Data'!AP210)/'Budget Filing Data'!AA210</f>
        <v>0</v>
      </c>
      <c r="W211" s="197">
        <f>'Budget Filing Data'!Q210</f>
        <v>0</v>
      </c>
      <c r="X211" s="197">
        <f>'Budget Filing Data'!R210</f>
        <v>0</v>
      </c>
      <c r="Y211" s="197">
        <f>'Budget Filing Data'!S210</f>
        <v>0</v>
      </c>
      <c r="Z211" s="197">
        <f>'Budget Filing Data'!AF210</f>
        <v>0</v>
      </c>
      <c r="AA211" s="197">
        <f>'Budget Filing Data'!AG210</f>
        <v>0</v>
      </c>
      <c r="AB211" s="197">
        <f>'Budget Filing Data'!$T210</f>
        <v>0</v>
      </c>
      <c r="AC211" s="197">
        <f>'Budget Filing Data'!$S210</f>
        <v>0</v>
      </c>
      <c r="AD211" s="197">
        <f>'Budget Filing Data'!$V210</f>
        <v>0</v>
      </c>
      <c r="AE211" s="197">
        <f>'Budget Filing Data'!$W210</f>
        <v>0</v>
      </c>
      <c r="AF211" s="198"/>
    </row>
    <row r="212" spans="2:32" ht="15.75">
      <c r="B212" s="195" t="str">
        <f>'Budget Filing Data'!D211</f>
        <v>SCG_Portfolio_Oversight</v>
      </c>
      <c r="C212" s="195" t="str">
        <f>'Budget Filing Data'!E211</f>
        <v>SCG_Portfolio_Oversight</v>
      </c>
      <c r="D212" s="196"/>
      <c r="E212" s="196"/>
      <c r="F212" s="197" t="str">
        <f>'Budget Filing Data'!J211</f>
        <v>Core PA</v>
      </c>
      <c r="G212" s="197" t="str">
        <f>'Budget Filing Data'!H211</f>
        <v>No</v>
      </c>
      <c r="H212" s="196" t="s">
        <v>24</v>
      </c>
      <c r="I212" s="197" t="str">
        <f>'Budget Filing Data'!G211</f>
        <v>Portfolio Oversight</v>
      </c>
      <c r="J212" s="197" t="str">
        <f>'Budget Filing Data'!I211</f>
        <v>Evaluation Measurement and Verification</v>
      </c>
      <c r="K212" s="197" t="str">
        <f>'Budget Filing Data'!L211</f>
        <v>Evaluation Measurement and Verification</v>
      </c>
      <c r="L212" s="197">
        <f>'Budget Filing Data'!B211</f>
        <v>2030</v>
      </c>
      <c r="M212" s="610">
        <f t="shared" si="4"/>
        <v>0</v>
      </c>
      <c r="N212" s="197">
        <f>'Budget Filing Data'!AH211</f>
        <v>0</v>
      </c>
      <c r="O212" s="197">
        <f>'Budget Filing Data'!AI211</f>
        <v>0</v>
      </c>
      <c r="P212" s="197">
        <f>'Budget Filing Data'!AJ211</f>
        <v>0</v>
      </c>
      <c r="Q212" s="197">
        <f>'Budget Filing Data'!AK211</f>
        <v>0</v>
      </c>
      <c r="R212" s="197">
        <f>'Budget Filing Data'!X211</f>
        <v>0</v>
      </c>
      <c r="S212" s="197">
        <f>('Budget Filing Data'!AC211+'Budget Filing Data'!AD211+'Budget Filing Data'!AE211+'Budget Filing Data'!AP211)/'Budget Filing Data'!AA211</f>
        <v>0</v>
      </c>
      <c r="T212" s="197">
        <f>('Budget Filing Data'!AC211+'Budget Filing Data'!AD211)/'Budget Filing Data'!AB211</f>
        <v>0</v>
      </c>
      <c r="U212" s="197">
        <f>('Budget Filing Data'!AT211+'Budget Filing Data'!AU211)/('Budget Filing Data'!AV211+'Budget Filing Data'!AW211)</f>
        <v>0</v>
      </c>
      <c r="V212" s="197">
        <f>('Budget Filing Data'!AC211+'Budget Filing Data'!AD211+'Budget Filing Data'!AE211+'Budget Filing Data'!AP211)/'Budget Filing Data'!AA211</f>
        <v>0</v>
      </c>
      <c r="W212" s="197">
        <f>'Budget Filing Data'!Q211</f>
        <v>0</v>
      </c>
      <c r="X212" s="197">
        <f>'Budget Filing Data'!R211</f>
        <v>0</v>
      </c>
      <c r="Y212" s="197">
        <f>'Budget Filing Data'!S211</f>
        <v>0</v>
      </c>
      <c r="Z212" s="197">
        <f>'Budget Filing Data'!AF211</f>
        <v>0</v>
      </c>
      <c r="AA212" s="197">
        <f>'Budget Filing Data'!AG211</f>
        <v>0</v>
      </c>
      <c r="AB212" s="197">
        <f>'Budget Filing Data'!$T211</f>
        <v>0</v>
      </c>
      <c r="AC212" s="197">
        <f>'Budget Filing Data'!$S211</f>
        <v>0</v>
      </c>
      <c r="AD212" s="197">
        <f>'Budget Filing Data'!$V211</f>
        <v>0</v>
      </c>
      <c r="AE212" s="197">
        <f>'Budget Filing Data'!$W211</f>
        <v>0</v>
      </c>
      <c r="AF212" s="198"/>
    </row>
    <row r="213" spans="2:32" ht="15.75">
      <c r="B213" s="195" t="str">
        <f>'Budget Filing Data'!D212</f>
        <v>SCG3772</v>
      </c>
      <c r="C213" s="195" t="str">
        <f>'Budget Filing Data'!E212</f>
        <v>EM&amp;V-Evaluation Measurement &amp; Verification</v>
      </c>
      <c r="D213" s="196"/>
      <c r="E213" s="196"/>
      <c r="F213" s="197" t="str">
        <f>'Budget Filing Data'!J212</f>
        <v>Core PA</v>
      </c>
      <c r="G213" s="197" t="str">
        <f>'Budget Filing Data'!H212</f>
        <v>No</v>
      </c>
      <c r="H213" s="196" t="s">
        <v>24</v>
      </c>
      <c r="I213" s="197" t="str">
        <f>'Budget Filing Data'!G212</f>
        <v>EM&amp;V</v>
      </c>
      <c r="J213" s="197" t="str">
        <f>'Budget Filing Data'!I212</f>
        <v>Evaluation Measurement and Verification</v>
      </c>
      <c r="K213" s="197" t="str">
        <f>'Budget Filing Data'!L212</f>
        <v>Evaluation Measurement and Verification</v>
      </c>
      <c r="L213" s="197">
        <f>'Budget Filing Data'!B212</f>
        <v>2030</v>
      </c>
      <c r="M213" s="610">
        <f t="shared" si="4"/>
        <v>0</v>
      </c>
      <c r="N213" s="197">
        <f>'Budget Filing Data'!AH212</f>
        <v>0</v>
      </c>
      <c r="O213" s="197">
        <f>'Budget Filing Data'!AI212</f>
        <v>0</v>
      </c>
      <c r="P213" s="197">
        <f>'Budget Filing Data'!AJ212</f>
        <v>0</v>
      </c>
      <c r="Q213" s="197">
        <f>'Budget Filing Data'!AK212</f>
        <v>0</v>
      </c>
      <c r="R213" s="197">
        <f>'Budget Filing Data'!X212</f>
        <v>0</v>
      </c>
      <c r="S213" s="197">
        <f>('Budget Filing Data'!AC212+'Budget Filing Data'!AD212+'Budget Filing Data'!AE212+'Budget Filing Data'!AP212)/'Budget Filing Data'!AA212</f>
        <v>0</v>
      </c>
      <c r="T213" s="197">
        <f>('Budget Filing Data'!AC212+'Budget Filing Data'!AD212)/'Budget Filing Data'!AB212</f>
        <v>0</v>
      </c>
      <c r="U213" s="197">
        <f>('Budget Filing Data'!AT212+'Budget Filing Data'!AU212)/('Budget Filing Data'!AV212+'Budget Filing Data'!AW212)</f>
        <v>0</v>
      </c>
      <c r="V213" s="197">
        <f>('Budget Filing Data'!AC212+'Budget Filing Data'!AD212+'Budget Filing Data'!AE212+'Budget Filing Data'!AP212)/'Budget Filing Data'!AA212</f>
        <v>0</v>
      </c>
      <c r="W213" s="197">
        <f>'Budget Filing Data'!Q212</f>
        <v>0</v>
      </c>
      <c r="X213" s="197">
        <f>'Budget Filing Data'!R212</f>
        <v>0</v>
      </c>
      <c r="Y213" s="197">
        <f>'Budget Filing Data'!S212</f>
        <v>0</v>
      </c>
      <c r="Z213" s="197">
        <f>'Budget Filing Data'!AF212</f>
        <v>0</v>
      </c>
      <c r="AA213" s="197">
        <f>'Budget Filing Data'!AG212</f>
        <v>0</v>
      </c>
      <c r="AB213" s="197">
        <f>'Budget Filing Data'!$T212</f>
        <v>0</v>
      </c>
      <c r="AC213" s="197">
        <f>'Budget Filing Data'!$S212</f>
        <v>0</v>
      </c>
      <c r="AD213" s="197">
        <f>'Budget Filing Data'!$V212</f>
        <v>0</v>
      </c>
      <c r="AE213" s="197">
        <f>'Budget Filing Data'!$W212</f>
        <v>0</v>
      </c>
      <c r="AF213" s="198"/>
    </row>
    <row r="214" spans="2:32" ht="15.75">
      <c r="B214" s="195" t="str">
        <f>'Budget Filing Data'!D213</f>
        <v>SCG-GRCL</v>
      </c>
      <c r="C214" s="195" t="str">
        <f>'Budget Filing Data'!E213</f>
        <v>GRC Labor Loaders</v>
      </c>
      <c r="D214" s="196"/>
      <c r="E214" s="196"/>
      <c r="F214" s="197" t="str">
        <f>'Budget Filing Data'!J213</f>
        <v>Core PA</v>
      </c>
      <c r="G214" s="197" t="str">
        <f>'Budget Filing Data'!H213</f>
        <v>No</v>
      </c>
      <c r="H214" s="196" t="s">
        <v>24</v>
      </c>
      <c r="I214" s="197" t="str">
        <f>'Budget Filing Data'!G213</f>
        <v>Cross Cutting</v>
      </c>
      <c r="J214" s="197" t="str">
        <f>'Budget Filing Data'!I213</f>
        <v>Pension and Benefits</v>
      </c>
      <c r="K214" s="197">
        <f>'Budget Filing Data'!L213</f>
        <v>0</v>
      </c>
      <c r="L214" s="197">
        <f>'Budget Filing Data'!B213</f>
        <v>2030</v>
      </c>
      <c r="M214" s="610">
        <f t="shared" si="4"/>
        <v>0</v>
      </c>
      <c r="N214" s="197">
        <f>'Budget Filing Data'!AH213</f>
        <v>0</v>
      </c>
      <c r="O214" s="197">
        <f>'Budget Filing Data'!AI213</f>
        <v>0</v>
      </c>
      <c r="P214" s="197">
        <f>'Budget Filing Data'!AJ213</f>
        <v>0</v>
      </c>
      <c r="Q214" s="197">
        <f>'Budget Filing Data'!AK213</f>
        <v>0</v>
      </c>
      <c r="R214" s="197">
        <f>'Budget Filing Data'!X213</f>
        <v>0</v>
      </c>
      <c r="S214" s="197">
        <f>('Budget Filing Data'!AC213+'Budget Filing Data'!AD213+'Budget Filing Data'!AE213+'Budget Filing Data'!AP213)/'Budget Filing Data'!AA213</f>
        <v>0</v>
      </c>
      <c r="T214" s="197">
        <f>('Budget Filing Data'!AC213+'Budget Filing Data'!AD213)/'Budget Filing Data'!AB213</f>
        <v>0</v>
      </c>
      <c r="U214" s="197">
        <f>('Budget Filing Data'!AT213+'Budget Filing Data'!AU213)/('Budget Filing Data'!AV213+'Budget Filing Data'!AW213)</f>
        <v>0</v>
      </c>
      <c r="V214" s="197">
        <f>('Budget Filing Data'!AC213+'Budget Filing Data'!AD213+'Budget Filing Data'!AE213+'Budget Filing Data'!AP213)/'Budget Filing Data'!AA213</f>
        <v>0</v>
      </c>
      <c r="W214" s="197">
        <f>'Budget Filing Data'!Q213</f>
        <v>0</v>
      </c>
      <c r="X214" s="197">
        <f>'Budget Filing Data'!R213</f>
        <v>0</v>
      </c>
      <c r="Y214" s="197">
        <f>'Budget Filing Data'!S213</f>
        <v>0</v>
      </c>
      <c r="Z214" s="197">
        <f>'Budget Filing Data'!AF213</f>
        <v>0</v>
      </c>
      <c r="AA214" s="197">
        <f>'Budget Filing Data'!AG213</f>
        <v>0</v>
      </c>
      <c r="AB214" s="197">
        <f>'Budget Filing Data'!$T213</f>
        <v>0</v>
      </c>
      <c r="AC214" s="197">
        <f>'Budget Filing Data'!$S213</f>
        <v>0</v>
      </c>
      <c r="AD214" s="197">
        <f>'Budget Filing Data'!$V213</f>
        <v>0</v>
      </c>
      <c r="AE214" s="197">
        <f>'Budget Filing Data'!$W213</f>
        <v>0</v>
      </c>
      <c r="AF214" s="198"/>
    </row>
    <row r="215" spans="2:32" ht="15.75">
      <c r="B215" s="195" t="str">
        <f>'Budget Filing Data'!D214</f>
        <v>SCG3995</v>
      </c>
      <c r="C215" s="195" t="str">
        <f>'Budget Filing Data'!E214</f>
        <v>Agriculture Energy Efficiency Program</v>
      </c>
      <c r="D215" s="434"/>
      <c r="E215" s="196"/>
      <c r="F215" s="197" t="str">
        <f>'Budget Filing Data'!J214</f>
        <v>Third Party</v>
      </c>
      <c r="G215" s="197" t="str">
        <f>'Budget Filing Data'!H214</f>
        <v>No</v>
      </c>
      <c r="H215" s="196" t="s">
        <v>24</v>
      </c>
      <c r="I215" s="197" t="str">
        <f>'Budget Filing Data'!G214</f>
        <v>Agricultural</v>
      </c>
      <c r="J215" s="197" t="str">
        <f>'Budget Filing Data'!I214</f>
        <v>Other</v>
      </c>
      <c r="K215" s="197" t="str">
        <f>'Budget Filing Data'!L214</f>
        <v>Resource Acquisition</v>
      </c>
      <c r="L215" s="197">
        <f>'Budget Filing Data'!B214</f>
        <v>2031</v>
      </c>
      <c r="M215" s="610">
        <f t="shared" si="4"/>
        <v>4154999.9959999993</v>
      </c>
      <c r="N215" s="197">
        <f>'Budget Filing Data'!AH214</f>
        <v>75360.800000000003</v>
      </c>
      <c r="O215" s="197">
        <f>'Budget Filing Data'!AI214</f>
        <v>66000</v>
      </c>
      <c r="P215" s="197">
        <f>'Budget Filing Data'!AJ214</f>
        <v>2495638.86</v>
      </c>
      <c r="Q215" s="197">
        <f>'Budget Filing Data'!AK214</f>
        <v>1518000.3359999999</v>
      </c>
      <c r="R215" s="197">
        <f>'Budget Filing Data'!X214</f>
        <v>7724986.801</v>
      </c>
      <c r="S215" s="197">
        <f>('Budget Filing Data'!AC214+'Budget Filing Data'!AD214+'Budget Filing Data'!AE214+'Budget Filing Data'!AP214)/'Budget Filing Data'!AA214</f>
        <v>1.7285038439172979</v>
      </c>
      <c r="T215" s="197">
        <f>('Budget Filing Data'!AC214+'Budget Filing Data'!AD214)/'Budget Filing Data'!AB214</f>
        <v>1.8961736675051799</v>
      </c>
      <c r="U215" s="197">
        <f>('Budget Filing Data'!AT214+'Budget Filing Data'!AU214)/('Budget Filing Data'!AV214+'Budget Filing Data'!AW214)</f>
        <v>0.8383961914014656</v>
      </c>
      <c r="V215" s="197">
        <f>('Budget Filing Data'!AC214+'Budget Filing Data'!AD214+'Budget Filing Data'!AE214+'Budget Filing Data'!AP214)/'Budget Filing Data'!AA214</f>
        <v>1.7285038439172979</v>
      </c>
      <c r="W215" s="197">
        <f>'Budget Filing Data'!Q214</f>
        <v>0</v>
      </c>
      <c r="X215" s="197">
        <f>'Budget Filing Data'!R214</f>
        <v>0</v>
      </c>
      <c r="Y215" s="197">
        <f>'Budget Filing Data'!S214</f>
        <v>468280.90159999998</v>
      </c>
      <c r="Z215" s="197">
        <f>'Budget Filing Data'!AF214</f>
        <v>0</v>
      </c>
      <c r="AA215" s="197">
        <f>'Budget Filing Data'!AG214</f>
        <v>2486.5715879999998</v>
      </c>
      <c r="AB215" s="197">
        <f>'Budget Filing Data'!$T214</f>
        <v>0</v>
      </c>
      <c r="AC215" s="197">
        <f>'Budget Filing Data'!$S214</f>
        <v>468280.90159999998</v>
      </c>
      <c r="AD215" s="197">
        <f>'Budget Filing Data'!$V214</f>
        <v>0</v>
      </c>
      <c r="AE215" s="197">
        <f>'Budget Filing Data'!$W214</f>
        <v>19744.698810000002</v>
      </c>
      <c r="AF215" s="198"/>
    </row>
    <row r="216" spans="2:32" ht="15.75">
      <c r="B216" s="195" t="str">
        <f>'Budget Filing Data'!D215</f>
        <v>SCG3996</v>
      </c>
      <c r="C216" s="195" t="str">
        <f>'Budget Filing Data'!E215</f>
        <v>Small/Medium Commercial Program</v>
      </c>
      <c r="D216" s="434" t="s">
        <v>48</v>
      </c>
      <c r="E216" s="434" t="s">
        <v>275</v>
      </c>
      <c r="F216" s="197" t="str">
        <f>'Budget Filing Data'!J215</f>
        <v>Third Party</v>
      </c>
      <c r="G216" s="197" t="str">
        <f>'Budget Filing Data'!H215</f>
        <v>No</v>
      </c>
      <c r="H216" s="196" t="s">
        <v>24</v>
      </c>
      <c r="I216" s="197" t="str">
        <f>'Budget Filing Data'!G215</f>
        <v>Commercial</v>
      </c>
      <c r="J216" s="197" t="str">
        <f>'Budget Filing Data'!I215</f>
        <v>Other</v>
      </c>
      <c r="K216" s="197" t="str">
        <f>'Budget Filing Data'!L215</f>
        <v>Resource Acquisition</v>
      </c>
      <c r="L216" s="197">
        <f>'Budget Filing Data'!B215</f>
        <v>2031</v>
      </c>
      <c r="M216" s="610">
        <f t="shared" si="4"/>
        <v>6225000</v>
      </c>
      <c r="N216" s="197">
        <f>'Budget Filing Data'!AH215</f>
        <v>551681.5</v>
      </c>
      <c r="O216" s="197">
        <f>'Budget Filing Data'!AI215</f>
        <v>420412</v>
      </c>
      <c r="P216" s="197">
        <f>'Budget Filing Data'!AJ215</f>
        <v>2436028.5</v>
      </c>
      <c r="Q216" s="197">
        <f>'Budget Filing Data'!AK215</f>
        <v>2816878</v>
      </c>
      <c r="R216" s="197">
        <f>'Budget Filing Data'!X215</f>
        <v>15300571.539999999</v>
      </c>
      <c r="S216" s="197">
        <f>('Budget Filing Data'!AC215+'Budget Filing Data'!AD215+'Budget Filing Data'!AE215+'Budget Filing Data'!AP215)/'Budget Filing Data'!AA215</f>
        <v>2.281073268321038</v>
      </c>
      <c r="T216" s="197">
        <f>('Budget Filing Data'!AC215+'Budget Filing Data'!AD215)/'Budget Filing Data'!AB215</f>
        <v>2.5156171910934693</v>
      </c>
      <c r="U216" s="197">
        <f>('Budget Filing Data'!AT215+'Budget Filing Data'!AU215)/('Budget Filing Data'!AV215+'Budget Filing Data'!AW215)</f>
        <v>0.86802010718724754</v>
      </c>
      <c r="V216" s="197">
        <f>('Budget Filing Data'!AC215+'Budget Filing Data'!AD215+'Budget Filing Data'!AE215+'Budget Filing Data'!AP215)/'Budget Filing Data'!AA215</f>
        <v>2.281073268321038</v>
      </c>
      <c r="W216" s="197">
        <f>'Budget Filing Data'!Q215</f>
        <v>984683.50600000005</v>
      </c>
      <c r="X216" s="197">
        <f>'Budget Filing Data'!R215</f>
        <v>145.81409049999999</v>
      </c>
      <c r="Y216" s="197">
        <f>'Budget Filing Data'!S215</f>
        <v>550121.03040000005</v>
      </c>
      <c r="Z216" s="197">
        <f>'Budget Filing Data'!AF215</f>
        <v>109.2115226</v>
      </c>
      <c r="AA216" s="197">
        <f>'Budget Filing Data'!AG215</f>
        <v>2921.1426710000001</v>
      </c>
      <c r="AB216" s="197">
        <f>'Budget Filing Data'!$T215</f>
        <v>11707939.449999999</v>
      </c>
      <c r="AC216" s="197">
        <f>'Budget Filing Data'!$S215</f>
        <v>550121.03040000005</v>
      </c>
      <c r="AD216" s="197">
        <f>'Budget Filing Data'!$V215</f>
        <v>1435.1946370000001</v>
      </c>
      <c r="AE216" s="197">
        <f>'Budget Filing Data'!$W215</f>
        <v>37716.47423</v>
      </c>
      <c r="AF216" s="198"/>
    </row>
    <row r="217" spans="2:32" ht="15.75">
      <c r="B217" s="195" t="str">
        <f>'Budget Filing Data'!D216</f>
        <v>SCG3997</v>
      </c>
      <c r="C217" s="195" t="str">
        <f>'Budget Filing Data'!E216</f>
        <v>Large Commercial Energy Efficiency Program</v>
      </c>
      <c r="D217" s="434"/>
      <c r="E217" s="434"/>
      <c r="F217" s="197" t="str">
        <f>'Budget Filing Data'!J216</f>
        <v>Third Party</v>
      </c>
      <c r="G217" s="197" t="str">
        <f>'Budget Filing Data'!H216</f>
        <v>No</v>
      </c>
      <c r="H217" s="196" t="s">
        <v>24</v>
      </c>
      <c r="I217" s="197" t="str">
        <f>'Budget Filing Data'!G216</f>
        <v>Commercial</v>
      </c>
      <c r="J217" s="197" t="str">
        <f>'Budget Filing Data'!I216</f>
        <v>Other</v>
      </c>
      <c r="K217" s="197" t="str">
        <f>'Budget Filing Data'!L216</f>
        <v>Resource Acquisition</v>
      </c>
      <c r="L217" s="197">
        <f>'Budget Filing Data'!B216</f>
        <v>2031</v>
      </c>
      <c r="M217" s="610">
        <f t="shared" si="4"/>
        <v>3899999.9979999997</v>
      </c>
      <c r="N217" s="197">
        <f>'Budget Filing Data'!AH216</f>
        <v>309621.90000000002</v>
      </c>
      <c r="O217" s="197">
        <f>'Budget Filing Data'!AI216</f>
        <v>170230</v>
      </c>
      <c r="P217" s="197">
        <f>'Budget Filing Data'!AJ216</f>
        <v>960934.19</v>
      </c>
      <c r="Q217" s="197">
        <f>'Budget Filing Data'!AK216</f>
        <v>2459213.9079999998</v>
      </c>
      <c r="R217" s="197">
        <f>'Budget Filing Data'!X216</f>
        <v>14052867.92</v>
      </c>
      <c r="S217" s="197">
        <f>('Budget Filing Data'!AC216+'Budget Filing Data'!AD216+'Budget Filing Data'!AE216+'Budget Filing Data'!AP216)/'Budget Filing Data'!AA216</f>
        <v>2.2506135235839886</v>
      </c>
      <c r="T217" s="197">
        <f>('Budget Filing Data'!AC216+'Budget Filing Data'!AD216)/'Budget Filing Data'!AB216</f>
        <v>3.7277791419608888</v>
      </c>
      <c r="U217" s="197">
        <f>('Budget Filing Data'!AT216+'Budget Filing Data'!AU216)/('Budget Filing Data'!AV216+'Budget Filing Data'!AW216)</f>
        <v>1.034618992068179</v>
      </c>
      <c r="V217" s="197">
        <f>('Budget Filing Data'!AC216+'Budget Filing Data'!AD216+'Budget Filing Data'!AE216+'Budget Filing Data'!AP216)/'Budget Filing Data'!AA216</f>
        <v>2.2506135235839886</v>
      </c>
      <c r="W217" s="197">
        <f>'Budget Filing Data'!Q216</f>
        <v>44576.518609999999</v>
      </c>
      <c r="X217" s="197">
        <f>'Budget Filing Data'!R216</f>
        <v>5.6259828809999997</v>
      </c>
      <c r="Y217" s="197">
        <f>'Budget Filing Data'!S216</f>
        <v>1227178.787</v>
      </c>
      <c r="Z217" s="197">
        <f>'Budget Filing Data'!AF216</f>
        <v>4.072261525</v>
      </c>
      <c r="AA217" s="197">
        <f>'Budget Filing Data'!AG216</f>
        <v>6516.3193579999997</v>
      </c>
      <c r="AB217" s="197">
        <f>'Budget Filing Data'!$T216</f>
        <v>491595.20270000002</v>
      </c>
      <c r="AC217" s="197">
        <f>'Budget Filing Data'!$S216</f>
        <v>1227178.787</v>
      </c>
      <c r="AD217" s="197">
        <f>'Budget Filing Data'!$V216</f>
        <v>52.142622799999998</v>
      </c>
      <c r="AE217" s="197">
        <f>'Budget Filing Data'!$W216</f>
        <v>34744.152840000002</v>
      </c>
      <c r="AF217" s="198"/>
    </row>
    <row r="218" spans="2:32" ht="15.75">
      <c r="B218" s="195" t="str">
        <f>'Budget Filing Data'!D217</f>
        <v>SCG3998</v>
      </c>
      <c r="C218" s="195" t="str">
        <f>'Budget Filing Data'!E217</f>
        <v>Industrial Energy Efficiency Program</v>
      </c>
      <c r="D218" s="434" t="s">
        <v>48</v>
      </c>
      <c r="E218" s="434" t="s">
        <v>275</v>
      </c>
      <c r="F218" s="197" t="str">
        <f>'Budget Filing Data'!J217</f>
        <v>Third Party</v>
      </c>
      <c r="G218" s="197" t="str">
        <f>'Budget Filing Data'!H217</f>
        <v>No</v>
      </c>
      <c r="H218" s="196" t="s">
        <v>24</v>
      </c>
      <c r="I218" s="197" t="str">
        <f>'Budget Filing Data'!G217</f>
        <v>Industrial</v>
      </c>
      <c r="J218" s="197" t="str">
        <f>'Budget Filing Data'!I217</f>
        <v>Other</v>
      </c>
      <c r="K218" s="197" t="str">
        <f>'Budget Filing Data'!L217</f>
        <v>Resource Acquisition</v>
      </c>
      <c r="L218" s="197">
        <f>'Budget Filing Data'!B217</f>
        <v>2031</v>
      </c>
      <c r="M218" s="610">
        <f t="shared" si="4"/>
        <v>6085000.0010000002</v>
      </c>
      <c r="N218" s="197">
        <f>'Budget Filing Data'!AH217</f>
        <v>514366.83</v>
      </c>
      <c r="O218" s="197">
        <f>'Budget Filing Data'!AI217</f>
        <v>199813.33</v>
      </c>
      <c r="P218" s="197">
        <f>'Budget Filing Data'!AJ217</f>
        <v>2751913.94</v>
      </c>
      <c r="Q218" s="197">
        <f>'Budget Filing Data'!AK217</f>
        <v>2618905.9010000001</v>
      </c>
      <c r="R218" s="197">
        <f>'Budget Filing Data'!X217</f>
        <v>26071613.379999999</v>
      </c>
      <c r="S218" s="197">
        <f>('Budget Filing Data'!AC217+'Budget Filing Data'!AD217+'Budget Filing Data'!AE217+'Budget Filing Data'!AP217)/'Budget Filing Data'!AA217</f>
        <v>3.0461442998078851</v>
      </c>
      <c r="T218" s="197">
        <f>('Budget Filing Data'!AC217+'Budget Filing Data'!AD217)/'Budget Filing Data'!AB217</f>
        <v>4.3852967481299734</v>
      </c>
      <c r="U218" s="197">
        <f>('Budget Filing Data'!AT217+'Budget Filing Data'!AU217)/('Budget Filing Data'!AV217+'Budget Filing Data'!AW217)</f>
        <v>1.1097546554291167</v>
      </c>
      <c r="V218" s="197">
        <f>('Budget Filing Data'!AC217+'Budget Filing Data'!AD217+'Budget Filing Data'!AE217+'Budget Filing Data'!AP217)/'Budget Filing Data'!AA217</f>
        <v>3.0461442998078851</v>
      </c>
      <c r="W218" s="197">
        <f>'Budget Filing Data'!Q217</f>
        <v>0</v>
      </c>
      <c r="X218" s="197">
        <f>'Budget Filing Data'!R217</f>
        <v>0</v>
      </c>
      <c r="Y218" s="197">
        <f>'Budget Filing Data'!S217</f>
        <v>1474215.7990000001</v>
      </c>
      <c r="Z218" s="197">
        <f>'Budget Filing Data'!AF217</f>
        <v>0</v>
      </c>
      <c r="AA218" s="197">
        <f>'Budget Filing Data'!AG217</f>
        <v>7828.0858909999997</v>
      </c>
      <c r="AB218" s="197">
        <f>'Budget Filing Data'!$T217</f>
        <v>0</v>
      </c>
      <c r="AC218" s="197">
        <f>'Budget Filing Data'!$S217</f>
        <v>1474215.7990000001</v>
      </c>
      <c r="AD218" s="197">
        <f>'Budget Filing Data'!$V217</f>
        <v>0</v>
      </c>
      <c r="AE218" s="197">
        <f>'Budget Filing Data'!$W217</f>
        <v>65622.119640000004</v>
      </c>
      <c r="AF218" s="198"/>
    </row>
    <row r="219" spans="2:32" ht="15.75">
      <c r="B219" s="195" t="str">
        <f>'Budget Filing Data'!D218</f>
        <v>SCG3999</v>
      </c>
      <c r="C219" s="195" t="str">
        <f>'Budget Filing Data'!E218</f>
        <v>Public Direct Install Program</v>
      </c>
      <c r="D219" s="434" t="s">
        <v>42</v>
      </c>
      <c r="E219" s="434" t="s">
        <v>276</v>
      </c>
      <c r="F219" s="197" t="str">
        <f>'Budget Filing Data'!J218</f>
        <v>Third Party</v>
      </c>
      <c r="G219" s="197" t="str">
        <f>'Budget Filing Data'!H218</f>
        <v>No</v>
      </c>
      <c r="H219" s="196" t="s">
        <v>24</v>
      </c>
      <c r="I219" s="197" t="str">
        <f>'Budget Filing Data'!G218</f>
        <v>Public</v>
      </c>
      <c r="J219" s="197" t="str">
        <f>'Budget Filing Data'!I218</f>
        <v>Other</v>
      </c>
      <c r="K219" s="197" t="str">
        <f>'Budget Filing Data'!L218</f>
        <v>Resource Acquisition</v>
      </c>
      <c r="L219" s="197">
        <f>'Budget Filing Data'!B218</f>
        <v>2031</v>
      </c>
      <c r="M219" s="610">
        <f t="shared" si="4"/>
        <v>5150000</v>
      </c>
      <c r="N219" s="197">
        <f>'Budget Filing Data'!AH218</f>
        <v>158428.70000000001</v>
      </c>
      <c r="O219" s="197">
        <f>'Budget Filing Data'!AI218</f>
        <v>150000</v>
      </c>
      <c r="P219" s="197">
        <f>'Budget Filing Data'!AJ218</f>
        <v>741571.3</v>
      </c>
      <c r="Q219" s="197">
        <f>'Budget Filing Data'!AK218</f>
        <v>4100000</v>
      </c>
      <c r="R219" s="197">
        <f>'Budget Filing Data'!X218</f>
        <v>21719958.300000001</v>
      </c>
      <c r="S219" s="197">
        <f>('Budget Filing Data'!AC218+'Budget Filing Data'!AD218+'Budget Filing Data'!AE218+'Budget Filing Data'!AP218)/'Budget Filing Data'!AA218</f>
        <v>4.341562288005</v>
      </c>
      <c r="T219" s="197">
        <f>('Budget Filing Data'!AC218+'Budget Filing Data'!AD218)/'Budget Filing Data'!AB218</f>
        <v>4.341562288005</v>
      </c>
      <c r="U219" s="197">
        <f>('Budget Filing Data'!AT218+'Budget Filing Data'!AU218)/('Budget Filing Data'!AV218+'Budget Filing Data'!AW218)</f>
        <v>1.1381262162974506</v>
      </c>
      <c r="V219" s="197">
        <f>('Budget Filing Data'!AC218+'Budget Filing Data'!AD218+'Budget Filing Data'!AE218+'Budget Filing Data'!AP218)/'Budget Filing Data'!AA218</f>
        <v>4.341562288005</v>
      </c>
      <c r="W219" s="197">
        <f>'Budget Filing Data'!Q218</f>
        <v>-17143.789130000001</v>
      </c>
      <c r="X219" s="197">
        <f>'Budget Filing Data'!R218</f>
        <v>-1.1011618839999999</v>
      </c>
      <c r="Y219" s="197">
        <f>'Budget Filing Data'!S218</f>
        <v>1003223.785</v>
      </c>
      <c r="Z219" s="197">
        <f>'Budget Filing Data'!AF218</f>
        <v>-2.3341275339999998</v>
      </c>
      <c r="AA219" s="197">
        <f>'Budget Filing Data'!AG218</f>
        <v>5327.118297</v>
      </c>
      <c r="AB219" s="197">
        <f>'Budget Filing Data'!$T218</f>
        <v>-342875.78259999998</v>
      </c>
      <c r="AC219" s="197">
        <f>'Budget Filing Data'!$S218</f>
        <v>1003223.785</v>
      </c>
      <c r="AD219" s="197">
        <f>'Budget Filing Data'!$V218</f>
        <v>-47.275012310000001</v>
      </c>
      <c r="AE219" s="197">
        <f>'Budget Filing Data'!$W218</f>
        <v>56010.477579999999</v>
      </c>
      <c r="AF219" s="198"/>
    </row>
    <row r="220" spans="2:32" ht="15.75">
      <c r="B220" s="195" t="str">
        <f>'Budget Filing Data'!D219</f>
        <v>SCG4000</v>
      </c>
      <c r="C220" s="195" t="str">
        <f>'Budget Filing Data'!E219</f>
        <v>Large Public Energy Efficiency Program</v>
      </c>
      <c r="D220" s="434"/>
      <c r="E220" s="434"/>
      <c r="F220" s="197" t="str">
        <f>'Budget Filing Data'!J219</f>
        <v>Third Party</v>
      </c>
      <c r="G220" s="197" t="str">
        <f>'Budget Filing Data'!H219</f>
        <v>No</v>
      </c>
      <c r="H220" s="196" t="s">
        <v>24</v>
      </c>
      <c r="I220" s="197" t="str">
        <f>'Budget Filing Data'!G219</f>
        <v>Public</v>
      </c>
      <c r="J220" s="197" t="str">
        <f>'Budget Filing Data'!I219</f>
        <v>Other</v>
      </c>
      <c r="K220" s="197" t="str">
        <f>'Budget Filing Data'!L219</f>
        <v>Resource Acquisition</v>
      </c>
      <c r="L220" s="197">
        <f>'Budget Filing Data'!B219</f>
        <v>2031</v>
      </c>
      <c r="M220" s="610">
        <f t="shared" si="4"/>
        <v>1850000</v>
      </c>
      <c r="N220" s="197">
        <f>'Budget Filing Data'!AH219</f>
        <v>103264.45</v>
      </c>
      <c r="O220" s="197">
        <f>'Budget Filing Data'!AI219</f>
        <v>175000</v>
      </c>
      <c r="P220" s="197">
        <f>'Budget Filing Data'!AJ219</f>
        <v>655105.55000000005</v>
      </c>
      <c r="Q220" s="197">
        <f>'Budget Filing Data'!AK219</f>
        <v>916630</v>
      </c>
      <c r="R220" s="197">
        <f>'Budget Filing Data'!X219</f>
        <v>4272418.9869999997</v>
      </c>
      <c r="S220" s="197">
        <f>('Budget Filing Data'!AC219+'Budget Filing Data'!AD219+'Budget Filing Data'!AE219+'Budget Filing Data'!AP219)/'Budget Filing Data'!AA219</f>
        <v>1.7968828736216398</v>
      </c>
      <c r="T220" s="197">
        <f>('Budget Filing Data'!AC219+'Budget Filing Data'!AD219)/'Budget Filing Data'!AB219</f>
        <v>2.3511004852144763</v>
      </c>
      <c r="U220" s="197">
        <f>('Budget Filing Data'!AT219+'Budget Filing Data'!AU219)/('Budget Filing Data'!AV219+'Budget Filing Data'!AW219)</f>
        <v>0.92676161070909491</v>
      </c>
      <c r="V220" s="197">
        <f>('Budget Filing Data'!AC219+'Budget Filing Data'!AD219+'Budget Filing Data'!AE219+'Budget Filing Data'!AP219)/'Budget Filing Data'!AA219</f>
        <v>1.7968828736216398</v>
      </c>
      <c r="W220" s="197">
        <f>'Budget Filing Data'!Q219</f>
        <v>107138.68</v>
      </c>
      <c r="X220" s="197">
        <f>'Budget Filing Data'!R219</f>
        <v>3.47045</v>
      </c>
      <c r="Y220" s="197">
        <f>'Budget Filing Data'!S219</f>
        <v>223402.82</v>
      </c>
      <c r="Z220" s="197">
        <f>'Budget Filing Data'!AF219</f>
        <v>2.6437690210000002</v>
      </c>
      <c r="AA220" s="197">
        <f>'Budget Filing Data'!AG219</f>
        <v>1186.2689740000001</v>
      </c>
      <c r="AB220" s="197">
        <f>'Budget Filing Data'!$T219</f>
        <v>865642.64599999995</v>
      </c>
      <c r="AC220" s="197">
        <f>'Budget Filing Data'!$S219</f>
        <v>223402.82</v>
      </c>
      <c r="AD220" s="197">
        <f>'Budget Filing Data'!$V219</f>
        <v>36.718555770000002</v>
      </c>
      <c r="AE220" s="197">
        <f>'Budget Filing Data'!$W219</f>
        <v>10791.168379999999</v>
      </c>
      <c r="AF220" s="198"/>
    </row>
    <row r="221" spans="2:32" ht="15.75">
      <c r="B221" s="195" t="str">
        <f>'Budget Filing Data'!D220</f>
        <v>SCG4001</v>
      </c>
      <c r="C221" s="195" t="str">
        <f>'Budget Filing Data'!E220</f>
        <v>Regional Energy Pathways</v>
      </c>
      <c r="D221" s="196"/>
      <c r="E221" s="434"/>
      <c r="F221" s="197" t="str">
        <f>'Budget Filing Data'!J220</f>
        <v>Core PA</v>
      </c>
      <c r="G221" s="197" t="str">
        <f>'Budget Filing Data'!H220</f>
        <v>No</v>
      </c>
      <c r="H221" s="196" t="s">
        <v>15</v>
      </c>
      <c r="I221" s="197" t="str">
        <f>'Budget Filing Data'!G220</f>
        <v>Public</v>
      </c>
      <c r="J221" s="197" t="str">
        <f>'Budget Filing Data'!I220</f>
        <v>Government Partnership</v>
      </c>
      <c r="K221" s="197" t="str">
        <f>'Budget Filing Data'!L220</f>
        <v>Market Support</v>
      </c>
      <c r="L221" s="197">
        <f>'Budget Filing Data'!B220</f>
        <v>2031</v>
      </c>
      <c r="M221" s="610">
        <f t="shared" si="4"/>
        <v>1875000</v>
      </c>
      <c r="N221" s="197">
        <f>'Budget Filing Data'!AH220</f>
        <v>164977.25</v>
      </c>
      <c r="O221" s="197">
        <f>'Budget Filing Data'!AI220</f>
        <v>50397</v>
      </c>
      <c r="P221" s="197">
        <f>'Budget Filing Data'!AJ220</f>
        <v>1659625.75</v>
      </c>
      <c r="Q221" s="197">
        <f>'Budget Filing Data'!AK220</f>
        <v>0</v>
      </c>
      <c r="R221" s="197">
        <f>'Budget Filing Data'!X220</f>
        <v>0</v>
      </c>
      <c r="S221" s="197">
        <f>('Budget Filing Data'!AC220+'Budget Filing Data'!AD220+'Budget Filing Data'!AE220+'Budget Filing Data'!AP220)/'Budget Filing Data'!AA220</f>
        <v>0</v>
      </c>
      <c r="T221" s="197">
        <f>('Budget Filing Data'!AC220+'Budget Filing Data'!AD220)/'Budget Filing Data'!AB220</f>
        <v>0</v>
      </c>
      <c r="U221" s="197">
        <f>('Budget Filing Data'!AT220+'Budget Filing Data'!AU220)/('Budget Filing Data'!AV220+'Budget Filing Data'!AW220)</f>
        <v>0</v>
      </c>
      <c r="V221" s="197">
        <f>('Budget Filing Data'!AC220+'Budget Filing Data'!AD220+'Budget Filing Data'!AE220+'Budget Filing Data'!AP220)/'Budget Filing Data'!AA220</f>
        <v>0</v>
      </c>
      <c r="W221" s="197">
        <f>'Budget Filing Data'!Q220</f>
        <v>0</v>
      </c>
      <c r="X221" s="197">
        <f>'Budget Filing Data'!R220</f>
        <v>0</v>
      </c>
      <c r="Y221" s="197">
        <f>'Budget Filing Data'!S220</f>
        <v>0</v>
      </c>
      <c r="Z221" s="197">
        <f>'Budget Filing Data'!AF220</f>
        <v>0</v>
      </c>
      <c r="AA221" s="197">
        <f>'Budget Filing Data'!AG220</f>
        <v>0</v>
      </c>
      <c r="AB221" s="197">
        <f>'Budget Filing Data'!$T220</f>
        <v>0</v>
      </c>
      <c r="AC221" s="197">
        <f>'Budget Filing Data'!$S220</f>
        <v>0</v>
      </c>
      <c r="AD221" s="197">
        <f>'Budget Filing Data'!$V220</f>
        <v>0</v>
      </c>
      <c r="AE221" s="197">
        <f>'Budget Filing Data'!$W220</f>
        <v>0</v>
      </c>
      <c r="AF221" s="198"/>
    </row>
    <row r="222" spans="2:32" ht="15.75">
      <c r="B222" s="195" t="str">
        <f>'Budget Filing Data'!D221</f>
        <v>SCG4002</v>
      </c>
      <c r="C222" s="195" t="str">
        <f>'Budget Filing Data'!E221</f>
        <v>Multifamily Direct Install Program</v>
      </c>
      <c r="D222" s="434" t="s">
        <v>48</v>
      </c>
      <c r="E222" s="434" t="s">
        <v>275</v>
      </c>
      <c r="F222" s="197" t="str">
        <f>'Budget Filing Data'!J221</f>
        <v>Third Party</v>
      </c>
      <c r="G222" s="197" t="str">
        <f>'Budget Filing Data'!H221</f>
        <v>No</v>
      </c>
      <c r="H222" s="196" t="s">
        <v>24</v>
      </c>
      <c r="I222" s="197" t="str">
        <f>'Budget Filing Data'!G221</f>
        <v>Residential</v>
      </c>
      <c r="J222" s="197" t="str">
        <f>'Budget Filing Data'!I221</f>
        <v>Other</v>
      </c>
      <c r="K222" s="197" t="str">
        <f>'Budget Filing Data'!L221</f>
        <v>Resource Acquisition</v>
      </c>
      <c r="L222" s="197">
        <f>'Budget Filing Data'!B221</f>
        <v>2031</v>
      </c>
      <c r="M222" s="610">
        <f t="shared" si="4"/>
        <v>4700000.0039999997</v>
      </c>
      <c r="N222" s="197">
        <f>'Budget Filing Data'!AH221</f>
        <v>171602.6</v>
      </c>
      <c r="O222" s="197">
        <f>'Budget Filing Data'!AI221</f>
        <v>157433</v>
      </c>
      <c r="P222" s="197">
        <f>'Budget Filing Data'!AJ221</f>
        <v>788397.74</v>
      </c>
      <c r="Q222" s="197">
        <f>'Budget Filing Data'!AK221</f>
        <v>3582566.6639999999</v>
      </c>
      <c r="R222" s="197">
        <f>'Budget Filing Data'!X221</f>
        <v>3752584.602</v>
      </c>
      <c r="S222" s="197">
        <f>('Budget Filing Data'!AC221+'Budget Filing Data'!AD221+'Budget Filing Data'!AE221+'Budget Filing Data'!AP221)/'Budget Filing Data'!AA221</f>
        <v>0.81120604279765796</v>
      </c>
      <c r="T222" s="197">
        <f>('Budget Filing Data'!AC221+'Budget Filing Data'!AD221)/'Budget Filing Data'!AB221</f>
        <v>0.83181064474959276</v>
      </c>
      <c r="U222" s="197">
        <f>('Budget Filing Data'!AT221+'Budget Filing Data'!AU221)/('Budget Filing Data'!AV221+'Budget Filing Data'!AW221)</f>
        <v>0.49348683202243337</v>
      </c>
      <c r="V222" s="197">
        <f>('Budget Filing Data'!AC221+'Budget Filing Data'!AD221+'Budget Filing Data'!AE221+'Budget Filing Data'!AP221)/'Budget Filing Data'!AA221</f>
        <v>0.81120604279765796</v>
      </c>
      <c r="W222" s="197">
        <f>'Budget Filing Data'!Q221</f>
        <v>-2013.3698340000001</v>
      </c>
      <c r="X222" s="197">
        <f>'Budget Filing Data'!R221</f>
        <v>-1.237982251</v>
      </c>
      <c r="Y222" s="197">
        <f>'Budget Filing Data'!S221</f>
        <v>171034.22889999999</v>
      </c>
      <c r="Z222" s="197">
        <f>'Budget Filing Data'!AF221</f>
        <v>-0.98545435800000003</v>
      </c>
      <c r="AA222" s="197">
        <f>'Budget Filing Data'!AG221</f>
        <v>908.1917555</v>
      </c>
      <c r="AB222" s="197">
        <f>'Budget Filing Data'!$T221</f>
        <v>-100424.7167</v>
      </c>
      <c r="AC222" s="197">
        <f>'Budget Filing Data'!$S221</f>
        <v>171034.22889999999</v>
      </c>
      <c r="AD222" s="197">
        <f>'Budget Filing Data'!$V221</f>
        <v>-19.558448649999999</v>
      </c>
      <c r="AE222" s="197">
        <f>'Budget Filing Data'!$W221</f>
        <v>9642.5043569999998</v>
      </c>
      <c r="AF222" s="198"/>
    </row>
    <row r="223" spans="2:32" ht="15.75">
      <c r="B223" s="195" t="str">
        <f>'Budget Filing Data'!D222</f>
        <v>SCG4003</v>
      </c>
      <c r="C223" s="195" t="str">
        <f>'Budget Filing Data'!E222</f>
        <v>Mobile Home Direct Install Program</v>
      </c>
      <c r="D223" s="434" t="s">
        <v>48</v>
      </c>
      <c r="E223" s="434" t="s">
        <v>275</v>
      </c>
      <c r="F223" s="197" t="str">
        <f>'Budget Filing Data'!J222</f>
        <v>Third Party</v>
      </c>
      <c r="G223" s="197" t="str">
        <f>'Budget Filing Data'!H222</f>
        <v>No</v>
      </c>
      <c r="H223" s="196" t="s">
        <v>24</v>
      </c>
      <c r="I223" s="197" t="str">
        <f>'Budget Filing Data'!G222</f>
        <v>Residential</v>
      </c>
      <c r="J223" s="197" t="str">
        <f>'Budget Filing Data'!I222</f>
        <v>Other</v>
      </c>
      <c r="K223" s="197" t="str">
        <f>'Budget Filing Data'!L222</f>
        <v>Equity</v>
      </c>
      <c r="L223" s="197">
        <f>'Budget Filing Data'!B222</f>
        <v>2031</v>
      </c>
      <c r="M223" s="610">
        <f t="shared" si="4"/>
        <v>3855000</v>
      </c>
      <c r="N223" s="197">
        <f>'Budget Filing Data'!AH222</f>
        <v>161459.4</v>
      </c>
      <c r="O223" s="197">
        <f>'Budget Filing Data'!AI222</f>
        <v>112500</v>
      </c>
      <c r="P223" s="197">
        <f>'Budget Filing Data'!AJ222</f>
        <v>506040.6</v>
      </c>
      <c r="Q223" s="197">
        <f>'Budget Filing Data'!AK222</f>
        <v>3075000</v>
      </c>
      <c r="R223" s="197">
        <f>'Budget Filing Data'!X222</f>
        <v>2115028.12</v>
      </c>
      <c r="S223" s="197">
        <f>('Budget Filing Data'!AC222+'Budget Filing Data'!AD222+'Budget Filing Data'!AE222+'Budget Filing Data'!AP222)/'Budget Filing Data'!AA222</f>
        <v>0.56482108827673128</v>
      </c>
      <c r="T223" s="197">
        <f>('Budget Filing Data'!AC222+'Budget Filing Data'!AD222)/'Budget Filing Data'!AB222</f>
        <v>0.56342895174752117</v>
      </c>
      <c r="U223" s="197">
        <f>('Budget Filing Data'!AT222+'Budget Filing Data'!AU222)/('Budget Filing Data'!AV222+'Budget Filing Data'!AW222)</f>
        <v>0.32993322686414739</v>
      </c>
      <c r="V223" s="197">
        <f>('Budget Filing Data'!AC222+'Budget Filing Data'!AD222+'Budget Filing Data'!AE222+'Budget Filing Data'!AP222)/'Budget Filing Data'!AA222</f>
        <v>0.56482108827673128</v>
      </c>
      <c r="W223" s="197">
        <f>'Budget Filing Data'!Q222</f>
        <v>526180.42489999998</v>
      </c>
      <c r="X223" s="197">
        <f>'Budget Filing Data'!R222</f>
        <v>339.74101539999998</v>
      </c>
      <c r="Y223" s="197">
        <f>'Budget Filing Data'!S222</f>
        <v>43971.535279999996</v>
      </c>
      <c r="Z223" s="197">
        <f>'Budget Filing Data'!AF222</f>
        <v>72.808809019999998</v>
      </c>
      <c r="AA223" s="197">
        <f>'Budget Filing Data'!AG222</f>
        <v>233.48885229999999</v>
      </c>
      <c r="AB223" s="197">
        <f>'Budget Filing Data'!$T222</f>
        <v>6681781.8130000001</v>
      </c>
      <c r="AC223" s="197">
        <f>'Budget Filing Data'!$S222</f>
        <v>43971.535279999996</v>
      </c>
      <c r="AD223" s="197">
        <f>'Budget Filing Data'!$V222</f>
        <v>872.83826880000004</v>
      </c>
      <c r="AE223" s="197">
        <f>'Budget Filing Data'!$W222</f>
        <v>3727.811698</v>
      </c>
      <c r="AF223" s="198"/>
    </row>
    <row r="224" spans="2:32" ht="15.75">
      <c r="B224" s="195" t="str">
        <f>'Budget Filing Data'!D223</f>
        <v>SCG4004</v>
      </c>
      <c r="C224" s="195" t="str">
        <f>'Budget Filing Data'!E223</f>
        <v>Community Language Efficiency Outreach Program</v>
      </c>
      <c r="D224" s="196"/>
      <c r="E224" s="434"/>
      <c r="F224" s="197" t="str">
        <f>'Budget Filing Data'!J223</f>
        <v>Third Party</v>
      </c>
      <c r="G224" s="197" t="str">
        <f>'Budget Filing Data'!H223</f>
        <v>No</v>
      </c>
      <c r="H224" s="196" t="s">
        <v>24</v>
      </c>
      <c r="I224" s="197" t="str">
        <f>'Budget Filing Data'!G223</f>
        <v>Residential</v>
      </c>
      <c r="J224" s="197" t="str">
        <f>'Budget Filing Data'!I223</f>
        <v>Other</v>
      </c>
      <c r="K224" s="197" t="str">
        <f>'Budget Filing Data'!L223</f>
        <v>Equity</v>
      </c>
      <c r="L224" s="197">
        <f>'Budget Filing Data'!B223</f>
        <v>2031</v>
      </c>
      <c r="M224" s="610">
        <f t="shared" si="4"/>
        <v>5545000</v>
      </c>
      <c r="N224" s="197">
        <f>'Budget Filing Data'!AH223</f>
        <v>304660.05</v>
      </c>
      <c r="O224" s="197">
        <f>'Budget Filing Data'!AI223</f>
        <v>206250</v>
      </c>
      <c r="P224" s="197">
        <f>'Budget Filing Data'!AJ223</f>
        <v>1137841.1499999999</v>
      </c>
      <c r="Q224" s="197">
        <f>'Budget Filing Data'!AK223</f>
        <v>3896248.8</v>
      </c>
      <c r="R224" s="197">
        <f>'Budget Filing Data'!X223</f>
        <v>3177955.4569999999</v>
      </c>
      <c r="S224" s="197">
        <f>('Budget Filing Data'!AC223+'Budget Filing Data'!AD223+'Budget Filing Data'!AE223+'Budget Filing Data'!AP223)/'Budget Filing Data'!AA223</f>
        <v>0.59518362720115259</v>
      </c>
      <c r="T224" s="197">
        <f>('Budget Filing Data'!AC223+'Budget Filing Data'!AD223)/'Budget Filing Data'!AB223</f>
        <v>0.58735256247133727</v>
      </c>
      <c r="U224" s="197">
        <f>('Budget Filing Data'!AT223+'Budget Filing Data'!AU223)/('Budget Filing Data'!AV223+'Budget Filing Data'!AW223)</f>
        <v>0.38191936923640851</v>
      </c>
      <c r="V224" s="197">
        <f>('Budget Filing Data'!AC223+'Budget Filing Data'!AD223+'Budget Filing Data'!AE223+'Budget Filing Data'!AP223)/'Budget Filing Data'!AA223</f>
        <v>0.59518362720115259</v>
      </c>
      <c r="W224" s="197">
        <f>'Budget Filing Data'!Q223</f>
        <v>249704.6715</v>
      </c>
      <c r="X224" s="197">
        <f>'Budget Filing Data'!R223</f>
        <v>325.36969049999999</v>
      </c>
      <c r="Y224" s="197">
        <f>'Budget Filing Data'!S223</f>
        <v>94377.163870000004</v>
      </c>
      <c r="Z224" s="197">
        <f>'Budget Filing Data'!AF223</f>
        <v>34.867306110000001</v>
      </c>
      <c r="AA224" s="197">
        <f>'Budget Filing Data'!AG223</f>
        <v>501.14274010000003</v>
      </c>
      <c r="AB224" s="197">
        <f>'Budget Filing Data'!$T223</f>
        <v>4084472.165</v>
      </c>
      <c r="AC224" s="197">
        <f>'Budget Filing Data'!$S223</f>
        <v>94377.163870000004</v>
      </c>
      <c r="AD224" s="197">
        <f>'Budget Filing Data'!$V223</f>
        <v>634.98891909999998</v>
      </c>
      <c r="AE224" s="197">
        <f>'Budget Filing Data'!$W223</f>
        <v>7166.5966619999999</v>
      </c>
      <c r="AF224" s="198"/>
    </row>
    <row r="225" spans="2:32" ht="15.75">
      <c r="B225" s="195" t="str">
        <f>'Budget Filing Data'!D224</f>
        <v>SCG4005</v>
      </c>
      <c r="C225" s="195" t="str">
        <f>'Budget Filing Data'!E224</f>
        <v>Multifamily Whole Building Program</v>
      </c>
      <c r="D225" s="434" t="s">
        <v>48</v>
      </c>
      <c r="E225" s="434" t="s">
        <v>275</v>
      </c>
      <c r="F225" s="197" t="str">
        <f>'Budget Filing Data'!J224</f>
        <v>Third Party</v>
      </c>
      <c r="G225" s="197" t="str">
        <f>'Budget Filing Data'!H224</f>
        <v>No</v>
      </c>
      <c r="H225" s="196" t="s">
        <v>24</v>
      </c>
      <c r="I225" s="197" t="str">
        <f>'Budget Filing Data'!G224</f>
        <v>Residential</v>
      </c>
      <c r="J225" s="197" t="str">
        <f>'Budget Filing Data'!I224</f>
        <v>Other</v>
      </c>
      <c r="K225" s="197" t="str">
        <f>'Budget Filing Data'!L224</f>
        <v>Equity</v>
      </c>
      <c r="L225" s="197">
        <f>'Budget Filing Data'!B224</f>
        <v>2031</v>
      </c>
      <c r="M225" s="610">
        <f t="shared" si="4"/>
        <v>4200000.0030000005</v>
      </c>
      <c r="N225" s="197">
        <f>'Budget Filing Data'!AH224</f>
        <v>433395.25</v>
      </c>
      <c r="O225" s="197">
        <f>'Budget Filing Data'!AI224</f>
        <v>151934</v>
      </c>
      <c r="P225" s="197">
        <f>'Budget Filing Data'!AJ224</f>
        <v>872189.65</v>
      </c>
      <c r="Q225" s="197">
        <f>'Budget Filing Data'!AK224</f>
        <v>2742481.1030000001</v>
      </c>
      <c r="R225" s="197">
        <f>'Budget Filing Data'!X224</f>
        <v>5105247.34</v>
      </c>
      <c r="S225" s="197">
        <f>('Budget Filing Data'!AC224+'Budget Filing Data'!AD224+'Budget Filing Data'!AE224+'Budget Filing Data'!AP224)/'Budget Filing Data'!AA224</f>
        <v>1.1259409905519748</v>
      </c>
      <c r="T225" s="197">
        <f>('Budget Filing Data'!AC224+'Budget Filing Data'!AD224)/'Budget Filing Data'!AB224</f>
        <v>1.2155350800841418</v>
      </c>
      <c r="U225" s="197">
        <f>('Budget Filing Data'!AT224+'Budget Filing Data'!AU224)/('Budget Filing Data'!AV224+'Budget Filing Data'!AW224)</f>
        <v>0.62566486999422233</v>
      </c>
      <c r="V225" s="197">
        <f>('Budget Filing Data'!AC224+'Budget Filing Data'!AD224+'Budget Filing Data'!AE224+'Budget Filing Data'!AP224)/'Budget Filing Data'!AA224</f>
        <v>1.1259409905519748</v>
      </c>
      <c r="W225" s="197">
        <f>'Budget Filing Data'!Q224</f>
        <v>0</v>
      </c>
      <c r="X225" s="197">
        <f>'Budget Filing Data'!R224</f>
        <v>0</v>
      </c>
      <c r="Y225" s="197">
        <f>'Budget Filing Data'!S224</f>
        <v>148949.9203</v>
      </c>
      <c r="Z225" s="197">
        <f>'Budget Filing Data'!AF224</f>
        <v>0</v>
      </c>
      <c r="AA225" s="197">
        <f>'Budget Filing Data'!AG224</f>
        <v>790.9240767</v>
      </c>
      <c r="AB225" s="197">
        <f>'Budget Filing Data'!$T224</f>
        <v>0</v>
      </c>
      <c r="AC225" s="197">
        <f>'Budget Filing Data'!$S224</f>
        <v>148949.9203</v>
      </c>
      <c r="AD225" s="197">
        <f>'Budget Filing Data'!$V224</f>
        <v>0</v>
      </c>
      <c r="AE225" s="197">
        <f>'Budget Filing Data'!$W224</f>
        <v>13320.29247</v>
      </c>
      <c r="AF225" s="198"/>
    </row>
    <row r="226" spans="2:32" ht="15.75">
      <c r="B226" s="195" t="str">
        <f>'Budget Filing Data'!D225</f>
        <v>SCG4007</v>
      </c>
      <c r="C226" s="195" t="str">
        <f>'Budget Filing Data'!E225</f>
        <v>Residential Energy Advisor</v>
      </c>
      <c r="D226" s="196"/>
      <c r="E226" s="434"/>
      <c r="F226" s="197" t="str">
        <f>'Budget Filing Data'!J225</f>
        <v>Core PA</v>
      </c>
      <c r="G226" s="197" t="str">
        <f>'Budget Filing Data'!H225</f>
        <v>No</v>
      </c>
      <c r="H226" s="196" t="s">
        <v>15</v>
      </c>
      <c r="I226" s="197" t="str">
        <f>'Budget Filing Data'!G225</f>
        <v>Residential</v>
      </c>
      <c r="J226" s="197" t="str">
        <f>'Budget Filing Data'!I225</f>
        <v>Other</v>
      </c>
      <c r="K226" s="197" t="str">
        <f>'Budget Filing Data'!L225</f>
        <v>Market Support</v>
      </c>
      <c r="L226" s="197">
        <f>'Budget Filing Data'!B225</f>
        <v>2031</v>
      </c>
      <c r="M226" s="610">
        <f t="shared" si="4"/>
        <v>500000</v>
      </c>
      <c r="N226" s="197">
        <f>'Budget Filing Data'!AH225</f>
        <v>44174.400000000001</v>
      </c>
      <c r="O226" s="197">
        <f>'Budget Filing Data'!AI225</f>
        <v>25026.9</v>
      </c>
      <c r="P226" s="197">
        <f>'Budget Filing Data'!AJ225</f>
        <v>430798.7</v>
      </c>
      <c r="Q226" s="197">
        <f>'Budget Filing Data'!AK225</f>
        <v>0</v>
      </c>
      <c r="R226" s="197">
        <f>'Budget Filing Data'!X225</f>
        <v>0</v>
      </c>
      <c r="S226" s="197">
        <f>('Budget Filing Data'!AC225+'Budget Filing Data'!AD225+'Budget Filing Data'!AE225+'Budget Filing Data'!AP225)/'Budget Filing Data'!AA225</f>
        <v>0</v>
      </c>
      <c r="T226" s="197">
        <f>('Budget Filing Data'!AC225+'Budget Filing Data'!AD225)/'Budget Filing Data'!AB225</f>
        <v>0</v>
      </c>
      <c r="U226" s="197">
        <f>('Budget Filing Data'!AT225+'Budget Filing Data'!AU225)/('Budget Filing Data'!AV225+'Budget Filing Data'!AW225)</f>
        <v>0</v>
      </c>
      <c r="V226" s="197">
        <f>('Budget Filing Data'!AC225+'Budget Filing Data'!AD225+'Budget Filing Data'!AE225+'Budget Filing Data'!AP225)/'Budget Filing Data'!AA225</f>
        <v>0</v>
      </c>
      <c r="W226" s="197">
        <f>'Budget Filing Data'!Q225</f>
        <v>0</v>
      </c>
      <c r="X226" s="197">
        <f>'Budget Filing Data'!R225</f>
        <v>0</v>
      </c>
      <c r="Y226" s="197">
        <f>'Budget Filing Data'!S225</f>
        <v>0</v>
      </c>
      <c r="Z226" s="197">
        <f>'Budget Filing Data'!AF225</f>
        <v>0</v>
      </c>
      <c r="AA226" s="197">
        <f>'Budget Filing Data'!AG225</f>
        <v>0</v>
      </c>
      <c r="AB226" s="197">
        <f>'Budget Filing Data'!$T225</f>
        <v>0</v>
      </c>
      <c r="AC226" s="197">
        <f>'Budget Filing Data'!$S225</f>
        <v>0</v>
      </c>
      <c r="AD226" s="197">
        <f>'Budget Filing Data'!$V225</f>
        <v>0</v>
      </c>
      <c r="AE226" s="197">
        <f>'Budget Filing Data'!$W225</f>
        <v>0</v>
      </c>
      <c r="AF226" s="198"/>
    </row>
    <row r="227" spans="2:32" ht="15.75">
      <c r="B227" s="195" t="str">
        <f>'Budget Filing Data'!D226</f>
        <v>SCG4008</v>
      </c>
      <c r="C227" s="195" t="str">
        <f>'Budget Filing Data'!E226</f>
        <v>Residential Energy Efficiency Program</v>
      </c>
      <c r="D227" s="196"/>
      <c r="E227" s="434"/>
      <c r="F227" s="197" t="str">
        <f>'Budget Filing Data'!J226</f>
        <v>Core PA</v>
      </c>
      <c r="G227" s="197" t="str">
        <f>'Budget Filing Data'!H226</f>
        <v>No</v>
      </c>
      <c r="H227" s="196" t="s">
        <v>24</v>
      </c>
      <c r="I227" s="197" t="str">
        <f>'Budget Filing Data'!G226</f>
        <v>Residential</v>
      </c>
      <c r="J227" s="197" t="str">
        <f>'Budget Filing Data'!I226</f>
        <v>Other</v>
      </c>
      <c r="K227" s="197" t="str">
        <f>'Budget Filing Data'!L226</f>
        <v>Resource Acquisition</v>
      </c>
      <c r="L227" s="197">
        <f>'Budget Filing Data'!B226</f>
        <v>2031</v>
      </c>
      <c r="M227" s="610">
        <f t="shared" si="4"/>
        <v>20377838.469999999</v>
      </c>
      <c r="N227" s="197">
        <f>'Budget Filing Data'!AH226</f>
        <v>319351.15000000002</v>
      </c>
      <c r="O227" s="197">
        <f>'Budget Filing Data'!AI226</f>
        <v>1157916</v>
      </c>
      <c r="P227" s="197">
        <f>'Budget Filing Data'!AJ226</f>
        <v>4650571.75</v>
      </c>
      <c r="Q227" s="197">
        <f>'Budget Filing Data'!AK226</f>
        <v>14249999.57</v>
      </c>
      <c r="R227" s="197">
        <f>'Budget Filing Data'!X226</f>
        <v>12485013.23</v>
      </c>
      <c r="S227" s="197">
        <f>('Budget Filing Data'!AC226+'Budget Filing Data'!AD226+'Budget Filing Data'!AE226+'Budget Filing Data'!AP226)/'Budget Filing Data'!AA226</f>
        <v>0.57085501036522313</v>
      </c>
      <c r="T227" s="197">
        <f>('Budget Filing Data'!AC226+'Budget Filing Data'!AD226)/'Budget Filing Data'!AB226</f>
        <v>0.63637180629866841</v>
      </c>
      <c r="U227" s="197">
        <f>('Budget Filing Data'!AT226+'Budget Filing Data'!AU226)/('Budget Filing Data'!AV226+'Budget Filing Data'!AW226)</f>
        <v>0.42091722416953764</v>
      </c>
      <c r="V227" s="197">
        <f>('Budget Filing Data'!AC226+'Budget Filing Data'!AD226+'Budget Filing Data'!AE226+'Budget Filing Data'!AP226)/'Budget Filing Data'!AA226</f>
        <v>0.57085501036522313</v>
      </c>
      <c r="W227" s="197">
        <f>'Budget Filing Data'!Q226</f>
        <v>77723.423710000003</v>
      </c>
      <c r="X227" s="197">
        <f>'Budget Filing Data'!R226</f>
        <v>111.3044728</v>
      </c>
      <c r="Y227" s="197">
        <f>'Budget Filing Data'!S226</f>
        <v>413044.3322</v>
      </c>
      <c r="Z227" s="197">
        <f>'Budget Filing Data'!AF226</f>
        <v>16.887153340000001</v>
      </c>
      <c r="AA227" s="197">
        <f>'Budget Filing Data'!AG226</f>
        <v>2193.2654040000002</v>
      </c>
      <c r="AB227" s="197">
        <f>'Budget Filing Data'!$T226</f>
        <v>2078422.1810000001</v>
      </c>
      <c r="AC227" s="197">
        <f>'Budget Filing Data'!$S226</f>
        <v>413044.3322</v>
      </c>
      <c r="AD227" s="197">
        <f>'Budget Filing Data'!$V226</f>
        <v>308.8642059</v>
      </c>
      <c r="AE227" s="197">
        <f>'Budget Filing Data'!$W226</f>
        <v>33031.775950000003</v>
      </c>
      <c r="AF227" s="198"/>
    </row>
    <row r="228" spans="2:32" ht="15.75">
      <c r="B228" s="195" t="str">
        <f>'Budget Filing Data'!D227</f>
        <v>SCG4009</v>
      </c>
      <c r="C228" s="195" t="str">
        <f>'Budget Filing Data'!E227</f>
        <v>Single Family Direct Install Program</v>
      </c>
      <c r="D228" s="434" t="s">
        <v>48</v>
      </c>
      <c r="E228" s="434" t="s">
        <v>275</v>
      </c>
      <c r="F228" s="197" t="str">
        <f>'Budget Filing Data'!J227</f>
        <v>Third Party</v>
      </c>
      <c r="G228" s="197" t="str">
        <f>'Budget Filing Data'!H227</f>
        <v>No</v>
      </c>
      <c r="H228" s="196" t="s">
        <v>24</v>
      </c>
      <c r="I228" s="197" t="str">
        <f>'Budget Filing Data'!G227</f>
        <v>Residential</v>
      </c>
      <c r="J228" s="197" t="str">
        <f>'Budget Filing Data'!I227</f>
        <v>Other</v>
      </c>
      <c r="K228" s="197" t="str">
        <f>'Budget Filing Data'!L227</f>
        <v>Resource Acquisition</v>
      </c>
      <c r="L228" s="197">
        <f>'Budget Filing Data'!B227</f>
        <v>2031</v>
      </c>
      <c r="M228" s="610">
        <f t="shared" si="4"/>
        <v>7615000.0010000002</v>
      </c>
      <c r="N228" s="197">
        <f>'Budget Filing Data'!AH227</f>
        <v>312519.84999999998</v>
      </c>
      <c r="O228" s="197">
        <f>'Budget Filing Data'!AI227</f>
        <v>225000</v>
      </c>
      <c r="P228" s="197">
        <f>'Budget Filing Data'!AJ227</f>
        <v>927480.15</v>
      </c>
      <c r="Q228" s="197">
        <f>'Budget Filing Data'!AK227</f>
        <v>6150000.0010000002</v>
      </c>
      <c r="R228" s="197">
        <f>'Budget Filing Data'!X227</f>
        <v>4522070.97</v>
      </c>
      <c r="S228" s="197">
        <f>('Budget Filing Data'!AC227+'Budget Filing Data'!AD227+'Budget Filing Data'!AE227+'Budget Filing Data'!AP227)/'Budget Filing Data'!AA227</f>
        <v>0.61157028210223907</v>
      </c>
      <c r="T228" s="197">
        <f>('Budget Filing Data'!AC227+'Budget Filing Data'!AD227)/'Budget Filing Data'!AB227</f>
        <v>0.61133865193631109</v>
      </c>
      <c r="U228" s="197">
        <f>('Budget Filing Data'!AT227+'Budget Filing Data'!AU227)/('Budget Filing Data'!AV227+'Budget Filing Data'!AW227)</f>
        <v>0.38821133831656607</v>
      </c>
      <c r="V228" s="197">
        <f>('Budget Filing Data'!AC227+'Budget Filing Data'!AD227+'Budget Filing Data'!AE227+'Budget Filing Data'!AP227)/'Budget Filing Data'!AA227</f>
        <v>0.61157028210223907</v>
      </c>
      <c r="W228" s="197">
        <f>'Budget Filing Data'!Q227</f>
        <v>416815.39730000001</v>
      </c>
      <c r="X228" s="197">
        <f>'Budget Filing Data'!R227</f>
        <v>825.73443139999995</v>
      </c>
      <c r="Y228" s="197">
        <f>'Budget Filing Data'!S227</f>
        <v>121622.5769</v>
      </c>
      <c r="Z228" s="197">
        <f>'Budget Filing Data'!AF227</f>
        <v>58.128830540000003</v>
      </c>
      <c r="AA228" s="197">
        <f>'Budget Filing Data'!AG227</f>
        <v>645.81588320000003</v>
      </c>
      <c r="AB228" s="197">
        <f>'Budget Filing Data'!$T227</f>
        <v>4417477.7949999999</v>
      </c>
      <c r="AC228" s="197">
        <f>'Budget Filing Data'!$S227</f>
        <v>121622.5769</v>
      </c>
      <c r="AD228" s="197">
        <f>'Budget Filing Data'!$V227</f>
        <v>603.92095089999998</v>
      </c>
      <c r="AE228" s="197">
        <f>'Budget Filing Data'!$W227</f>
        <v>10663.820900000001</v>
      </c>
      <c r="AF228" s="198"/>
    </row>
    <row r="229" spans="2:32" ht="15.75">
      <c r="B229" s="195" t="str">
        <f>'Budget Filing Data'!D228</f>
        <v>SCG4010</v>
      </c>
      <c r="C229" s="195" t="str">
        <f>'Budget Filing Data'!E228</f>
        <v>Retail Channel Support</v>
      </c>
      <c r="D229" s="434" t="s">
        <v>36</v>
      </c>
      <c r="E229" s="434" t="s">
        <v>277</v>
      </c>
      <c r="F229" s="197" t="str">
        <f>'Budget Filing Data'!J228</f>
        <v>Third Party</v>
      </c>
      <c r="G229" s="197" t="str">
        <f>'Budget Filing Data'!H228</f>
        <v>No</v>
      </c>
      <c r="H229" s="196" t="s">
        <v>24</v>
      </c>
      <c r="I229" s="197" t="str">
        <f>'Budget Filing Data'!G228</f>
        <v>Residential</v>
      </c>
      <c r="J229" s="197" t="str">
        <f>'Budget Filing Data'!I228</f>
        <v>Other</v>
      </c>
      <c r="K229" s="197" t="str">
        <f>'Budget Filing Data'!L228</f>
        <v>Market Support</v>
      </c>
      <c r="L229" s="197">
        <f>'Budget Filing Data'!B228</f>
        <v>2031</v>
      </c>
      <c r="M229" s="610">
        <f t="shared" si="4"/>
        <v>1170000</v>
      </c>
      <c r="N229" s="197">
        <f>'Budget Filing Data'!AH228</f>
        <v>108536.05</v>
      </c>
      <c r="O229" s="197">
        <f>'Budget Filing Data'!AI228</f>
        <v>5000</v>
      </c>
      <c r="P229" s="197">
        <f>'Budget Filing Data'!AJ228</f>
        <v>1056463.95</v>
      </c>
      <c r="Q229" s="197">
        <f>'Budget Filing Data'!AK228</f>
        <v>0</v>
      </c>
      <c r="R229" s="197">
        <f>'Budget Filing Data'!X228</f>
        <v>0</v>
      </c>
      <c r="S229" s="197">
        <f>('Budget Filing Data'!AC228+'Budget Filing Data'!AD228+'Budget Filing Data'!AE228+'Budget Filing Data'!AP228)/'Budget Filing Data'!AA228</f>
        <v>0</v>
      </c>
      <c r="T229" s="197">
        <f>('Budget Filing Data'!AC228+'Budget Filing Data'!AD228)/'Budget Filing Data'!AB228</f>
        <v>0</v>
      </c>
      <c r="U229" s="197">
        <f>('Budget Filing Data'!AT228+'Budget Filing Data'!AU228)/('Budget Filing Data'!AV228+'Budget Filing Data'!AW228)</f>
        <v>0</v>
      </c>
      <c r="V229" s="197">
        <f>('Budget Filing Data'!AC228+'Budget Filing Data'!AD228+'Budget Filing Data'!AE228+'Budget Filing Data'!AP228)/'Budget Filing Data'!AA228</f>
        <v>0</v>
      </c>
      <c r="W229" s="197">
        <f>'Budget Filing Data'!Q228</f>
        <v>0</v>
      </c>
      <c r="X229" s="197">
        <f>'Budget Filing Data'!R228</f>
        <v>0</v>
      </c>
      <c r="Y229" s="197">
        <f>'Budget Filing Data'!S228</f>
        <v>0</v>
      </c>
      <c r="Z229" s="197">
        <f>'Budget Filing Data'!AF228</f>
        <v>0</v>
      </c>
      <c r="AA229" s="197">
        <f>'Budget Filing Data'!AG228</f>
        <v>0</v>
      </c>
      <c r="AB229" s="197">
        <f>'Budget Filing Data'!$T228</f>
        <v>0</v>
      </c>
      <c r="AC229" s="197">
        <f>'Budget Filing Data'!$S228</f>
        <v>0</v>
      </c>
      <c r="AD229" s="197">
        <f>'Budget Filing Data'!$V228</f>
        <v>0</v>
      </c>
      <c r="AE229" s="197">
        <f>'Budget Filing Data'!$W228</f>
        <v>0</v>
      </c>
      <c r="AF229" s="198"/>
    </row>
    <row r="230" spans="2:32" ht="15.75">
      <c r="B230" s="195" t="str">
        <f>'Budget Filing Data'!D229</f>
        <v>SCG4011</v>
      </c>
      <c r="C230" s="195" t="str">
        <f>'Budget Filing Data'!E229</f>
        <v>Residential Behavioral Program</v>
      </c>
      <c r="D230" s="196"/>
      <c r="E230" s="434"/>
      <c r="F230" s="197" t="str">
        <f>'Budget Filing Data'!J229</f>
        <v>Third Party</v>
      </c>
      <c r="G230" s="197" t="str">
        <f>'Budget Filing Data'!H229</f>
        <v>No</v>
      </c>
      <c r="H230" s="196" t="s">
        <v>24</v>
      </c>
      <c r="I230" s="197" t="str">
        <f>'Budget Filing Data'!G229</f>
        <v>Residential</v>
      </c>
      <c r="J230" s="197" t="str">
        <f>'Budget Filing Data'!I229</f>
        <v>Other</v>
      </c>
      <c r="K230" s="197" t="str">
        <f>'Budget Filing Data'!L229</f>
        <v>Resource Acquisition</v>
      </c>
      <c r="L230" s="197">
        <f>'Budget Filing Data'!B229</f>
        <v>2031</v>
      </c>
      <c r="M230" s="610">
        <f t="shared" si="4"/>
        <v>4750000</v>
      </c>
      <c r="N230" s="197">
        <f>'Budget Filing Data'!AH229</f>
        <v>57857.63</v>
      </c>
      <c r="O230" s="197">
        <f>'Budget Filing Data'!AI229</f>
        <v>21093</v>
      </c>
      <c r="P230" s="197">
        <f>'Budget Filing Data'!AJ229</f>
        <v>4671049.37</v>
      </c>
      <c r="Q230" s="197">
        <f>'Budget Filing Data'!AK229</f>
        <v>0</v>
      </c>
      <c r="R230" s="197">
        <f>'Budget Filing Data'!X229</f>
        <v>17911829.559999999</v>
      </c>
      <c r="S230" s="197">
        <f>('Budget Filing Data'!AC229+'Budget Filing Data'!AD229+'Budget Filing Data'!AE229+'Budget Filing Data'!AP229)/'Budget Filing Data'!AA229</f>
        <v>3.7709114863157893</v>
      </c>
      <c r="T230" s="197">
        <f>('Budget Filing Data'!AC229+'Budget Filing Data'!AD229)/'Budget Filing Data'!AB229</f>
        <v>3.7709114863157893</v>
      </c>
      <c r="U230" s="197">
        <f>('Budget Filing Data'!AT229+'Budget Filing Data'!AU229)/('Budget Filing Data'!AV229+'Budget Filing Data'!AW229)</f>
        <v>0.79474150287716427</v>
      </c>
      <c r="V230" s="197">
        <f>('Budget Filing Data'!AC229+'Budget Filing Data'!AD229+'Budget Filing Data'!AE229+'Budget Filing Data'!AP229)/'Budget Filing Data'!AA229</f>
        <v>3.7709114863157893</v>
      </c>
      <c r="W230" s="197">
        <f>'Budget Filing Data'!Q229</f>
        <v>0</v>
      </c>
      <c r="X230" s="197">
        <f>'Budget Filing Data'!R229</f>
        <v>0</v>
      </c>
      <c r="Y230" s="197">
        <f>'Budget Filing Data'!S229</f>
        <v>7507202</v>
      </c>
      <c r="Z230" s="197">
        <f>'Budget Filing Data'!AF229</f>
        <v>0</v>
      </c>
      <c r="AA230" s="197">
        <f>'Budget Filing Data'!AG229</f>
        <v>39863.242619999997</v>
      </c>
      <c r="AB230" s="197">
        <f>'Budget Filing Data'!$T229</f>
        <v>0</v>
      </c>
      <c r="AC230" s="197">
        <f>'Budget Filing Data'!$S229</f>
        <v>7507202</v>
      </c>
      <c r="AD230" s="197">
        <f>'Budget Filing Data'!$V229</f>
        <v>0</v>
      </c>
      <c r="AE230" s="197">
        <f>'Budget Filing Data'!$W229</f>
        <v>39863.242619999997</v>
      </c>
      <c r="AF230" s="198"/>
    </row>
    <row r="231" spans="2:32" ht="15.75">
      <c r="B231" s="195" t="str">
        <f>'Budget Filing Data'!D230</f>
        <v>SCG4013</v>
      </c>
      <c r="C231" s="195" t="str">
        <f>'Budget Filing Data'!E230</f>
        <v>Nonresidential Energy Efficiency Program</v>
      </c>
      <c r="D231" s="434" t="s">
        <v>48</v>
      </c>
      <c r="E231" s="434" t="s">
        <v>275</v>
      </c>
      <c r="F231" s="197" t="str">
        <f>'Budget Filing Data'!J230</f>
        <v>Core PA</v>
      </c>
      <c r="G231" s="197" t="str">
        <f>'Budget Filing Data'!H230</f>
        <v>No</v>
      </c>
      <c r="H231" s="196" t="s">
        <v>24</v>
      </c>
      <c r="I231" s="197" t="str">
        <f>'Budget Filing Data'!G230</f>
        <v>Cross Cutting</v>
      </c>
      <c r="J231" s="197" t="str">
        <f>'Budget Filing Data'!I230</f>
        <v>Other</v>
      </c>
      <c r="K231" s="197" t="str">
        <f>'Budget Filing Data'!L230</f>
        <v>Resource Acquisition</v>
      </c>
      <c r="L231" s="197">
        <f>'Budget Filing Data'!B230</f>
        <v>2031</v>
      </c>
      <c r="M231" s="610">
        <f t="shared" si="4"/>
        <v>9980000</v>
      </c>
      <c r="N231" s="197">
        <f>'Budget Filing Data'!AH230</f>
        <v>230037.75</v>
      </c>
      <c r="O231" s="197">
        <f>'Budget Filing Data'!AI230</f>
        <v>1362099</v>
      </c>
      <c r="P231" s="197">
        <f>'Budget Filing Data'!AJ230</f>
        <v>4387863.25</v>
      </c>
      <c r="Q231" s="197">
        <f>'Budget Filing Data'!AK230</f>
        <v>4000000</v>
      </c>
      <c r="R231" s="197">
        <f>'Budget Filing Data'!X230</f>
        <v>28707696.289999999</v>
      </c>
      <c r="S231" s="197">
        <f>('Budget Filing Data'!AC230+'Budget Filing Data'!AD230+'Budget Filing Data'!AE230+'Budget Filing Data'!AP230)/'Budget Filing Data'!AA230</f>
        <v>2.3000744987173234</v>
      </c>
      <c r="T231" s="197">
        <f>('Budget Filing Data'!AC230+'Budget Filing Data'!AD230)/'Budget Filing Data'!AB230</f>
        <v>2.9359589905208603</v>
      </c>
      <c r="U231" s="197">
        <f>('Budget Filing Data'!AT230+'Budget Filing Data'!AU230)/('Budget Filing Data'!AV230+'Budget Filing Data'!AW230)</f>
        <v>0.97237003722166693</v>
      </c>
      <c r="V231" s="197">
        <f>('Budget Filing Data'!AC230+'Budget Filing Data'!AD230+'Budget Filing Data'!AE230+'Budget Filing Data'!AP230)/'Budget Filing Data'!AA230</f>
        <v>2.3000744987173234</v>
      </c>
      <c r="W231" s="197">
        <f>'Budget Filing Data'!Q230</f>
        <v>369010.99050000001</v>
      </c>
      <c r="X231" s="197">
        <f>'Budget Filing Data'!R230</f>
        <v>45.589273689999999</v>
      </c>
      <c r="Y231" s="197">
        <f>'Budget Filing Data'!S230</f>
        <v>1480772.1240000001</v>
      </c>
      <c r="Z231" s="197">
        <f>'Budget Filing Data'!AF230</f>
        <v>35.426286740000002</v>
      </c>
      <c r="AA231" s="197">
        <f>'Budget Filing Data'!AG230</f>
        <v>7862.8999800000001</v>
      </c>
      <c r="AB231" s="197">
        <f>'Budget Filing Data'!$T230</f>
        <v>4100265.2689999999</v>
      </c>
      <c r="AC231" s="197">
        <f>'Budget Filing Data'!$S230</f>
        <v>1480772.1240000001</v>
      </c>
      <c r="AD231" s="197">
        <f>'Budget Filing Data'!$V230</f>
        <v>447.1658377</v>
      </c>
      <c r="AE231" s="197">
        <f>'Budget Filing Data'!$W230</f>
        <v>72327.025150000001</v>
      </c>
      <c r="AF231" s="198"/>
    </row>
    <row r="232" spans="2:32" ht="15.75">
      <c r="B232" s="195" t="str">
        <f>'Budget Filing Data'!D231</f>
        <v>SCG4014</v>
      </c>
      <c r="C232" s="195" t="str">
        <f>'Budget Filing Data'!E231</f>
        <v>SEM Program</v>
      </c>
      <c r="D232" s="434" t="s">
        <v>48</v>
      </c>
      <c r="E232" s="434" t="s">
        <v>275</v>
      </c>
      <c r="F232" s="197" t="str">
        <f>'Budget Filing Data'!J231</f>
        <v>Third Party</v>
      </c>
      <c r="G232" s="197" t="str">
        <f>'Budget Filing Data'!H231</f>
        <v>No</v>
      </c>
      <c r="H232" s="196" t="s">
        <v>24</v>
      </c>
      <c r="I232" s="197" t="str">
        <f>'Budget Filing Data'!G231</f>
        <v>Cross Cutting</v>
      </c>
      <c r="J232" s="197" t="str">
        <f>'Budget Filing Data'!I231</f>
        <v>Other</v>
      </c>
      <c r="K232" s="197" t="str">
        <f>'Budget Filing Data'!L231</f>
        <v>Resource Acquisition</v>
      </c>
      <c r="L232" s="197">
        <f>'Budget Filing Data'!B231</f>
        <v>2031</v>
      </c>
      <c r="M232" s="610">
        <f t="shared" si="4"/>
        <v>3949999.9950000001</v>
      </c>
      <c r="N232" s="197">
        <f>'Budget Filing Data'!AH231</f>
        <v>359637.95</v>
      </c>
      <c r="O232" s="197">
        <f>'Budget Filing Data'!AI231</f>
        <v>148212</v>
      </c>
      <c r="P232" s="197">
        <f>'Budget Filing Data'!AJ231</f>
        <v>2184112.34</v>
      </c>
      <c r="Q232" s="197">
        <f>'Budget Filing Data'!AK231</f>
        <v>1258037.7050000001</v>
      </c>
      <c r="R232" s="197">
        <f>'Budget Filing Data'!X231</f>
        <v>15056326.99</v>
      </c>
      <c r="S232" s="197">
        <f>('Budget Filing Data'!AC231+'Budget Filing Data'!AD231+'Budget Filing Data'!AE231+'Budget Filing Data'!AP231)/'Budget Filing Data'!AA231</f>
        <v>3.9797776731584547</v>
      </c>
      <c r="T232" s="197">
        <f>('Budget Filing Data'!AC231+'Budget Filing Data'!AD231)/'Budget Filing Data'!AB231</f>
        <v>3.854529754846034</v>
      </c>
      <c r="U232" s="197">
        <f>('Budget Filing Data'!AT231+'Budget Filing Data'!AU231)/('Budget Filing Data'!AV231+'Budget Filing Data'!AW231)</f>
        <v>1.00079371480962</v>
      </c>
      <c r="V232" s="197">
        <f>('Budget Filing Data'!AC231+'Budget Filing Data'!AD231+'Budget Filing Data'!AE231+'Budget Filing Data'!AP231)/'Budget Filing Data'!AA231</f>
        <v>3.9797776731584547</v>
      </c>
      <c r="W232" s="197">
        <f>'Budget Filing Data'!Q231</f>
        <v>0</v>
      </c>
      <c r="X232" s="197">
        <f>'Budget Filing Data'!R231</f>
        <v>0</v>
      </c>
      <c r="Y232" s="197">
        <f>'Budget Filing Data'!S231</f>
        <v>1353403.379</v>
      </c>
      <c r="Z232" s="197">
        <f>'Budget Filing Data'!AF231</f>
        <v>0</v>
      </c>
      <c r="AA232" s="197">
        <f>'Budget Filing Data'!AG231</f>
        <v>7186.5719399999998</v>
      </c>
      <c r="AB232" s="197">
        <f>'Budget Filing Data'!$T231</f>
        <v>0</v>
      </c>
      <c r="AC232" s="197">
        <f>'Budget Filing Data'!$S231</f>
        <v>1353403.379</v>
      </c>
      <c r="AD232" s="197">
        <f>'Budget Filing Data'!$V231</f>
        <v>0</v>
      </c>
      <c r="AE232" s="197">
        <f>'Budget Filing Data'!$W231</f>
        <v>35932.859700000001</v>
      </c>
      <c r="AF232" s="198"/>
    </row>
    <row r="233" spans="2:32" ht="15.75">
      <c r="B233" s="195" t="str">
        <f>'Budget Filing Data'!D232</f>
        <v>SCG4015</v>
      </c>
      <c r="C233" s="195" t="str">
        <f>'Budget Filing Data'!E232</f>
        <v>Market Access Program</v>
      </c>
      <c r="D233" s="196"/>
      <c r="E233" s="434"/>
      <c r="F233" s="197" t="str">
        <f>'Budget Filing Data'!J232</f>
        <v>Third Party</v>
      </c>
      <c r="G233" s="197" t="str">
        <f>'Budget Filing Data'!H232</f>
        <v>No</v>
      </c>
      <c r="H233" s="196" t="s">
        <v>24</v>
      </c>
      <c r="I233" s="197" t="str">
        <f>'Budget Filing Data'!G232</f>
        <v>Cross Cutting</v>
      </c>
      <c r="J233" s="197" t="str">
        <f>'Budget Filing Data'!I232</f>
        <v>Other</v>
      </c>
      <c r="K233" s="197" t="str">
        <f>'Budget Filing Data'!L232</f>
        <v>Resource Acquisition</v>
      </c>
      <c r="L233" s="197">
        <f>'Budget Filing Data'!B232</f>
        <v>2031</v>
      </c>
      <c r="M233" s="610">
        <f t="shared" si="4"/>
        <v>2501999.997</v>
      </c>
      <c r="N233" s="197">
        <f>'Budget Filing Data'!AH232</f>
        <v>224207</v>
      </c>
      <c r="O233" s="197">
        <f>'Budget Filing Data'!AI232</f>
        <v>148378</v>
      </c>
      <c r="P233" s="197">
        <f>'Budget Filing Data'!AJ232</f>
        <v>618608.32999999996</v>
      </c>
      <c r="Q233" s="197">
        <f>'Budget Filing Data'!AK232</f>
        <v>1510806.6669999999</v>
      </c>
      <c r="R233" s="197">
        <f>'Budget Filing Data'!X232</f>
        <v>3064465.0619999999</v>
      </c>
      <c r="S233" s="197">
        <f>('Budget Filing Data'!AC232+'Budget Filing Data'!AD232+'Budget Filing Data'!AE232+'Budget Filing Data'!AP232)/'Budget Filing Data'!AA232</f>
        <v>1.1588241850775216</v>
      </c>
      <c r="T233" s="197">
        <f>('Budget Filing Data'!AC232+'Budget Filing Data'!AD232)/'Budget Filing Data'!AB232</f>
        <v>1.2655909473053433</v>
      </c>
      <c r="U233" s="197">
        <f>('Budget Filing Data'!AT232+'Budget Filing Data'!AU232)/('Budget Filing Data'!AV232+'Budget Filing Data'!AW232)</f>
        <v>0.68151698044902387</v>
      </c>
      <c r="V233" s="197">
        <f>('Budget Filing Data'!AC232+'Budget Filing Data'!AD232+'Budget Filing Data'!AE232+'Budget Filing Data'!AP232)/'Budget Filing Data'!AA232</f>
        <v>1.1588241850775216</v>
      </c>
      <c r="W233" s="197">
        <f>'Budget Filing Data'!Q232</f>
        <v>0</v>
      </c>
      <c r="X233" s="197">
        <f>'Budget Filing Data'!R232</f>
        <v>0</v>
      </c>
      <c r="Y233" s="197">
        <f>'Budget Filing Data'!S232</f>
        <v>109423.15119999999</v>
      </c>
      <c r="Z233" s="197">
        <f>'Budget Filing Data'!AF232</f>
        <v>0</v>
      </c>
      <c r="AA233" s="197">
        <f>'Budget Filing Data'!AG232</f>
        <v>581.03693310000006</v>
      </c>
      <c r="AB233" s="197">
        <f>'Budget Filing Data'!$T232</f>
        <v>0</v>
      </c>
      <c r="AC233" s="197">
        <f>'Budget Filing Data'!$S232</f>
        <v>109423.15119999999</v>
      </c>
      <c r="AD233" s="197">
        <f>'Budget Filing Data'!$V232</f>
        <v>0</v>
      </c>
      <c r="AE233" s="197">
        <f>'Budget Filing Data'!$W232</f>
        <v>7978.1678380000003</v>
      </c>
      <c r="AF233" s="198"/>
    </row>
    <row r="234" spans="2:32" ht="15.75">
      <c r="B234" s="195" t="str">
        <f>'Budget Filing Data'!D233</f>
        <v>SCG4016</v>
      </c>
      <c r="C234" s="195" t="str">
        <f>'Budget Filing Data'!E233</f>
        <v>Marketplace Program</v>
      </c>
      <c r="D234" s="196"/>
      <c r="E234" s="434"/>
      <c r="F234" s="197" t="str">
        <f>'Budget Filing Data'!J233</f>
        <v>Third Party</v>
      </c>
      <c r="G234" s="197" t="str">
        <f>'Budget Filing Data'!H233</f>
        <v>No</v>
      </c>
      <c r="H234" s="196" t="s">
        <v>24</v>
      </c>
      <c r="I234" s="197" t="str">
        <f>'Budget Filing Data'!G233</f>
        <v>Cross Cutting</v>
      </c>
      <c r="J234" s="197" t="str">
        <f>'Budget Filing Data'!I233</f>
        <v>Other</v>
      </c>
      <c r="K234" s="197" t="str">
        <f>'Budget Filing Data'!L233</f>
        <v>Market Support</v>
      </c>
      <c r="L234" s="197">
        <f>'Budget Filing Data'!B233</f>
        <v>2031</v>
      </c>
      <c r="M234" s="610">
        <f t="shared" si="4"/>
        <v>6075000</v>
      </c>
      <c r="N234" s="197">
        <f>'Budget Filing Data'!AH233</f>
        <v>17988.45</v>
      </c>
      <c r="O234" s="197">
        <f>'Budget Filing Data'!AI233</f>
        <v>350000</v>
      </c>
      <c r="P234" s="197">
        <f>'Budget Filing Data'!AJ233</f>
        <v>2057011.55</v>
      </c>
      <c r="Q234" s="197">
        <f>'Budget Filing Data'!AK233</f>
        <v>3650000</v>
      </c>
      <c r="R234" s="197">
        <f>'Budget Filing Data'!X233</f>
        <v>3763766.6919999998</v>
      </c>
      <c r="S234" s="197">
        <f>('Budget Filing Data'!AC233+'Budget Filing Data'!AD233+'Budget Filing Data'!AE233+'Budget Filing Data'!AP233)/'Budget Filing Data'!AA233</f>
        <v>0.59436532082045435</v>
      </c>
      <c r="T234" s="197">
        <f>('Budget Filing Data'!AC233+'Budget Filing Data'!AD233)/'Budget Filing Data'!AB233</f>
        <v>0.63981413804444831</v>
      </c>
      <c r="U234" s="197">
        <f>('Budget Filing Data'!AT233+'Budget Filing Data'!AU233)/('Budget Filing Data'!AV233+'Budget Filing Data'!AW233)</f>
        <v>0.4149118266580733</v>
      </c>
      <c r="V234" s="197">
        <f>('Budget Filing Data'!AC233+'Budget Filing Data'!AD233+'Budget Filing Data'!AE233+'Budget Filing Data'!AP233)/'Budget Filing Data'!AA233</f>
        <v>0.59436532082045435</v>
      </c>
      <c r="W234" s="197">
        <f>'Budget Filing Data'!Q233</f>
        <v>206641.2954</v>
      </c>
      <c r="X234" s="197">
        <f>'Budget Filing Data'!R233</f>
        <v>-1.1793579999999999</v>
      </c>
      <c r="Y234" s="197">
        <f>'Budget Filing Data'!S233</f>
        <v>96797.739199999996</v>
      </c>
      <c r="Z234" s="197">
        <f>'Budget Filing Data'!AF233</f>
        <v>28.213095469999999</v>
      </c>
      <c r="AA234" s="197">
        <f>'Budget Filing Data'!AG233</f>
        <v>513.99599520000004</v>
      </c>
      <c r="AB234" s="197">
        <f>'Budget Filing Data'!$T233</f>
        <v>1779075.2039999999</v>
      </c>
      <c r="AC234" s="197">
        <f>'Budget Filing Data'!$S233</f>
        <v>96797.739199999996</v>
      </c>
      <c r="AD234" s="197">
        <f>'Budget Filing Data'!$V233</f>
        <v>245.0373007</v>
      </c>
      <c r="AE234" s="197">
        <f>'Budget Filing Data'!$W233</f>
        <v>9601.6505550000002</v>
      </c>
      <c r="AF234" s="198"/>
    </row>
    <row r="235" spans="2:32" ht="15.75">
      <c r="B235" s="195" t="str">
        <f>'Budget Filing Data'!D234</f>
        <v>SCG4017</v>
      </c>
      <c r="C235" s="195" t="str">
        <f>'Budget Filing Data'!E234</f>
        <v>Municipality Partnership Program</v>
      </c>
      <c r="D235" s="434" t="s">
        <v>48</v>
      </c>
      <c r="E235" s="434" t="s">
        <v>275</v>
      </c>
      <c r="F235" s="197" t="str">
        <f>'Budget Filing Data'!J234</f>
        <v>Third Party</v>
      </c>
      <c r="G235" s="197" t="str">
        <f>'Budget Filing Data'!H234</f>
        <v>No</v>
      </c>
      <c r="H235" s="196" t="s">
        <v>24</v>
      </c>
      <c r="I235" s="197" t="str">
        <f>'Budget Filing Data'!G234</f>
        <v>Cross Cutting</v>
      </c>
      <c r="J235" s="197" t="str">
        <f>'Budget Filing Data'!I234</f>
        <v>Other</v>
      </c>
      <c r="K235" s="197" t="str">
        <f>'Budget Filing Data'!L234</f>
        <v>Market Support</v>
      </c>
      <c r="L235" s="197">
        <f>'Budget Filing Data'!B234</f>
        <v>2031</v>
      </c>
      <c r="M235" s="610">
        <f t="shared" si="4"/>
        <v>2040000</v>
      </c>
      <c r="N235" s="197">
        <f>'Budget Filing Data'!AH234</f>
        <v>21656.55</v>
      </c>
      <c r="O235" s="197">
        <f>'Budget Filing Data'!AI234</f>
        <v>10000</v>
      </c>
      <c r="P235" s="197">
        <f>'Budget Filing Data'!AJ234</f>
        <v>333443.45</v>
      </c>
      <c r="Q235" s="197">
        <f>'Budget Filing Data'!AK234</f>
        <v>1674900</v>
      </c>
      <c r="R235" s="197">
        <f>'Budget Filing Data'!X234</f>
        <v>1956935.9750000001</v>
      </c>
      <c r="S235" s="197">
        <f>('Budget Filing Data'!AC234+'Budget Filing Data'!AD234+'Budget Filing Data'!AE234+'Budget Filing Data'!AP234)/'Budget Filing Data'!AA234</f>
        <v>0.87035531682002953</v>
      </c>
      <c r="T235" s="197">
        <f>('Budget Filing Data'!AC234+'Budget Filing Data'!AD234)/'Budget Filing Data'!AB234</f>
        <v>0.98843566347604062</v>
      </c>
      <c r="U235" s="197">
        <f>('Budget Filing Data'!AT234+'Budget Filing Data'!AU234)/('Budget Filing Data'!AV234+'Budget Filing Data'!AW234)</f>
        <v>0.55641629055898156</v>
      </c>
      <c r="V235" s="197">
        <f>('Budget Filing Data'!AC234+'Budget Filing Data'!AD234+'Budget Filing Data'!AE234+'Budget Filing Data'!AP234)/'Budget Filing Data'!AA234</f>
        <v>0.87035531682002953</v>
      </c>
      <c r="W235" s="197">
        <f>'Budget Filing Data'!Q234</f>
        <v>39736.305</v>
      </c>
      <c r="X235" s="197">
        <f>'Budget Filing Data'!R234</f>
        <v>69.273375000000001</v>
      </c>
      <c r="Y235" s="197">
        <f>'Budget Filing Data'!S234</f>
        <v>96624.727499999994</v>
      </c>
      <c r="Z235" s="197">
        <f>'Budget Filing Data'!AF234</f>
        <v>0</v>
      </c>
      <c r="AA235" s="197">
        <f>'Budget Filing Data'!AG234</f>
        <v>513.07730300000003</v>
      </c>
      <c r="AB235" s="197">
        <f>'Budget Filing Data'!$T234</f>
        <v>397363.05</v>
      </c>
      <c r="AC235" s="197">
        <f>'Budget Filing Data'!$S234</f>
        <v>96624.727499999994</v>
      </c>
      <c r="AD235" s="197">
        <f>'Budget Filing Data'!$V234</f>
        <v>0</v>
      </c>
      <c r="AE235" s="197">
        <f>'Budget Filing Data'!$W234</f>
        <v>4933.5164139999997</v>
      </c>
      <c r="AF235" s="198"/>
    </row>
    <row r="236" spans="2:32" ht="15.75">
      <c r="B236" s="195" t="str">
        <f>'Budget Filing Data'!D235</f>
        <v>SCG4018</v>
      </c>
      <c r="C236" s="195" t="str">
        <f>'Budget Filing Data'!E235</f>
        <v>IDEEA Solicitation</v>
      </c>
      <c r="D236" s="196"/>
      <c r="E236" s="196"/>
      <c r="F236" s="197" t="str">
        <f>'Budget Filing Data'!J235</f>
        <v>Third Party</v>
      </c>
      <c r="G236" s="197" t="str">
        <f>'Budget Filing Data'!H235</f>
        <v>No</v>
      </c>
      <c r="H236" s="196" t="s">
        <v>24</v>
      </c>
      <c r="I236" s="197" t="str">
        <f>'Budget Filing Data'!G235</f>
        <v>Cross Cutting</v>
      </c>
      <c r="J236" s="197" t="str">
        <f>'Budget Filing Data'!I235</f>
        <v>Other</v>
      </c>
      <c r="K236" s="197" t="str">
        <f>'Budget Filing Data'!L235</f>
        <v>Market Support</v>
      </c>
      <c r="L236" s="197">
        <f>'Budget Filing Data'!B235</f>
        <v>2031</v>
      </c>
      <c r="M236" s="610">
        <f t="shared" si="4"/>
        <v>3600000</v>
      </c>
      <c r="N236" s="197">
        <f>'Budget Filing Data'!AH235</f>
        <v>273551.25</v>
      </c>
      <c r="O236" s="197">
        <f>'Budget Filing Data'!AI235</f>
        <v>100000</v>
      </c>
      <c r="P236" s="197">
        <f>'Budget Filing Data'!AJ235</f>
        <v>2426448.75</v>
      </c>
      <c r="Q236" s="197">
        <f>'Budget Filing Data'!AK235</f>
        <v>800000</v>
      </c>
      <c r="R236" s="197">
        <f>'Budget Filing Data'!X235</f>
        <v>0</v>
      </c>
      <c r="S236" s="197">
        <f>('Budget Filing Data'!AC235+'Budget Filing Data'!AD235+'Budget Filing Data'!AE235+'Budget Filing Data'!AP235)/'Budget Filing Data'!AA235</f>
        <v>0</v>
      </c>
      <c r="T236" s="197">
        <f>('Budget Filing Data'!AC235+'Budget Filing Data'!AD235)/'Budget Filing Data'!AB235</f>
        <v>0</v>
      </c>
      <c r="U236" s="197">
        <f>('Budget Filing Data'!AT235+'Budget Filing Data'!AU235)/('Budget Filing Data'!AV235+'Budget Filing Data'!AW235)</f>
        <v>0</v>
      </c>
      <c r="V236" s="197">
        <f>('Budget Filing Data'!AC235+'Budget Filing Data'!AD235+'Budget Filing Data'!AE235+'Budget Filing Data'!AP235)/'Budget Filing Data'!AA235</f>
        <v>0</v>
      </c>
      <c r="W236" s="197">
        <f>'Budget Filing Data'!Q235</f>
        <v>0</v>
      </c>
      <c r="X236" s="197">
        <f>'Budget Filing Data'!R235</f>
        <v>0</v>
      </c>
      <c r="Y236" s="197">
        <f>'Budget Filing Data'!S235</f>
        <v>0</v>
      </c>
      <c r="Z236" s="197">
        <f>'Budget Filing Data'!AF235</f>
        <v>0</v>
      </c>
      <c r="AA236" s="197">
        <f>'Budget Filing Data'!AG235</f>
        <v>0</v>
      </c>
      <c r="AB236" s="197">
        <f>'Budget Filing Data'!$T235</f>
        <v>0</v>
      </c>
      <c r="AC236" s="197">
        <f>'Budget Filing Data'!$S235</f>
        <v>0</v>
      </c>
      <c r="AD236" s="197">
        <f>'Budget Filing Data'!$V235</f>
        <v>0</v>
      </c>
      <c r="AE236" s="197">
        <f>'Budget Filing Data'!$W235</f>
        <v>0</v>
      </c>
      <c r="AF236" s="198"/>
    </row>
    <row r="237" spans="2:32" ht="15.75">
      <c r="B237" s="195" t="str">
        <f>'Budget Filing Data'!D236</f>
        <v>SCG4019</v>
      </c>
      <c r="C237" s="195" t="str">
        <f>'Budget Filing Data'!E236</f>
        <v>Integrated Energy Efficiency Training</v>
      </c>
      <c r="D237" s="196"/>
      <c r="E237" s="196"/>
      <c r="F237" s="197" t="str">
        <f>'Budget Filing Data'!J236</f>
        <v>Core PA</v>
      </c>
      <c r="G237" s="197" t="str">
        <f>'Budget Filing Data'!H236</f>
        <v>No</v>
      </c>
      <c r="H237" s="196" t="s">
        <v>15</v>
      </c>
      <c r="I237" s="197" t="str">
        <f>'Budget Filing Data'!G236</f>
        <v>WE&amp;T</v>
      </c>
      <c r="J237" s="197" t="str">
        <f>'Budget Filing Data'!I236</f>
        <v>Workforce Education and Training</v>
      </c>
      <c r="K237" s="197" t="str">
        <f>'Budget Filing Data'!L236</f>
        <v>Market Support</v>
      </c>
      <c r="L237" s="197">
        <f>'Budget Filing Data'!B236</f>
        <v>2031</v>
      </c>
      <c r="M237" s="610">
        <f t="shared" si="4"/>
        <v>5000000</v>
      </c>
      <c r="N237" s="197">
        <f>'Budget Filing Data'!AH236</f>
        <v>240992.2</v>
      </c>
      <c r="O237" s="197">
        <f>'Budget Filing Data'!AI236</f>
        <v>180980</v>
      </c>
      <c r="P237" s="197">
        <f>'Budget Filing Data'!AJ236</f>
        <v>4578027.8</v>
      </c>
      <c r="Q237" s="197">
        <f>'Budget Filing Data'!AK236</f>
        <v>0</v>
      </c>
      <c r="R237" s="197">
        <f>'Budget Filing Data'!X236</f>
        <v>0</v>
      </c>
      <c r="S237" s="197">
        <f>('Budget Filing Data'!AC236+'Budget Filing Data'!AD236+'Budget Filing Data'!AE236+'Budget Filing Data'!AP236)/'Budget Filing Data'!AA236</f>
        <v>0</v>
      </c>
      <c r="T237" s="197">
        <f>('Budget Filing Data'!AC236+'Budget Filing Data'!AD236)/'Budget Filing Data'!AB236</f>
        <v>0</v>
      </c>
      <c r="U237" s="197">
        <f>('Budget Filing Data'!AT236+'Budget Filing Data'!AU236)/('Budget Filing Data'!AV236+'Budget Filing Data'!AW236)</f>
        <v>0</v>
      </c>
      <c r="V237" s="197">
        <f>('Budget Filing Data'!AC236+'Budget Filing Data'!AD236+'Budget Filing Data'!AE236+'Budget Filing Data'!AP236)/'Budget Filing Data'!AA236</f>
        <v>0</v>
      </c>
      <c r="W237" s="197">
        <f>'Budget Filing Data'!Q236</f>
        <v>0</v>
      </c>
      <c r="X237" s="197">
        <f>'Budget Filing Data'!R236</f>
        <v>0</v>
      </c>
      <c r="Y237" s="197">
        <f>'Budget Filing Data'!S236</f>
        <v>0</v>
      </c>
      <c r="Z237" s="197">
        <f>'Budget Filing Data'!AF236</f>
        <v>0</v>
      </c>
      <c r="AA237" s="197">
        <f>'Budget Filing Data'!AG236</f>
        <v>0</v>
      </c>
      <c r="AB237" s="197">
        <f>'Budget Filing Data'!$T236</f>
        <v>0</v>
      </c>
      <c r="AC237" s="197">
        <f>'Budget Filing Data'!$S236</f>
        <v>0</v>
      </c>
      <c r="AD237" s="197">
        <f>'Budget Filing Data'!$V236</f>
        <v>0</v>
      </c>
      <c r="AE237" s="197">
        <f>'Budget Filing Data'!$W236</f>
        <v>0</v>
      </c>
      <c r="AF237" s="198"/>
    </row>
    <row r="238" spans="2:32" ht="15.75">
      <c r="B238" s="195" t="str">
        <f>'Budget Filing Data'!D237</f>
        <v>SCG4020</v>
      </c>
      <c r="C238" s="195" t="str">
        <f>'Budget Filing Data'!E237</f>
        <v>Business Energy Efficiency Surveys</v>
      </c>
      <c r="D238" s="196"/>
      <c r="E238" s="196"/>
      <c r="F238" s="197" t="str">
        <f>'Budget Filing Data'!J237</f>
        <v>Third Party</v>
      </c>
      <c r="G238" s="197" t="str">
        <f>'Budget Filing Data'!H237</f>
        <v>No</v>
      </c>
      <c r="H238" s="196" t="s">
        <v>15</v>
      </c>
      <c r="I238" s="197" t="str">
        <f>'Budget Filing Data'!G237</f>
        <v>Cross Cutting</v>
      </c>
      <c r="J238" s="197" t="str">
        <f>'Budget Filing Data'!I237</f>
        <v>Other</v>
      </c>
      <c r="K238" s="197" t="str">
        <f>'Budget Filing Data'!L237</f>
        <v>Market Support</v>
      </c>
      <c r="L238" s="197">
        <f>'Budget Filing Data'!B237</f>
        <v>2031</v>
      </c>
      <c r="M238" s="610">
        <f t="shared" si="4"/>
        <v>835000</v>
      </c>
      <c r="N238" s="197">
        <f>'Budget Filing Data'!AH237</f>
        <v>70815.05</v>
      </c>
      <c r="O238" s="197">
        <f>'Budget Filing Data'!AI237</f>
        <v>5000</v>
      </c>
      <c r="P238" s="197">
        <f>'Budget Filing Data'!AJ237</f>
        <v>759184.95</v>
      </c>
      <c r="Q238" s="197">
        <f>'Budget Filing Data'!AK237</f>
        <v>0</v>
      </c>
      <c r="R238" s="197">
        <f>'Budget Filing Data'!X237</f>
        <v>0</v>
      </c>
      <c r="S238" s="197">
        <f>('Budget Filing Data'!AC237+'Budget Filing Data'!AD237+'Budget Filing Data'!AE237+'Budget Filing Data'!AP237)/'Budget Filing Data'!AA237</f>
        <v>0</v>
      </c>
      <c r="T238" s="197">
        <f>('Budget Filing Data'!AC237+'Budget Filing Data'!AD237)/'Budget Filing Data'!AB237</f>
        <v>0</v>
      </c>
      <c r="U238" s="197">
        <f>('Budget Filing Data'!AT237+'Budget Filing Data'!AU237)/('Budget Filing Data'!AV237+'Budget Filing Data'!AW237)</f>
        <v>0</v>
      </c>
      <c r="V238" s="197">
        <f>('Budget Filing Data'!AC237+'Budget Filing Data'!AD237+'Budget Filing Data'!AE237+'Budget Filing Data'!AP237)/'Budget Filing Data'!AA237</f>
        <v>0</v>
      </c>
      <c r="W238" s="197">
        <f>'Budget Filing Data'!Q237</f>
        <v>0</v>
      </c>
      <c r="X238" s="197">
        <f>'Budget Filing Data'!R237</f>
        <v>0</v>
      </c>
      <c r="Y238" s="197">
        <f>'Budget Filing Data'!S237</f>
        <v>0</v>
      </c>
      <c r="Z238" s="197">
        <f>'Budget Filing Data'!AF237</f>
        <v>0</v>
      </c>
      <c r="AA238" s="197">
        <f>'Budget Filing Data'!AG237</f>
        <v>0</v>
      </c>
      <c r="AB238" s="197">
        <f>'Budget Filing Data'!$T237</f>
        <v>0</v>
      </c>
      <c r="AC238" s="197">
        <f>'Budget Filing Data'!$S237</f>
        <v>0</v>
      </c>
      <c r="AD238" s="197">
        <f>'Budget Filing Data'!$V237</f>
        <v>0</v>
      </c>
      <c r="AE238" s="197">
        <f>'Budget Filing Data'!$W237</f>
        <v>0</v>
      </c>
      <c r="AF238" s="198"/>
    </row>
    <row r="239" spans="2:32" ht="15.75">
      <c r="B239" s="195" t="str">
        <f>'Budget Filing Data'!D238</f>
        <v>SCG4021</v>
      </c>
      <c r="C239" s="195" t="str">
        <f>'Budget Filing Data'!E238</f>
        <v>Sustainability Studio</v>
      </c>
      <c r="D239" s="196"/>
      <c r="E239" s="196"/>
      <c r="F239" s="197" t="str">
        <f>'Budget Filing Data'!J238</f>
        <v>Core PA</v>
      </c>
      <c r="G239" s="197" t="str">
        <f>'Budget Filing Data'!H238</f>
        <v>No</v>
      </c>
      <c r="H239" s="196" t="s">
        <v>15</v>
      </c>
      <c r="I239" s="197" t="str">
        <f>'Budget Filing Data'!G238</f>
        <v>Cross Cutting</v>
      </c>
      <c r="J239" s="197" t="str">
        <f>'Budget Filing Data'!I238</f>
        <v>Other</v>
      </c>
      <c r="K239" s="197" t="str">
        <f>'Budget Filing Data'!L238</f>
        <v>Market Support</v>
      </c>
      <c r="L239" s="197">
        <f>'Budget Filing Data'!B238</f>
        <v>2031</v>
      </c>
      <c r="M239" s="610">
        <f t="shared" si="4"/>
        <v>1500000</v>
      </c>
      <c r="N239" s="197">
        <f>'Budget Filing Data'!AH238</f>
        <v>80464.75</v>
      </c>
      <c r="O239" s="197">
        <f>'Budget Filing Data'!AI238</f>
        <v>0</v>
      </c>
      <c r="P239" s="197">
        <f>'Budget Filing Data'!AJ238</f>
        <v>1419535.25</v>
      </c>
      <c r="Q239" s="197">
        <f>'Budget Filing Data'!AK238</f>
        <v>0</v>
      </c>
      <c r="R239" s="197">
        <f>'Budget Filing Data'!X238</f>
        <v>0</v>
      </c>
      <c r="S239" s="197">
        <f>('Budget Filing Data'!AC238+'Budget Filing Data'!AD238+'Budget Filing Data'!AE238+'Budget Filing Data'!AP238)/'Budget Filing Data'!AA238</f>
        <v>0</v>
      </c>
      <c r="T239" s="197">
        <f>('Budget Filing Data'!AC238+'Budget Filing Data'!AD238)/'Budget Filing Data'!AB238</f>
        <v>0</v>
      </c>
      <c r="U239" s="197">
        <f>('Budget Filing Data'!AT238+'Budget Filing Data'!AU238)/('Budget Filing Data'!AV238+'Budget Filing Data'!AW238)</f>
        <v>0</v>
      </c>
      <c r="V239" s="197">
        <f>('Budget Filing Data'!AC238+'Budget Filing Data'!AD238+'Budget Filing Data'!AE238+'Budget Filing Data'!AP238)/'Budget Filing Data'!AA238</f>
        <v>0</v>
      </c>
      <c r="W239" s="197">
        <f>'Budget Filing Data'!Q238</f>
        <v>0</v>
      </c>
      <c r="X239" s="197">
        <f>'Budget Filing Data'!R238</f>
        <v>0</v>
      </c>
      <c r="Y239" s="197">
        <f>'Budget Filing Data'!S238</f>
        <v>0</v>
      </c>
      <c r="Z239" s="197">
        <f>'Budget Filing Data'!AF238</f>
        <v>0</v>
      </c>
      <c r="AA239" s="197">
        <f>'Budget Filing Data'!AG238</f>
        <v>0</v>
      </c>
      <c r="AB239" s="197">
        <f>'Budget Filing Data'!$T238</f>
        <v>0</v>
      </c>
      <c r="AC239" s="197">
        <f>'Budget Filing Data'!$S238</f>
        <v>0</v>
      </c>
      <c r="AD239" s="197">
        <f>'Budget Filing Data'!$V238</f>
        <v>0</v>
      </c>
      <c r="AE239" s="197">
        <f>'Budget Filing Data'!$W238</f>
        <v>0</v>
      </c>
      <c r="AF239" s="198"/>
    </row>
    <row r="240" spans="2:32" ht="15.75">
      <c r="B240" s="195" t="str">
        <f>'Budget Filing Data'!D239</f>
        <v>SCG4022</v>
      </c>
      <c r="C240" s="195" t="str">
        <f>'Budget Filing Data'!E239</f>
        <v>On-Bill Financing</v>
      </c>
      <c r="D240" s="434" t="s">
        <v>42</v>
      </c>
      <c r="E240" s="434" t="s">
        <v>278</v>
      </c>
      <c r="F240" s="197" t="str">
        <f>'Budget Filing Data'!J239</f>
        <v>Core PA</v>
      </c>
      <c r="G240" s="197" t="str">
        <f>'Budget Filing Data'!H239</f>
        <v>No</v>
      </c>
      <c r="H240" s="196" t="s">
        <v>15</v>
      </c>
      <c r="I240" s="197" t="str">
        <f>'Budget Filing Data'!G239</f>
        <v>Finance</v>
      </c>
      <c r="J240" s="197" t="str">
        <f>'Budget Filing Data'!I239</f>
        <v>Financing</v>
      </c>
      <c r="K240" s="197" t="str">
        <f>'Budget Filing Data'!L239</f>
        <v>Market Support</v>
      </c>
      <c r="L240" s="197">
        <f>'Budget Filing Data'!B239</f>
        <v>2031</v>
      </c>
      <c r="M240" s="610">
        <f t="shared" si="4"/>
        <v>750000</v>
      </c>
      <c r="N240" s="197">
        <f>'Budget Filing Data'!AH239</f>
        <v>369741.85</v>
      </c>
      <c r="O240" s="197">
        <f>'Budget Filing Data'!AI239</f>
        <v>202122.6</v>
      </c>
      <c r="P240" s="197">
        <f>'Budget Filing Data'!AJ239</f>
        <v>178135.55</v>
      </c>
      <c r="Q240" s="197">
        <f>'Budget Filing Data'!AK239</f>
        <v>0</v>
      </c>
      <c r="R240" s="197">
        <f>'Budget Filing Data'!X239</f>
        <v>0</v>
      </c>
      <c r="S240" s="197">
        <f>('Budget Filing Data'!AC239+'Budget Filing Data'!AD239+'Budget Filing Data'!AE239+'Budget Filing Data'!AP239)/'Budget Filing Data'!AA239</f>
        <v>0</v>
      </c>
      <c r="T240" s="197">
        <f>('Budget Filing Data'!AC239+'Budget Filing Data'!AD239)/'Budget Filing Data'!AB239</f>
        <v>0</v>
      </c>
      <c r="U240" s="197">
        <f>('Budget Filing Data'!AT239+'Budget Filing Data'!AU239)/('Budget Filing Data'!AV239+'Budget Filing Data'!AW239)</f>
        <v>0</v>
      </c>
      <c r="V240" s="197">
        <f>('Budget Filing Data'!AC239+'Budget Filing Data'!AD239+'Budget Filing Data'!AE239+'Budget Filing Data'!AP239)/'Budget Filing Data'!AA239</f>
        <v>0</v>
      </c>
      <c r="W240" s="197">
        <f>'Budget Filing Data'!Q239</f>
        <v>0</v>
      </c>
      <c r="X240" s="197">
        <f>'Budget Filing Data'!R239</f>
        <v>0</v>
      </c>
      <c r="Y240" s="197">
        <f>'Budget Filing Data'!S239</f>
        <v>0</v>
      </c>
      <c r="Z240" s="197">
        <f>'Budget Filing Data'!AF239</f>
        <v>0</v>
      </c>
      <c r="AA240" s="197">
        <f>'Budget Filing Data'!AG239</f>
        <v>0</v>
      </c>
      <c r="AB240" s="197">
        <f>'Budget Filing Data'!$T239</f>
        <v>0</v>
      </c>
      <c r="AC240" s="197">
        <f>'Budget Filing Data'!$S239</f>
        <v>0</v>
      </c>
      <c r="AD240" s="197">
        <f>'Budget Filing Data'!$V239</f>
        <v>0</v>
      </c>
      <c r="AE240" s="197">
        <f>'Budget Filing Data'!$W239</f>
        <v>0</v>
      </c>
      <c r="AF240" s="198"/>
    </row>
    <row r="241" spans="2:32" ht="15.75">
      <c r="B241" s="195" t="str">
        <f>'Budget Filing Data'!D240</f>
        <v>SCG4023</v>
      </c>
      <c r="C241" s="195" t="str">
        <f>'Budget Filing Data'!E240</f>
        <v>Integrated Demand-Side Management (IDSM)</v>
      </c>
      <c r="D241" s="196"/>
      <c r="E241" s="196"/>
      <c r="F241" s="197" t="str">
        <f>'Budget Filing Data'!J240</f>
        <v>Core PA</v>
      </c>
      <c r="G241" s="197" t="str">
        <f>'Budget Filing Data'!H240</f>
        <v>No</v>
      </c>
      <c r="H241" s="196" t="s">
        <v>15</v>
      </c>
      <c r="I241" s="197" t="str">
        <f>'Budget Filing Data'!G240</f>
        <v>Cross Cutting</v>
      </c>
      <c r="J241" s="197" t="str">
        <f>'Budget Filing Data'!I240</f>
        <v>Integrated Demand-Side Management</v>
      </c>
      <c r="K241" s="197" t="str">
        <f>'Budget Filing Data'!L240</f>
        <v>Market Support</v>
      </c>
      <c r="L241" s="197">
        <f>'Budget Filing Data'!B240</f>
        <v>2031</v>
      </c>
      <c r="M241" s="610">
        <f t="shared" si="4"/>
        <v>300000</v>
      </c>
      <c r="N241" s="197">
        <f>'Budget Filing Data'!AH240</f>
        <v>26456.25</v>
      </c>
      <c r="O241" s="197">
        <f>'Budget Filing Data'!AI240</f>
        <v>0</v>
      </c>
      <c r="P241" s="197">
        <f>'Budget Filing Data'!AJ240</f>
        <v>273543.75</v>
      </c>
      <c r="Q241" s="197">
        <f>'Budget Filing Data'!AK240</f>
        <v>0</v>
      </c>
      <c r="R241" s="197">
        <f>'Budget Filing Data'!X240</f>
        <v>0</v>
      </c>
      <c r="S241" s="197">
        <f>('Budget Filing Data'!AC240+'Budget Filing Data'!AD240+'Budget Filing Data'!AE240+'Budget Filing Data'!AP240)/'Budget Filing Data'!AA240</f>
        <v>0</v>
      </c>
      <c r="T241" s="197">
        <f>('Budget Filing Data'!AC240+'Budget Filing Data'!AD240)/'Budget Filing Data'!AB240</f>
        <v>0</v>
      </c>
      <c r="U241" s="197">
        <f>('Budget Filing Data'!AT240+'Budget Filing Data'!AU240)/('Budget Filing Data'!AV240+'Budget Filing Data'!AW240)</f>
        <v>0</v>
      </c>
      <c r="V241" s="197">
        <f>('Budget Filing Data'!AC240+'Budget Filing Data'!AD240+'Budget Filing Data'!AE240+'Budget Filing Data'!AP240)/'Budget Filing Data'!AA240</f>
        <v>0</v>
      </c>
      <c r="W241" s="197">
        <f>'Budget Filing Data'!Q240</f>
        <v>0</v>
      </c>
      <c r="X241" s="197">
        <f>'Budget Filing Data'!R240</f>
        <v>0</v>
      </c>
      <c r="Y241" s="197">
        <f>'Budget Filing Data'!S240</f>
        <v>0</v>
      </c>
      <c r="Z241" s="197">
        <f>'Budget Filing Data'!AF240</f>
        <v>0</v>
      </c>
      <c r="AA241" s="197">
        <f>'Budget Filing Data'!AG240</f>
        <v>0</v>
      </c>
      <c r="AB241" s="197">
        <f>'Budget Filing Data'!$T240</f>
        <v>0</v>
      </c>
      <c r="AC241" s="197">
        <f>'Budget Filing Data'!$S240</f>
        <v>0</v>
      </c>
      <c r="AD241" s="197">
        <f>'Budget Filing Data'!$V240</f>
        <v>0</v>
      </c>
      <c r="AE241" s="197">
        <f>'Budget Filing Data'!$W240</f>
        <v>0</v>
      </c>
      <c r="AF241" s="198"/>
    </row>
    <row r="242" spans="2:32" ht="15.75">
      <c r="B242" s="195" t="str">
        <f>'Budget Filing Data'!D241</f>
        <v>SCG_SW_CSA_Appl</v>
      </c>
      <c r="C242" s="195" t="str">
        <f>'Budget Filing Data'!E241</f>
        <v>C&amp;S-SW-Appliance Standards Advocacy</v>
      </c>
      <c r="D242" s="434" t="s">
        <v>42</v>
      </c>
      <c r="E242" s="434" t="s">
        <v>279</v>
      </c>
      <c r="F242" s="197" t="str">
        <f>'Budget Filing Data'!J241</f>
        <v>Third Party</v>
      </c>
      <c r="G242" s="197" t="str">
        <f>'Budget Filing Data'!H241</f>
        <v>Yes</v>
      </c>
      <c r="H242" s="196" t="s">
        <v>15</v>
      </c>
      <c r="I242" s="197" t="str">
        <f>'Budget Filing Data'!G241</f>
        <v>Codes &amp; Standards</v>
      </c>
      <c r="J242" s="197" t="str">
        <f>'Budget Filing Data'!I241</f>
        <v>Codes and Standards</v>
      </c>
      <c r="K242" s="197" t="str">
        <f>'Budget Filing Data'!L241</f>
        <v>Codes and Standards</v>
      </c>
      <c r="L242" s="197">
        <f>'Budget Filing Data'!B241</f>
        <v>2031</v>
      </c>
      <c r="M242" s="610">
        <f t="shared" si="4"/>
        <v>402243.76819999999</v>
      </c>
      <c r="N242" s="197">
        <f>'Budget Filing Data'!AH241</f>
        <v>0</v>
      </c>
      <c r="O242" s="197">
        <f>'Budget Filing Data'!AI241</f>
        <v>0</v>
      </c>
      <c r="P242" s="197">
        <f>'Budget Filing Data'!AJ241</f>
        <v>402243.76819999999</v>
      </c>
      <c r="Q242" s="197">
        <f>'Budget Filing Data'!AK241</f>
        <v>0</v>
      </c>
      <c r="R242" s="197">
        <f>'Budget Filing Data'!X241</f>
        <v>17807170.68</v>
      </c>
      <c r="S242" s="197">
        <f>('Budget Filing Data'!AC241+'Budget Filing Data'!AD241+'Budget Filing Data'!AE241+'Budget Filing Data'!AP241)/'Budget Filing Data'!AA241</f>
        <v>6.9504127444331871</v>
      </c>
      <c r="T242" s="197">
        <f>('Budget Filing Data'!AC241+'Budget Filing Data'!AD241)/'Budget Filing Data'!AB241</f>
        <v>44.269599888856646</v>
      </c>
      <c r="U242" s="197">
        <f>('Budget Filing Data'!AT241+'Budget Filing Data'!AU241)/('Budget Filing Data'!AV241+'Budget Filing Data'!AW241)</f>
        <v>0.37193042367517465</v>
      </c>
      <c r="V242" s="197">
        <f>('Budget Filing Data'!AC241+'Budget Filing Data'!AD241+'Budget Filing Data'!AE241+'Budget Filing Data'!AP241)/'Budget Filing Data'!AA241</f>
        <v>6.9504127444331871</v>
      </c>
      <c r="W242" s="197">
        <f>'Budget Filing Data'!Q241</f>
        <v>0</v>
      </c>
      <c r="X242" s="197">
        <f>'Budget Filing Data'!R241</f>
        <v>0</v>
      </c>
      <c r="Y242" s="197">
        <f>'Budget Filing Data'!S241</f>
        <v>456907.85080000001</v>
      </c>
      <c r="Z242" s="197">
        <f>'Budget Filing Data'!AF241</f>
        <v>0</v>
      </c>
      <c r="AA242" s="197">
        <f>'Budget Filing Data'!AG241</f>
        <v>2426.1806879999999</v>
      </c>
      <c r="AB242" s="197">
        <f>'Budget Filing Data'!$T241</f>
        <v>0</v>
      </c>
      <c r="AC242" s="197">
        <f>'Budget Filing Data'!$S241</f>
        <v>456907.85080000001</v>
      </c>
      <c r="AD242" s="197">
        <f>'Budget Filing Data'!$V241</f>
        <v>0</v>
      </c>
      <c r="AE242" s="197">
        <f>'Budget Filing Data'!$W241</f>
        <v>29014.92108</v>
      </c>
      <c r="AF242" s="198"/>
    </row>
    <row r="243" spans="2:32" ht="15.75">
      <c r="B243" s="195" t="str">
        <f>'Budget Filing Data'!D242</f>
        <v>SCG_SW_CSA_Bldg</v>
      </c>
      <c r="C243" s="195" t="str">
        <f>'Budget Filing Data'!E242</f>
        <v>C&amp;S-SW-Building Codes Advocacy</v>
      </c>
      <c r="D243" s="196"/>
      <c r="E243" s="196"/>
      <c r="F243" s="197" t="str">
        <f>'Budget Filing Data'!J242</f>
        <v>Third Party</v>
      </c>
      <c r="G243" s="197" t="str">
        <f>'Budget Filing Data'!H242</f>
        <v>Yes</v>
      </c>
      <c r="H243" s="196" t="s">
        <v>15</v>
      </c>
      <c r="I243" s="197" t="str">
        <f>'Budget Filing Data'!G242</f>
        <v>Codes &amp; Standards</v>
      </c>
      <c r="J243" s="197" t="str">
        <f>'Budget Filing Data'!I242</f>
        <v>Codes and Standards</v>
      </c>
      <c r="K243" s="197" t="str">
        <f>'Budget Filing Data'!L242</f>
        <v>Codes and Standards</v>
      </c>
      <c r="L243" s="197">
        <f>'Budget Filing Data'!B242</f>
        <v>2031</v>
      </c>
      <c r="M243" s="610">
        <f t="shared" si="4"/>
        <v>844998.15040000004</v>
      </c>
      <c r="N243" s="197">
        <f>'Budget Filing Data'!AH242</f>
        <v>0</v>
      </c>
      <c r="O243" s="197">
        <f>'Budget Filing Data'!AI242</f>
        <v>0</v>
      </c>
      <c r="P243" s="197">
        <f>'Budget Filing Data'!AJ242</f>
        <v>844998.15040000004</v>
      </c>
      <c r="Q243" s="197">
        <f>'Budget Filing Data'!AK242</f>
        <v>0</v>
      </c>
      <c r="R243" s="197">
        <f>'Budget Filing Data'!X242</f>
        <v>169478633.19999999</v>
      </c>
      <c r="S243" s="197">
        <f>('Budget Filing Data'!AC242+'Budget Filing Data'!AD242+'Budget Filing Data'!AE242+'Budget Filing Data'!AP242)/'Budget Filing Data'!AA242</f>
        <v>1.8502996807162391</v>
      </c>
      <c r="T243" s="197">
        <f>('Budget Filing Data'!AC242+'Budget Filing Data'!AD242)/'Budget Filing Data'!AB242</f>
        <v>200.56686893311334</v>
      </c>
      <c r="U243" s="197">
        <f>('Budget Filing Data'!AT242+'Budget Filing Data'!AU242)/('Budget Filing Data'!AV242+'Budget Filing Data'!AW242)</f>
        <v>0.60100489945098834</v>
      </c>
      <c r="V243" s="197">
        <f>('Budget Filing Data'!AC242+'Budget Filing Data'!AD242+'Budget Filing Data'!AE242+'Budget Filing Data'!AP242)/'Budget Filing Data'!AA242</f>
        <v>1.8502996807162391</v>
      </c>
      <c r="W243" s="197">
        <f>'Budget Filing Data'!Q242</f>
        <v>0</v>
      </c>
      <c r="X243" s="197">
        <f>'Budget Filing Data'!R242</f>
        <v>0</v>
      </c>
      <c r="Y243" s="197">
        <f>'Budget Filing Data'!S242</f>
        <v>15829828.65</v>
      </c>
      <c r="Z243" s="197">
        <f>'Budget Filing Data'!AF242</f>
        <v>0</v>
      </c>
      <c r="AA243" s="197">
        <f>'Budget Filing Data'!AG242</f>
        <v>84056.390140000003</v>
      </c>
      <c r="AB243" s="197">
        <f>'Budget Filing Data'!$T242</f>
        <v>0</v>
      </c>
      <c r="AC243" s="197">
        <f>'Budget Filing Data'!$S242</f>
        <v>15829828.65</v>
      </c>
      <c r="AD243" s="197">
        <f>'Budget Filing Data'!$V242</f>
        <v>0</v>
      </c>
      <c r="AE243" s="197">
        <f>'Budget Filing Data'!$W242</f>
        <v>1311468.094</v>
      </c>
      <c r="AF243" s="198"/>
    </row>
    <row r="244" spans="2:32" ht="15.75">
      <c r="B244" s="195" t="str">
        <f>'Budget Filing Data'!D243</f>
        <v>SCG_SW_CSA_Natl</v>
      </c>
      <c r="C244" s="195" t="str">
        <f>'Budget Filing Data'!E243</f>
        <v>C&amp;S-SW-Federal Codes Advocacy</v>
      </c>
      <c r="D244" s="196"/>
      <c r="E244" s="196"/>
      <c r="F244" s="197" t="str">
        <f>'Budget Filing Data'!J243</f>
        <v>Third Party</v>
      </c>
      <c r="G244" s="197" t="str">
        <f>'Budget Filing Data'!H243</f>
        <v>Yes</v>
      </c>
      <c r="H244" s="196" t="s">
        <v>15</v>
      </c>
      <c r="I244" s="197" t="str">
        <f>'Budget Filing Data'!G243</f>
        <v>Codes &amp; Standards</v>
      </c>
      <c r="J244" s="197" t="str">
        <f>'Budget Filing Data'!I243</f>
        <v>Codes and Standards</v>
      </c>
      <c r="K244" s="197" t="str">
        <f>'Budget Filing Data'!L243</f>
        <v>Codes and Standards</v>
      </c>
      <c r="L244" s="197">
        <f>'Budget Filing Data'!B243</f>
        <v>2031</v>
      </c>
      <c r="M244" s="610">
        <f t="shared" si="4"/>
        <v>511935.99619999999</v>
      </c>
      <c r="N244" s="197">
        <f>'Budget Filing Data'!AH243</f>
        <v>0</v>
      </c>
      <c r="O244" s="197">
        <f>'Budget Filing Data'!AI243</f>
        <v>0</v>
      </c>
      <c r="P244" s="197">
        <f>'Budget Filing Data'!AJ243</f>
        <v>511935.99619999999</v>
      </c>
      <c r="Q244" s="197">
        <f>'Budget Filing Data'!AK243</f>
        <v>0</v>
      </c>
      <c r="R244" s="197">
        <f>'Budget Filing Data'!X243</f>
        <v>29757052.82</v>
      </c>
      <c r="S244" s="197">
        <f>('Budget Filing Data'!AC243+'Budget Filing Data'!AD243+'Budget Filing Data'!AE243+'Budget Filing Data'!AP243)/'Budget Filing Data'!AA243</f>
        <v>1.7402300508579036</v>
      </c>
      <c r="T244" s="197">
        <f>('Budget Filing Data'!AC243+'Budget Filing Data'!AD243)/'Budget Filing Data'!AB243</f>
        <v>58.126510045944691</v>
      </c>
      <c r="U244" s="197">
        <f>('Budget Filing Data'!AT243+'Budget Filing Data'!AU243)/('Budget Filing Data'!AV243+'Budget Filing Data'!AW243)</f>
        <v>0.42710429678141548</v>
      </c>
      <c r="V244" s="197">
        <f>('Budget Filing Data'!AC243+'Budget Filing Data'!AD243+'Budget Filing Data'!AE243+'Budget Filing Data'!AP243)/'Budget Filing Data'!AA243</f>
        <v>1.7402300508579036</v>
      </c>
      <c r="W244" s="197">
        <f>'Budget Filing Data'!Q243</f>
        <v>0</v>
      </c>
      <c r="X244" s="197">
        <f>'Budget Filing Data'!R243</f>
        <v>0</v>
      </c>
      <c r="Y244" s="197">
        <f>'Budget Filing Data'!S243</f>
        <v>329449.6777</v>
      </c>
      <c r="Z244" s="197">
        <f>'Budget Filing Data'!AF243</f>
        <v>0</v>
      </c>
      <c r="AA244" s="197">
        <f>'Budget Filing Data'!AG243</f>
        <v>1749.3777889999999</v>
      </c>
      <c r="AB244" s="197">
        <f>'Budget Filing Data'!$T243</f>
        <v>0</v>
      </c>
      <c r="AC244" s="197">
        <f>'Budget Filing Data'!$S243</f>
        <v>329449.6777</v>
      </c>
      <c r="AD244" s="197">
        <f>'Budget Filing Data'!$V243</f>
        <v>0</v>
      </c>
      <c r="AE244" s="197">
        <f>'Budget Filing Data'!$W243</f>
        <v>49944.378040000003</v>
      </c>
      <c r="AF244" s="198"/>
    </row>
    <row r="245" spans="2:32" ht="15.75">
      <c r="B245" s="195" t="str">
        <f>'Budget Filing Data'!D244</f>
        <v>SCG_SW_ETP_Gas</v>
      </c>
      <c r="C245" s="195" t="str">
        <f>'Budget Filing Data'!E244</f>
        <v>ET-SW-Emerging Technologies, Gas</v>
      </c>
      <c r="D245" s="196"/>
      <c r="E245" s="196"/>
      <c r="F245" s="197" t="str">
        <f>'Budget Filing Data'!J244</f>
        <v>Third Party</v>
      </c>
      <c r="G245" s="197" t="str">
        <f>'Budget Filing Data'!H244</f>
        <v>Yes</v>
      </c>
      <c r="H245" s="196" t="s">
        <v>15</v>
      </c>
      <c r="I245" s="197" t="str">
        <f>'Budget Filing Data'!G244</f>
        <v>Emerging Tech</v>
      </c>
      <c r="J245" s="197" t="str">
        <f>'Budget Filing Data'!I244</f>
        <v>Emerging Technologies</v>
      </c>
      <c r="K245" s="197" t="str">
        <f>'Budget Filing Data'!L244</f>
        <v>Market Support</v>
      </c>
      <c r="L245" s="197">
        <f>'Budget Filing Data'!B244</f>
        <v>2031</v>
      </c>
      <c r="M245" s="610">
        <f t="shared" si="4"/>
        <v>1657875</v>
      </c>
      <c r="N245" s="197">
        <f>'Budget Filing Data'!AH244</f>
        <v>22105</v>
      </c>
      <c r="O245" s="197">
        <f>'Budget Filing Data'!AI244</f>
        <v>6410.45</v>
      </c>
      <c r="P245" s="197">
        <f>'Budget Filing Data'!AJ244</f>
        <v>1629359.55</v>
      </c>
      <c r="Q245" s="197">
        <f>'Budget Filing Data'!AK244</f>
        <v>0</v>
      </c>
      <c r="R245" s="197">
        <f>'Budget Filing Data'!X244</f>
        <v>0</v>
      </c>
      <c r="S245" s="197">
        <f>('Budget Filing Data'!AC244+'Budget Filing Data'!AD244+'Budget Filing Data'!AE244+'Budget Filing Data'!AP244)/'Budget Filing Data'!AA244</f>
        <v>0</v>
      </c>
      <c r="T245" s="197">
        <f>('Budget Filing Data'!AC244+'Budget Filing Data'!AD244)/'Budget Filing Data'!AB244</f>
        <v>0</v>
      </c>
      <c r="U245" s="197">
        <f>('Budget Filing Data'!AT244+'Budget Filing Data'!AU244)/('Budget Filing Data'!AV244+'Budget Filing Data'!AW244)</f>
        <v>0</v>
      </c>
      <c r="V245" s="197">
        <f>('Budget Filing Data'!AC244+'Budget Filing Data'!AD244+'Budget Filing Data'!AE244+'Budget Filing Data'!AP244)/'Budget Filing Data'!AA244</f>
        <v>0</v>
      </c>
      <c r="W245" s="197">
        <f>'Budget Filing Data'!Q244</f>
        <v>0</v>
      </c>
      <c r="X245" s="197">
        <f>'Budget Filing Data'!R244</f>
        <v>0</v>
      </c>
      <c r="Y245" s="197">
        <f>'Budget Filing Data'!S244</f>
        <v>0</v>
      </c>
      <c r="Z245" s="197">
        <f>'Budget Filing Data'!AF244</f>
        <v>0</v>
      </c>
      <c r="AA245" s="197">
        <f>'Budget Filing Data'!AG244</f>
        <v>0</v>
      </c>
      <c r="AB245" s="197">
        <f>'Budget Filing Data'!$T244</f>
        <v>0</v>
      </c>
      <c r="AC245" s="197">
        <f>'Budget Filing Data'!$S244</f>
        <v>0</v>
      </c>
      <c r="AD245" s="197">
        <f>'Budget Filing Data'!$V244</f>
        <v>0</v>
      </c>
      <c r="AE245" s="197">
        <f>'Budget Filing Data'!$W244</f>
        <v>0</v>
      </c>
      <c r="AF245" s="198"/>
    </row>
    <row r="246" spans="2:32" ht="15.75">
      <c r="B246" s="195" t="str">
        <f>'Budget Filing Data'!D245</f>
        <v>SCG_SW_FS</v>
      </c>
      <c r="C246" s="195" t="str">
        <f>'Budget Filing Data'!E245</f>
        <v>COM-SW-Point of Sale Food Service</v>
      </c>
      <c r="D246" s="196"/>
      <c r="E246" s="196"/>
      <c r="F246" s="197" t="str">
        <f>'Budget Filing Data'!J245</f>
        <v>Third Party</v>
      </c>
      <c r="G246" s="197" t="str">
        <f>'Budget Filing Data'!H245</f>
        <v>Yes</v>
      </c>
      <c r="H246" s="196" t="s">
        <v>24</v>
      </c>
      <c r="I246" s="197" t="str">
        <f>'Budget Filing Data'!G245</f>
        <v>Commercial</v>
      </c>
      <c r="J246" s="197" t="str">
        <f>'Budget Filing Data'!I245</f>
        <v>Other</v>
      </c>
      <c r="K246" s="197" t="str">
        <f>'Budget Filing Data'!L245</f>
        <v>Resource Acquisition</v>
      </c>
      <c r="L246" s="197">
        <f>'Budget Filing Data'!B245</f>
        <v>2031</v>
      </c>
      <c r="M246" s="610">
        <f t="shared" si="4"/>
        <v>5040699.9999000002</v>
      </c>
      <c r="N246" s="197">
        <f>'Budget Filing Data'!AH245</f>
        <v>471841.72690000001</v>
      </c>
      <c r="O246" s="197">
        <f>'Budget Filing Data'!AI245</f>
        <v>364169.61900000001</v>
      </c>
      <c r="P246" s="197">
        <f>'Budget Filing Data'!AJ245</f>
        <v>2136635.3590000002</v>
      </c>
      <c r="Q246" s="197">
        <f>'Budget Filing Data'!AK245</f>
        <v>2068053.2949999999</v>
      </c>
      <c r="R246" s="197">
        <f>'Budget Filing Data'!X245</f>
        <v>10748318.869999999</v>
      </c>
      <c r="S246" s="197">
        <f>('Budget Filing Data'!AC245+'Budget Filing Data'!AD245+'Budget Filing Data'!AE245+'Budget Filing Data'!AP245)/'Budget Filing Data'!AA245</f>
        <v>1.4786495737947596</v>
      </c>
      <c r="T246" s="197">
        <f>('Budget Filing Data'!AC245+'Budget Filing Data'!AD245)/'Budget Filing Data'!AB245</f>
        <v>2.165780823267843</v>
      </c>
      <c r="U246" s="197">
        <f>('Budget Filing Data'!AT245+'Budget Filing Data'!AU245)/('Budget Filing Data'!AV245+'Budget Filing Data'!AW245)</f>
        <v>0.52073128363332477</v>
      </c>
      <c r="V246" s="197">
        <f>('Budget Filing Data'!AC245+'Budget Filing Data'!AD245+'Budget Filing Data'!AE245+'Budget Filing Data'!AP245)/'Budget Filing Data'!AA245</f>
        <v>1.4786495737947596</v>
      </c>
      <c r="W246" s="197">
        <f>'Budget Filing Data'!Q245</f>
        <v>0</v>
      </c>
      <c r="X246" s="197">
        <f>'Budget Filing Data'!R245</f>
        <v>0</v>
      </c>
      <c r="Y246" s="197">
        <f>'Budget Filing Data'!S245</f>
        <v>510889.97039999999</v>
      </c>
      <c r="Z246" s="197">
        <f>'Budget Filing Data'!AF245</f>
        <v>0</v>
      </c>
      <c r="AA246" s="197">
        <f>'Budget Filing Data'!AG245</f>
        <v>2712.8257429999999</v>
      </c>
      <c r="AB246" s="197">
        <f>'Budget Filing Data'!$T245</f>
        <v>0</v>
      </c>
      <c r="AC246" s="197">
        <f>'Budget Filing Data'!$S245</f>
        <v>510889.97039999999</v>
      </c>
      <c r="AD246" s="197">
        <f>'Budget Filing Data'!$V245</f>
        <v>0</v>
      </c>
      <c r="AE246" s="197">
        <f>'Budget Filing Data'!$W245</f>
        <v>31968.890100000001</v>
      </c>
      <c r="AF246" s="198"/>
    </row>
    <row r="247" spans="2:32" ht="15.75">
      <c r="B247" s="195" t="str">
        <f>'Budget Filing Data'!D246</f>
        <v>SCG_SW_HESC</v>
      </c>
      <c r="C247" s="195" t="str">
        <f>'Budget Filing Data'!E246</f>
        <v>SW Home Energy Score California</v>
      </c>
      <c r="D247" s="434" t="s">
        <v>48</v>
      </c>
      <c r="E247" s="196" t="s">
        <v>280</v>
      </c>
      <c r="F247" s="197" t="str">
        <f>'Budget Filing Data'!J246</f>
        <v>Third Party</v>
      </c>
      <c r="G247" s="197" t="str">
        <f>'Budget Filing Data'!H246</f>
        <v>Yes</v>
      </c>
      <c r="H247" s="196" t="s">
        <v>24</v>
      </c>
      <c r="I247" s="197" t="str">
        <f>'Budget Filing Data'!G246</f>
        <v>Residential</v>
      </c>
      <c r="J247" s="197" t="str">
        <f>'Budget Filing Data'!I246</f>
        <v>Other</v>
      </c>
      <c r="K247" s="197" t="str">
        <f>'Budget Filing Data'!L246</f>
        <v>Market Support</v>
      </c>
      <c r="L247" s="197">
        <f>'Budget Filing Data'!B246</f>
        <v>2031</v>
      </c>
      <c r="M247" s="610">
        <f t="shared" si="4"/>
        <v>577787.79240000003</v>
      </c>
      <c r="N247" s="197">
        <f>'Budget Filing Data'!AH246</f>
        <v>14930.229600000001</v>
      </c>
      <c r="O247" s="197">
        <f>'Budget Filing Data'!AI246</f>
        <v>30940</v>
      </c>
      <c r="P247" s="197">
        <f>'Budget Filing Data'!AJ246</f>
        <v>123067.5628</v>
      </c>
      <c r="Q247" s="197">
        <f>'Budget Filing Data'!AK246</f>
        <v>408850</v>
      </c>
      <c r="R247" s="197">
        <f>'Budget Filing Data'!X246</f>
        <v>0</v>
      </c>
      <c r="S247" s="197">
        <f>('Budget Filing Data'!AC246+'Budget Filing Data'!AD246+'Budget Filing Data'!AE246+'Budget Filing Data'!AP246)/'Budget Filing Data'!AA246</f>
        <v>0</v>
      </c>
      <c r="T247" s="197">
        <f>('Budget Filing Data'!AC246+'Budget Filing Data'!AD246)/'Budget Filing Data'!AB246</f>
        <v>0</v>
      </c>
      <c r="U247" s="197">
        <f>('Budget Filing Data'!AT246+'Budget Filing Data'!AU246)/('Budget Filing Data'!AV246+'Budget Filing Data'!AW246)</f>
        <v>0</v>
      </c>
      <c r="V247" s="197">
        <f>('Budget Filing Data'!AC246+'Budget Filing Data'!AD246+'Budget Filing Data'!AE246+'Budget Filing Data'!AP246)/'Budget Filing Data'!AA246</f>
        <v>0</v>
      </c>
      <c r="W247" s="197">
        <f>'Budget Filing Data'!Q246</f>
        <v>0</v>
      </c>
      <c r="X247" s="197">
        <f>'Budget Filing Data'!R246</f>
        <v>0</v>
      </c>
      <c r="Y247" s="197">
        <f>'Budget Filing Data'!S246</f>
        <v>0</v>
      </c>
      <c r="Z247" s="197">
        <f>'Budget Filing Data'!AF246</f>
        <v>0</v>
      </c>
      <c r="AA247" s="197">
        <f>'Budget Filing Data'!AG246</f>
        <v>0</v>
      </c>
      <c r="AB247" s="197">
        <f>'Budget Filing Data'!$T246</f>
        <v>0</v>
      </c>
      <c r="AC247" s="197">
        <f>'Budget Filing Data'!$S246</f>
        <v>0</v>
      </c>
      <c r="AD247" s="197">
        <f>'Budget Filing Data'!$V246</f>
        <v>0</v>
      </c>
      <c r="AE247" s="197">
        <f>'Budget Filing Data'!$W246</f>
        <v>0</v>
      </c>
      <c r="AF247" s="198"/>
    </row>
    <row r="248" spans="2:32" ht="15.75">
      <c r="B248" s="195" t="str">
        <f>'Budget Filing Data'!D247</f>
        <v>SCG_SW_HVAC_QIQM</v>
      </c>
      <c r="C248" s="195" t="str">
        <f>'Budget Filing Data'!E247</f>
        <v>RES-SW-HVAC QI/QM Program</v>
      </c>
      <c r="D248" s="196"/>
      <c r="E248" s="196"/>
      <c r="F248" s="197" t="str">
        <f>'Budget Filing Data'!J247</f>
        <v>Third Party</v>
      </c>
      <c r="G248" s="197" t="str">
        <f>'Budget Filing Data'!H247</f>
        <v>Yes</v>
      </c>
      <c r="H248" s="196" t="s">
        <v>24</v>
      </c>
      <c r="I248" s="197" t="str">
        <f>'Budget Filing Data'!G247</f>
        <v>Residential</v>
      </c>
      <c r="J248" s="197" t="str">
        <f>'Budget Filing Data'!I247</f>
        <v>Other</v>
      </c>
      <c r="K248" s="197" t="str">
        <f>'Budget Filing Data'!L247</f>
        <v>Market Support</v>
      </c>
      <c r="L248" s="197">
        <f>'Budget Filing Data'!B247</f>
        <v>2031</v>
      </c>
      <c r="M248" s="610">
        <f t="shared" si="4"/>
        <v>609960</v>
      </c>
      <c r="N248" s="197">
        <f>'Budget Filing Data'!AH247</f>
        <v>30498</v>
      </c>
      <c r="O248" s="197">
        <f>'Budget Filing Data'!AI247</f>
        <v>30498</v>
      </c>
      <c r="P248" s="197">
        <f>'Budget Filing Data'!AJ247</f>
        <v>155915.5</v>
      </c>
      <c r="Q248" s="197">
        <f>'Budget Filing Data'!AK247</f>
        <v>393048.5</v>
      </c>
      <c r="R248" s="197">
        <f>'Budget Filing Data'!X247</f>
        <v>0</v>
      </c>
      <c r="S248" s="197">
        <f>('Budget Filing Data'!AC247+'Budget Filing Data'!AD247+'Budget Filing Data'!AE247+'Budget Filing Data'!AP247)/'Budget Filing Data'!AA247</f>
        <v>0</v>
      </c>
      <c r="T248" s="197">
        <f>('Budget Filing Data'!AC247+'Budget Filing Data'!AD247)/'Budget Filing Data'!AB247</f>
        <v>0</v>
      </c>
      <c r="U248" s="197">
        <f>('Budget Filing Data'!AT247+'Budget Filing Data'!AU247)/('Budget Filing Data'!AV247+'Budget Filing Data'!AW247)</f>
        <v>0</v>
      </c>
      <c r="V248" s="197">
        <f>('Budget Filing Data'!AC247+'Budget Filing Data'!AD247+'Budget Filing Data'!AE247+'Budget Filing Data'!AP247)/'Budget Filing Data'!AA247</f>
        <v>0</v>
      </c>
      <c r="W248" s="197">
        <f>'Budget Filing Data'!Q247</f>
        <v>0</v>
      </c>
      <c r="X248" s="197">
        <f>'Budget Filing Data'!R247</f>
        <v>0</v>
      </c>
      <c r="Y248" s="197">
        <f>'Budget Filing Data'!S247</f>
        <v>0</v>
      </c>
      <c r="Z248" s="197">
        <f>'Budget Filing Data'!AF247</f>
        <v>0</v>
      </c>
      <c r="AA248" s="197">
        <f>'Budget Filing Data'!AG247</f>
        <v>0</v>
      </c>
      <c r="AB248" s="197">
        <f>'Budget Filing Data'!$T247</f>
        <v>0</v>
      </c>
      <c r="AC248" s="197">
        <f>'Budget Filing Data'!$S247</f>
        <v>0</v>
      </c>
      <c r="AD248" s="197">
        <f>'Budget Filing Data'!$V247</f>
        <v>0</v>
      </c>
      <c r="AE248" s="197">
        <f>'Budget Filing Data'!$W247</f>
        <v>0</v>
      </c>
      <c r="AF248" s="198"/>
    </row>
    <row r="249" spans="2:32" ht="15.75">
      <c r="B249" s="195" t="str">
        <f>'Budget Filing Data'!D248</f>
        <v>SCG_SW_IP_Colleges</v>
      </c>
      <c r="C249" s="195" t="str">
        <f>'Budget Filing Data'!E248</f>
        <v>PUB-SW-Institutional Partnership-Colleges</v>
      </c>
      <c r="D249" s="434" t="s">
        <v>42</v>
      </c>
      <c r="E249" s="434" t="s">
        <v>281</v>
      </c>
      <c r="F249" s="197" t="str">
        <f>'Budget Filing Data'!J248</f>
        <v>Third Party</v>
      </c>
      <c r="G249" s="197" t="str">
        <f>'Budget Filing Data'!H248</f>
        <v>Yes</v>
      </c>
      <c r="H249" s="196" t="s">
        <v>24</v>
      </c>
      <c r="I249" s="197" t="str">
        <f>'Budget Filing Data'!G248</f>
        <v>Public</v>
      </c>
      <c r="J249" s="197" t="str">
        <f>'Budget Filing Data'!I248</f>
        <v>Other</v>
      </c>
      <c r="K249" s="197" t="str">
        <f>'Budget Filing Data'!L248</f>
        <v>Resource Acquisition</v>
      </c>
      <c r="L249" s="197">
        <f>'Budget Filing Data'!B248</f>
        <v>2031</v>
      </c>
      <c r="M249" s="610">
        <f t="shared" si="4"/>
        <v>466602.13339999999</v>
      </c>
      <c r="N249" s="197">
        <f>'Budget Filing Data'!AH248</f>
        <v>0</v>
      </c>
      <c r="O249" s="197">
        <f>'Budget Filing Data'!AI248</f>
        <v>0</v>
      </c>
      <c r="P249" s="197">
        <f>'Budget Filing Data'!AJ248</f>
        <v>291659.42009999999</v>
      </c>
      <c r="Q249" s="197">
        <f>'Budget Filing Data'!AK248</f>
        <v>174942.7133</v>
      </c>
      <c r="R249" s="197">
        <f>'Budget Filing Data'!X248</f>
        <v>801473.02110000001</v>
      </c>
      <c r="S249" s="197">
        <f>('Budget Filing Data'!AC248+'Budget Filing Data'!AD248+'Budget Filing Data'!AE248+'Budget Filing Data'!AP248)/'Budget Filing Data'!AA248</f>
        <v>1.0845745091242185</v>
      </c>
      <c r="T249" s="197">
        <f>('Budget Filing Data'!AC248+'Budget Filing Data'!AD248)/'Budget Filing Data'!AB248</f>
        <v>1.7540125739627004</v>
      </c>
      <c r="U249" s="197">
        <f>('Budget Filing Data'!AT248+'Budget Filing Data'!AU248)/('Budget Filing Data'!AV248+'Budget Filing Data'!AW248)</f>
        <v>0.34245516127609832</v>
      </c>
      <c r="V249" s="197">
        <f>('Budget Filing Data'!AC248+'Budget Filing Data'!AD248+'Budget Filing Data'!AE248+'Budget Filing Data'!AP248)/'Budget Filing Data'!AA248</f>
        <v>1.0845745091242185</v>
      </c>
      <c r="W249" s="197">
        <f>'Budget Filing Data'!Q248</f>
        <v>0</v>
      </c>
      <c r="X249" s="197">
        <f>'Budget Filing Data'!R248</f>
        <v>0</v>
      </c>
      <c r="Y249" s="197">
        <f>'Budget Filing Data'!S248</f>
        <v>0</v>
      </c>
      <c r="Z249" s="197">
        <f>'Budget Filing Data'!AF248</f>
        <v>0</v>
      </c>
      <c r="AA249" s="197">
        <f>'Budget Filing Data'!AG248</f>
        <v>0</v>
      </c>
      <c r="AB249" s="197">
        <f>'Budget Filing Data'!$T248</f>
        <v>0</v>
      </c>
      <c r="AC249" s="197">
        <f>'Budget Filing Data'!$S248</f>
        <v>0</v>
      </c>
      <c r="AD249" s="197">
        <f>'Budget Filing Data'!$V248</f>
        <v>0</v>
      </c>
      <c r="AE249" s="197">
        <f>'Budget Filing Data'!$W248</f>
        <v>0</v>
      </c>
      <c r="AF249" s="198"/>
    </row>
    <row r="250" spans="2:32" ht="15.75">
      <c r="B250" s="195" t="str">
        <f>'Budget Filing Data'!D249</f>
        <v>SCG_SW_IP_Gov</v>
      </c>
      <c r="C250" s="195" t="str">
        <f>'Budget Filing Data'!E249</f>
        <v>PUB-SW-Institutional Partnership-Government</v>
      </c>
      <c r="D250" s="196"/>
      <c r="E250" s="196"/>
      <c r="F250" s="197" t="str">
        <f>'Budget Filing Data'!J249</f>
        <v>Third Party</v>
      </c>
      <c r="G250" s="197" t="str">
        <f>'Budget Filing Data'!H249</f>
        <v>Yes</v>
      </c>
      <c r="H250" s="196" t="s">
        <v>24</v>
      </c>
      <c r="I250" s="197" t="str">
        <f>'Budget Filing Data'!G249</f>
        <v>Public</v>
      </c>
      <c r="J250" s="197" t="str">
        <f>'Budget Filing Data'!I249</f>
        <v>Government Partnership</v>
      </c>
      <c r="K250" s="197" t="str">
        <f>'Budget Filing Data'!L249</f>
        <v>Resource Acquisition</v>
      </c>
      <c r="L250" s="197">
        <f>'Budget Filing Data'!B249</f>
        <v>2031</v>
      </c>
      <c r="M250" s="610">
        <f t="shared" si="4"/>
        <v>205799.62014000001</v>
      </c>
      <c r="N250" s="197">
        <f>'Budget Filing Data'!AH249</f>
        <v>8486.4</v>
      </c>
      <c r="O250" s="197">
        <f>'Budget Filing Data'!AI249</f>
        <v>442</v>
      </c>
      <c r="P250" s="197">
        <f>'Budget Filing Data'!AJ249</f>
        <v>126839.21950000001</v>
      </c>
      <c r="Q250" s="197">
        <f>'Budget Filing Data'!AK249</f>
        <v>70032.000639999998</v>
      </c>
      <c r="R250" s="197">
        <f>'Budget Filing Data'!X249</f>
        <v>132128.86859999999</v>
      </c>
      <c r="S250" s="197">
        <f>('Budget Filing Data'!AC249+'Budget Filing Data'!AD249+'Budget Filing Data'!AE249+'Budget Filing Data'!AP249)/'Budget Filing Data'!AA249</f>
        <v>0.5313434661387626</v>
      </c>
      <c r="T250" s="197">
        <f>('Budget Filing Data'!AC249+'Budget Filing Data'!AD249)/'Budget Filing Data'!AB249</f>
        <v>0.68752184036419406</v>
      </c>
      <c r="U250" s="197">
        <f>('Budget Filing Data'!AT249+'Budget Filing Data'!AU249)/('Budget Filing Data'!AV249+'Budget Filing Data'!AW249)</f>
        <v>0.49372250616274477</v>
      </c>
      <c r="V250" s="197">
        <f>('Budget Filing Data'!AC249+'Budget Filing Data'!AD249+'Budget Filing Data'!AE249+'Budget Filing Data'!AP249)/'Budget Filing Data'!AA249</f>
        <v>0.5313434661387626</v>
      </c>
      <c r="W250" s="197">
        <f>'Budget Filing Data'!Q249</f>
        <v>0</v>
      </c>
      <c r="X250" s="197">
        <f>'Budget Filing Data'!R249</f>
        <v>0</v>
      </c>
      <c r="Y250" s="197">
        <f>'Budget Filing Data'!S249</f>
        <v>18448.125639999998</v>
      </c>
      <c r="Z250" s="197">
        <f>'Budget Filing Data'!AF249</f>
        <v>0</v>
      </c>
      <c r="AA250" s="197">
        <f>'Budget Filing Data'!AG249</f>
        <v>97.959547150000006</v>
      </c>
      <c r="AB250" s="197">
        <f>'Budget Filing Data'!$T249</f>
        <v>0</v>
      </c>
      <c r="AC250" s="197">
        <f>'Budget Filing Data'!$S249</f>
        <v>18448.125639999998</v>
      </c>
      <c r="AD250" s="197">
        <f>'Budget Filing Data'!$V249</f>
        <v>0</v>
      </c>
      <c r="AE250" s="197">
        <f>'Budget Filing Data'!$W249</f>
        <v>1287.054226</v>
      </c>
      <c r="AF250" s="198"/>
    </row>
    <row r="251" spans="2:32" ht="15.75">
      <c r="B251" s="195" t="str">
        <f>'Budget Filing Data'!D250</f>
        <v>SCG_SW_MCWH</v>
      </c>
      <c r="C251" s="195" t="str">
        <f>'Budget Filing Data'!E250</f>
        <v>COM-SW-Midstream Commercial Water Heating</v>
      </c>
      <c r="D251" s="434" t="s">
        <v>42</v>
      </c>
      <c r="E251" s="434" t="s">
        <v>282</v>
      </c>
      <c r="F251" s="197" t="str">
        <f>'Budget Filing Data'!J250</f>
        <v>Third Party</v>
      </c>
      <c r="G251" s="197" t="str">
        <f>'Budget Filing Data'!H250</f>
        <v>Yes</v>
      </c>
      <c r="H251" s="196" t="s">
        <v>24</v>
      </c>
      <c r="I251" s="197" t="str">
        <f>'Budget Filing Data'!G250</f>
        <v>Commercial</v>
      </c>
      <c r="J251" s="197" t="str">
        <f>'Budget Filing Data'!I250</f>
        <v>Other</v>
      </c>
      <c r="K251" s="197" t="str">
        <f>'Budget Filing Data'!L250</f>
        <v>Resource Acquisition</v>
      </c>
      <c r="L251" s="197">
        <f>'Budget Filing Data'!B250</f>
        <v>2031</v>
      </c>
      <c r="M251" s="610">
        <f t="shared" si="4"/>
        <v>5571300</v>
      </c>
      <c r="N251" s="197">
        <f>'Budget Filing Data'!AH250</f>
        <v>653520.11399999994</v>
      </c>
      <c r="O251" s="197">
        <f>'Budget Filing Data'!AI250</f>
        <v>475573.03399999999</v>
      </c>
      <c r="P251" s="197">
        <f>'Budget Filing Data'!AJ250</f>
        <v>1612663.61</v>
      </c>
      <c r="Q251" s="197">
        <f>'Budget Filing Data'!AK250</f>
        <v>2829543.2420000001</v>
      </c>
      <c r="R251" s="197">
        <f>'Budget Filing Data'!X250</f>
        <v>39081621.600000001</v>
      </c>
      <c r="S251" s="197">
        <f>('Budget Filing Data'!AC250+'Budget Filing Data'!AD250+'Budget Filing Data'!AE250+'Budget Filing Data'!AP250)/'Budget Filing Data'!AA250</f>
        <v>4.6461336780713971</v>
      </c>
      <c r="T251" s="197">
        <f>('Budget Filing Data'!AC250+'Budget Filing Data'!AD250)/'Budget Filing Data'!AB250</f>
        <v>5.5304470872885156</v>
      </c>
      <c r="U251" s="197">
        <f>('Budget Filing Data'!AT250+'Budget Filing Data'!AU250)/('Budget Filing Data'!AV250+'Budget Filing Data'!AW250)</f>
        <v>1.365135901035005</v>
      </c>
      <c r="V251" s="197">
        <f>('Budget Filing Data'!AC250+'Budget Filing Data'!AD250+'Budget Filing Data'!AE250+'Budget Filing Data'!AP250)/'Budget Filing Data'!AA250</f>
        <v>4.6461336780713971</v>
      </c>
      <c r="W251" s="197">
        <f>'Budget Filing Data'!Q250</f>
        <v>0</v>
      </c>
      <c r="X251" s="197">
        <f>'Budget Filing Data'!R250</f>
        <v>0</v>
      </c>
      <c r="Y251" s="197">
        <f>'Budget Filing Data'!S250</f>
        <v>1921200.5560000001</v>
      </c>
      <c r="Z251" s="197">
        <f>'Budget Filing Data'!AF250</f>
        <v>0</v>
      </c>
      <c r="AA251" s="197">
        <f>'Budget Filing Data'!AG250</f>
        <v>10201.57495</v>
      </c>
      <c r="AB251" s="197">
        <f>'Budget Filing Data'!$T250</f>
        <v>0</v>
      </c>
      <c r="AC251" s="197">
        <f>'Budget Filing Data'!$S250</f>
        <v>1921200.5560000001</v>
      </c>
      <c r="AD251" s="197">
        <f>'Budget Filing Data'!$V250</f>
        <v>0</v>
      </c>
      <c r="AE251" s="197">
        <f>'Budget Filing Data'!$W250</f>
        <v>186305.03570000001</v>
      </c>
      <c r="AF251" s="198"/>
    </row>
    <row r="252" spans="2:32" ht="15.75">
      <c r="B252" s="195" t="str">
        <f>'Budget Filing Data'!D251</f>
        <v>SCG_SW_NC_NonRes_Ag_mixed</v>
      </c>
      <c r="C252" s="195" t="str">
        <f>'Budget Filing Data'!E251</f>
        <v>AG-SW-New Construction-Nonresidential-Mixed Fuel</v>
      </c>
      <c r="D252" s="196"/>
      <c r="E252" s="196"/>
      <c r="F252" s="197" t="str">
        <f>'Budget Filing Data'!J251</f>
        <v>Third Party</v>
      </c>
      <c r="G252" s="197" t="str">
        <f>'Budget Filing Data'!H251</f>
        <v>Yes</v>
      </c>
      <c r="H252" s="196" t="s">
        <v>24</v>
      </c>
      <c r="I252" s="197" t="str">
        <f>'Budget Filing Data'!G251</f>
        <v>Agricultural</v>
      </c>
      <c r="J252" s="197" t="str">
        <f>'Budget Filing Data'!I251</f>
        <v>New Construction</v>
      </c>
      <c r="K252" s="197" t="str">
        <f>'Budget Filing Data'!L251</f>
        <v>Market Support</v>
      </c>
      <c r="L252" s="197">
        <f>'Budget Filing Data'!B251</f>
        <v>2031</v>
      </c>
      <c r="M252" s="610">
        <f t="shared" si="4"/>
        <v>49225.849399999999</v>
      </c>
      <c r="N252" s="197">
        <f>'Budget Filing Data'!AH251</f>
        <v>2399.0442840000001</v>
      </c>
      <c r="O252" s="197">
        <f>'Budget Filing Data'!AI251</f>
        <v>1799.2832129999999</v>
      </c>
      <c r="P252" s="197">
        <f>'Budget Filing Data'!AJ251</f>
        <v>7796.8939229999996</v>
      </c>
      <c r="Q252" s="197">
        <f>'Budget Filing Data'!AK251</f>
        <v>37230.627979999997</v>
      </c>
      <c r="R252" s="197">
        <f>'Budget Filing Data'!X251</f>
        <v>16332.042090000001</v>
      </c>
      <c r="S252" s="197">
        <f>('Budget Filing Data'!AC251+'Budget Filing Data'!AD251+'Budget Filing Data'!AE251+'Budget Filing Data'!AP251)/'Budget Filing Data'!AA251</f>
        <v>0.47226776030754852</v>
      </c>
      <c r="T252" s="197">
        <f>('Budget Filing Data'!AC251+'Budget Filing Data'!AD251)/'Budget Filing Data'!AB251</f>
        <v>0.34847211577249881</v>
      </c>
      <c r="U252" s="197">
        <f>('Budget Filing Data'!AT251+'Budget Filing Data'!AU251)/('Budget Filing Data'!AV251+'Budget Filing Data'!AW251)</f>
        <v>0.18007361981416747</v>
      </c>
      <c r="V252" s="197">
        <f>('Budget Filing Data'!AC251+'Budget Filing Data'!AD251+'Budget Filing Data'!AE251+'Budget Filing Data'!AP251)/'Budget Filing Data'!AA251</f>
        <v>0.47226776030754852</v>
      </c>
      <c r="W252" s="197">
        <f>'Budget Filing Data'!Q251</f>
        <v>0</v>
      </c>
      <c r="X252" s="197">
        <f>'Budget Filing Data'!R251</f>
        <v>0</v>
      </c>
      <c r="Y252" s="197">
        <f>'Budget Filing Data'!S251</f>
        <v>0</v>
      </c>
      <c r="Z252" s="197">
        <f>'Budget Filing Data'!AF251</f>
        <v>0</v>
      </c>
      <c r="AA252" s="197">
        <f>'Budget Filing Data'!AG251</f>
        <v>0</v>
      </c>
      <c r="AB252" s="197">
        <f>'Budget Filing Data'!$T251</f>
        <v>0</v>
      </c>
      <c r="AC252" s="197">
        <f>'Budget Filing Data'!$S251</f>
        <v>0</v>
      </c>
      <c r="AD252" s="197">
        <f>'Budget Filing Data'!$V251</f>
        <v>0</v>
      </c>
      <c r="AE252" s="197">
        <f>'Budget Filing Data'!$W251</f>
        <v>0</v>
      </c>
      <c r="AF252" s="198"/>
    </row>
    <row r="253" spans="2:32" ht="15.75">
      <c r="B253" s="195" t="str">
        <f>'Budget Filing Data'!D252</f>
        <v>SCG_SW_NC_NonRes_Com_mixed</v>
      </c>
      <c r="C253" s="195" t="str">
        <f>'Budget Filing Data'!E252</f>
        <v>COM-SW-New Construction-Nonresidential-Mixed Fuel</v>
      </c>
      <c r="D253" s="196"/>
      <c r="E253" s="196"/>
      <c r="F253" s="197" t="str">
        <f>'Budget Filing Data'!J252</f>
        <v>Third Party</v>
      </c>
      <c r="G253" s="197" t="str">
        <f>'Budget Filing Data'!H252</f>
        <v>Yes</v>
      </c>
      <c r="H253" s="196" t="s">
        <v>24</v>
      </c>
      <c r="I253" s="197" t="str">
        <f>'Budget Filing Data'!G252</f>
        <v>Commercial</v>
      </c>
      <c r="J253" s="197" t="str">
        <f>'Budget Filing Data'!I252</f>
        <v>New Construction</v>
      </c>
      <c r="K253" s="197" t="str">
        <f>'Budget Filing Data'!L252</f>
        <v>Market Support</v>
      </c>
      <c r="L253" s="197">
        <f>'Budget Filing Data'!B252</f>
        <v>2031</v>
      </c>
      <c r="M253" s="610">
        <f t="shared" si="4"/>
        <v>253161.51135399999</v>
      </c>
      <c r="N253" s="197">
        <f>'Budget Filing Data'!AH252</f>
        <v>12337.94203</v>
      </c>
      <c r="O253" s="197">
        <f>'Budget Filing Data'!AI252</f>
        <v>9253.4565239999993</v>
      </c>
      <c r="P253" s="197">
        <f>'Budget Filing Data'!AJ252</f>
        <v>40098.311600000001</v>
      </c>
      <c r="Q253" s="197">
        <f>'Budget Filing Data'!AK252</f>
        <v>191471.80119999999</v>
      </c>
      <c r="R253" s="197">
        <f>'Budget Filing Data'!X252</f>
        <v>51773.642059999998</v>
      </c>
      <c r="S253" s="197">
        <f>('Budget Filing Data'!AC252+'Budget Filing Data'!AD252+'Budget Filing Data'!AE252+'Budget Filing Data'!AP252)/'Budget Filing Data'!AA252</f>
        <v>0.2732512084702452</v>
      </c>
      <c r="T253" s="197">
        <f>('Budget Filing Data'!AC252+'Budget Filing Data'!AD252)/'Budget Filing Data'!AB252</f>
        <v>0.18667383593953951</v>
      </c>
      <c r="U253" s="197">
        <f>('Budget Filing Data'!AT252+'Budget Filing Data'!AU252)/('Budget Filing Data'!AV252+'Budget Filing Data'!AW252)</f>
        <v>0.1308115812812978</v>
      </c>
      <c r="V253" s="197">
        <f>('Budget Filing Data'!AC252+'Budget Filing Data'!AD252+'Budget Filing Data'!AE252+'Budget Filing Data'!AP252)/'Budget Filing Data'!AA252</f>
        <v>0.2732512084702452</v>
      </c>
      <c r="W253" s="197">
        <f>'Budget Filing Data'!Q252</f>
        <v>0</v>
      </c>
      <c r="X253" s="197">
        <f>'Budget Filing Data'!R252</f>
        <v>0</v>
      </c>
      <c r="Y253" s="197">
        <f>'Budget Filing Data'!S252</f>
        <v>1515.0273</v>
      </c>
      <c r="Z253" s="197">
        <f>'Budget Filing Data'!AF252</f>
        <v>0</v>
      </c>
      <c r="AA253" s="197">
        <f>'Budget Filing Data'!AG252</f>
        <v>8.0447949619999992</v>
      </c>
      <c r="AB253" s="197">
        <f>'Budget Filing Data'!$T252</f>
        <v>0</v>
      </c>
      <c r="AC253" s="197">
        <f>'Budget Filing Data'!$S252</f>
        <v>1515.0273</v>
      </c>
      <c r="AD253" s="197">
        <f>'Budget Filing Data'!$V252</f>
        <v>0</v>
      </c>
      <c r="AE253" s="197">
        <f>'Budget Filing Data'!$W252</f>
        <v>109.47786670000001</v>
      </c>
      <c r="AF253" s="198"/>
    </row>
    <row r="254" spans="2:32" ht="15.75">
      <c r="B254" s="195" t="str">
        <f>'Budget Filing Data'!D253</f>
        <v>SCG_SW_NC_NonRes_Ind_mixed</v>
      </c>
      <c r="C254" s="195" t="str">
        <f>'Budget Filing Data'!E253</f>
        <v>IND-SW-New Construction-Nonresidential-Mixed Fuel</v>
      </c>
      <c r="D254" s="196"/>
      <c r="E254" s="196"/>
      <c r="F254" s="197" t="str">
        <f>'Budget Filing Data'!J253</f>
        <v>Third Party</v>
      </c>
      <c r="G254" s="197" t="str">
        <f>'Budget Filing Data'!H253</f>
        <v>Yes</v>
      </c>
      <c r="H254" s="196" t="s">
        <v>24</v>
      </c>
      <c r="I254" s="197" t="str">
        <f>'Budget Filing Data'!G253</f>
        <v>Industrial</v>
      </c>
      <c r="J254" s="197" t="str">
        <f>'Budget Filing Data'!I253</f>
        <v>New Construction</v>
      </c>
      <c r="K254" s="197" t="str">
        <f>'Budget Filing Data'!L253</f>
        <v>Market Support</v>
      </c>
      <c r="L254" s="197">
        <f>'Budget Filing Data'!B253</f>
        <v>2031</v>
      </c>
      <c r="M254" s="610">
        <f t="shared" si="4"/>
        <v>49225.849399999999</v>
      </c>
      <c r="N254" s="197">
        <f>'Budget Filing Data'!AH253</f>
        <v>2399.0442840000001</v>
      </c>
      <c r="O254" s="197">
        <f>'Budget Filing Data'!AI253</f>
        <v>1799.2832129999999</v>
      </c>
      <c r="P254" s="197">
        <f>'Budget Filing Data'!AJ253</f>
        <v>7796.8939229999996</v>
      </c>
      <c r="Q254" s="197">
        <f>'Budget Filing Data'!AK253</f>
        <v>37230.627979999997</v>
      </c>
      <c r="R254" s="197">
        <f>'Budget Filing Data'!X253</f>
        <v>19405.084180000002</v>
      </c>
      <c r="S254" s="197">
        <f>('Budget Filing Data'!AC253+'Budget Filing Data'!AD253+'Budget Filing Data'!AE253+'Budget Filing Data'!AP253)/'Budget Filing Data'!AA253</f>
        <v>0.61694272484915536</v>
      </c>
      <c r="T254" s="197">
        <f>('Budget Filing Data'!AC253+'Budget Filing Data'!AD253)/'Budget Filing Data'!AB253</f>
        <v>0.41020191107962012</v>
      </c>
      <c r="U254" s="197">
        <f>('Budget Filing Data'!AT253+'Budget Filing Data'!AU253)/('Budget Filing Data'!AV253+'Budget Filing Data'!AW253)</f>
        <v>0.32545938914296946</v>
      </c>
      <c r="V254" s="197">
        <f>('Budget Filing Data'!AC253+'Budget Filing Data'!AD253+'Budget Filing Data'!AE253+'Budget Filing Data'!AP253)/'Budget Filing Data'!AA253</f>
        <v>0.61694272484915536</v>
      </c>
      <c r="W254" s="197">
        <f>'Budget Filing Data'!Q253</f>
        <v>0</v>
      </c>
      <c r="X254" s="197">
        <f>'Budget Filing Data'!R253</f>
        <v>0</v>
      </c>
      <c r="Y254" s="197">
        <f>'Budget Filing Data'!S253</f>
        <v>3047.2405650000001</v>
      </c>
      <c r="Z254" s="197">
        <f>'Budget Filing Data'!AF253</f>
        <v>0</v>
      </c>
      <c r="AA254" s="197">
        <f>'Budget Filing Data'!AG253</f>
        <v>16.180847400000001</v>
      </c>
      <c r="AB254" s="197">
        <f>'Budget Filing Data'!$T253</f>
        <v>0</v>
      </c>
      <c r="AC254" s="197">
        <f>'Budget Filing Data'!$S253</f>
        <v>3047.2405650000001</v>
      </c>
      <c r="AD254" s="197">
        <f>'Budget Filing Data'!$V253</f>
        <v>0</v>
      </c>
      <c r="AE254" s="197">
        <f>'Budget Filing Data'!$W253</f>
        <v>242.71271100000001</v>
      </c>
      <c r="AF254" s="198"/>
    </row>
    <row r="255" spans="2:32" ht="15.75">
      <c r="B255" s="195" t="str">
        <f>'Budget Filing Data'!D254</f>
        <v>SCG_SW_NC_NonRes_Pub_mixed</v>
      </c>
      <c r="C255" s="195" t="str">
        <f>'Budget Filing Data'!E254</f>
        <v>PUB-SW-New Construction-Nonresidential-Mixed Fuel</v>
      </c>
      <c r="D255" s="196"/>
      <c r="E255" s="196"/>
      <c r="F255" s="197" t="str">
        <f>'Budget Filing Data'!J254</f>
        <v>Third Party</v>
      </c>
      <c r="G255" s="197" t="str">
        <f>'Budget Filing Data'!H254</f>
        <v>Yes</v>
      </c>
      <c r="H255" s="196" t="s">
        <v>24</v>
      </c>
      <c r="I255" s="197" t="str">
        <f>'Budget Filing Data'!G254</f>
        <v>Public</v>
      </c>
      <c r="J255" s="197" t="str">
        <f>'Budget Filing Data'!I254</f>
        <v>New Construction</v>
      </c>
      <c r="K255" s="197" t="str">
        <f>'Budget Filing Data'!L254</f>
        <v>Market Support</v>
      </c>
      <c r="L255" s="197">
        <f>'Budget Filing Data'!B254</f>
        <v>2031</v>
      </c>
      <c r="M255" s="610">
        <f t="shared" si="4"/>
        <v>154709.81242199999</v>
      </c>
      <c r="N255" s="197">
        <f>'Budget Filing Data'!AH254</f>
        <v>7539.8534639999998</v>
      </c>
      <c r="O255" s="197">
        <f>'Budget Filing Data'!AI254</f>
        <v>5654.8900979999999</v>
      </c>
      <c r="P255" s="197">
        <f>'Budget Filing Data'!AJ254</f>
        <v>24504.52376</v>
      </c>
      <c r="Q255" s="197">
        <f>'Budget Filing Data'!AK254</f>
        <v>117010.5451</v>
      </c>
      <c r="R255" s="197">
        <f>'Budget Filing Data'!X254</f>
        <v>13870.18282</v>
      </c>
      <c r="S255" s="197">
        <f>('Budget Filing Data'!AC254+'Budget Filing Data'!AD254+'Budget Filing Data'!AE254+'Budget Filing Data'!AP254)/'Budget Filing Data'!AA254</f>
        <v>0.13495292457164795</v>
      </c>
      <c r="T255" s="197">
        <f>('Budget Filing Data'!AC254+'Budget Filing Data'!AD254)/'Budget Filing Data'!AB254</f>
        <v>4.4165866373577146E-2</v>
      </c>
      <c r="U255" s="197">
        <f>('Budget Filing Data'!AT254+'Budget Filing Data'!AU254)/('Budget Filing Data'!AV254+'Budget Filing Data'!AW254)</f>
        <v>7.9283651357543325E-2</v>
      </c>
      <c r="V255" s="197">
        <f>('Budget Filing Data'!AC254+'Budget Filing Data'!AD254+'Budget Filing Data'!AE254+'Budget Filing Data'!AP254)/'Budget Filing Data'!AA254</f>
        <v>0.13495292457164795</v>
      </c>
      <c r="W255" s="197">
        <f>'Budget Filing Data'!Q254</f>
        <v>0</v>
      </c>
      <c r="X255" s="197">
        <f>'Budget Filing Data'!R254</f>
        <v>0</v>
      </c>
      <c r="Y255" s="197">
        <f>'Budget Filing Data'!S254</f>
        <v>135.04386600000001</v>
      </c>
      <c r="Z255" s="197">
        <f>'Budget Filing Data'!AF254</f>
        <v>0</v>
      </c>
      <c r="AA255" s="197">
        <f>'Budget Filing Data'!AG254</f>
        <v>0.71708292799999995</v>
      </c>
      <c r="AB255" s="197">
        <f>'Budget Filing Data'!$T254</f>
        <v>0</v>
      </c>
      <c r="AC255" s="197">
        <f>'Budget Filing Data'!$S254</f>
        <v>135.04386600000001</v>
      </c>
      <c r="AD255" s="197">
        <f>'Budget Filing Data'!$V254</f>
        <v>0</v>
      </c>
      <c r="AE255" s="197">
        <f>'Budget Filing Data'!$W254</f>
        <v>10.16001292</v>
      </c>
      <c r="AF255" s="198"/>
    </row>
    <row r="256" spans="2:32" ht="15.75">
      <c r="B256" s="195" t="str">
        <f>'Budget Filing Data'!D255</f>
        <v>SCG_SW_NC_NonRes_Res_mixed</v>
      </c>
      <c r="C256" s="195" t="str">
        <f>'Budget Filing Data'!E255</f>
        <v>RES-SW-New Construction-Nonresidential-Mixed Fuel</v>
      </c>
      <c r="D256" s="196"/>
      <c r="E256" s="196"/>
      <c r="F256" s="197" t="str">
        <f>'Budget Filing Data'!J255</f>
        <v>Third Party</v>
      </c>
      <c r="G256" s="197" t="str">
        <f>'Budget Filing Data'!H255</f>
        <v>Yes</v>
      </c>
      <c r="H256" s="196" t="s">
        <v>24</v>
      </c>
      <c r="I256" s="197" t="str">
        <f>'Budget Filing Data'!G255</f>
        <v>Residential</v>
      </c>
      <c r="J256" s="197" t="str">
        <f>'Budget Filing Data'!I255</f>
        <v>New Construction</v>
      </c>
      <c r="K256" s="197" t="str">
        <f>'Budget Filing Data'!L255</f>
        <v>Market Support</v>
      </c>
      <c r="L256" s="197">
        <f>'Budget Filing Data'!B255</f>
        <v>2031</v>
      </c>
      <c r="M256" s="610">
        <f t="shared" si="4"/>
        <v>0</v>
      </c>
      <c r="N256" s="197">
        <f>'Budget Filing Data'!AH255</f>
        <v>0</v>
      </c>
      <c r="O256" s="197">
        <f>'Budget Filing Data'!AI255</f>
        <v>0</v>
      </c>
      <c r="P256" s="197">
        <f>'Budget Filing Data'!AJ255</f>
        <v>0</v>
      </c>
      <c r="Q256" s="197">
        <f>'Budget Filing Data'!AK255</f>
        <v>0</v>
      </c>
      <c r="R256" s="197">
        <f>'Budget Filing Data'!X255</f>
        <v>0</v>
      </c>
      <c r="S256" s="197" t="e">
        <f>('Budget Filing Data'!AC255+'Budget Filing Data'!AD255+'Budget Filing Data'!AE255+'Budget Filing Data'!AP255)/'Budget Filing Data'!AA255</f>
        <v>#DIV/0!</v>
      </c>
      <c r="T256" s="197" t="e">
        <f>('Budget Filing Data'!AC255+'Budget Filing Data'!AD255)/'Budget Filing Data'!AB255</f>
        <v>#DIV/0!</v>
      </c>
      <c r="U256" s="197" t="e">
        <f>('Budget Filing Data'!AT255+'Budget Filing Data'!AU255)/('Budget Filing Data'!AV255+'Budget Filing Data'!AW255)</f>
        <v>#DIV/0!</v>
      </c>
      <c r="V256" s="197" t="e">
        <f>('Budget Filing Data'!AC255+'Budget Filing Data'!AD255+'Budget Filing Data'!AE255+'Budget Filing Data'!AP255)/'Budget Filing Data'!AA255</f>
        <v>#DIV/0!</v>
      </c>
      <c r="W256" s="197">
        <f>'Budget Filing Data'!Q255</f>
        <v>0</v>
      </c>
      <c r="X256" s="197">
        <f>'Budget Filing Data'!R255</f>
        <v>0</v>
      </c>
      <c r="Y256" s="197">
        <f>'Budget Filing Data'!S255</f>
        <v>0</v>
      </c>
      <c r="Z256" s="197">
        <f>'Budget Filing Data'!AF255</f>
        <v>0</v>
      </c>
      <c r="AA256" s="197">
        <f>'Budget Filing Data'!AG255</f>
        <v>0</v>
      </c>
      <c r="AB256" s="197">
        <f>'Budget Filing Data'!$T255</f>
        <v>0</v>
      </c>
      <c r="AC256" s="197">
        <f>'Budget Filing Data'!$S255</f>
        <v>0</v>
      </c>
      <c r="AD256" s="197">
        <f>'Budget Filing Data'!$V255</f>
        <v>0</v>
      </c>
      <c r="AE256" s="197">
        <f>'Budget Filing Data'!$W255</f>
        <v>0</v>
      </c>
      <c r="AF256" s="198"/>
    </row>
    <row r="257" spans="2:32" ht="15.75">
      <c r="B257" s="195" t="str">
        <f>'Budget Filing Data'!D256</f>
        <v>SCG_SW_WET_CC</v>
      </c>
      <c r="C257" s="195" t="str">
        <f>'Budget Filing Data'!E256</f>
        <v>WET&amp;O-SW-WE&amp;T Career Connections</v>
      </c>
      <c r="D257" s="196"/>
      <c r="E257" s="196"/>
      <c r="F257" s="197" t="str">
        <f>'Budget Filing Data'!J256</f>
        <v>Third Party</v>
      </c>
      <c r="G257" s="197" t="str">
        <f>'Budget Filing Data'!H256</f>
        <v>Yes</v>
      </c>
      <c r="H257" s="196" t="s">
        <v>24</v>
      </c>
      <c r="I257" s="197" t="str">
        <f>'Budget Filing Data'!G256</f>
        <v>Cross Cutting</v>
      </c>
      <c r="J257" s="197" t="str">
        <f>'Budget Filing Data'!I256</f>
        <v>Workforce Education and Training</v>
      </c>
      <c r="K257" s="197" t="str">
        <f>'Budget Filing Data'!L256</f>
        <v>Market Support</v>
      </c>
      <c r="L257" s="197">
        <f>'Budget Filing Data'!B256</f>
        <v>2031</v>
      </c>
      <c r="M257" s="610">
        <f t="shared" si="4"/>
        <v>97240</v>
      </c>
      <c r="N257" s="197">
        <f>'Budget Filing Data'!AH256</f>
        <v>972.4</v>
      </c>
      <c r="O257" s="197">
        <f>'Budget Filing Data'!AI256</f>
        <v>6806.8</v>
      </c>
      <c r="P257" s="197">
        <f>'Budget Filing Data'!AJ256</f>
        <v>89460.800000000003</v>
      </c>
      <c r="Q257" s="197">
        <f>'Budget Filing Data'!AK256</f>
        <v>0</v>
      </c>
      <c r="R257" s="197">
        <f>'Budget Filing Data'!X256</f>
        <v>0</v>
      </c>
      <c r="S257" s="197">
        <f>('Budget Filing Data'!AC256+'Budget Filing Data'!AD256+'Budget Filing Data'!AE256+'Budget Filing Data'!AP256)/'Budget Filing Data'!AA256</f>
        <v>0</v>
      </c>
      <c r="T257" s="197">
        <f>('Budget Filing Data'!AC256+'Budget Filing Data'!AD256)/'Budget Filing Data'!AB256</f>
        <v>0</v>
      </c>
      <c r="U257" s="197">
        <f>('Budget Filing Data'!AT256+'Budget Filing Data'!AU256)/('Budget Filing Data'!AV256+'Budget Filing Data'!AW256)</f>
        <v>0</v>
      </c>
      <c r="V257" s="197">
        <f>('Budget Filing Data'!AC256+'Budget Filing Data'!AD256+'Budget Filing Data'!AE256+'Budget Filing Data'!AP256)/'Budget Filing Data'!AA256</f>
        <v>0</v>
      </c>
      <c r="W257" s="197">
        <f>'Budget Filing Data'!Q256</f>
        <v>0</v>
      </c>
      <c r="X257" s="197">
        <f>'Budget Filing Data'!R256</f>
        <v>0</v>
      </c>
      <c r="Y257" s="197">
        <f>'Budget Filing Data'!S256</f>
        <v>0</v>
      </c>
      <c r="Z257" s="197">
        <f>'Budget Filing Data'!AF256</f>
        <v>0</v>
      </c>
      <c r="AA257" s="197">
        <f>'Budget Filing Data'!AG256</f>
        <v>0</v>
      </c>
      <c r="AB257" s="197">
        <f>'Budget Filing Data'!$T256</f>
        <v>0</v>
      </c>
      <c r="AC257" s="197">
        <f>'Budget Filing Data'!$S256</f>
        <v>0</v>
      </c>
      <c r="AD257" s="197">
        <f>'Budget Filing Data'!$V256</f>
        <v>0</v>
      </c>
      <c r="AE257" s="197">
        <f>'Budget Filing Data'!$W256</f>
        <v>0</v>
      </c>
      <c r="AF257" s="198"/>
    </row>
    <row r="258" spans="2:32" ht="15.75">
      <c r="B258" s="195" t="str">
        <f>'Budget Filing Data'!D257</f>
        <v>SCG_SW_WET_Work</v>
      </c>
      <c r="C258" s="195" t="str">
        <f>'Budget Filing Data'!E257</f>
        <v>WET&amp;O-SW-WE&amp;T Career and Workforce Readiness</v>
      </c>
      <c r="D258" s="196"/>
      <c r="E258" s="196"/>
      <c r="F258" s="197" t="str">
        <f>'Budget Filing Data'!J257</f>
        <v>Third Party</v>
      </c>
      <c r="G258" s="197" t="str">
        <f>'Budget Filing Data'!H257</f>
        <v>Yes</v>
      </c>
      <c r="H258" s="196" t="s">
        <v>15</v>
      </c>
      <c r="I258" s="197" t="str">
        <f>'Budget Filing Data'!G257</f>
        <v>Cross Cutting</v>
      </c>
      <c r="J258" s="197" t="str">
        <f>'Budget Filing Data'!I257</f>
        <v>Workforce Education and Training</v>
      </c>
      <c r="K258" s="197" t="str">
        <f>'Budget Filing Data'!L257</f>
        <v>Equity</v>
      </c>
      <c r="L258" s="197">
        <f>'Budget Filing Data'!B257</f>
        <v>2031</v>
      </c>
      <c r="M258" s="610">
        <f t="shared" si="4"/>
        <v>194480</v>
      </c>
      <c r="N258" s="197">
        <f>'Budget Filing Data'!AH257</f>
        <v>19448</v>
      </c>
      <c r="O258" s="197">
        <f>'Budget Filing Data'!AI257</f>
        <v>11668.8</v>
      </c>
      <c r="P258" s="197">
        <f>'Budget Filing Data'!AJ257</f>
        <v>163363.20000000001</v>
      </c>
      <c r="Q258" s="197">
        <f>'Budget Filing Data'!AK257</f>
        <v>0</v>
      </c>
      <c r="R258" s="197">
        <f>'Budget Filing Data'!X257</f>
        <v>0</v>
      </c>
      <c r="S258" s="197">
        <f>('Budget Filing Data'!AC257+'Budget Filing Data'!AD257+'Budget Filing Data'!AE257+'Budget Filing Data'!AP257)/'Budget Filing Data'!AA257</f>
        <v>0</v>
      </c>
      <c r="T258" s="197">
        <f>('Budget Filing Data'!AC257+'Budget Filing Data'!AD257)/'Budget Filing Data'!AB257</f>
        <v>0</v>
      </c>
      <c r="U258" s="197">
        <f>('Budget Filing Data'!AT257+'Budget Filing Data'!AU257)/('Budget Filing Data'!AV257+'Budget Filing Data'!AW257)</f>
        <v>0</v>
      </c>
      <c r="V258" s="197">
        <f>('Budget Filing Data'!AC257+'Budget Filing Data'!AD257+'Budget Filing Data'!AE257+'Budget Filing Data'!AP257)/'Budget Filing Data'!AA257</f>
        <v>0</v>
      </c>
      <c r="W258" s="197">
        <f>'Budget Filing Data'!Q257</f>
        <v>0</v>
      </c>
      <c r="X258" s="197">
        <f>'Budget Filing Data'!R257</f>
        <v>0</v>
      </c>
      <c r="Y258" s="197">
        <f>'Budget Filing Data'!S257</f>
        <v>0</v>
      </c>
      <c r="Z258" s="197">
        <f>'Budget Filing Data'!AF257</f>
        <v>0</v>
      </c>
      <c r="AA258" s="197">
        <f>'Budget Filing Data'!AG257</f>
        <v>0</v>
      </c>
      <c r="AB258" s="197">
        <f>'Budget Filing Data'!$T257</f>
        <v>0</v>
      </c>
      <c r="AC258" s="197">
        <f>'Budget Filing Data'!$S257</f>
        <v>0</v>
      </c>
      <c r="AD258" s="197">
        <f>'Budget Filing Data'!$V257</f>
        <v>0</v>
      </c>
      <c r="AE258" s="197">
        <f>'Budget Filing Data'!$W257</f>
        <v>0</v>
      </c>
      <c r="AF258" s="198"/>
    </row>
    <row r="259" spans="2:32" ht="15.75">
      <c r="B259" s="195" t="str">
        <f>'Budget Filing Data'!D258</f>
        <v>SCG_SW_CSA_Appl_PA</v>
      </c>
      <c r="C259" s="195" t="str">
        <f>'Budget Filing Data'!E258</f>
        <v>C&amp;S-SW-Appliance Standards Advocacy Program-PA</v>
      </c>
      <c r="D259" s="434" t="s">
        <v>42</v>
      </c>
      <c r="E259" s="434" t="s">
        <v>283</v>
      </c>
      <c r="F259" s="197" t="str">
        <f>'Budget Filing Data'!J258</f>
        <v>Core PA</v>
      </c>
      <c r="G259" s="197" t="str">
        <f>'Budget Filing Data'!H258</f>
        <v>No</v>
      </c>
      <c r="H259" s="196" t="s">
        <v>15</v>
      </c>
      <c r="I259" s="197" t="str">
        <f>'Budget Filing Data'!G258</f>
        <v>Codes &amp; Standards</v>
      </c>
      <c r="J259" s="197" t="str">
        <f>'Budget Filing Data'!I258</f>
        <v>Codes and Standards</v>
      </c>
      <c r="K259" s="197" t="str">
        <f>'Budget Filing Data'!L258</f>
        <v>Codes and Standards</v>
      </c>
      <c r="L259" s="197">
        <f>'Budget Filing Data'!B258</f>
        <v>2031</v>
      </c>
      <c r="M259" s="610">
        <f t="shared" si="4"/>
        <v>11364</v>
      </c>
      <c r="N259" s="197">
        <f>'Budget Filing Data'!AH258</f>
        <v>11364</v>
      </c>
      <c r="O259" s="197">
        <f>'Budget Filing Data'!AI258</f>
        <v>0</v>
      </c>
      <c r="P259" s="197">
        <f>'Budget Filing Data'!AJ258</f>
        <v>0</v>
      </c>
      <c r="Q259" s="197">
        <f>'Budget Filing Data'!AK258</f>
        <v>0</v>
      </c>
      <c r="R259" s="197">
        <f>'Budget Filing Data'!X258</f>
        <v>0</v>
      </c>
      <c r="S259" s="197">
        <f>('Budget Filing Data'!AC258+'Budget Filing Data'!AD258+'Budget Filing Data'!AE258+'Budget Filing Data'!AP258)/'Budget Filing Data'!AA258</f>
        <v>0</v>
      </c>
      <c r="T259" s="197">
        <f>('Budget Filing Data'!AC258+'Budget Filing Data'!AD258)/'Budget Filing Data'!AB258</f>
        <v>0</v>
      </c>
      <c r="U259" s="197">
        <f>('Budget Filing Data'!AT258+'Budget Filing Data'!AU258)/('Budget Filing Data'!AV258+'Budget Filing Data'!AW258)</f>
        <v>0</v>
      </c>
      <c r="V259" s="197">
        <f>('Budget Filing Data'!AC258+'Budget Filing Data'!AD258+'Budget Filing Data'!AE258+'Budget Filing Data'!AP258)/'Budget Filing Data'!AA258</f>
        <v>0</v>
      </c>
      <c r="W259" s="197">
        <f>'Budget Filing Data'!Q258</f>
        <v>0</v>
      </c>
      <c r="X259" s="197">
        <f>'Budget Filing Data'!R258</f>
        <v>0</v>
      </c>
      <c r="Y259" s="197">
        <f>'Budget Filing Data'!S258</f>
        <v>0</v>
      </c>
      <c r="Z259" s="197">
        <f>'Budget Filing Data'!AF258</f>
        <v>0</v>
      </c>
      <c r="AA259" s="197">
        <f>'Budget Filing Data'!AG258</f>
        <v>0</v>
      </c>
      <c r="AB259" s="197">
        <f>'Budget Filing Data'!$T258</f>
        <v>0</v>
      </c>
      <c r="AC259" s="197">
        <f>'Budget Filing Data'!$S258</f>
        <v>0</v>
      </c>
      <c r="AD259" s="197">
        <f>'Budget Filing Data'!$V258</f>
        <v>0</v>
      </c>
      <c r="AE259" s="197">
        <f>'Budget Filing Data'!$W258</f>
        <v>0</v>
      </c>
      <c r="AF259" s="198"/>
    </row>
    <row r="260" spans="2:32" ht="15.75">
      <c r="B260" s="195" t="str">
        <f>'Budget Filing Data'!D259</f>
        <v>SCG_SW_CSA_Bldg_PA</v>
      </c>
      <c r="C260" s="195" t="str">
        <f>'Budget Filing Data'!E259</f>
        <v>C&amp;S-SW-Building Codes Advocacy Program-PA</v>
      </c>
      <c r="D260" s="434" t="s">
        <v>42</v>
      </c>
      <c r="E260" s="434" t="s">
        <v>283</v>
      </c>
      <c r="F260" s="197" t="str">
        <f>'Budget Filing Data'!J259</f>
        <v>Core PA</v>
      </c>
      <c r="G260" s="197" t="str">
        <f>'Budget Filing Data'!H259</f>
        <v>No</v>
      </c>
      <c r="H260" s="196" t="s">
        <v>15</v>
      </c>
      <c r="I260" s="197" t="str">
        <f>'Budget Filing Data'!G259</f>
        <v>Codes &amp; Standards</v>
      </c>
      <c r="J260" s="197" t="str">
        <f>'Budget Filing Data'!I259</f>
        <v>Codes and Standards</v>
      </c>
      <c r="K260" s="197" t="str">
        <f>'Budget Filing Data'!L259</f>
        <v>Codes and Standards</v>
      </c>
      <c r="L260" s="197">
        <f>'Budget Filing Data'!B259</f>
        <v>2031</v>
      </c>
      <c r="M260" s="610">
        <f t="shared" si="4"/>
        <v>24148</v>
      </c>
      <c r="N260" s="197">
        <f>'Budget Filing Data'!AH259</f>
        <v>24148</v>
      </c>
      <c r="O260" s="197">
        <f>'Budget Filing Data'!AI259</f>
        <v>0</v>
      </c>
      <c r="P260" s="197">
        <f>'Budget Filing Data'!AJ259</f>
        <v>0</v>
      </c>
      <c r="Q260" s="197">
        <f>'Budget Filing Data'!AK259</f>
        <v>0</v>
      </c>
      <c r="R260" s="197">
        <f>'Budget Filing Data'!X259</f>
        <v>0</v>
      </c>
      <c r="S260" s="197">
        <f>('Budget Filing Data'!AC259+'Budget Filing Data'!AD259+'Budget Filing Data'!AE259+'Budget Filing Data'!AP259)/'Budget Filing Data'!AA259</f>
        <v>0</v>
      </c>
      <c r="T260" s="197">
        <f>('Budget Filing Data'!AC259+'Budget Filing Data'!AD259)/'Budget Filing Data'!AB259</f>
        <v>0</v>
      </c>
      <c r="U260" s="197">
        <f>('Budget Filing Data'!AT259+'Budget Filing Data'!AU259)/('Budget Filing Data'!AV259+'Budget Filing Data'!AW259)</f>
        <v>0</v>
      </c>
      <c r="V260" s="197">
        <f>('Budget Filing Data'!AC259+'Budget Filing Data'!AD259+'Budget Filing Data'!AE259+'Budget Filing Data'!AP259)/'Budget Filing Data'!AA259</f>
        <v>0</v>
      </c>
      <c r="W260" s="197">
        <f>'Budget Filing Data'!Q259</f>
        <v>0</v>
      </c>
      <c r="X260" s="197">
        <f>'Budget Filing Data'!R259</f>
        <v>0</v>
      </c>
      <c r="Y260" s="197">
        <f>'Budget Filing Data'!S259</f>
        <v>0</v>
      </c>
      <c r="Z260" s="197">
        <f>'Budget Filing Data'!AF259</f>
        <v>0</v>
      </c>
      <c r="AA260" s="197">
        <f>'Budget Filing Data'!AG259</f>
        <v>0</v>
      </c>
      <c r="AB260" s="197">
        <f>'Budget Filing Data'!$T259</f>
        <v>0</v>
      </c>
      <c r="AC260" s="197">
        <f>'Budget Filing Data'!$S259</f>
        <v>0</v>
      </c>
      <c r="AD260" s="197">
        <f>'Budget Filing Data'!$V259</f>
        <v>0</v>
      </c>
      <c r="AE260" s="197">
        <f>'Budget Filing Data'!$W259</f>
        <v>0</v>
      </c>
      <c r="AF260" s="198"/>
    </row>
    <row r="261" spans="2:32" ht="15.75">
      <c r="B261" s="195" t="str">
        <f>'Budget Filing Data'!D260</f>
        <v>SCG_SW_CSA_Natl_PA</v>
      </c>
      <c r="C261" s="195" t="str">
        <f>'Budget Filing Data'!E260</f>
        <v>C&amp;S-SW-Federal Codes Advocacy Program-PA</v>
      </c>
      <c r="D261" s="434" t="s">
        <v>42</v>
      </c>
      <c r="E261" s="434" t="s">
        <v>283</v>
      </c>
      <c r="F261" s="197" t="str">
        <f>'Budget Filing Data'!J260</f>
        <v>Core PA</v>
      </c>
      <c r="G261" s="197" t="str">
        <f>'Budget Filing Data'!H260</f>
        <v>No</v>
      </c>
      <c r="H261" s="196" t="s">
        <v>15</v>
      </c>
      <c r="I261" s="197" t="str">
        <f>'Budget Filing Data'!G260</f>
        <v>Codes &amp; Standards</v>
      </c>
      <c r="J261" s="197" t="str">
        <f>'Budget Filing Data'!I260</f>
        <v>Codes and Standards</v>
      </c>
      <c r="K261" s="197" t="str">
        <f>'Budget Filing Data'!L260</f>
        <v>Codes and Standards</v>
      </c>
      <c r="L261" s="197">
        <f>'Budget Filing Data'!B260</f>
        <v>2031</v>
      </c>
      <c r="M261" s="610">
        <f t="shared" si="4"/>
        <v>14488</v>
      </c>
      <c r="N261" s="197">
        <f>'Budget Filing Data'!AH260</f>
        <v>14488</v>
      </c>
      <c r="O261" s="197">
        <f>'Budget Filing Data'!AI260</f>
        <v>0</v>
      </c>
      <c r="P261" s="197">
        <f>'Budget Filing Data'!AJ260</f>
        <v>0</v>
      </c>
      <c r="Q261" s="197">
        <f>'Budget Filing Data'!AK260</f>
        <v>0</v>
      </c>
      <c r="R261" s="197">
        <f>'Budget Filing Data'!X260</f>
        <v>0</v>
      </c>
      <c r="S261" s="197">
        <f>('Budget Filing Data'!AC260+'Budget Filing Data'!AD260+'Budget Filing Data'!AE260+'Budget Filing Data'!AP260)/'Budget Filing Data'!AA260</f>
        <v>0</v>
      </c>
      <c r="T261" s="197">
        <f>('Budget Filing Data'!AC260+'Budget Filing Data'!AD260)/'Budget Filing Data'!AB260</f>
        <v>0</v>
      </c>
      <c r="U261" s="197">
        <f>('Budget Filing Data'!AT260+'Budget Filing Data'!AU260)/('Budget Filing Data'!AV260+'Budget Filing Data'!AW260)</f>
        <v>0</v>
      </c>
      <c r="V261" s="197">
        <f>('Budget Filing Data'!AC260+'Budget Filing Data'!AD260+'Budget Filing Data'!AE260+'Budget Filing Data'!AP260)/'Budget Filing Data'!AA260</f>
        <v>0</v>
      </c>
      <c r="W261" s="197">
        <f>'Budget Filing Data'!Q260</f>
        <v>0</v>
      </c>
      <c r="X261" s="197">
        <f>'Budget Filing Data'!R260</f>
        <v>0</v>
      </c>
      <c r="Y261" s="197">
        <f>'Budget Filing Data'!S260</f>
        <v>0</v>
      </c>
      <c r="Z261" s="197">
        <f>'Budget Filing Data'!AF260</f>
        <v>0</v>
      </c>
      <c r="AA261" s="197">
        <f>'Budget Filing Data'!AG260</f>
        <v>0</v>
      </c>
      <c r="AB261" s="197">
        <f>'Budget Filing Data'!$T260</f>
        <v>0</v>
      </c>
      <c r="AC261" s="197">
        <f>'Budget Filing Data'!$S260</f>
        <v>0</v>
      </c>
      <c r="AD261" s="197">
        <f>'Budget Filing Data'!$V260</f>
        <v>0</v>
      </c>
      <c r="AE261" s="197">
        <f>'Budget Filing Data'!$W260</f>
        <v>0</v>
      </c>
      <c r="AF261" s="198"/>
    </row>
    <row r="262" spans="2:32" ht="15.75">
      <c r="B262" s="195" t="str">
        <f>'Budget Filing Data'!D261</f>
        <v>SCG_SW_ETP_Gas_PA</v>
      </c>
      <c r="C262" s="195" t="str">
        <f>'Budget Filing Data'!E261</f>
        <v>ET-SW-Emerging Technologies, Gas</v>
      </c>
      <c r="D262" s="434" t="s">
        <v>42</v>
      </c>
      <c r="E262" s="434"/>
      <c r="F262" s="197" t="str">
        <f>'Budget Filing Data'!J261</f>
        <v>Core PA</v>
      </c>
      <c r="G262" s="197" t="str">
        <f>'Budget Filing Data'!H261</f>
        <v>No</v>
      </c>
      <c r="H262" s="196" t="s">
        <v>15</v>
      </c>
      <c r="I262" s="197" t="str">
        <f>'Budget Filing Data'!G261</f>
        <v>Emerging Tech</v>
      </c>
      <c r="J262" s="197" t="str">
        <f>'Budget Filing Data'!I261</f>
        <v>Emerging Technologies</v>
      </c>
      <c r="K262" s="197" t="str">
        <f>'Budget Filing Data'!L261</f>
        <v>Market Support</v>
      </c>
      <c r="L262" s="197">
        <f>'Budget Filing Data'!B261</f>
        <v>2031</v>
      </c>
      <c r="M262" s="610">
        <f t="shared" ref="M262:M282" si="5">SUM(N262:Q262)</f>
        <v>380000</v>
      </c>
      <c r="N262" s="197">
        <f>'Budget Filing Data'!AH261</f>
        <v>202906.85</v>
      </c>
      <c r="O262" s="197">
        <f>'Budget Filing Data'!AI261</f>
        <v>528.5</v>
      </c>
      <c r="P262" s="197">
        <f>'Budget Filing Data'!AJ261</f>
        <v>176564.65</v>
      </c>
      <c r="Q262" s="197">
        <f>'Budget Filing Data'!AK261</f>
        <v>0</v>
      </c>
      <c r="R262" s="197">
        <f>'Budget Filing Data'!X261</f>
        <v>0</v>
      </c>
      <c r="S262" s="197">
        <f>('Budget Filing Data'!AC261+'Budget Filing Data'!AD261+'Budget Filing Data'!AE261+'Budget Filing Data'!AP261)/'Budget Filing Data'!AA261</f>
        <v>0</v>
      </c>
      <c r="T262" s="197">
        <f>('Budget Filing Data'!AC261+'Budget Filing Data'!AD261)/'Budget Filing Data'!AB261</f>
        <v>0</v>
      </c>
      <c r="U262" s="197">
        <f>('Budget Filing Data'!AT261+'Budget Filing Data'!AU261)/('Budget Filing Data'!AV261+'Budget Filing Data'!AW261)</f>
        <v>0</v>
      </c>
      <c r="V262" s="197">
        <f>('Budget Filing Data'!AC261+'Budget Filing Data'!AD261+'Budget Filing Data'!AE261+'Budget Filing Data'!AP261)/'Budget Filing Data'!AA261</f>
        <v>0</v>
      </c>
      <c r="W262" s="197">
        <f>'Budget Filing Data'!Q261</f>
        <v>0</v>
      </c>
      <c r="X262" s="197">
        <f>'Budget Filing Data'!R261</f>
        <v>0</v>
      </c>
      <c r="Y262" s="197">
        <f>'Budget Filing Data'!S261</f>
        <v>0</v>
      </c>
      <c r="Z262" s="197">
        <f>'Budget Filing Data'!AF261</f>
        <v>0</v>
      </c>
      <c r="AA262" s="197">
        <f>'Budget Filing Data'!AG261</f>
        <v>0</v>
      </c>
      <c r="AB262" s="197">
        <f>'Budget Filing Data'!$T261</f>
        <v>0</v>
      </c>
      <c r="AC262" s="197">
        <f>'Budget Filing Data'!$S261</f>
        <v>0</v>
      </c>
      <c r="AD262" s="197">
        <f>'Budget Filing Data'!$V261</f>
        <v>0</v>
      </c>
      <c r="AE262" s="197">
        <f>'Budget Filing Data'!$W261</f>
        <v>0</v>
      </c>
      <c r="AF262" s="198"/>
    </row>
    <row r="263" spans="2:32" ht="15.75">
      <c r="B263" s="195" t="str">
        <f>'Budget Filing Data'!D262</f>
        <v>SCG_SW_FS_PA</v>
      </c>
      <c r="C263" s="195" t="str">
        <f>'Budget Filing Data'!E262</f>
        <v>COM-SW-Point of Sale Food Service-PA</v>
      </c>
      <c r="D263" s="434" t="s">
        <v>42</v>
      </c>
      <c r="E263" s="434" t="s">
        <v>284</v>
      </c>
      <c r="F263" s="197" t="str">
        <f>'Budget Filing Data'!J262</f>
        <v>Core PA</v>
      </c>
      <c r="G263" s="197" t="str">
        <f>'Budget Filing Data'!H262</f>
        <v>No</v>
      </c>
      <c r="H263" s="196" t="s">
        <v>24</v>
      </c>
      <c r="I263" s="197" t="str">
        <f>'Budget Filing Data'!G262</f>
        <v>Commercial</v>
      </c>
      <c r="J263" s="197" t="str">
        <f>'Budget Filing Data'!I262</f>
        <v>Other</v>
      </c>
      <c r="K263" s="197" t="str">
        <f>'Budget Filing Data'!L262</f>
        <v>Resource Acquisition</v>
      </c>
      <c r="L263" s="197">
        <f>'Budget Filing Data'!B262</f>
        <v>2031</v>
      </c>
      <c r="M263" s="610">
        <f t="shared" si="5"/>
        <v>500000</v>
      </c>
      <c r="N263" s="197">
        <f>'Budget Filing Data'!AH262</f>
        <v>52062.25</v>
      </c>
      <c r="O263" s="197">
        <f>'Budget Filing Data'!AI262</f>
        <v>28062.75</v>
      </c>
      <c r="P263" s="197">
        <f>'Budget Filing Data'!AJ262</f>
        <v>419875</v>
      </c>
      <c r="Q263" s="197">
        <f>'Budget Filing Data'!AK262</f>
        <v>0</v>
      </c>
      <c r="R263" s="197">
        <f>'Budget Filing Data'!X262</f>
        <v>0</v>
      </c>
      <c r="S263" s="197">
        <f>('Budget Filing Data'!AC262+'Budget Filing Data'!AD262+'Budget Filing Data'!AE262+'Budget Filing Data'!AP262)/'Budget Filing Data'!AA262</f>
        <v>0</v>
      </c>
      <c r="T263" s="197">
        <f>('Budget Filing Data'!AC262+'Budget Filing Data'!AD262)/'Budget Filing Data'!AB262</f>
        <v>0</v>
      </c>
      <c r="U263" s="197">
        <f>('Budget Filing Data'!AT262+'Budget Filing Data'!AU262)/('Budget Filing Data'!AV262+'Budget Filing Data'!AW262)</f>
        <v>0</v>
      </c>
      <c r="V263" s="197">
        <f>('Budget Filing Data'!AC262+'Budget Filing Data'!AD262+'Budget Filing Data'!AE262+'Budget Filing Data'!AP262)/'Budget Filing Data'!AA262</f>
        <v>0</v>
      </c>
      <c r="W263" s="197">
        <f>'Budget Filing Data'!Q262</f>
        <v>0</v>
      </c>
      <c r="X263" s="197">
        <f>'Budget Filing Data'!R262</f>
        <v>0</v>
      </c>
      <c r="Y263" s="197">
        <f>'Budget Filing Data'!S262</f>
        <v>0</v>
      </c>
      <c r="Z263" s="197">
        <f>'Budget Filing Data'!AF262</f>
        <v>0</v>
      </c>
      <c r="AA263" s="197">
        <f>'Budget Filing Data'!AG262</f>
        <v>0</v>
      </c>
      <c r="AB263" s="197">
        <f>'Budget Filing Data'!$T262</f>
        <v>0</v>
      </c>
      <c r="AC263" s="197">
        <f>'Budget Filing Data'!$S262</f>
        <v>0</v>
      </c>
      <c r="AD263" s="197">
        <f>'Budget Filing Data'!$V262</f>
        <v>0</v>
      </c>
      <c r="AE263" s="197">
        <f>'Budget Filing Data'!$W262</f>
        <v>0</v>
      </c>
      <c r="AF263" s="198"/>
    </row>
    <row r="264" spans="2:32" ht="15.75">
      <c r="B264" s="195" t="str">
        <f>'Budget Filing Data'!D263</f>
        <v>SCG_SW_HESC_PA</v>
      </c>
      <c r="C264" s="195" t="str">
        <f>'Budget Filing Data'!E263</f>
        <v>SW Home Energy Score California</v>
      </c>
      <c r="D264" s="434" t="s">
        <v>48</v>
      </c>
      <c r="E264" s="196" t="s">
        <v>285</v>
      </c>
      <c r="F264" s="197" t="str">
        <f>'Budget Filing Data'!J263</f>
        <v>Core PA</v>
      </c>
      <c r="G264" s="197" t="str">
        <f>'Budget Filing Data'!H263</f>
        <v>No</v>
      </c>
      <c r="H264" s="196" t="s">
        <v>24</v>
      </c>
      <c r="I264" s="197" t="str">
        <f>'Budget Filing Data'!G263</f>
        <v>Residential</v>
      </c>
      <c r="J264" s="197" t="str">
        <f>'Budget Filing Data'!I263</f>
        <v>Other</v>
      </c>
      <c r="K264" s="197" t="str">
        <f>'Budget Filing Data'!L263</f>
        <v>Market Support</v>
      </c>
      <c r="L264" s="197">
        <f>'Budget Filing Data'!B263</f>
        <v>2031</v>
      </c>
      <c r="M264" s="610">
        <f t="shared" si="5"/>
        <v>82000</v>
      </c>
      <c r="N264" s="197">
        <f>'Budget Filing Data'!AH263</f>
        <v>41000</v>
      </c>
      <c r="O264" s="197">
        <f>'Budget Filing Data'!AI263</f>
        <v>0</v>
      </c>
      <c r="P264" s="197">
        <f>'Budget Filing Data'!AJ263</f>
        <v>41000</v>
      </c>
      <c r="Q264" s="197">
        <f>'Budget Filing Data'!AK263</f>
        <v>0</v>
      </c>
      <c r="R264" s="197">
        <f>'Budget Filing Data'!X263</f>
        <v>0</v>
      </c>
      <c r="S264" s="197">
        <f>('Budget Filing Data'!AC263+'Budget Filing Data'!AD263+'Budget Filing Data'!AE263+'Budget Filing Data'!AP263)/'Budget Filing Data'!AA263</f>
        <v>0</v>
      </c>
      <c r="T264" s="197">
        <f>('Budget Filing Data'!AC263+'Budget Filing Data'!AD263)/'Budget Filing Data'!AB263</f>
        <v>0</v>
      </c>
      <c r="U264" s="197">
        <f>('Budget Filing Data'!AT263+'Budget Filing Data'!AU263)/('Budget Filing Data'!AV263+'Budget Filing Data'!AW263)</f>
        <v>0</v>
      </c>
      <c r="V264" s="197">
        <f>('Budget Filing Data'!AC263+'Budget Filing Data'!AD263+'Budget Filing Data'!AE263+'Budget Filing Data'!AP263)/'Budget Filing Data'!AA263</f>
        <v>0</v>
      </c>
      <c r="W264" s="197">
        <f>'Budget Filing Data'!Q263</f>
        <v>0</v>
      </c>
      <c r="X264" s="197">
        <f>'Budget Filing Data'!R263</f>
        <v>0</v>
      </c>
      <c r="Y264" s="197">
        <f>'Budget Filing Data'!S263</f>
        <v>0</v>
      </c>
      <c r="Z264" s="197">
        <f>'Budget Filing Data'!AF263</f>
        <v>0</v>
      </c>
      <c r="AA264" s="197">
        <f>'Budget Filing Data'!AG263</f>
        <v>0</v>
      </c>
      <c r="AB264" s="197">
        <f>'Budget Filing Data'!$T263</f>
        <v>0</v>
      </c>
      <c r="AC264" s="197">
        <f>'Budget Filing Data'!$S263</f>
        <v>0</v>
      </c>
      <c r="AD264" s="197">
        <f>'Budget Filing Data'!$V263</f>
        <v>0</v>
      </c>
      <c r="AE264" s="197">
        <f>'Budget Filing Data'!$W263</f>
        <v>0</v>
      </c>
      <c r="AF264" s="198"/>
    </row>
    <row r="265" spans="2:32" ht="15.75">
      <c r="B265" s="195" t="str">
        <f>'Budget Filing Data'!D264</f>
        <v>SCG_SW_HVAC_QIQM_PA</v>
      </c>
      <c r="C265" s="195" t="str">
        <f>'Budget Filing Data'!E264</f>
        <v>RES-SW-HVAC QI/QM Program-PA</v>
      </c>
      <c r="D265" s="434" t="s">
        <v>42</v>
      </c>
      <c r="E265" s="434" t="s">
        <v>284</v>
      </c>
      <c r="F265" s="197" t="str">
        <f>'Budget Filing Data'!J264</f>
        <v>Core PA</v>
      </c>
      <c r="G265" s="197" t="str">
        <f>'Budget Filing Data'!H264</f>
        <v>No</v>
      </c>
      <c r="H265" s="196" t="s">
        <v>24</v>
      </c>
      <c r="I265" s="197" t="str">
        <f>'Budget Filing Data'!G264</f>
        <v>Residential</v>
      </c>
      <c r="J265" s="197" t="str">
        <f>'Budget Filing Data'!I264</f>
        <v>Other</v>
      </c>
      <c r="K265" s="197" t="str">
        <f>'Budget Filing Data'!L264</f>
        <v>Market Support</v>
      </c>
      <c r="L265" s="197">
        <f>'Budget Filing Data'!B264</f>
        <v>2031</v>
      </c>
      <c r="M265" s="610">
        <f t="shared" si="5"/>
        <v>124000</v>
      </c>
      <c r="N265" s="197">
        <f>'Budget Filing Data'!AH264</f>
        <v>31073.25</v>
      </c>
      <c r="O265" s="197">
        <f>'Budget Filing Data'!AI264</f>
        <v>0</v>
      </c>
      <c r="P265" s="197">
        <f>'Budget Filing Data'!AJ264</f>
        <v>92926.75</v>
      </c>
      <c r="Q265" s="197">
        <f>'Budget Filing Data'!AK264</f>
        <v>0</v>
      </c>
      <c r="R265" s="197">
        <f>'Budget Filing Data'!X264</f>
        <v>0</v>
      </c>
      <c r="S265" s="197">
        <f>('Budget Filing Data'!AC264+'Budget Filing Data'!AD264+'Budget Filing Data'!AE264+'Budget Filing Data'!AP264)/'Budget Filing Data'!AA264</f>
        <v>0</v>
      </c>
      <c r="T265" s="197">
        <f>('Budget Filing Data'!AC264+'Budget Filing Data'!AD264)/'Budget Filing Data'!AB264</f>
        <v>0</v>
      </c>
      <c r="U265" s="197">
        <f>('Budget Filing Data'!AT264+'Budget Filing Data'!AU264)/('Budget Filing Data'!AV264+'Budget Filing Data'!AW264)</f>
        <v>0</v>
      </c>
      <c r="V265" s="197">
        <f>('Budget Filing Data'!AC264+'Budget Filing Data'!AD264+'Budget Filing Data'!AE264+'Budget Filing Data'!AP264)/'Budget Filing Data'!AA264</f>
        <v>0</v>
      </c>
      <c r="W265" s="197">
        <f>'Budget Filing Data'!Q264</f>
        <v>0</v>
      </c>
      <c r="X265" s="197">
        <f>'Budget Filing Data'!R264</f>
        <v>0</v>
      </c>
      <c r="Y265" s="197">
        <f>'Budget Filing Data'!S264</f>
        <v>0</v>
      </c>
      <c r="Z265" s="197">
        <f>'Budget Filing Data'!AF264</f>
        <v>0</v>
      </c>
      <c r="AA265" s="197">
        <f>'Budget Filing Data'!AG264</f>
        <v>0</v>
      </c>
      <c r="AB265" s="197">
        <f>'Budget Filing Data'!$T264</f>
        <v>0</v>
      </c>
      <c r="AC265" s="197">
        <f>'Budget Filing Data'!$S264</f>
        <v>0</v>
      </c>
      <c r="AD265" s="197">
        <f>'Budget Filing Data'!$V264</f>
        <v>0</v>
      </c>
      <c r="AE265" s="197">
        <f>'Budget Filing Data'!$W264</f>
        <v>0</v>
      </c>
      <c r="AF265" s="198"/>
    </row>
    <row r="266" spans="2:32" ht="15.75">
      <c r="B266" s="195" t="str">
        <f>'Budget Filing Data'!D265</f>
        <v>SCG_SW_IP_Colleges_PA</v>
      </c>
      <c r="C266" s="195" t="str">
        <f>'Budget Filing Data'!E265</f>
        <v>PUB-SW-Institutional Partnership-Colleges-PA</v>
      </c>
      <c r="D266" s="434" t="s">
        <v>42</v>
      </c>
      <c r="E266" s="434" t="s">
        <v>284</v>
      </c>
      <c r="F266" s="197" t="str">
        <f>'Budget Filing Data'!J265</f>
        <v>Core PA</v>
      </c>
      <c r="G266" s="197" t="str">
        <f>'Budget Filing Data'!H265</f>
        <v>No</v>
      </c>
      <c r="H266" s="196" t="s">
        <v>24</v>
      </c>
      <c r="I266" s="197" t="str">
        <f>'Budget Filing Data'!G265</f>
        <v>Public</v>
      </c>
      <c r="J266" s="197" t="str">
        <f>'Budget Filing Data'!I265</f>
        <v>Other</v>
      </c>
      <c r="K266" s="197" t="str">
        <f>'Budget Filing Data'!L265</f>
        <v>Resource Acquisition</v>
      </c>
      <c r="L266" s="197">
        <f>'Budget Filing Data'!B265</f>
        <v>2031</v>
      </c>
      <c r="M266" s="610">
        <f t="shared" si="5"/>
        <v>88000</v>
      </c>
      <c r="N266" s="197">
        <f>'Budget Filing Data'!AH265</f>
        <v>44000</v>
      </c>
      <c r="O266" s="197">
        <f>'Budget Filing Data'!AI265</f>
        <v>0</v>
      </c>
      <c r="P266" s="197">
        <f>'Budget Filing Data'!AJ265</f>
        <v>44000</v>
      </c>
      <c r="Q266" s="197">
        <f>'Budget Filing Data'!AK265</f>
        <v>0</v>
      </c>
      <c r="R266" s="197">
        <f>'Budget Filing Data'!X265</f>
        <v>0</v>
      </c>
      <c r="S266" s="197">
        <f>('Budget Filing Data'!AC265+'Budget Filing Data'!AD265+'Budget Filing Data'!AE265+'Budget Filing Data'!AP265)/'Budget Filing Data'!AA265</f>
        <v>0</v>
      </c>
      <c r="T266" s="197">
        <f>('Budget Filing Data'!AC265+'Budget Filing Data'!AD265)/'Budget Filing Data'!AB265</f>
        <v>0</v>
      </c>
      <c r="U266" s="197">
        <f>('Budget Filing Data'!AT265+'Budget Filing Data'!AU265)/('Budget Filing Data'!AV265+'Budget Filing Data'!AW265)</f>
        <v>0</v>
      </c>
      <c r="V266" s="197">
        <f>('Budget Filing Data'!AC265+'Budget Filing Data'!AD265+'Budget Filing Data'!AE265+'Budget Filing Data'!AP265)/'Budget Filing Data'!AA265</f>
        <v>0</v>
      </c>
      <c r="W266" s="197">
        <f>'Budget Filing Data'!Q265</f>
        <v>0</v>
      </c>
      <c r="X266" s="197">
        <f>'Budget Filing Data'!R265</f>
        <v>0</v>
      </c>
      <c r="Y266" s="197">
        <f>'Budget Filing Data'!S265</f>
        <v>0</v>
      </c>
      <c r="Z266" s="197">
        <f>'Budget Filing Data'!AF265</f>
        <v>0</v>
      </c>
      <c r="AA266" s="197">
        <f>'Budget Filing Data'!AG265</f>
        <v>0</v>
      </c>
      <c r="AB266" s="197">
        <f>'Budget Filing Data'!$T265</f>
        <v>0</v>
      </c>
      <c r="AC266" s="197">
        <f>'Budget Filing Data'!$S265</f>
        <v>0</v>
      </c>
      <c r="AD266" s="197">
        <f>'Budget Filing Data'!$V265</f>
        <v>0</v>
      </c>
      <c r="AE266" s="197">
        <f>'Budget Filing Data'!$W265</f>
        <v>0</v>
      </c>
      <c r="AF266" s="198"/>
    </row>
    <row r="267" spans="2:32" ht="15.75">
      <c r="B267" s="195" t="str">
        <f>'Budget Filing Data'!D266</f>
        <v>SCG_SW_IP_Gov_PA</v>
      </c>
      <c r="C267" s="195" t="str">
        <f>'Budget Filing Data'!E266</f>
        <v>PUB-SW-Institutional Partnership-Government-PA</v>
      </c>
      <c r="D267" s="434" t="s">
        <v>42</v>
      </c>
      <c r="E267" s="434" t="s">
        <v>284</v>
      </c>
      <c r="F267" s="197" t="str">
        <f>'Budget Filing Data'!J266</f>
        <v>Core PA</v>
      </c>
      <c r="G267" s="197" t="str">
        <f>'Budget Filing Data'!H266</f>
        <v>No</v>
      </c>
      <c r="H267" s="196" t="s">
        <v>24</v>
      </c>
      <c r="I267" s="197" t="str">
        <f>'Budget Filing Data'!G266</f>
        <v>Public</v>
      </c>
      <c r="J267" s="197" t="str">
        <f>'Budget Filing Data'!I266</f>
        <v>Government Partnership</v>
      </c>
      <c r="K267" s="197" t="str">
        <f>'Budget Filing Data'!L266</f>
        <v>Resource Acquisition</v>
      </c>
      <c r="L267" s="197">
        <f>'Budget Filing Data'!B266</f>
        <v>2031</v>
      </c>
      <c r="M267" s="610">
        <f t="shared" si="5"/>
        <v>41000</v>
      </c>
      <c r="N267" s="197">
        <f>'Budget Filing Data'!AH266</f>
        <v>20500</v>
      </c>
      <c r="O267" s="197">
        <f>'Budget Filing Data'!AI266</f>
        <v>0</v>
      </c>
      <c r="P267" s="197">
        <f>'Budget Filing Data'!AJ266</f>
        <v>20500</v>
      </c>
      <c r="Q267" s="197">
        <f>'Budget Filing Data'!AK266</f>
        <v>0</v>
      </c>
      <c r="R267" s="197">
        <f>'Budget Filing Data'!X266</f>
        <v>0</v>
      </c>
      <c r="S267" s="197">
        <f>('Budget Filing Data'!AC266+'Budget Filing Data'!AD266+'Budget Filing Data'!AE266+'Budget Filing Data'!AP266)/'Budget Filing Data'!AA266</f>
        <v>0</v>
      </c>
      <c r="T267" s="197">
        <f>('Budget Filing Data'!AC266+'Budget Filing Data'!AD266)/'Budget Filing Data'!AB266</f>
        <v>0</v>
      </c>
      <c r="U267" s="197">
        <f>('Budget Filing Data'!AT266+'Budget Filing Data'!AU266)/('Budget Filing Data'!AV266+'Budget Filing Data'!AW266)</f>
        <v>0</v>
      </c>
      <c r="V267" s="197">
        <f>('Budget Filing Data'!AC266+'Budget Filing Data'!AD266+'Budget Filing Data'!AE266+'Budget Filing Data'!AP266)/'Budget Filing Data'!AA266</f>
        <v>0</v>
      </c>
      <c r="W267" s="197">
        <f>'Budget Filing Data'!Q266</f>
        <v>0</v>
      </c>
      <c r="X267" s="197">
        <f>'Budget Filing Data'!R266</f>
        <v>0</v>
      </c>
      <c r="Y267" s="197">
        <f>'Budget Filing Data'!S266</f>
        <v>0</v>
      </c>
      <c r="Z267" s="197">
        <f>'Budget Filing Data'!AF266</f>
        <v>0</v>
      </c>
      <c r="AA267" s="197">
        <f>'Budget Filing Data'!AG266</f>
        <v>0</v>
      </c>
      <c r="AB267" s="197">
        <f>'Budget Filing Data'!$T266</f>
        <v>0</v>
      </c>
      <c r="AC267" s="197">
        <f>'Budget Filing Data'!$S266</f>
        <v>0</v>
      </c>
      <c r="AD267" s="197">
        <f>'Budget Filing Data'!$V266</f>
        <v>0</v>
      </c>
      <c r="AE267" s="197">
        <f>'Budget Filing Data'!$W266</f>
        <v>0</v>
      </c>
      <c r="AF267" s="198"/>
    </row>
    <row r="268" spans="2:32" ht="15.75">
      <c r="B268" s="195" t="str">
        <f>'Budget Filing Data'!D267</f>
        <v>SCG_SW_MCWH_PA</v>
      </c>
      <c r="C268" s="195" t="str">
        <f>'Budget Filing Data'!E267</f>
        <v>COM-SW-Midstream Commercial Water Heating-PA</v>
      </c>
      <c r="D268" s="434" t="s">
        <v>42</v>
      </c>
      <c r="E268" s="434" t="s">
        <v>284</v>
      </c>
      <c r="F268" s="197" t="str">
        <f>'Budget Filing Data'!J267</f>
        <v>Core PA</v>
      </c>
      <c r="G268" s="197" t="str">
        <f>'Budget Filing Data'!H267</f>
        <v>No</v>
      </c>
      <c r="H268" s="196" t="s">
        <v>24</v>
      </c>
      <c r="I268" s="197" t="str">
        <f>'Budget Filing Data'!G267</f>
        <v>Commercial</v>
      </c>
      <c r="J268" s="197" t="str">
        <f>'Budget Filing Data'!I267</f>
        <v>Other</v>
      </c>
      <c r="K268" s="197" t="str">
        <f>'Budget Filing Data'!L267</f>
        <v>Resource Acquisition</v>
      </c>
      <c r="L268" s="197">
        <f>'Budget Filing Data'!B267</f>
        <v>2031</v>
      </c>
      <c r="M268" s="610">
        <f t="shared" si="5"/>
        <v>500000.15</v>
      </c>
      <c r="N268" s="197">
        <f>'Budget Filing Data'!AH267</f>
        <v>103277.54</v>
      </c>
      <c r="O268" s="197">
        <f>'Budget Filing Data'!AI267</f>
        <v>81464.039999999994</v>
      </c>
      <c r="P268" s="197">
        <f>'Budget Filing Data'!AJ267</f>
        <v>315258.57</v>
      </c>
      <c r="Q268" s="197">
        <f>'Budget Filing Data'!AK267</f>
        <v>0</v>
      </c>
      <c r="R268" s="197">
        <f>'Budget Filing Data'!X267</f>
        <v>0</v>
      </c>
      <c r="S268" s="197">
        <f>('Budget Filing Data'!AC267+'Budget Filing Data'!AD267+'Budget Filing Data'!AE267+'Budget Filing Data'!AP267)/'Budget Filing Data'!AA267</f>
        <v>0</v>
      </c>
      <c r="T268" s="197">
        <f>('Budget Filing Data'!AC267+'Budget Filing Data'!AD267)/'Budget Filing Data'!AB267</f>
        <v>0</v>
      </c>
      <c r="U268" s="197">
        <f>('Budget Filing Data'!AT267+'Budget Filing Data'!AU267)/('Budget Filing Data'!AV267+'Budget Filing Data'!AW267)</f>
        <v>0</v>
      </c>
      <c r="V268" s="197">
        <f>('Budget Filing Data'!AC267+'Budget Filing Data'!AD267+'Budget Filing Data'!AE267+'Budget Filing Data'!AP267)/'Budget Filing Data'!AA267</f>
        <v>0</v>
      </c>
      <c r="W268" s="197">
        <f>'Budget Filing Data'!Q267</f>
        <v>0</v>
      </c>
      <c r="X268" s="197">
        <f>'Budget Filing Data'!R267</f>
        <v>0</v>
      </c>
      <c r="Y268" s="197">
        <f>'Budget Filing Data'!S267</f>
        <v>0</v>
      </c>
      <c r="Z268" s="197">
        <f>'Budget Filing Data'!AF267</f>
        <v>0</v>
      </c>
      <c r="AA268" s="197">
        <f>'Budget Filing Data'!AG267</f>
        <v>0</v>
      </c>
      <c r="AB268" s="197">
        <f>'Budget Filing Data'!$T267</f>
        <v>0</v>
      </c>
      <c r="AC268" s="197">
        <f>'Budget Filing Data'!$S267</f>
        <v>0</v>
      </c>
      <c r="AD268" s="197">
        <f>'Budget Filing Data'!$V267</f>
        <v>0</v>
      </c>
      <c r="AE268" s="197">
        <f>'Budget Filing Data'!$W267</f>
        <v>0</v>
      </c>
      <c r="AF268" s="198"/>
    </row>
    <row r="269" spans="2:32" ht="15.75">
      <c r="B269" s="195" t="str">
        <f>'Budget Filing Data'!D268</f>
        <v>SCG_SW_NC_NonRes_Ag_mixed_PA</v>
      </c>
      <c r="C269" s="195" t="str">
        <f>'Budget Filing Data'!E268</f>
        <v>AG-SW-New Construction-Nonresidential-Mixed Fuel-PA</v>
      </c>
      <c r="D269" s="434" t="s">
        <v>42</v>
      </c>
      <c r="E269" s="434" t="s">
        <v>284</v>
      </c>
      <c r="F269" s="197" t="str">
        <f>'Budget Filing Data'!J268</f>
        <v>Core PA</v>
      </c>
      <c r="G269" s="197" t="str">
        <f>'Budget Filing Data'!H268</f>
        <v>No</v>
      </c>
      <c r="H269" s="196" t="s">
        <v>24</v>
      </c>
      <c r="I269" s="197" t="str">
        <f>'Budget Filing Data'!G268</f>
        <v>Agricultural</v>
      </c>
      <c r="J269" s="197" t="str">
        <f>'Budget Filing Data'!I268</f>
        <v>New Construction</v>
      </c>
      <c r="K269" s="197" t="str">
        <f>'Budget Filing Data'!L268</f>
        <v>Market Support</v>
      </c>
      <c r="L269" s="197">
        <f>'Budget Filing Data'!B268</f>
        <v>2031</v>
      </c>
      <c r="M269" s="610">
        <f t="shared" si="5"/>
        <v>9000</v>
      </c>
      <c r="N269" s="197">
        <f>'Budget Filing Data'!AH268</f>
        <v>4500</v>
      </c>
      <c r="O269" s="197">
        <f>'Budget Filing Data'!AI268</f>
        <v>0</v>
      </c>
      <c r="P269" s="197">
        <f>'Budget Filing Data'!AJ268</f>
        <v>4500</v>
      </c>
      <c r="Q269" s="197">
        <f>'Budget Filing Data'!AK268</f>
        <v>0</v>
      </c>
      <c r="R269" s="197">
        <f>'Budget Filing Data'!X268</f>
        <v>0</v>
      </c>
      <c r="S269" s="197">
        <f>('Budget Filing Data'!AC268+'Budget Filing Data'!AD268+'Budget Filing Data'!AE268+'Budget Filing Data'!AP268)/'Budget Filing Data'!AA268</f>
        <v>0</v>
      </c>
      <c r="T269" s="197">
        <f>('Budget Filing Data'!AC268+'Budget Filing Data'!AD268)/'Budget Filing Data'!AB268</f>
        <v>0</v>
      </c>
      <c r="U269" s="197">
        <f>('Budget Filing Data'!AT268+'Budget Filing Data'!AU268)/('Budget Filing Data'!AV268+'Budget Filing Data'!AW268)</f>
        <v>0</v>
      </c>
      <c r="V269" s="197">
        <f>('Budget Filing Data'!AC268+'Budget Filing Data'!AD268+'Budget Filing Data'!AE268+'Budget Filing Data'!AP268)/'Budget Filing Data'!AA268</f>
        <v>0</v>
      </c>
      <c r="W269" s="197">
        <f>'Budget Filing Data'!Q268</f>
        <v>0</v>
      </c>
      <c r="X269" s="197">
        <f>'Budget Filing Data'!R268</f>
        <v>0</v>
      </c>
      <c r="Y269" s="197">
        <f>'Budget Filing Data'!S268</f>
        <v>0</v>
      </c>
      <c r="Z269" s="197">
        <f>'Budget Filing Data'!AF268</f>
        <v>0</v>
      </c>
      <c r="AA269" s="197">
        <f>'Budget Filing Data'!AG268</f>
        <v>0</v>
      </c>
      <c r="AB269" s="197">
        <f>'Budget Filing Data'!$T268</f>
        <v>0</v>
      </c>
      <c r="AC269" s="197">
        <f>'Budget Filing Data'!$S268</f>
        <v>0</v>
      </c>
      <c r="AD269" s="197">
        <f>'Budget Filing Data'!$V268</f>
        <v>0</v>
      </c>
      <c r="AE269" s="197">
        <f>'Budget Filing Data'!$W268</f>
        <v>0</v>
      </c>
      <c r="AF269" s="198"/>
    </row>
    <row r="270" spans="2:32" ht="15.75">
      <c r="B270" s="195" t="str">
        <f>'Budget Filing Data'!D269</f>
        <v>SCG_SW_NC_NonRes_Com_mixed_PA</v>
      </c>
      <c r="C270" s="195" t="str">
        <f>'Budget Filing Data'!E269</f>
        <v>COM-SW-New Construction-Nonresidential-Mixed Fuel-PA</v>
      </c>
      <c r="D270" s="434" t="s">
        <v>42</v>
      </c>
      <c r="E270" s="434" t="s">
        <v>284</v>
      </c>
      <c r="F270" s="197" t="str">
        <f>'Budget Filing Data'!J269</f>
        <v>Core PA</v>
      </c>
      <c r="G270" s="197" t="str">
        <f>'Budget Filing Data'!H269</f>
        <v>No</v>
      </c>
      <c r="H270" s="196" t="s">
        <v>24</v>
      </c>
      <c r="I270" s="197" t="str">
        <f>'Budget Filing Data'!G269</f>
        <v>Commercial</v>
      </c>
      <c r="J270" s="197" t="str">
        <f>'Budget Filing Data'!I269</f>
        <v>New Construction</v>
      </c>
      <c r="K270" s="197" t="str">
        <f>'Budget Filing Data'!L269</f>
        <v>Market Support</v>
      </c>
      <c r="L270" s="197">
        <f>'Budget Filing Data'!B269</f>
        <v>2031</v>
      </c>
      <c r="M270" s="610">
        <f t="shared" si="5"/>
        <v>50000</v>
      </c>
      <c r="N270" s="197">
        <f>'Budget Filing Data'!AH269</f>
        <v>25000</v>
      </c>
      <c r="O270" s="197">
        <f>'Budget Filing Data'!AI269</f>
        <v>0</v>
      </c>
      <c r="P270" s="197">
        <f>'Budget Filing Data'!AJ269</f>
        <v>25000</v>
      </c>
      <c r="Q270" s="197">
        <f>'Budget Filing Data'!AK269</f>
        <v>0</v>
      </c>
      <c r="R270" s="197">
        <f>'Budget Filing Data'!X269</f>
        <v>0</v>
      </c>
      <c r="S270" s="197">
        <f>('Budget Filing Data'!AC269+'Budget Filing Data'!AD269+'Budget Filing Data'!AE269+'Budget Filing Data'!AP269)/'Budget Filing Data'!AA269</f>
        <v>0</v>
      </c>
      <c r="T270" s="197">
        <f>('Budget Filing Data'!AC269+'Budget Filing Data'!AD269)/'Budget Filing Data'!AB269</f>
        <v>0</v>
      </c>
      <c r="U270" s="197">
        <f>('Budget Filing Data'!AT269+'Budget Filing Data'!AU269)/('Budget Filing Data'!AV269+'Budget Filing Data'!AW269)</f>
        <v>0</v>
      </c>
      <c r="V270" s="197">
        <f>('Budget Filing Data'!AC269+'Budget Filing Data'!AD269+'Budget Filing Data'!AE269+'Budget Filing Data'!AP269)/'Budget Filing Data'!AA269</f>
        <v>0</v>
      </c>
      <c r="W270" s="197">
        <f>'Budget Filing Data'!Q269</f>
        <v>0</v>
      </c>
      <c r="X270" s="197">
        <f>'Budget Filing Data'!R269</f>
        <v>0</v>
      </c>
      <c r="Y270" s="197">
        <f>'Budget Filing Data'!S269</f>
        <v>0</v>
      </c>
      <c r="Z270" s="197">
        <f>'Budget Filing Data'!AF269</f>
        <v>0</v>
      </c>
      <c r="AA270" s="197">
        <f>'Budget Filing Data'!AG269</f>
        <v>0</v>
      </c>
      <c r="AB270" s="197">
        <f>'Budget Filing Data'!$T269</f>
        <v>0</v>
      </c>
      <c r="AC270" s="197">
        <f>'Budget Filing Data'!$S269</f>
        <v>0</v>
      </c>
      <c r="AD270" s="197">
        <f>'Budget Filing Data'!$V269</f>
        <v>0</v>
      </c>
      <c r="AE270" s="197">
        <f>'Budget Filing Data'!$W269</f>
        <v>0</v>
      </c>
      <c r="AF270" s="198"/>
    </row>
    <row r="271" spans="2:32" ht="15.75">
      <c r="B271" s="195" t="str">
        <f>'Budget Filing Data'!D270</f>
        <v>SCG_SW_NC_NonRes_Ind_mixed_PA</v>
      </c>
      <c r="C271" s="195" t="str">
        <f>'Budget Filing Data'!E270</f>
        <v>IND-SW-New Construction-Nonresidential-Mixed Fuel-PA</v>
      </c>
      <c r="D271" s="434" t="s">
        <v>42</v>
      </c>
      <c r="E271" s="434" t="s">
        <v>284</v>
      </c>
      <c r="F271" s="197" t="str">
        <f>'Budget Filing Data'!J270</f>
        <v>Core PA</v>
      </c>
      <c r="G271" s="197" t="str">
        <f>'Budget Filing Data'!H270</f>
        <v>No</v>
      </c>
      <c r="H271" s="196" t="s">
        <v>24</v>
      </c>
      <c r="I271" s="197" t="str">
        <f>'Budget Filing Data'!G270</f>
        <v>Industrial</v>
      </c>
      <c r="J271" s="197" t="str">
        <f>'Budget Filing Data'!I270</f>
        <v>New Construction</v>
      </c>
      <c r="K271" s="197" t="str">
        <f>'Budget Filing Data'!L270</f>
        <v>Market Support</v>
      </c>
      <c r="L271" s="197">
        <f>'Budget Filing Data'!B270</f>
        <v>2031</v>
      </c>
      <c r="M271" s="610">
        <f t="shared" si="5"/>
        <v>9000</v>
      </c>
      <c r="N271" s="197">
        <f>'Budget Filing Data'!AH270</f>
        <v>4500</v>
      </c>
      <c r="O271" s="197">
        <f>'Budget Filing Data'!AI270</f>
        <v>0</v>
      </c>
      <c r="P271" s="197">
        <f>'Budget Filing Data'!AJ270</f>
        <v>4500</v>
      </c>
      <c r="Q271" s="197">
        <f>'Budget Filing Data'!AK270</f>
        <v>0</v>
      </c>
      <c r="R271" s="197">
        <f>'Budget Filing Data'!X270</f>
        <v>0</v>
      </c>
      <c r="S271" s="197">
        <f>('Budget Filing Data'!AC270+'Budget Filing Data'!AD270+'Budget Filing Data'!AE270+'Budget Filing Data'!AP270)/'Budget Filing Data'!AA270</f>
        <v>0</v>
      </c>
      <c r="T271" s="197">
        <f>('Budget Filing Data'!AC270+'Budget Filing Data'!AD270)/'Budget Filing Data'!AB270</f>
        <v>0</v>
      </c>
      <c r="U271" s="197">
        <f>('Budget Filing Data'!AT270+'Budget Filing Data'!AU270)/('Budget Filing Data'!AV270+'Budget Filing Data'!AW270)</f>
        <v>0</v>
      </c>
      <c r="V271" s="197">
        <f>('Budget Filing Data'!AC270+'Budget Filing Data'!AD270+'Budget Filing Data'!AE270+'Budget Filing Data'!AP270)/'Budget Filing Data'!AA270</f>
        <v>0</v>
      </c>
      <c r="W271" s="197">
        <f>'Budget Filing Data'!Q270</f>
        <v>0</v>
      </c>
      <c r="X271" s="197">
        <f>'Budget Filing Data'!R270</f>
        <v>0</v>
      </c>
      <c r="Y271" s="197">
        <f>'Budget Filing Data'!S270</f>
        <v>0</v>
      </c>
      <c r="Z271" s="197">
        <f>'Budget Filing Data'!AF270</f>
        <v>0</v>
      </c>
      <c r="AA271" s="197">
        <f>'Budget Filing Data'!AG270</f>
        <v>0</v>
      </c>
      <c r="AB271" s="197">
        <f>'Budget Filing Data'!$T270</f>
        <v>0</v>
      </c>
      <c r="AC271" s="197">
        <f>'Budget Filing Data'!$S270</f>
        <v>0</v>
      </c>
      <c r="AD271" s="197">
        <f>'Budget Filing Data'!$V270</f>
        <v>0</v>
      </c>
      <c r="AE271" s="197">
        <f>'Budget Filing Data'!$W270</f>
        <v>0</v>
      </c>
      <c r="AF271" s="198"/>
    </row>
    <row r="272" spans="2:32" ht="15.75">
      <c r="B272" s="195" t="str">
        <f>'Budget Filing Data'!D271</f>
        <v>SCG_SW_NC_NonRes_Pub_mixed_PA</v>
      </c>
      <c r="C272" s="195" t="str">
        <f>'Budget Filing Data'!E271</f>
        <v>PUB-SW-New Construction-Nonresidential-Mixed Fuel-PA</v>
      </c>
      <c r="D272" s="434" t="s">
        <v>42</v>
      </c>
      <c r="E272" s="434" t="s">
        <v>284</v>
      </c>
      <c r="F272" s="197" t="str">
        <f>'Budget Filing Data'!J271</f>
        <v>Core PA</v>
      </c>
      <c r="G272" s="197" t="str">
        <f>'Budget Filing Data'!H271</f>
        <v>No</v>
      </c>
      <c r="H272" s="196" t="s">
        <v>24</v>
      </c>
      <c r="I272" s="197" t="str">
        <f>'Budget Filing Data'!G271</f>
        <v>Public</v>
      </c>
      <c r="J272" s="197" t="str">
        <f>'Budget Filing Data'!I271</f>
        <v>New Construction</v>
      </c>
      <c r="K272" s="197" t="str">
        <f>'Budget Filing Data'!L271</f>
        <v>Market Support</v>
      </c>
      <c r="L272" s="197">
        <f>'Budget Filing Data'!B271</f>
        <v>2031</v>
      </c>
      <c r="M272" s="610">
        <f t="shared" si="5"/>
        <v>32000</v>
      </c>
      <c r="N272" s="197">
        <f>'Budget Filing Data'!AH271</f>
        <v>16000</v>
      </c>
      <c r="O272" s="197">
        <f>'Budget Filing Data'!AI271</f>
        <v>0</v>
      </c>
      <c r="P272" s="197">
        <f>'Budget Filing Data'!AJ271</f>
        <v>16000</v>
      </c>
      <c r="Q272" s="197">
        <f>'Budget Filing Data'!AK271</f>
        <v>0</v>
      </c>
      <c r="R272" s="197">
        <f>'Budget Filing Data'!X271</f>
        <v>0</v>
      </c>
      <c r="S272" s="197">
        <f>('Budget Filing Data'!AC271+'Budget Filing Data'!AD271+'Budget Filing Data'!AE271+'Budget Filing Data'!AP271)/'Budget Filing Data'!AA271</f>
        <v>0</v>
      </c>
      <c r="T272" s="197">
        <f>('Budget Filing Data'!AC271+'Budget Filing Data'!AD271)/'Budget Filing Data'!AB271</f>
        <v>0</v>
      </c>
      <c r="U272" s="197">
        <f>('Budget Filing Data'!AT271+'Budget Filing Data'!AU271)/('Budget Filing Data'!AV271+'Budget Filing Data'!AW271)</f>
        <v>0</v>
      </c>
      <c r="V272" s="197">
        <f>('Budget Filing Data'!AC271+'Budget Filing Data'!AD271+'Budget Filing Data'!AE271+'Budget Filing Data'!AP271)/'Budget Filing Data'!AA271</f>
        <v>0</v>
      </c>
      <c r="W272" s="197">
        <f>'Budget Filing Data'!Q271</f>
        <v>0</v>
      </c>
      <c r="X272" s="197">
        <f>'Budget Filing Data'!R271</f>
        <v>0</v>
      </c>
      <c r="Y272" s="197">
        <f>'Budget Filing Data'!S271</f>
        <v>0</v>
      </c>
      <c r="Z272" s="197">
        <f>'Budget Filing Data'!AF271</f>
        <v>0</v>
      </c>
      <c r="AA272" s="197">
        <f>'Budget Filing Data'!AG271</f>
        <v>0</v>
      </c>
      <c r="AB272" s="197">
        <f>'Budget Filing Data'!$T271</f>
        <v>0</v>
      </c>
      <c r="AC272" s="197">
        <f>'Budget Filing Data'!$S271</f>
        <v>0</v>
      </c>
      <c r="AD272" s="197">
        <f>'Budget Filing Data'!$V271</f>
        <v>0</v>
      </c>
      <c r="AE272" s="197">
        <f>'Budget Filing Data'!$W271</f>
        <v>0</v>
      </c>
      <c r="AF272" s="198"/>
    </row>
    <row r="273" spans="2:32" ht="15.75">
      <c r="B273" s="195" t="str">
        <f>'Budget Filing Data'!D272</f>
        <v>SCG_SW_NC_NonRes_Res_mixed_PA</v>
      </c>
      <c r="C273" s="195" t="str">
        <f>'Budget Filing Data'!E272</f>
        <v>RES-SW-New Construction-Nonresidential-Mixed Fuel-PA</v>
      </c>
      <c r="D273" s="434" t="s">
        <v>42</v>
      </c>
      <c r="E273" s="434" t="s">
        <v>284</v>
      </c>
      <c r="F273" s="197" t="str">
        <f>'Budget Filing Data'!J272</f>
        <v>Core PA</v>
      </c>
      <c r="G273" s="197" t="str">
        <f>'Budget Filing Data'!H272</f>
        <v>No</v>
      </c>
      <c r="H273" s="196" t="s">
        <v>24</v>
      </c>
      <c r="I273" s="197" t="str">
        <f>'Budget Filing Data'!G272</f>
        <v>Residential</v>
      </c>
      <c r="J273" s="197" t="str">
        <f>'Budget Filing Data'!I272</f>
        <v>New Construction</v>
      </c>
      <c r="K273" s="197" t="str">
        <f>'Budget Filing Data'!L272</f>
        <v>Market Support</v>
      </c>
      <c r="L273" s="197">
        <f>'Budget Filing Data'!B272</f>
        <v>2031</v>
      </c>
      <c r="M273" s="610">
        <f t="shared" si="5"/>
        <v>32000</v>
      </c>
      <c r="N273" s="197">
        <f>'Budget Filing Data'!AH272</f>
        <v>16500</v>
      </c>
      <c r="O273" s="197">
        <f>'Budget Filing Data'!AI272</f>
        <v>0</v>
      </c>
      <c r="P273" s="197">
        <f>'Budget Filing Data'!AJ272</f>
        <v>15500</v>
      </c>
      <c r="Q273" s="197">
        <f>'Budget Filing Data'!AK272</f>
        <v>0</v>
      </c>
      <c r="R273" s="197">
        <f>'Budget Filing Data'!X272</f>
        <v>0</v>
      </c>
      <c r="S273" s="197">
        <f>('Budget Filing Data'!AC272+'Budget Filing Data'!AD272+'Budget Filing Data'!AE272+'Budget Filing Data'!AP272)/'Budget Filing Data'!AA272</f>
        <v>0</v>
      </c>
      <c r="T273" s="197">
        <f>('Budget Filing Data'!AC272+'Budget Filing Data'!AD272)/'Budget Filing Data'!AB272</f>
        <v>0</v>
      </c>
      <c r="U273" s="197">
        <f>('Budget Filing Data'!AT272+'Budget Filing Data'!AU272)/('Budget Filing Data'!AV272+'Budget Filing Data'!AW272)</f>
        <v>0</v>
      </c>
      <c r="V273" s="197">
        <f>('Budget Filing Data'!AC272+'Budget Filing Data'!AD272+'Budget Filing Data'!AE272+'Budget Filing Data'!AP272)/'Budget Filing Data'!AA272</f>
        <v>0</v>
      </c>
      <c r="W273" s="197">
        <f>'Budget Filing Data'!Q272</f>
        <v>0</v>
      </c>
      <c r="X273" s="197">
        <f>'Budget Filing Data'!R272</f>
        <v>0</v>
      </c>
      <c r="Y273" s="197">
        <f>'Budget Filing Data'!S272</f>
        <v>0</v>
      </c>
      <c r="Z273" s="197">
        <f>'Budget Filing Data'!AF272</f>
        <v>0</v>
      </c>
      <c r="AA273" s="197">
        <f>'Budget Filing Data'!AG272</f>
        <v>0</v>
      </c>
      <c r="AB273" s="197">
        <f>'Budget Filing Data'!$T272</f>
        <v>0</v>
      </c>
      <c r="AC273" s="197">
        <f>'Budget Filing Data'!$S272</f>
        <v>0</v>
      </c>
      <c r="AD273" s="197">
        <f>'Budget Filing Data'!$V272</f>
        <v>0</v>
      </c>
      <c r="AE273" s="197">
        <f>'Budget Filing Data'!$W272</f>
        <v>0</v>
      </c>
      <c r="AF273" s="198"/>
    </row>
    <row r="274" spans="2:32" ht="15.75">
      <c r="B274" s="195" t="str">
        <f>'Budget Filing Data'!D273</f>
        <v>SCG_SW_WET_CC_PA</v>
      </c>
      <c r="C274" s="195" t="str">
        <f>'Budget Filing Data'!E273</f>
        <v>WET&amp;O-SW-WE&amp;T Career Connections-PA</v>
      </c>
      <c r="D274" s="434" t="s">
        <v>42</v>
      </c>
      <c r="E274" s="434" t="s">
        <v>284</v>
      </c>
      <c r="F274" s="197" t="str">
        <f>'Budget Filing Data'!J273</f>
        <v>Core PA</v>
      </c>
      <c r="G274" s="197" t="str">
        <f>'Budget Filing Data'!H273</f>
        <v>No</v>
      </c>
      <c r="H274" s="196" t="s">
        <v>24</v>
      </c>
      <c r="I274" s="197" t="str">
        <f>'Budget Filing Data'!G273</f>
        <v>Cross Cutting</v>
      </c>
      <c r="J274" s="197" t="str">
        <f>'Budget Filing Data'!I273</f>
        <v>Workforce Education and Training</v>
      </c>
      <c r="K274" s="197" t="str">
        <f>'Budget Filing Data'!L273</f>
        <v>Market Support</v>
      </c>
      <c r="L274" s="197">
        <f>'Budget Filing Data'!B273</f>
        <v>2031</v>
      </c>
      <c r="M274" s="610">
        <f t="shared" si="5"/>
        <v>20000</v>
      </c>
      <c r="N274" s="197">
        <f>'Budget Filing Data'!AH273</f>
        <v>10000</v>
      </c>
      <c r="O274" s="197">
        <f>'Budget Filing Data'!AI273</f>
        <v>0</v>
      </c>
      <c r="P274" s="197">
        <f>'Budget Filing Data'!AJ273</f>
        <v>10000</v>
      </c>
      <c r="Q274" s="197">
        <f>'Budget Filing Data'!AK273</f>
        <v>0</v>
      </c>
      <c r="R274" s="197">
        <f>'Budget Filing Data'!X273</f>
        <v>0</v>
      </c>
      <c r="S274" s="197">
        <f>('Budget Filing Data'!AC273+'Budget Filing Data'!AD273+'Budget Filing Data'!AE273+'Budget Filing Data'!AP273)/'Budget Filing Data'!AA273</f>
        <v>0</v>
      </c>
      <c r="T274" s="197">
        <f>('Budget Filing Data'!AC273+'Budget Filing Data'!AD273)/'Budget Filing Data'!AB273</f>
        <v>0</v>
      </c>
      <c r="U274" s="197">
        <f>('Budget Filing Data'!AT273+'Budget Filing Data'!AU273)/('Budget Filing Data'!AV273+'Budget Filing Data'!AW273)</f>
        <v>0</v>
      </c>
      <c r="V274" s="197">
        <f>('Budget Filing Data'!AC273+'Budget Filing Data'!AD273+'Budget Filing Data'!AE273+'Budget Filing Data'!AP273)/'Budget Filing Data'!AA273</f>
        <v>0</v>
      </c>
      <c r="W274" s="197">
        <f>'Budget Filing Data'!Q273</f>
        <v>0</v>
      </c>
      <c r="X274" s="197">
        <f>'Budget Filing Data'!R273</f>
        <v>0</v>
      </c>
      <c r="Y274" s="197">
        <f>'Budget Filing Data'!S273</f>
        <v>0</v>
      </c>
      <c r="Z274" s="197">
        <f>'Budget Filing Data'!AF273</f>
        <v>0</v>
      </c>
      <c r="AA274" s="197">
        <f>'Budget Filing Data'!AG273</f>
        <v>0</v>
      </c>
      <c r="AB274" s="197">
        <f>'Budget Filing Data'!$T273</f>
        <v>0</v>
      </c>
      <c r="AC274" s="197">
        <f>'Budget Filing Data'!$S273</f>
        <v>0</v>
      </c>
      <c r="AD274" s="197">
        <f>'Budget Filing Data'!$V273</f>
        <v>0</v>
      </c>
      <c r="AE274" s="197">
        <f>'Budget Filing Data'!$W273</f>
        <v>0</v>
      </c>
      <c r="AF274" s="198"/>
    </row>
    <row r="275" spans="2:32" ht="15.75">
      <c r="B275" s="195" t="str">
        <f>'Budget Filing Data'!D274</f>
        <v>SCG_SW_WET_Work_PA</v>
      </c>
      <c r="C275" s="195" t="str">
        <f>'Budget Filing Data'!E274</f>
        <v>WET&amp;O-SW-WE&amp;T Career and Workforce Readiness-PA</v>
      </c>
      <c r="D275" s="434" t="s">
        <v>42</v>
      </c>
      <c r="E275" s="434" t="s">
        <v>284</v>
      </c>
      <c r="F275" s="197" t="str">
        <f>'Budget Filing Data'!J274</f>
        <v>Core PA</v>
      </c>
      <c r="G275" s="197" t="str">
        <f>'Budget Filing Data'!H274</f>
        <v>No</v>
      </c>
      <c r="H275" s="196" t="s">
        <v>15</v>
      </c>
      <c r="I275" s="197" t="str">
        <f>'Budget Filing Data'!G274</f>
        <v>Cross Cutting</v>
      </c>
      <c r="J275" s="197" t="str">
        <f>'Budget Filing Data'!I274</f>
        <v>Workforce Education and Training</v>
      </c>
      <c r="K275" s="197" t="str">
        <f>'Budget Filing Data'!L274</f>
        <v>Equity</v>
      </c>
      <c r="L275" s="197">
        <f>'Budget Filing Data'!B274</f>
        <v>2031</v>
      </c>
      <c r="M275" s="610">
        <f t="shared" si="5"/>
        <v>40000</v>
      </c>
      <c r="N275" s="197">
        <f>'Budget Filing Data'!AH274</f>
        <v>20000</v>
      </c>
      <c r="O275" s="197">
        <f>'Budget Filing Data'!AI274</f>
        <v>0</v>
      </c>
      <c r="P275" s="197">
        <f>'Budget Filing Data'!AJ274</f>
        <v>20000</v>
      </c>
      <c r="Q275" s="197">
        <f>'Budget Filing Data'!AK274</f>
        <v>0</v>
      </c>
      <c r="R275" s="197">
        <f>'Budget Filing Data'!X274</f>
        <v>0</v>
      </c>
      <c r="S275" s="197">
        <f>('Budget Filing Data'!AC274+'Budget Filing Data'!AD274+'Budget Filing Data'!AE274+'Budget Filing Data'!AP274)/'Budget Filing Data'!AA274</f>
        <v>0</v>
      </c>
      <c r="T275" s="197">
        <f>('Budget Filing Data'!AC274+'Budget Filing Data'!AD274)/'Budget Filing Data'!AB274</f>
        <v>0</v>
      </c>
      <c r="U275" s="197">
        <f>('Budget Filing Data'!AT274+'Budget Filing Data'!AU274)/('Budget Filing Data'!AV274+'Budget Filing Data'!AW274)</f>
        <v>0</v>
      </c>
      <c r="V275" s="197">
        <f>('Budget Filing Data'!AC274+'Budget Filing Data'!AD274+'Budget Filing Data'!AE274+'Budget Filing Data'!AP274)/'Budget Filing Data'!AA274</f>
        <v>0</v>
      </c>
      <c r="W275" s="197">
        <f>'Budget Filing Data'!Q274</f>
        <v>0</v>
      </c>
      <c r="X275" s="197">
        <f>'Budget Filing Data'!R274</f>
        <v>0</v>
      </c>
      <c r="Y275" s="197">
        <f>'Budget Filing Data'!S274</f>
        <v>0</v>
      </c>
      <c r="Z275" s="197">
        <f>'Budget Filing Data'!AF274</f>
        <v>0</v>
      </c>
      <c r="AA275" s="197">
        <f>'Budget Filing Data'!AG274</f>
        <v>0</v>
      </c>
      <c r="AB275" s="197">
        <f>'Budget Filing Data'!$T274</f>
        <v>0</v>
      </c>
      <c r="AC275" s="197">
        <f>'Budget Filing Data'!$S274</f>
        <v>0</v>
      </c>
      <c r="AD275" s="197">
        <f>'Budget Filing Data'!$V274</f>
        <v>0</v>
      </c>
      <c r="AE275" s="197">
        <f>'Budget Filing Data'!$W274</f>
        <v>0</v>
      </c>
      <c r="AF275" s="198"/>
    </row>
    <row r="276" spans="2:32" ht="15.75">
      <c r="B276" s="195" t="str">
        <f>'Budget Filing Data'!D275</f>
        <v>SCG_CS_PortfolioSupport</v>
      </c>
      <c r="C276" s="195" t="str">
        <f>'Budget Filing Data'!E275</f>
        <v>SCG_CS_PortfolioSupport</v>
      </c>
      <c r="D276" s="196"/>
      <c r="E276" s="196"/>
      <c r="F276" s="197" t="str">
        <f>'Budget Filing Data'!J275</f>
        <v>Core PA</v>
      </c>
      <c r="G276" s="197" t="str">
        <f>'Budget Filing Data'!H275</f>
        <v>No</v>
      </c>
      <c r="H276" s="196" t="s">
        <v>24</v>
      </c>
      <c r="I276" s="197" t="str">
        <f>'Budget Filing Data'!G275</f>
        <v>Portfolio Support</v>
      </c>
      <c r="J276" s="197" t="str">
        <f>'Budget Filing Data'!I275</f>
        <v>Other</v>
      </c>
      <c r="K276" s="197" t="str">
        <f>'Budget Filing Data'!L275</f>
        <v>Codes and Standards</v>
      </c>
      <c r="L276" s="197">
        <f>'Budget Filing Data'!B275</f>
        <v>2031</v>
      </c>
      <c r="M276" s="610">
        <f t="shared" si="5"/>
        <v>0</v>
      </c>
      <c r="N276" s="197">
        <f>'Budget Filing Data'!AH275</f>
        <v>0</v>
      </c>
      <c r="O276" s="197">
        <f>'Budget Filing Data'!AI275</f>
        <v>0</v>
      </c>
      <c r="P276" s="197">
        <f>'Budget Filing Data'!AJ275</f>
        <v>0</v>
      </c>
      <c r="Q276" s="197">
        <f>'Budget Filing Data'!AK275</f>
        <v>0</v>
      </c>
      <c r="R276" s="197">
        <f>'Budget Filing Data'!X275</f>
        <v>0</v>
      </c>
      <c r="S276" s="197" t="e">
        <f>('Budget Filing Data'!AC275+'Budget Filing Data'!AD275+'Budget Filing Data'!AE275+'Budget Filing Data'!AP275)/'Budget Filing Data'!AA275</f>
        <v>#DIV/0!</v>
      </c>
      <c r="T276" s="197" t="e">
        <f>('Budget Filing Data'!AC275+'Budget Filing Data'!AD275)/'Budget Filing Data'!AB275</f>
        <v>#DIV/0!</v>
      </c>
      <c r="U276" s="197" t="e">
        <f>('Budget Filing Data'!AT275+'Budget Filing Data'!AU275)/('Budget Filing Data'!AV275+'Budget Filing Data'!AW275)</f>
        <v>#DIV/0!</v>
      </c>
      <c r="V276" s="197" t="e">
        <f>('Budget Filing Data'!AC275+'Budget Filing Data'!AD275+'Budget Filing Data'!AE275+'Budget Filing Data'!AP275)/'Budget Filing Data'!AA275</f>
        <v>#DIV/0!</v>
      </c>
      <c r="W276" s="197">
        <f>'Budget Filing Data'!Q275</f>
        <v>0</v>
      </c>
      <c r="X276" s="197">
        <f>'Budget Filing Data'!R275</f>
        <v>0</v>
      </c>
      <c r="Y276" s="197">
        <f>'Budget Filing Data'!S275</f>
        <v>0</v>
      </c>
      <c r="Z276" s="197">
        <f>'Budget Filing Data'!AF275</f>
        <v>0</v>
      </c>
      <c r="AA276" s="197">
        <f>'Budget Filing Data'!AG275</f>
        <v>0</v>
      </c>
      <c r="AB276" s="197">
        <f>'Budget Filing Data'!$T275</f>
        <v>0</v>
      </c>
      <c r="AC276" s="197">
        <f>'Budget Filing Data'!$S275</f>
        <v>0</v>
      </c>
      <c r="AD276" s="197">
        <f>'Budget Filing Data'!$V275</f>
        <v>0</v>
      </c>
      <c r="AE276" s="197">
        <f>'Budget Filing Data'!$W275</f>
        <v>0</v>
      </c>
      <c r="AF276" s="198"/>
    </row>
    <row r="277" spans="2:32" ht="15.75">
      <c r="B277" s="195" t="str">
        <f>'Budget Filing Data'!D276</f>
        <v>SCG_Equity_PortfolioSupport</v>
      </c>
      <c r="C277" s="195" t="str">
        <f>'Budget Filing Data'!E276</f>
        <v>SCG_Equity_PortfolioSupport</v>
      </c>
      <c r="D277" s="196"/>
      <c r="E277" s="196"/>
      <c r="F277" s="197" t="str">
        <f>'Budget Filing Data'!J276</f>
        <v>Core PA</v>
      </c>
      <c r="G277" s="197" t="str">
        <f>'Budget Filing Data'!H276</f>
        <v>No</v>
      </c>
      <c r="H277" s="196" t="s">
        <v>24</v>
      </c>
      <c r="I277" s="197" t="str">
        <f>'Budget Filing Data'!G276</f>
        <v>Portfolio Support</v>
      </c>
      <c r="J277" s="197" t="str">
        <f>'Budget Filing Data'!I276</f>
        <v>Other</v>
      </c>
      <c r="K277" s="197" t="str">
        <f>'Budget Filing Data'!L276</f>
        <v>Equity</v>
      </c>
      <c r="L277" s="197">
        <f>'Budget Filing Data'!B276</f>
        <v>2031</v>
      </c>
      <c r="M277" s="610">
        <f t="shared" si="5"/>
        <v>686272</v>
      </c>
      <c r="N277" s="197">
        <f>'Budget Filing Data'!AH276</f>
        <v>686272</v>
      </c>
      <c r="O277" s="197">
        <f>'Budget Filing Data'!AI276</f>
        <v>0</v>
      </c>
      <c r="P277" s="197">
        <f>'Budget Filing Data'!AJ276</f>
        <v>0</v>
      </c>
      <c r="Q277" s="197">
        <f>'Budget Filing Data'!AK276</f>
        <v>0</v>
      </c>
      <c r="R277" s="197">
        <f>'Budget Filing Data'!X276</f>
        <v>0</v>
      </c>
      <c r="S277" s="197">
        <f>('Budget Filing Data'!AC276+'Budget Filing Data'!AD276+'Budget Filing Data'!AE276+'Budget Filing Data'!AP276)/'Budget Filing Data'!AA276</f>
        <v>0</v>
      </c>
      <c r="T277" s="197">
        <f>('Budget Filing Data'!AC276+'Budget Filing Data'!AD276)/'Budget Filing Data'!AB276</f>
        <v>0</v>
      </c>
      <c r="U277" s="197">
        <f>('Budget Filing Data'!AT276+'Budget Filing Data'!AU276)/('Budget Filing Data'!AV276+'Budget Filing Data'!AW276)</f>
        <v>0</v>
      </c>
      <c r="V277" s="197">
        <f>('Budget Filing Data'!AC276+'Budget Filing Data'!AD276+'Budget Filing Data'!AE276+'Budget Filing Data'!AP276)/'Budget Filing Data'!AA276</f>
        <v>0</v>
      </c>
      <c r="W277" s="197">
        <f>'Budget Filing Data'!Q276</f>
        <v>0</v>
      </c>
      <c r="X277" s="197">
        <f>'Budget Filing Data'!R276</f>
        <v>0</v>
      </c>
      <c r="Y277" s="197">
        <f>'Budget Filing Data'!S276</f>
        <v>0</v>
      </c>
      <c r="Z277" s="197">
        <f>'Budget Filing Data'!AF276</f>
        <v>0</v>
      </c>
      <c r="AA277" s="197">
        <f>'Budget Filing Data'!AG276</f>
        <v>0</v>
      </c>
      <c r="AB277" s="197">
        <f>'Budget Filing Data'!$T276</f>
        <v>0</v>
      </c>
      <c r="AC277" s="197">
        <f>'Budget Filing Data'!$S276</f>
        <v>0</v>
      </c>
      <c r="AD277" s="197">
        <f>'Budget Filing Data'!$V276</f>
        <v>0</v>
      </c>
      <c r="AE277" s="197">
        <f>'Budget Filing Data'!$W276</f>
        <v>0</v>
      </c>
      <c r="AF277" s="198"/>
    </row>
    <row r="278" spans="2:32" ht="15.75">
      <c r="B278" s="195" t="str">
        <f>'Budget Filing Data'!D277</f>
        <v>SCG_MS_PortfolioSupport</v>
      </c>
      <c r="C278" s="195" t="str">
        <f>'Budget Filing Data'!E277</f>
        <v>SCG_MS_PortfolioSupport</v>
      </c>
      <c r="D278" s="434" t="s">
        <v>42</v>
      </c>
      <c r="E278" s="434" t="s">
        <v>286</v>
      </c>
      <c r="F278" s="197" t="str">
        <f>'Budget Filing Data'!J277</f>
        <v>Core PA</v>
      </c>
      <c r="G278" s="197" t="str">
        <f>'Budget Filing Data'!H277</f>
        <v>No</v>
      </c>
      <c r="H278" s="196" t="s">
        <v>24</v>
      </c>
      <c r="I278" s="197" t="str">
        <f>'Budget Filing Data'!G277</f>
        <v>Portfolio Support</v>
      </c>
      <c r="J278" s="197" t="str">
        <f>'Budget Filing Data'!I277</f>
        <v>Other</v>
      </c>
      <c r="K278" s="197" t="str">
        <f>'Budget Filing Data'!L277</f>
        <v>Market Support</v>
      </c>
      <c r="L278" s="197">
        <f>'Budget Filing Data'!B277</f>
        <v>2031</v>
      </c>
      <c r="M278" s="610">
        <f t="shared" si="5"/>
        <v>1379620</v>
      </c>
      <c r="N278" s="197">
        <f>'Budget Filing Data'!AH277</f>
        <v>1379620</v>
      </c>
      <c r="O278" s="197">
        <f>'Budget Filing Data'!AI277</f>
        <v>0</v>
      </c>
      <c r="P278" s="197">
        <f>'Budget Filing Data'!AJ277</f>
        <v>0</v>
      </c>
      <c r="Q278" s="197">
        <f>'Budget Filing Data'!AK277</f>
        <v>0</v>
      </c>
      <c r="R278" s="197">
        <f>'Budget Filing Data'!X277</f>
        <v>0</v>
      </c>
      <c r="S278" s="197">
        <f>('Budget Filing Data'!AC277+'Budget Filing Data'!AD277+'Budget Filing Data'!AE277+'Budget Filing Data'!AP277)/'Budget Filing Data'!AA277</f>
        <v>0</v>
      </c>
      <c r="T278" s="197">
        <f>('Budget Filing Data'!AC277+'Budget Filing Data'!AD277)/'Budget Filing Data'!AB277</f>
        <v>0</v>
      </c>
      <c r="U278" s="197">
        <f>('Budget Filing Data'!AT277+'Budget Filing Data'!AU277)/('Budget Filing Data'!AV277+'Budget Filing Data'!AW277)</f>
        <v>0</v>
      </c>
      <c r="V278" s="197">
        <f>('Budget Filing Data'!AC277+'Budget Filing Data'!AD277+'Budget Filing Data'!AE277+'Budget Filing Data'!AP277)/'Budget Filing Data'!AA277</f>
        <v>0</v>
      </c>
      <c r="W278" s="197">
        <f>'Budget Filing Data'!Q277</f>
        <v>0</v>
      </c>
      <c r="X278" s="197">
        <f>'Budget Filing Data'!R277</f>
        <v>0</v>
      </c>
      <c r="Y278" s="197">
        <f>'Budget Filing Data'!S277</f>
        <v>0</v>
      </c>
      <c r="Z278" s="197">
        <f>'Budget Filing Data'!AF277</f>
        <v>0</v>
      </c>
      <c r="AA278" s="197">
        <f>'Budget Filing Data'!AG277</f>
        <v>0</v>
      </c>
      <c r="AB278" s="197">
        <f>'Budget Filing Data'!$T277</f>
        <v>0</v>
      </c>
      <c r="AC278" s="197">
        <f>'Budget Filing Data'!$S277</f>
        <v>0</v>
      </c>
      <c r="AD278" s="197">
        <f>'Budget Filing Data'!$V277</f>
        <v>0</v>
      </c>
      <c r="AE278" s="197">
        <f>'Budget Filing Data'!$W277</f>
        <v>0</v>
      </c>
      <c r="AF278" s="198"/>
    </row>
    <row r="279" spans="2:32" ht="15.75">
      <c r="B279" s="195" t="str">
        <f>'Budget Filing Data'!D278</f>
        <v>SCG_RA_PortfolioSupport</v>
      </c>
      <c r="C279" s="195" t="str">
        <f>'Budget Filing Data'!E278</f>
        <v>SCG_RA_PortfolioSupport</v>
      </c>
      <c r="D279" s="434" t="s">
        <v>42</v>
      </c>
      <c r="E279" s="434" t="s">
        <v>286</v>
      </c>
      <c r="F279" s="197" t="str">
        <f>'Budget Filing Data'!J278</f>
        <v>Core PA</v>
      </c>
      <c r="G279" s="197" t="str">
        <f>'Budget Filing Data'!H278</f>
        <v>No</v>
      </c>
      <c r="H279" s="196" t="s">
        <v>24</v>
      </c>
      <c r="I279" s="197" t="str">
        <f>'Budget Filing Data'!G278</f>
        <v>Portfolio Support</v>
      </c>
      <c r="J279" s="197" t="str">
        <f>'Budget Filing Data'!I278</f>
        <v>Other</v>
      </c>
      <c r="K279" s="197" t="str">
        <f>'Budget Filing Data'!L278</f>
        <v>Resource Acquisition</v>
      </c>
      <c r="L279" s="197">
        <f>'Budget Filing Data'!B278</f>
        <v>2031</v>
      </c>
      <c r="M279" s="610">
        <f t="shared" si="5"/>
        <v>4634108</v>
      </c>
      <c r="N279" s="197">
        <f>'Budget Filing Data'!AH278</f>
        <v>4634108</v>
      </c>
      <c r="O279" s="197">
        <f>'Budget Filing Data'!AI278</f>
        <v>0</v>
      </c>
      <c r="P279" s="197">
        <f>'Budget Filing Data'!AJ278</f>
        <v>0</v>
      </c>
      <c r="Q279" s="197">
        <f>'Budget Filing Data'!AK278</f>
        <v>0</v>
      </c>
      <c r="R279" s="197">
        <f>'Budget Filing Data'!X278</f>
        <v>0</v>
      </c>
      <c r="S279" s="197">
        <f>('Budget Filing Data'!AC278+'Budget Filing Data'!AD278+'Budget Filing Data'!AE278+'Budget Filing Data'!AP278)/'Budget Filing Data'!AA278</f>
        <v>0</v>
      </c>
      <c r="T279" s="197">
        <f>('Budget Filing Data'!AC278+'Budget Filing Data'!AD278)/'Budget Filing Data'!AB278</f>
        <v>0</v>
      </c>
      <c r="U279" s="197">
        <f>('Budget Filing Data'!AT278+'Budget Filing Data'!AU278)/('Budget Filing Data'!AV278+'Budget Filing Data'!AW278)</f>
        <v>0</v>
      </c>
      <c r="V279" s="197">
        <f>('Budget Filing Data'!AC278+'Budget Filing Data'!AD278+'Budget Filing Data'!AE278+'Budget Filing Data'!AP278)/'Budget Filing Data'!AA278</f>
        <v>0</v>
      </c>
      <c r="W279" s="197">
        <f>'Budget Filing Data'!Q278</f>
        <v>0</v>
      </c>
      <c r="X279" s="197">
        <f>'Budget Filing Data'!R278</f>
        <v>0</v>
      </c>
      <c r="Y279" s="197">
        <f>'Budget Filing Data'!S278</f>
        <v>0</v>
      </c>
      <c r="Z279" s="197">
        <f>'Budget Filing Data'!AF278</f>
        <v>0</v>
      </c>
      <c r="AA279" s="197">
        <f>'Budget Filing Data'!AG278</f>
        <v>0</v>
      </c>
      <c r="AB279" s="197">
        <f>'Budget Filing Data'!$T278</f>
        <v>0</v>
      </c>
      <c r="AC279" s="197">
        <f>'Budget Filing Data'!$S278</f>
        <v>0</v>
      </c>
      <c r="AD279" s="197">
        <f>'Budget Filing Data'!$V278</f>
        <v>0</v>
      </c>
      <c r="AE279" s="197">
        <f>'Budget Filing Data'!$W278</f>
        <v>0</v>
      </c>
      <c r="AF279" s="198"/>
    </row>
    <row r="280" spans="2:32" ht="15.75">
      <c r="B280" s="195" t="str">
        <f>'Budget Filing Data'!D279</f>
        <v>SCG_Portfolio_Oversight</v>
      </c>
      <c r="C280" s="195" t="str">
        <f>'Budget Filing Data'!E279</f>
        <v>SCG_Portfolio_Oversight</v>
      </c>
      <c r="D280" s="196"/>
      <c r="E280" s="196"/>
      <c r="F280" s="197" t="str">
        <f>'Budget Filing Data'!J279</f>
        <v>Core PA</v>
      </c>
      <c r="G280" s="197" t="str">
        <f>'Budget Filing Data'!H279</f>
        <v>No</v>
      </c>
      <c r="H280" s="196" t="s">
        <v>24</v>
      </c>
      <c r="I280" s="197" t="str">
        <f>'Budget Filing Data'!G279</f>
        <v>Portfolio Oversight</v>
      </c>
      <c r="J280" s="197" t="str">
        <f>'Budget Filing Data'!I279</f>
        <v>Evaluation Measurement and Verification</v>
      </c>
      <c r="K280" s="197" t="str">
        <f>'Budget Filing Data'!L279</f>
        <v>Evaluation Measurement and Verification</v>
      </c>
      <c r="L280" s="197">
        <f>'Budget Filing Data'!B279</f>
        <v>2031</v>
      </c>
      <c r="M280" s="610">
        <f t="shared" si="5"/>
        <v>0</v>
      </c>
      <c r="N280" s="197">
        <f>'Budget Filing Data'!AH279</f>
        <v>0</v>
      </c>
      <c r="O280" s="197">
        <f>'Budget Filing Data'!AI279</f>
        <v>0</v>
      </c>
      <c r="P280" s="197">
        <f>'Budget Filing Data'!AJ279</f>
        <v>0</v>
      </c>
      <c r="Q280" s="197">
        <f>'Budget Filing Data'!AK279</f>
        <v>0</v>
      </c>
      <c r="R280" s="197">
        <f>'Budget Filing Data'!X279</f>
        <v>0</v>
      </c>
      <c r="S280" s="197">
        <f>('Budget Filing Data'!AC279+'Budget Filing Data'!AD279+'Budget Filing Data'!AE279+'Budget Filing Data'!AP279)/'Budget Filing Data'!AA279</f>
        <v>0</v>
      </c>
      <c r="T280" s="197">
        <f>('Budget Filing Data'!AC279+'Budget Filing Data'!AD279)/'Budget Filing Data'!AB279</f>
        <v>0</v>
      </c>
      <c r="U280" s="197">
        <f>('Budget Filing Data'!AT279+'Budget Filing Data'!AU279)/('Budget Filing Data'!AV279+'Budget Filing Data'!AW279)</f>
        <v>0</v>
      </c>
      <c r="V280" s="197">
        <f>('Budget Filing Data'!AC279+'Budget Filing Data'!AD279+'Budget Filing Data'!AE279+'Budget Filing Data'!AP279)/'Budget Filing Data'!AA279</f>
        <v>0</v>
      </c>
      <c r="W280" s="197">
        <f>'Budget Filing Data'!Q279</f>
        <v>0</v>
      </c>
      <c r="X280" s="197">
        <f>'Budget Filing Data'!R279</f>
        <v>0</v>
      </c>
      <c r="Y280" s="197">
        <f>'Budget Filing Data'!S279</f>
        <v>0</v>
      </c>
      <c r="Z280" s="197">
        <f>'Budget Filing Data'!AF279</f>
        <v>0</v>
      </c>
      <c r="AA280" s="197">
        <f>'Budget Filing Data'!AG279</f>
        <v>0</v>
      </c>
      <c r="AB280" s="197">
        <f>'Budget Filing Data'!$T279</f>
        <v>0</v>
      </c>
      <c r="AC280" s="197">
        <f>'Budget Filing Data'!$S279</f>
        <v>0</v>
      </c>
      <c r="AD280" s="197">
        <f>'Budget Filing Data'!$V279</f>
        <v>0</v>
      </c>
      <c r="AE280" s="197">
        <f>'Budget Filing Data'!$W279</f>
        <v>0</v>
      </c>
      <c r="AF280" s="198"/>
    </row>
    <row r="281" spans="2:32" ht="15.75">
      <c r="B281" s="195" t="str">
        <f>'Budget Filing Data'!D280</f>
        <v>SCG3772</v>
      </c>
      <c r="C281" s="195" t="str">
        <f>'Budget Filing Data'!E280</f>
        <v>EM&amp;V-Evaluation Measurement &amp; Verification</v>
      </c>
      <c r="D281" s="196"/>
      <c r="E281" s="196"/>
      <c r="F281" s="197" t="str">
        <f>'Budget Filing Data'!J280</f>
        <v>Core PA</v>
      </c>
      <c r="G281" s="197" t="str">
        <f>'Budget Filing Data'!H280</f>
        <v>No</v>
      </c>
      <c r="H281" s="196" t="s">
        <v>24</v>
      </c>
      <c r="I281" s="197" t="str">
        <f>'Budget Filing Data'!G280</f>
        <v>EM&amp;V</v>
      </c>
      <c r="J281" s="197" t="str">
        <f>'Budget Filing Data'!I280</f>
        <v>Evaluation Measurement and Verification</v>
      </c>
      <c r="K281" s="197" t="str">
        <f>'Budget Filing Data'!L280</f>
        <v>Evaluation Measurement and Verification</v>
      </c>
      <c r="L281" s="197">
        <f>'Budget Filing Data'!B280</f>
        <v>2031</v>
      </c>
      <c r="M281" s="610">
        <f t="shared" si="5"/>
        <v>0</v>
      </c>
      <c r="N281" s="197">
        <f>'Budget Filing Data'!AH280</f>
        <v>0</v>
      </c>
      <c r="O281" s="197">
        <f>'Budget Filing Data'!AI280</f>
        <v>0</v>
      </c>
      <c r="P281" s="197">
        <f>'Budget Filing Data'!AJ280</f>
        <v>0</v>
      </c>
      <c r="Q281" s="197">
        <f>'Budget Filing Data'!AK280</f>
        <v>0</v>
      </c>
      <c r="R281" s="197">
        <f>'Budget Filing Data'!X280</f>
        <v>0</v>
      </c>
      <c r="S281" s="197">
        <f>('Budget Filing Data'!AC280+'Budget Filing Data'!AD280+'Budget Filing Data'!AE280+'Budget Filing Data'!AP280)/'Budget Filing Data'!AA280</f>
        <v>0</v>
      </c>
      <c r="T281" s="197">
        <f>('Budget Filing Data'!AC280+'Budget Filing Data'!AD280)/'Budget Filing Data'!AB280</f>
        <v>0</v>
      </c>
      <c r="U281" s="197">
        <f>('Budget Filing Data'!AT280+'Budget Filing Data'!AU280)/('Budget Filing Data'!AV280+'Budget Filing Data'!AW280)</f>
        <v>0</v>
      </c>
      <c r="V281" s="197">
        <f>('Budget Filing Data'!AC280+'Budget Filing Data'!AD280+'Budget Filing Data'!AE280+'Budget Filing Data'!AP280)/'Budget Filing Data'!AA280</f>
        <v>0</v>
      </c>
      <c r="W281" s="197">
        <f>'Budget Filing Data'!Q280</f>
        <v>0</v>
      </c>
      <c r="X281" s="197">
        <f>'Budget Filing Data'!R280</f>
        <v>0</v>
      </c>
      <c r="Y281" s="197">
        <f>'Budget Filing Data'!S280</f>
        <v>0</v>
      </c>
      <c r="Z281" s="197">
        <f>'Budget Filing Data'!AF280</f>
        <v>0</v>
      </c>
      <c r="AA281" s="197">
        <f>'Budget Filing Data'!AG280</f>
        <v>0</v>
      </c>
      <c r="AB281" s="197">
        <f>'Budget Filing Data'!$T280</f>
        <v>0</v>
      </c>
      <c r="AC281" s="197">
        <f>'Budget Filing Data'!$S280</f>
        <v>0</v>
      </c>
      <c r="AD281" s="197">
        <f>'Budget Filing Data'!$V280</f>
        <v>0</v>
      </c>
      <c r="AE281" s="197">
        <f>'Budget Filing Data'!$W280</f>
        <v>0</v>
      </c>
      <c r="AF281" s="198"/>
    </row>
    <row r="282" spans="2:32" ht="15.75">
      <c r="B282" s="195" t="str">
        <f>'Budget Filing Data'!D281</f>
        <v>SCG-GRCL</v>
      </c>
      <c r="C282" s="195" t="str">
        <f>'Budget Filing Data'!E281</f>
        <v>GRC Labor Loaders</v>
      </c>
      <c r="D282" s="196"/>
      <c r="E282" s="196"/>
      <c r="F282" s="197" t="str">
        <f>'Budget Filing Data'!J281</f>
        <v>Core PA</v>
      </c>
      <c r="G282" s="197" t="str">
        <f>'Budget Filing Data'!H281</f>
        <v>No</v>
      </c>
      <c r="H282" s="196" t="s">
        <v>24</v>
      </c>
      <c r="I282" s="197" t="str">
        <f>'Budget Filing Data'!G281</f>
        <v>Cross Cutting</v>
      </c>
      <c r="J282" s="197" t="str">
        <f>'Budget Filing Data'!I281</f>
        <v>Pension and Benefits</v>
      </c>
      <c r="K282" s="197">
        <f>'Budget Filing Data'!L281</f>
        <v>0</v>
      </c>
      <c r="L282" s="197">
        <f>'Budget Filing Data'!B281</f>
        <v>2031</v>
      </c>
      <c r="M282" s="610">
        <f t="shared" si="5"/>
        <v>0</v>
      </c>
      <c r="N282" s="197">
        <f>'Budget Filing Data'!AH281</f>
        <v>0</v>
      </c>
      <c r="O282" s="197">
        <f>'Budget Filing Data'!AI281</f>
        <v>0</v>
      </c>
      <c r="P282" s="197">
        <f>'Budget Filing Data'!AJ281</f>
        <v>0</v>
      </c>
      <c r="Q282" s="197">
        <f>'Budget Filing Data'!AK281</f>
        <v>0</v>
      </c>
      <c r="R282" s="197">
        <f>'Budget Filing Data'!X281</f>
        <v>0</v>
      </c>
      <c r="S282" s="197">
        <f>('Budget Filing Data'!AC281+'Budget Filing Data'!AD281+'Budget Filing Data'!AE281+'Budget Filing Data'!AP281)/'Budget Filing Data'!AA281</f>
        <v>0</v>
      </c>
      <c r="T282" s="197">
        <f>('Budget Filing Data'!AC281+'Budget Filing Data'!AD281)/'Budget Filing Data'!AB281</f>
        <v>0</v>
      </c>
      <c r="U282" s="197">
        <f>('Budget Filing Data'!AT281+'Budget Filing Data'!AU281)/('Budget Filing Data'!AV281+'Budget Filing Data'!AW281)</f>
        <v>0</v>
      </c>
      <c r="V282" s="197">
        <f>('Budget Filing Data'!AC281+'Budget Filing Data'!AD281+'Budget Filing Data'!AE281+'Budget Filing Data'!AP281)/'Budget Filing Data'!AA281</f>
        <v>0</v>
      </c>
      <c r="W282" s="197">
        <f>'Budget Filing Data'!Q281</f>
        <v>0</v>
      </c>
      <c r="X282" s="197">
        <f>'Budget Filing Data'!R281</f>
        <v>0</v>
      </c>
      <c r="Y282" s="197">
        <f>'Budget Filing Data'!S281</f>
        <v>0</v>
      </c>
      <c r="Z282" s="197">
        <f>'Budget Filing Data'!AF281</f>
        <v>0</v>
      </c>
      <c r="AA282" s="197">
        <f>'Budget Filing Data'!AG281</f>
        <v>0</v>
      </c>
      <c r="AB282" s="197">
        <f>'Budget Filing Data'!$T281</f>
        <v>0</v>
      </c>
      <c r="AC282" s="197">
        <f>'Budget Filing Data'!$S281</f>
        <v>0</v>
      </c>
      <c r="AD282" s="197">
        <f>'Budget Filing Data'!$V281</f>
        <v>0</v>
      </c>
      <c r="AE282" s="197">
        <f>'Budget Filing Data'!$W281</f>
        <v>0</v>
      </c>
      <c r="AF282" s="198"/>
    </row>
    <row r="283" spans="2:32" ht="15.75">
      <c r="B283" s="93" t="s">
        <v>287</v>
      </c>
      <c r="C283" s="94"/>
      <c r="D283" s="94"/>
      <c r="E283" s="94"/>
      <c r="F283" s="94"/>
      <c r="G283" s="94"/>
      <c r="H283" s="94"/>
      <c r="I283" s="94"/>
      <c r="J283" s="94"/>
      <c r="K283" s="94"/>
      <c r="L283" s="132"/>
      <c r="M283" s="347">
        <f>SUM(M11:M239)</f>
        <v>548922090.41619706</v>
      </c>
      <c r="N283" s="131">
        <f>SUM(N11:N239)</f>
        <v>48008899.964627989</v>
      </c>
      <c r="O283" s="131">
        <f>SUM(O11:O239)</f>
        <v>26092537.228638999</v>
      </c>
      <c r="P283" s="131"/>
      <c r="Q283" s="131"/>
      <c r="R283" s="131"/>
      <c r="S283" s="131"/>
      <c r="T283" s="131"/>
      <c r="U283" s="131"/>
      <c r="V283" s="131"/>
      <c r="W283" s="131">
        <f t="shared" ref="W283:AF283" si="6">SUM(W11:W239)</f>
        <v>11953754.362639094</v>
      </c>
      <c r="X283" s="131">
        <f t="shared" si="6"/>
        <v>7473.6171201439975</v>
      </c>
      <c r="Y283" s="131">
        <f t="shared" si="6"/>
        <v>130086747.28595158</v>
      </c>
      <c r="Z283" s="131">
        <f t="shared" si="6"/>
        <v>1641.9754249560008</v>
      </c>
      <c r="AA283" s="131">
        <f t="shared" si="6"/>
        <v>690760.62807097437</v>
      </c>
      <c r="AB283" s="131">
        <f t="shared" si="6"/>
        <v>143676442.23371997</v>
      </c>
      <c r="AC283" s="131">
        <f t="shared" si="6"/>
        <v>130086747.28595158</v>
      </c>
      <c r="AD283" s="131">
        <f t="shared" si="6"/>
        <v>18729.830884900002</v>
      </c>
      <c r="AE283" s="131">
        <f t="shared" si="6"/>
        <v>6942062.127824747</v>
      </c>
      <c r="AF283" s="130">
        <f t="shared" si="6"/>
        <v>0</v>
      </c>
    </row>
  </sheetData>
  <autoFilter ref="B10:AF283" xr:uid="{3CD49052-CFB5-4B0E-8569-A5044E6EDFD3}"/>
  <mergeCells count="4">
    <mergeCell ref="C2:F2"/>
    <mergeCell ref="C3:F3"/>
    <mergeCell ref="C5:D5"/>
    <mergeCell ref="C6:D6"/>
  </mergeCells>
  <pageMargins left="0.7" right="0.7" top="0.75" bottom="0.75" header="0.3" footer="0.3"/>
  <pageSetup paperSize="17" scale="44" fitToWidth="2" fitToHeight="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398857CB-9143-48D7-B51B-63787D49BD6E}">
          <x14:formula1>
            <xm:f>'Read Me'!$L$10:$L$15</xm:f>
          </x14:formula1>
          <xm:sqref>D11:D282</xm:sqref>
        </x14:dataValidation>
        <x14:dataValidation type="list" allowBlank="1" showInputMessage="1" showErrorMessage="1" xr:uid="{EF663EA9-149F-41E1-A04D-92C5D7094136}">
          <x14:formula1>
            <xm:f>'Read Me'!$F$10:$F$11</xm:f>
          </x14:formula1>
          <xm:sqref>H11:H282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67BE7-38DA-411C-8CFE-3FC7E8863DDC}">
  <sheetPr codeName="Sheet8">
    <tabColor theme="4"/>
  </sheetPr>
  <dimension ref="A1:AY114"/>
  <sheetViews>
    <sheetView topLeftCell="B1" workbookViewId="0">
      <selection activeCell="I18" sqref="I18"/>
    </sheetView>
  </sheetViews>
  <sheetFormatPr defaultColWidth="8" defaultRowHeight="12.75"/>
  <cols>
    <col min="1" max="1" width="2.875" style="506" customWidth="1"/>
    <col min="2" max="2" width="23.125" style="506" customWidth="1"/>
    <col min="3" max="3" width="19.875" style="506" customWidth="1"/>
    <col min="4" max="4" width="15.125" style="506" customWidth="1"/>
    <col min="5" max="6" width="15.125" style="515" customWidth="1"/>
    <col min="7" max="7" width="18.625" style="506" bestFit="1" customWidth="1"/>
    <col min="8" max="8" width="15.125" style="505" customWidth="1"/>
    <col min="9" max="15" width="15.125" style="502" customWidth="1"/>
    <col min="16" max="18" width="14.625" style="502" customWidth="1"/>
    <col min="19" max="19" width="14.625" style="505" customWidth="1"/>
    <col min="20" max="29" width="14.625" style="502" customWidth="1"/>
    <col min="30" max="30" width="14.625" style="505" customWidth="1"/>
    <col min="31" max="40" width="14.625" style="502" customWidth="1"/>
    <col min="41" max="41" width="14.625" style="505" customWidth="1"/>
    <col min="42" max="51" width="14.625" style="502" customWidth="1"/>
    <col min="52" max="16384" width="8" style="506"/>
  </cols>
  <sheetData>
    <row r="1" spans="1:26">
      <c r="A1" s="11"/>
      <c r="B1" s="11"/>
      <c r="C1" s="11"/>
      <c r="D1" s="11"/>
      <c r="E1" s="12"/>
      <c r="F1" s="12"/>
      <c r="G1" s="11"/>
      <c r="H1" s="14"/>
      <c r="I1" s="13"/>
    </row>
    <row r="2" spans="1:26" ht="25.5" customHeight="1">
      <c r="A2" s="11"/>
      <c r="B2" s="368" t="s">
        <v>58</v>
      </c>
      <c r="C2" s="775" t="s">
        <v>288</v>
      </c>
      <c r="D2" s="775"/>
      <c r="E2" s="775"/>
      <c r="F2" s="775"/>
      <c r="G2" s="775"/>
      <c r="H2" s="775"/>
      <c r="I2" s="776"/>
    </row>
    <row r="3" spans="1:26" ht="15.95" customHeight="1">
      <c r="A3" s="11"/>
      <c r="B3" s="193" t="s">
        <v>102</v>
      </c>
      <c r="C3" s="777" t="s">
        <v>289</v>
      </c>
      <c r="D3" s="777"/>
      <c r="E3" s="777"/>
      <c r="F3" s="777"/>
      <c r="G3" s="777"/>
      <c r="H3" s="777"/>
      <c r="I3" s="778"/>
    </row>
    <row r="4" spans="1:26">
      <c r="A4" s="11"/>
      <c r="B4" s="11"/>
      <c r="C4" s="11"/>
      <c r="E4" s="506"/>
      <c r="G4" s="515"/>
      <c r="H4" s="506"/>
      <c r="I4" s="505"/>
    </row>
    <row r="5" spans="1:26" ht="15.75">
      <c r="A5" s="11"/>
      <c r="B5" s="406" t="s">
        <v>104</v>
      </c>
      <c r="C5" s="407" t="str">
        <f>'Read Me'!B10</f>
        <v>SoCalGas</v>
      </c>
      <c r="D5" s="507"/>
      <c r="E5" s="507"/>
      <c r="F5" s="507"/>
      <c r="G5" s="507"/>
      <c r="H5" s="507"/>
      <c r="I5" s="507"/>
      <c r="Q5" s="507"/>
      <c r="R5" s="507"/>
      <c r="S5" s="508"/>
      <c r="T5" s="507"/>
      <c r="U5" s="507"/>
      <c r="V5" s="507"/>
      <c r="W5" s="507"/>
      <c r="X5" s="507"/>
      <c r="Y5" s="507"/>
      <c r="Z5" s="507"/>
    </row>
    <row r="6" spans="1:26" ht="16.5" customHeight="1">
      <c r="A6" s="11"/>
      <c r="B6" s="199" t="s">
        <v>105</v>
      </c>
      <c r="C6" s="200" t="str">
        <f>'Read Me'!B11</f>
        <v>2028-2035</v>
      </c>
      <c r="D6" s="507"/>
      <c r="E6" s="507"/>
      <c r="F6" s="507"/>
      <c r="G6" s="507"/>
      <c r="H6" s="507"/>
      <c r="I6" s="507"/>
      <c r="Q6" s="507"/>
      <c r="R6" s="507"/>
      <c r="S6" s="508"/>
      <c r="T6" s="507"/>
      <c r="U6" s="507"/>
      <c r="V6" s="507"/>
      <c r="W6" s="507"/>
      <c r="X6" s="507"/>
      <c r="Y6" s="507"/>
      <c r="Z6" s="507"/>
    </row>
    <row r="7" spans="1:26" ht="15.75">
      <c r="A7" s="11"/>
      <c r="B7" s="519"/>
      <c r="C7" s="520"/>
      <c r="D7" s="507"/>
      <c r="E7" s="507"/>
      <c r="F7" s="507"/>
      <c r="G7" s="507"/>
      <c r="H7" s="507"/>
      <c r="I7" s="507"/>
      <c r="Q7" s="509"/>
      <c r="R7" s="509"/>
      <c r="S7" s="510"/>
      <c r="T7" s="509"/>
      <c r="U7" s="509"/>
      <c r="V7" s="509"/>
      <c r="W7" s="509"/>
      <c r="X7" s="509"/>
      <c r="Y7" s="509"/>
      <c r="Z7" s="509"/>
    </row>
    <row r="8" spans="1:26" ht="15.75">
      <c r="A8" s="11"/>
      <c r="B8" s="521" t="s">
        <v>290</v>
      </c>
      <c r="D8" s="521"/>
      <c r="E8" s="506"/>
      <c r="G8" s="515"/>
      <c r="H8" s="506"/>
      <c r="I8" s="512"/>
      <c r="Q8" s="511"/>
      <c r="R8" s="511"/>
      <c r="S8" s="512"/>
      <c r="T8" s="511"/>
      <c r="U8" s="511"/>
      <c r="V8" s="511"/>
      <c r="W8" s="511"/>
      <c r="X8" s="511"/>
      <c r="Y8" s="511"/>
      <c r="Z8" s="511"/>
    </row>
    <row r="9" spans="1:26">
      <c r="A9" s="11"/>
    </row>
    <row r="10" spans="1:26" ht="38.25">
      <c r="A10" s="11"/>
      <c r="B10" s="18" t="s">
        <v>291</v>
      </c>
      <c r="C10" s="19" t="s">
        <v>11</v>
      </c>
      <c r="D10" s="20" t="s">
        <v>184</v>
      </c>
      <c r="E10" s="115" t="s">
        <v>1815</v>
      </c>
      <c r="F10" s="116" t="s">
        <v>1820</v>
      </c>
      <c r="G10" s="17" t="s">
        <v>1821</v>
      </c>
      <c r="H10" s="17" t="s">
        <v>1822</v>
      </c>
      <c r="I10" s="17" t="s">
        <v>1823</v>
      </c>
      <c r="J10" s="17" t="s">
        <v>1824</v>
      </c>
      <c r="K10" s="17" t="s">
        <v>1825</v>
      </c>
      <c r="L10" s="17" t="s">
        <v>1826</v>
      </c>
      <c r="M10" s="17" t="s">
        <v>1827</v>
      </c>
      <c r="N10" s="17" t="s">
        <v>1828</v>
      </c>
      <c r="O10" s="17" t="s">
        <v>1829</v>
      </c>
      <c r="P10" s="17" t="s">
        <v>1830</v>
      </c>
      <c r="S10" s="502"/>
      <c r="T10" s="505"/>
    </row>
    <row r="11" spans="1:26" ht="13.5" customHeight="1">
      <c r="A11" s="855"/>
      <c r="B11" s="21" t="str">
        <f>'Read Me'!I10</f>
        <v>Residential</v>
      </c>
      <c r="C11" s="22" t="s">
        <v>20</v>
      </c>
      <c r="D11" s="22">
        <v>2032</v>
      </c>
      <c r="E11" s="341">
        <v>38566123.140000001</v>
      </c>
      <c r="F11" s="341">
        <v>40335312.859999999</v>
      </c>
      <c r="G11" s="432">
        <v>492525.45110000001</v>
      </c>
      <c r="H11" s="432">
        <v>935.80092200000001</v>
      </c>
      <c r="I11" s="432">
        <v>8212903.1380000003</v>
      </c>
      <c r="J11" s="432">
        <v>74.030529529999995</v>
      </c>
      <c r="K11" s="432">
        <v>43610.515659999997</v>
      </c>
      <c r="L11" s="432">
        <v>6395475.2580000004</v>
      </c>
      <c r="M11" s="432">
        <v>17552042.149999999</v>
      </c>
      <c r="N11" s="432">
        <v>893.22670819999996</v>
      </c>
      <c r="O11" s="432">
        <v>93201.343819999995</v>
      </c>
      <c r="P11" s="433">
        <v>0</v>
      </c>
      <c r="Q11" s="513"/>
      <c r="S11" s="502"/>
      <c r="T11" s="505"/>
    </row>
    <row r="12" spans="1:26">
      <c r="A12" s="856"/>
      <c r="B12" s="21" t="str">
        <f>'Read Me'!I11</f>
        <v>Commercial</v>
      </c>
      <c r="C12" s="22" t="s">
        <v>20</v>
      </c>
      <c r="D12" s="22">
        <v>2032</v>
      </c>
      <c r="E12" s="341">
        <v>22389110</v>
      </c>
      <c r="F12" s="341">
        <v>82590190.129999995</v>
      </c>
      <c r="G12" s="432">
        <v>1029260.025</v>
      </c>
      <c r="H12" s="432">
        <v>151.44007339999999</v>
      </c>
      <c r="I12" s="432">
        <v>4209390.3430000003</v>
      </c>
      <c r="J12" s="432">
        <v>113.2837842</v>
      </c>
      <c r="K12" s="432">
        <v>22351.862720000001</v>
      </c>
      <c r="L12" s="432">
        <v>12199534.65</v>
      </c>
      <c r="M12" s="432">
        <v>54752269.840000004</v>
      </c>
      <c r="N12" s="432">
        <v>1487.33726</v>
      </c>
      <c r="O12" s="432">
        <v>290734.55290000001</v>
      </c>
      <c r="P12" s="433">
        <v>0</v>
      </c>
      <c r="Q12" s="514"/>
      <c r="S12" s="502"/>
      <c r="T12" s="501"/>
    </row>
    <row r="13" spans="1:26">
      <c r="A13" s="856"/>
      <c r="B13" s="21" t="str">
        <f>'Read Me'!I12</f>
        <v>Industrial</v>
      </c>
      <c r="C13" s="22" t="s">
        <v>20</v>
      </c>
      <c r="D13" s="22">
        <v>2032</v>
      </c>
      <c r="E13" s="341">
        <v>6267550</v>
      </c>
      <c r="F13" s="341">
        <v>27193326.530000001</v>
      </c>
      <c r="G13" s="432">
        <v>0</v>
      </c>
      <c r="H13" s="432">
        <v>0</v>
      </c>
      <c r="I13" s="432">
        <v>1474215.7990000001</v>
      </c>
      <c r="J13" s="432">
        <v>0</v>
      </c>
      <c r="K13" s="432">
        <v>7828.0858909999997</v>
      </c>
      <c r="L13" s="432">
        <v>0</v>
      </c>
      <c r="M13" s="432">
        <v>12358214.619999999</v>
      </c>
      <c r="N13" s="432">
        <v>0</v>
      </c>
      <c r="O13" s="432">
        <v>65622.119640000004</v>
      </c>
      <c r="P13" s="433">
        <v>0</v>
      </c>
      <c r="Q13" s="514"/>
      <c r="S13" s="502"/>
      <c r="T13" s="501"/>
    </row>
    <row r="14" spans="1:26">
      <c r="A14" s="856"/>
      <c r="B14" s="21" t="str">
        <f>'Read Me'!I13</f>
        <v>Agricultural</v>
      </c>
      <c r="C14" s="22" t="s">
        <v>20</v>
      </c>
      <c r="D14" s="22">
        <v>2032</v>
      </c>
      <c r="E14" s="341">
        <v>4279650</v>
      </c>
      <c r="F14" s="341">
        <v>8057349.0199999996</v>
      </c>
      <c r="G14" s="432">
        <v>0</v>
      </c>
      <c r="H14" s="432">
        <v>0</v>
      </c>
      <c r="I14" s="432">
        <v>468280.90159999998</v>
      </c>
      <c r="J14" s="432">
        <v>0</v>
      </c>
      <c r="K14" s="432">
        <v>2486.5715879999998</v>
      </c>
      <c r="L14" s="432">
        <v>0</v>
      </c>
      <c r="M14" s="432">
        <v>3718399.023</v>
      </c>
      <c r="N14" s="432">
        <v>0</v>
      </c>
      <c r="O14" s="432">
        <v>19744.698810000002</v>
      </c>
      <c r="P14" s="433">
        <v>0</v>
      </c>
      <c r="Q14" s="514"/>
      <c r="S14" s="502"/>
      <c r="T14" s="501"/>
    </row>
    <row r="15" spans="1:26">
      <c r="A15" s="856"/>
      <c r="B15" s="21" t="str">
        <f>'Read Me'!I14</f>
        <v>Public</v>
      </c>
      <c r="C15" s="22" t="s">
        <v>20</v>
      </c>
      <c r="D15" s="22">
        <v>2032</v>
      </c>
      <c r="E15" s="341">
        <v>8035444.0600000005</v>
      </c>
      <c r="F15" s="341">
        <v>28084450.829999998</v>
      </c>
      <c r="G15" s="432">
        <v>89994.890870000003</v>
      </c>
      <c r="H15" s="432">
        <v>2.3692881159999999</v>
      </c>
      <c r="I15" s="432">
        <v>1245074.73</v>
      </c>
      <c r="J15" s="432">
        <v>0.30964148699999999</v>
      </c>
      <c r="K15" s="432">
        <v>6611.346818</v>
      </c>
      <c r="L15" s="432">
        <v>522766.86339999997</v>
      </c>
      <c r="M15" s="432">
        <v>12822730.73</v>
      </c>
      <c r="N15" s="432">
        <v>-10.556456539999999</v>
      </c>
      <c r="O15" s="432">
        <v>68088.700190000003</v>
      </c>
      <c r="P15" s="433">
        <v>0</v>
      </c>
    </row>
    <row r="16" spans="1:26">
      <c r="A16" s="856"/>
      <c r="B16" s="21" t="str">
        <f>'Read Me'!I15</f>
        <v>Cross Cutting</v>
      </c>
      <c r="C16" s="22" t="s">
        <v>20</v>
      </c>
      <c r="D16" s="22">
        <v>2032</v>
      </c>
      <c r="E16" s="341">
        <v>16924960</v>
      </c>
      <c r="F16" s="341">
        <v>48843251.700000003</v>
      </c>
      <c r="G16" s="432">
        <v>369010.99050000001</v>
      </c>
      <c r="H16" s="432">
        <v>45.589273689999999</v>
      </c>
      <c r="I16" s="432">
        <v>2943598.6540000001</v>
      </c>
      <c r="J16" s="432">
        <v>35.426286740000002</v>
      </c>
      <c r="K16" s="432">
        <v>15630.50885</v>
      </c>
      <c r="L16" s="432">
        <v>4100265.2689999999</v>
      </c>
      <c r="M16" s="432">
        <v>21890405.399999999</v>
      </c>
      <c r="N16" s="432">
        <v>447.1658377</v>
      </c>
      <c r="O16" s="432">
        <v>116238.0527</v>
      </c>
      <c r="P16" s="433">
        <v>0</v>
      </c>
    </row>
    <row r="17" spans="1:16">
      <c r="A17" s="856"/>
      <c r="B17" s="21" t="str">
        <f>'Read Me'!I16</f>
        <v>Portfolio Support</v>
      </c>
      <c r="C17" s="22" t="s">
        <v>20</v>
      </c>
      <c r="D17" s="22">
        <v>2032</v>
      </c>
      <c r="E17" s="341">
        <v>4773131.24</v>
      </c>
      <c r="F17" s="341">
        <v>0</v>
      </c>
      <c r="G17" s="432">
        <v>0</v>
      </c>
      <c r="H17" s="432">
        <v>0</v>
      </c>
      <c r="I17" s="432">
        <v>0</v>
      </c>
      <c r="J17" s="432">
        <v>0</v>
      </c>
      <c r="K17" s="432">
        <v>0</v>
      </c>
      <c r="L17" s="432">
        <v>0</v>
      </c>
      <c r="M17" s="432">
        <v>0</v>
      </c>
      <c r="N17" s="432">
        <v>0</v>
      </c>
      <c r="O17" s="432">
        <v>0</v>
      </c>
      <c r="P17" s="433">
        <v>0</v>
      </c>
    </row>
    <row r="18" spans="1:16">
      <c r="A18" s="856"/>
      <c r="B18" s="21" t="str">
        <f>B11</f>
        <v>Residential</v>
      </c>
      <c r="C18" s="22" t="s">
        <v>29</v>
      </c>
      <c r="D18" s="22">
        <v>2032</v>
      </c>
      <c r="E18" s="341">
        <v>3188620.44</v>
      </c>
      <c r="F18" s="341">
        <v>0</v>
      </c>
      <c r="G18" s="432">
        <v>0</v>
      </c>
      <c r="H18" s="432">
        <v>0</v>
      </c>
      <c r="I18" s="432">
        <v>0</v>
      </c>
      <c r="J18" s="432">
        <v>0</v>
      </c>
      <c r="K18" s="432">
        <v>0</v>
      </c>
      <c r="L18" s="432">
        <v>0</v>
      </c>
      <c r="M18" s="432">
        <v>0</v>
      </c>
      <c r="N18" s="432">
        <v>0</v>
      </c>
      <c r="O18" s="432">
        <v>0</v>
      </c>
      <c r="P18" s="433">
        <v>0</v>
      </c>
    </row>
    <row r="19" spans="1:16">
      <c r="A19" s="856"/>
      <c r="B19" s="21" t="str">
        <f t="shared" ref="B19:B24" si="0">B12</f>
        <v>Commercial</v>
      </c>
      <c r="C19" s="22" t="s">
        <v>29</v>
      </c>
      <c r="D19" s="22">
        <v>2032</v>
      </c>
      <c r="E19" s="341">
        <v>312256.86</v>
      </c>
      <c r="F19" s="341">
        <v>54001.17</v>
      </c>
      <c r="G19" s="432">
        <v>0</v>
      </c>
      <c r="H19" s="432">
        <v>0</v>
      </c>
      <c r="I19" s="432">
        <v>1515.0273</v>
      </c>
      <c r="J19" s="432">
        <v>0</v>
      </c>
      <c r="K19" s="432">
        <v>8.0447949619999992</v>
      </c>
      <c r="L19" s="432">
        <v>0</v>
      </c>
      <c r="M19" s="432">
        <v>20617.30071</v>
      </c>
      <c r="N19" s="432">
        <v>0</v>
      </c>
      <c r="O19" s="432">
        <v>109.47786670000001</v>
      </c>
      <c r="P19" s="433">
        <v>0</v>
      </c>
    </row>
    <row r="20" spans="1:16">
      <c r="A20" s="856"/>
      <c r="B20" s="21" t="str">
        <f t="shared" si="0"/>
        <v>Industrial</v>
      </c>
      <c r="C20" s="22" t="s">
        <v>29</v>
      </c>
      <c r="D20" s="22">
        <v>2032</v>
      </c>
      <c r="E20" s="341">
        <v>59972.78</v>
      </c>
      <c r="F20" s="341">
        <v>20239.97</v>
      </c>
      <c r="G20" s="432">
        <v>0</v>
      </c>
      <c r="H20" s="432">
        <v>0</v>
      </c>
      <c r="I20" s="432">
        <v>3047.2405650000001</v>
      </c>
      <c r="J20" s="432">
        <v>0</v>
      </c>
      <c r="K20" s="432">
        <v>16.180847400000001</v>
      </c>
      <c r="L20" s="432">
        <v>0</v>
      </c>
      <c r="M20" s="432">
        <v>45708.608480000003</v>
      </c>
      <c r="N20" s="432">
        <v>0</v>
      </c>
      <c r="O20" s="432">
        <v>242.71271100000001</v>
      </c>
      <c r="P20" s="433">
        <v>0</v>
      </c>
    </row>
    <row r="21" spans="1:16">
      <c r="A21" s="856"/>
      <c r="B21" s="21" t="str">
        <f t="shared" si="0"/>
        <v>Agricultural</v>
      </c>
      <c r="C21" s="22" t="s">
        <v>29</v>
      </c>
      <c r="D21" s="22">
        <v>2032</v>
      </c>
      <c r="E21" s="341">
        <v>59972.78</v>
      </c>
      <c r="F21" s="341">
        <v>17034.72</v>
      </c>
      <c r="G21" s="432">
        <v>0</v>
      </c>
      <c r="H21" s="432">
        <v>0</v>
      </c>
      <c r="I21" s="432">
        <v>0</v>
      </c>
      <c r="J21" s="432">
        <v>0</v>
      </c>
      <c r="K21" s="432">
        <v>0</v>
      </c>
      <c r="L21" s="432">
        <v>0</v>
      </c>
      <c r="M21" s="432">
        <v>0</v>
      </c>
      <c r="N21" s="432">
        <v>0</v>
      </c>
      <c r="O21" s="432">
        <v>0</v>
      </c>
      <c r="P21" s="433">
        <v>0</v>
      </c>
    </row>
    <row r="22" spans="1:16" ht="15" customHeight="1">
      <c r="A22" s="856"/>
      <c r="B22" s="21" t="str">
        <f t="shared" si="0"/>
        <v>Public</v>
      </c>
      <c r="C22" s="22" t="s">
        <v>29</v>
      </c>
      <c r="D22" s="22">
        <v>2032</v>
      </c>
      <c r="E22" s="341">
        <v>2123561.3000000003</v>
      </c>
      <c r="F22" s="341">
        <v>14466.94</v>
      </c>
      <c r="G22" s="432">
        <v>0</v>
      </c>
      <c r="H22" s="432">
        <v>0</v>
      </c>
      <c r="I22" s="432">
        <v>135.04386600000001</v>
      </c>
      <c r="J22" s="432">
        <v>0</v>
      </c>
      <c r="K22" s="432">
        <v>0.71708292799999995</v>
      </c>
      <c r="L22" s="432">
        <v>0</v>
      </c>
      <c r="M22" s="432">
        <v>1913.3734320000001</v>
      </c>
      <c r="N22" s="432">
        <v>0</v>
      </c>
      <c r="O22" s="432">
        <v>10.16001292</v>
      </c>
      <c r="P22" s="433">
        <v>0</v>
      </c>
    </row>
    <row r="23" spans="1:16">
      <c r="A23" s="856"/>
      <c r="B23" s="21" t="str">
        <f t="shared" si="0"/>
        <v>Cross Cutting</v>
      </c>
      <c r="C23" s="22" t="s">
        <v>29</v>
      </c>
      <c r="D23" s="22">
        <v>2032</v>
      </c>
      <c r="E23" s="341">
        <v>22922768.449999999</v>
      </c>
      <c r="F23" s="341">
        <v>5966831.9400000004</v>
      </c>
      <c r="G23" s="432">
        <v>246377.6004</v>
      </c>
      <c r="H23" s="432">
        <v>68.094016999999994</v>
      </c>
      <c r="I23" s="432">
        <v>193422.46669999999</v>
      </c>
      <c r="J23" s="432">
        <v>28.213095469999999</v>
      </c>
      <c r="K23" s="432">
        <v>1027.073298</v>
      </c>
      <c r="L23" s="432">
        <v>2176438.2540000002</v>
      </c>
      <c r="M23" s="432">
        <v>2737319.58</v>
      </c>
      <c r="N23" s="432">
        <v>245.0373007</v>
      </c>
      <c r="O23" s="432">
        <v>14535.16697</v>
      </c>
      <c r="P23" s="433">
        <v>0</v>
      </c>
    </row>
    <row r="24" spans="1:16">
      <c r="A24" s="856"/>
      <c r="B24" s="21" t="str">
        <f t="shared" si="0"/>
        <v>Portfolio Support</v>
      </c>
      <c r="C24" s="22" t="s">
        <v>29</v>
      </c>
      <c r="D24" s="22">
        <v>2032</v>
      </c>
      <c r="E24" s="341">
        <v>1421008.6</v>
      </c>
      <c r="F24" s="341">
        <v>0</v>
      </c>
      <c r="G24" s="432">
        <v>0</v>
      </c>
      <c r="H24" s="432">
        <v>0</v>
      </c>
      <c r="I24" s="432">
        <v>0</v>
      </c>
      <c r="J24" s="432">
        <v>0</v>
      </c>
      <c r="K24" s="432">
        <v>0</v>
      </c>
      <c r="L24" s="432">
        <v>0</v>
      </c>
      <c r="M24" s="432">
        <v>0</v>
      </c>
      <c r="N24" s="432">
        <v>0</v>
      </c>
      <c r="O24" s="432">
        <v>0</v>
      </c>
      <c r="P24" s="433">
        <v>0</v>
      </c>
    </row>
    <row r="25" spans="1:16">
      <c r="A25" s="856"/>
      <c r="B25" s="201" t="str">
        <f>B11</f>
        <v>Residential</v>
      </c>
      <c r="C25" s="22" t="s">
        <v>35</v>
      </c>
      <c r="D25" s="22">
        <v>2032</v>
      </c>
      <c r="E25" s="341">
        <v>14008000</v>
      </c>
      <c r="F25" s="341">
        <v>10845607.619999999</v>
      </c>
      <c r="G25" s="432">
        <v>775885.09629999998</v>
      </c>
      <c r="H25" s="432">
        <v>665.11070589999997</v>
      </c>
      <c r="I25" s="432">
        <v>287298.61940000003</v>
      </c>
      <c r="J25" s="432">
        <v>107.6761151</v>
      </c>
      <c r="K25" s="432">
        <v>1525.5556690000001</v>
      </c>
      <c r="L25" s="432">
        <v>10766253.98</v>
      </c>
      <c r="M25" s="432">
        <v>4560207.3130000001</v>
      </c>
      <c r="N25" s="432">
        <v>1507.827188</v>
      </c>
      <c r="O25" s="432">
        <v>24214.700830000002</v>
      </c>
      <c r="P25" s="433">
        <v>0</v>
      </c>
    </row>
    <row r="26" spans="1:16">
      <c r="A26" s="856"/>
      <c r="B26" s="201" t="str">
        <f t="shared" ref="B26:B31" si="1">B12</f>
        <v>Commercial</v>
      </c>
      <c r="C26" s="22" t="s">
        <v>35</v>
      </c>
      <c r="D26" s="22">
        <v>2032</v>
      </c>
      <c r="E26" s="341">
        <v>0</v>
      </c>
      <c r="F26" s="341">
        <v>0</v>
      </c>
      <c r="G26" s="432">
        <v>0</v>
      </c>
      <c r="H26" s="432">
        <v>0</v>
      </c>
      <c r="I26" s="432">
        <v>0</v>
      </c>
      <c r="J26" s="432">
        <v>0</v>
      </c>
      <c r="K26" s="432">
        <v>0</v>
      </c>
      <c r="L26" s="432">
        <v>0</v>
      </c>
      <c r="M26" s="432">
        <v>0</v>
      </c>
      <c r="N26" s="432">
        <v>0</v>
      </c>
      <c r="O26" s="432">
        <v>0</v>
      </c>
      <c r="P26" s="433">
        <v>0</v>
      </c>
    </row>
    <row r="27" spans="1:16">
      <c r="A27" s="856"/>
      <c r="B27" s="201" t="str">
        <f t="shared" si="1"/>
        <v>Industrial</v>
      </c>
      <c r="C27" s="22" t="s">
        <v>35</v>
      </c>
      <c r="D27" s="22">
        <v>2032</v>
      </c>
      <c r="E27" s="341">
        <v>0</v>
      </c>
      <c r="F27" s="341">
        <v>0</v>
      </c>
      <c r="G27" s="432">
        <v>0</v>
      </c>
      <c r="H27" s="432">
        <v>0</v>
      </c>
      <c r="I27" s="432">
        <v>0</v>
      </c>
      <c r="J27" s="432">
        <v>0</v>
      </c>
      <c r="K27" s="432">
        <v>0</v>
      </c>
      <c r="L27" s="432">
        <v>0</v>
      </c>
      <c r="M27" s="432">
        <v>0</v>
      </c>
      <c r="N27" s="432">
        <v>0</v>
      </c>
      <c r="O27" s="432">
        <v>0</v>
      </c>
      <c r="P27" s="433">
        <v>0</v>
      </c>
    </row>
    <row r="28" spans="1:16">
      <c r="A28" s="856"/>
      <c r="B28" s="201" t="str">
        <f t="shared" si="1"/>
        <v>Agricultural</v>
      </c>
      <c r="C28" s="22" t="s">
        <v>35</v>
      </c>
      <c r="D28" s="22">
        <v>2032</v>
      </c>
      <c r="E28" s="341">
        <v>0</v>
      </c>
      <c r="F28" s="341">
        <v>0</v>
      </c>
      <c r="G28" s="432">
        <v>0</v>
      </c>
      <c r="H28" s="432">
        <v>0</v>
      </c>
      <c r="I28" s="432">
        <v>0</v>
      </c>
      <c r="J28" s="432">
        <v>0</v>
      </c>
      <c r="K28" s="432">
        <v>0</v>
      </c>
      <c r="L28" s="432">
        <v>0</v>
      </c>
      <c r="M28" s="432">
        <v>0</v>
      </c>
      <c r="N28" s="432">
        <v>0</v>
      </c>
      <c r="O28" s="432">
        <v>0</v>
      </c>
      <c r="P28" s="433">
        <v>0</v>
      </c>
    </row>
    <row r="29" spans="1:16">
      <c r="A29" s="856"/>
      <c r="B29" s="201" t="str">
        <f t="shared" si="1"/>
        <v>Public</v>
      </c>
      <c r="C29" s="22" t="s">
        <v>35</v>
      </c>
      <c r="D29" s="22">
        <v>2032</v>
      </c>
      <c r="E29" s="341">
        <v>0</v>
      </c>
      <c r="F29" s="341">
        <v>0</v>
      </c>
      <c r="G29" s="432">
        <v>0</v>
      </c>
      <c r="H29" s="432">
        <v>0</v>
      </c>
      <c r="I29" s="432">
        <v>0</v>
      </c>
      <c r="J29" s="432">
        <v>0</v>
      </c>
      <c r="K29" s="432">
        <v>0</v>
      </c>
      <c r="L29" s="432">
        <v>0</v>
      </c>
      <c r="M29" s="432">
        <v>0</v>
      </c>
      <c r="N29" s="432">
        <v>0</v>
      </c>
      <c r="O29" s="432">
        <v>0</v>
      </c>
      <c r="P29" s="433">
        <v>0</v>
      </c>
    </row>
    <row r="30" spans="1:16">
      <c r="A30" s="856"/>
      <c r="B30" s="201" t="str">
        <f t="shared" si="1"/>
        <v>Cross Cutting</v>
      </c>
      <c r="C30" s="22" t="s">
        <v>35</v>
      </c>
      <c r="D30" s="22">
        <v>2032</v>
      </c>
      <c r="E30" s="341">
        <v>241514.4</v>
      </c>
      <c r="F30" s="341">
        <v>0</v>
      </c>
      <c r="G30" s="432">
        <v>0</v>
      </c>
      <c r="H30" s="432">
        <v>0</v>
      </c>
      <c r="I30" s="432">
        <v>0</v>
      </c>
      <c r="J30" s="432">
        <v>0</v>
      </c>
      <c r="K30" s="432">
        <v>0</v>
      </c>
      <c r="L30" s="432">
        <v>0</v>
      </c>
      <c r="M30" s="432">
        <v>0</v>
      </c>
      <c r="N30" s="432">
        <v>0</v>
      </c>
      <c r="O30" s="432">
        <v>0</v>
      </c>
      <c r="P30" s="433">
        <v>0</v>
      </c>
    </row>
    <row r="31" spans="1:16">
      <c r="A31" s="856"/>
      <c r="B31" s="201" t="str">
        <f t="shared" si="1"/>
        <v>Portfolio Support</v>
      </c>
      <c r="C31" s="22" t="s">
        <v>35</v>
      </c>
      <c r="D31" s="22">
        <v>2032</v>
      </c>
      <c r="E31" s="341">
        <v>706860.16</v>
      </c>
      <c r="F31" s="341">
        <v>0</v>
      </c>
      <c r="G31" s="432">
        <v>0</v>
      </c>
      <c r="H31" s="432">
        <v>0</v>
      </c>
      <c r="I31" s="432">
        <v>0</v>
      </c>
      <c r="J31" s="432">
        <v>0</v>
      </c>
      <c r="K31" s="432">
        <v>0</v>
      </c>
      <c r="L31" s="432">
        <v>0</v>
      </c>
      <c r="M31" s="432">
        <v>0</v>
      </c>
      <c r="N31" s="432">
        <v>0</v>
      </c>
      <c r="O31" s="432">
        <v>0</v>
      </c>
      <c r="P31" s="433">
        <v>0</v>
      </c>
    </row>
    <row r="32" spans="1:16">
      <c r="A32" s="856"/>
      <c r="B32" s="21" t="s">
        <v>18</v>
      </c>
      <c r="C32" s="22" t="s">
        <v>20</v>
      </c>
      <c r="D32" s="22">
        <v>2033</v>
      </c>
      <c r="E32" s="341">
        <v>39723106.834200002</v>
      </c>
      <c r="F32" s="341">
        <v>41999127.359999999</v>
      </c>
      <c r="G32" s="432">
        <v>492525.45110000001</v>
      </c>
      <c r="H32" s="432">
        <v>935.80092200000001</v>
      </c>
      <c r="I32" s="432">
        <v>8212903.1380000003</v>
      </c>
      <c r="J32" s="432">
        <v>74.030529529999995</v>
      </c>
      <c r="K32" s="432">
        <v>43610.515659999997</v>
      </c>
      <c r="L32" s="432">
        <v>6395475.2580000004</v>
      </c>
      <c r="M32" s="432">
        <v>17552042.149999999</v>
      </c>
      <c r="N32" s="432">
        <v>893.22670819999996</v>
      </c>
      <c r="O32" s="432">
        <v>93201.343819999995</v>
      </c>
      <c r="P32" s="433">
        <v>0</v>
      </c>
    </row>
    <row r="33" spans="1:16">
      <c r="A33" s="856"/>
      <c r="B33" s="21" t="s">
        <v>27</v>
      </c>
      <c r="C33" s="22" t="s">
        <v>20</v>
      </c>
      <c r="D33" s="22">
        <v>2033</v>
      </c>
      <c r="E33" s="341">
        <v>23060783.300000001</v>
      </c>
      <c r="F33" s="341">
        <v>85997000.329999998</v>
      </c>
      <c r="G33" s="432">
        <v>1029260.025</v>
      </c>
      <c r="H33" s="432">
        <v>151.44007339999999</v>
      </c>
      <c r="I33" s="432">
        <v>4209390.3430000003</v>
      </c>
      <c r="J33" s="432">
        <v>113.2837842</v>
      </c>
      <c r="K33" s="432">
        <v>22351.862720000001</v>
      </c>
      <c r="L33" s="432">
        <v>12199534.65</v>
      </c>
      <c r="M33" s="432">
        <v>54752269.840000004</v>
      </c>
      <c r="N33" s="432">
        <v>1487.33726</v>
      </c>
      <c r="O33" s="432">
        <v>290734.55290000001</v>
      </c>
      <c r="P33" s="433">
        <v>0</v>
      </c>
    </row>
    <row r="34" spans="1:16">
      <c r="A34" s="856"/>
      <c r="B34" s="21" t="s">
        <v>33</v>
      </c>
      <c r="C34" s="22" t="s">
        <v>20</v>
      </c>
      <c r="D34" s="22">
        <v>2033</v>
      </c>
      <c r="E34" s="341">
        <v>6455576.5</v>
      </c>
      <c r="F34" s="341">
        <v>28315039.68</v>
      </c>
      <c r="G34" s="432">
        <v>0</v>
      </c>
      <c r="H34" s="432">
        <v>0</v>
      </c>
      <c r="I34" s="432">
        <v>1474215.7990000001</v>
      </c>
      <c r="J34" s="432">
        <v>0</v>
      </c>
      <c r="K34" s="432">
        <v>7828.0858909999997</v>
      </c>
      <c r="L34" s="432">
        <v>0</v>
      </c>
      <c r="M34" s="432">
        <v>12358214.619999999</v>
      </c>
      <c r="N34" s="432">
        <v>0</v>
      </c>
      <c r="O34" s="432">
        <v>65622.119640000004</v>
      </c>
      <c r="P34" s="433">
        <v>0</v>
      </c>
    </row>
    <row r="35" spans="1:16">
      <c r="A35" s="856"/>
      <c r="B35" s="21" t="s">
        <v>39</v>
      </c>
      <c r="C35" s="22" t="s">
        <v>20</v>
      </c>
      <c r="D35" s="22">
        <v>2033</v>
      </c>
      <c r="E35" s="341">
        <v>4408039.5</v>
      </c>
      <c r="F35" s="341">
        <v>8389711.2400000002</v>
      </c>
      <c r="G35" s="432">
        <v>0</v>
      </c>
      <c r="H35" s="432">
        <v>0</v>
      </c>
      <c r="I35" s="432">
        <v>468280.90159999998</v>
      </c>
      <c r="J35" s="432">
        <v>0</v>
      </c>
      <c r="K35" s="432">
        <v>2486.5715879999998</v>
      </c>
      <c r="L35" s="432">
        <v>0</v>
      </c>
      <c r="M35" s="432">
        <v>3718399.023</v>
      </c>
      <c r="N35" s="432">
        <v>0</v>
      </c>
      <c r="O35" s="432">
        <v>19744.698810000002</v>
      </c>
      <c r="P35" s="433">
        <v>0</v>
      </c>
    </row>
    <row r="36" spans="1:16">
      <c r="A36" s="856"/>
      <c r="B36" s="21" t="s">
        <v>45</v>
      </c>
      <c r="C36" s="22" t="s">
        <v>20</v>
      </c>
      <c r="D36" s="22">
        <v>2033</v>
      </c>
      <c r="E36" s="341">
        <v>8276507.3818000006</v>
      </c>
      <c r="F36" s="341">
        <v>29242922.469999999</v>
      </c>
      <c r="G36" s="432">
        <v>89994.890870000003</v>
      </c>
      <c r="H36" s="432">
        <v>2.3692881159999999</v>
      </c>
      <c r="I36" s="432">
        <v>1245074.73</v>
      </c>
      <c r="J36" s="432">
        <v>0.30964148699999999</v>
      </c>
      <c r="K36" s="432">
        <v>6611.346818</v>
      </c>
      <c r="L36" s="432">
        <v>522766.86339999997</v>
      </c>
      <c r="M36" s="432">
        <v>12822730.73</v>
      </c>
      <c r="N36" s="432">
        <v>-10.556456539999999</v>
      </c>
      <c r="O36" s="432">
        <v>68088.700190000003</v>
      </c>
      <c r="P36" s="433">
        <v>0</v>
      </c>
    </row>
    <row r="37" spans="1:16">
      <c r="A37" s="856"/>
      <c r="B37" s="21" t="s">
        <v>50</v>
      </c>
      <c r="C37" s="22" t="s">
        <v>20</v>
      </c>
      <c r="D37" s="22">
        <v>2033</v>
      </c>
      <c r="E37" s="341">
        <v>17432708.800000001</v>
      </c>
      <c r="F37" s="341">
        <v>50858015.049999997</v>
      </c>
      <c r="G37" s="432">
        <v>369010.99050000001</v>
      </c>
      <c r="H37" s="432">
        <v>45.589273689999999</v>
      </c>
      <c r="I37" s="432">
        <v>2943598.6540000001</v>
      </c>
      <c r="J37" s="432">
        <v>35.426286740000002</v>
      </c>
      <c r="K37" s="432">
        <v>15630.50885</v>
      </c>
      <c r="L37" s="432">
        <v>4100265.2689999999</v>
      </c>
      <c r="M37" s="432">
        <v>21890405.399999999</v>
      </c>
      <c r="N37" s="432">
        <v>447.1658377</v>
      </c>
      <c r="O37" s="432">
        <v>116238.0527</v>
      </c>
      <c r="P37" s="433">
        <v>0</v>
      </c>
    </row>
    <row r="38" spans="1:16">
      <c r="A38" s="856"/>
      <c r="B38" s="21" t="s">
        <v>54</v>
      </c>
      <c r="C38" s="22" t="s">
        <v>20</v>
      </c>
      <c r="D38" s="22">
        <v>2033</v>
      </c>
      <c r="E38" s="341">
        <v>4916325.1772000007</v>
      </c>
      <c r="F38" s="341">
        <v>0</v>
      </c>
      <c r="G38" s="432">
        <v>0</v>
      </c>
      <c r="H38" s="432">
        <v>0</v>
      </c>
      <c r="I38" s="432">
        <v>0</v>
      </c>
      <c r="J38" s="432">
        <v>0</v>
      </c>
      <c r="K38" s="432">
        <v>0</v>
      </c>
      <c r="L38" s="432">
        <v>0</v>
      </c>
      <c r="M38" s="432">
        <v>0</v>
      </c>
      <c r="N38" s="432">
        <v>0</v>
      </c>
      <c r="O38" s="432">
        <v>0</v>
      </c>
      <c r="P38" s="433">
        <v>0</v>
      </c>
    </row>
    <row r="39" spans="1:16">
      <c r="A39" s="856"/>
      <c r="B39" s="21" t="s">
        <v>18</v>
      </c>
      <c r="C39" s="22" t="s">
        <v>29</v>
      </c>
      <c r="D39" s="22">
        <v>2033</v>
      </c>
      <c r="E39" s="341">
        <v>3284279.0532</v>
      </c>
      <c r="F39" s="341">
        <v>0</v>
      </c>
      <c r="G39" s="432">
        <v>0</v>
      </c>
      <c r="H39" s="432">
        <v>0</v>
      </c>
      <c r="I39" s="432">
        <v>0</v>
      </c>
      <c r="J39" s="432">
        <v>0</v>
      </c>
      <c r="K39" s="432">
        <v>0</v>
      </c>
      <c r="L39" s="432">
        <v>0</v>
      </c>
      <c r="M39" s="432">
        <v>0</v>
      </c>
      <c r="N39" s="432">
        <v>0</v>
      </c>
      <c r="O39" s="432">
        <v>0</v>
      </c>
      <c r="P39" s="433">
        <v>0</v>
      </c>
    </row>
    <row r="40" spans="1:16">
      <c r="A40" s="856"/>
      <c r="B40" s="21" t="s">
        <v>27</v>
      </c>
      <c r="C40" s="22" t="s">
        <v>29</v>
      </c>
      <c r="D40" s="22">
        <v>2033</v>
      </c>
      <c r="E40" s="341">
        <v>321624.56579999998</v>
      </c>
      <c r="F40" s="341">
        <v>56228.69</v>
      </c>
      <c r="G40" s="432">
        <v>0</v>
      </c>
      <c r="H40" s="432">
        <v>0</v>
      </c>
      <c r="I40" s="432">
        <v>1515.0273</v>
      </c>
      <c r="J40" s="432">
        <v>0</v>
      </c>
      <c r="K40" s="432">
        <v>8.0447949619999992</v>
      </c>
      <c r="L40" s="432">
        <v>0</v>
      </c>
      <c r="M40" s="432">
        <v>20617.30071</v>
      </c>
      <c r="N40" s="432">
        <v>0</v>
      </c>
      <c r="O40" s="432">
        <v>109.47786670000001</v>
      </c>
      <c r="P40" s="433">
        <v>0</v>
      </c>
    </row>
    <row r="41" spans="1:16">
      <c r="A41" s="856"/>
      <c r="B41" s="21" t="s">
        <v>33</v>
      </c>
      <c r="C41" s="22" t="s">
        <v>29</v>
      </c>
      <c r="D41" s="22">
        <v>2033</v>
      </c>
      <c r="E41" s="341">
        <v>61771.963400000001</v>
      </c>
      <c r="F41" s="341">
        <v>21074.86</v>
      </c>
      <c r="G41" s="432">
        <v>0</v>
      </c>
      <c r="H41" s="432">
        <v>0</v>
      </c>
      <c r="I41" s="432">
        <v>3047.2405650000001</v>
      </c>
      <c r="J41" s="432">
        <v>0</v>
      </c>
      <c r="K41" s="432">
        <v>16.180847400000001</v>
      </c>
      <c r="L41" s="432">
        <v>0</v>
      </c>
      <c r="M41" s="432">
        <v>45708.608480000003</v>
      </c>
      <c r="N41" s="432">
        <v>0</v>
      </c>
      <c r="O41" s="432">
        <v>242.71271100000001</v>
      </c>
      <c r="P41" s="433">
        <v>0</v>
      </c>
    </row>
    <row r="42" spans="1:16">
      <c r="A42" s="856"/>
      <c r="B42" s="21" t="s">
        <v>39</v>
      </c>
      <c r="C42" s="22" t="s">
        <v>29</v>
      </c>
      <c r="D42" s="22">
        <v>2033</v>
      </c>
      <c r="E42" s="341">
        <v>61771.963400000001</v>
      </c>
      <c r="F42" s="341">
        <v>17737.39</v>
      </c>
      <c r="G42" s="432">
        <v>0</v>
      </c>
      <c r="H42" s="432">
        <v>0</v>
      </c>
      <c r="I42" s="432">
        <v>0</v>
      </c>
      <c r="J42" s="432">
        <v>0</v>
      </c>
      <c r="K42" s="432">
        <v>0</v>
      </c>
      <c r="L42" s="432">
        <v>0</v>
      </c>
      <c r="M42" s="432">
        <v>0</v>
      </c>
      <c r="N42" s="432">
        <v>0</v>
      </c>
      <c r="O42" s="432">
        <v>0</v>
      </c>
      <c r="P42" s="433">
        <v>0</v>
      </c>
    </row>
    <row r="43" spans="1:16">
      <c r="A43" s="856"/>
      <c r="B43" s="21" t="s">
        <v>45</v>
      </c>
      <c r="C43" s="22" t="s">
        <v>29</v>
      </c>
      <c r="D43" s="22">
        <v>2033</v>
      </c>
      <c r="E43" s="341">
        <v>2187268.1390000004</v>
      </c>
      <c r="F43" s="341">
        <v>15063.69</v>
      </c>
      <c r="G43" s="432">
        <v>0</v>
      </c>
      <c r="H43" s="432">
        <v>0</v>
      </c>
      <c r="I43" s="432">
        <v>135.04386600000001</v>
      </c>
      <c r="J43" s="432">
        <v>0</v>
      </c>
      <c r="K43" s="432">
        <v>0.71708292799999995</v>
      </c>
      <c r="L43" s="432">
        <v>0</v>
      </c>
      <c r="M43" s="432">
        <v>1913.3734320000001</v>
      </c>
      <c r="N43" s="432">
        <v>0</v>
      </c>
      <c r="O43" s="432">
        <v>10.16001292</v>
      </c>
      <c r="P43" s="433">
        <v>0</v>
      </c>
    </row>
    <row r="44" spans="1:16">
      <c r="A44" s="856"/>
      <c r="B44" s="21" t="s">
        <v>50</v>
      </c>
      <c r="C44" s="22" t="s">
        <v>29</v>
      </c>
      <c r="D44" s="22">
        <v>2033</v>
      </c>
      <c r="E44" s="341">
        <v>23610451.5035</v>
      </c>
      <c r="F44" s="341">
        <v>6212961.2199999997</v>
      </c>
      <c r="G44" s="432">
        <v>246377.6004</v>
      </c>
      <c r="H44" s="432">
        <v>68.094016999999994</v>
      </c>
      <c r="I44" s="432">
        <v>193422.46669999999</v>
      </c>
      <c r="J44" s="432">
        <v>28.213095469999999</v>
      </c>
      <c r="K44" s="432">
        <v>1027.073298</v>
      </c>
      <c r="L44" s="432">
        <v>2176438.2540000002</v>
      </c>
      <c r="M44" s="432">
        <v>2737319.58</v>
      </c>
      <c r="N44" s="432">
        <v>245.0373007</v>
      </c>
      <c r="O44" s="432">
        <v>14535.16697</v>
      </c>
      <c r="P44" s="433">
        <v>0</v>
      </c>
    </row>
    <row r="45" spans="1:16">
      <c r="A45" s="856"/>
      <c r="B45" s="21" t="s">
        <v>54</v>
      </c>
      <c r="C45" s="22" t="s">
        <v>29</v>
      </c>
      <c r="D45" s="22">
        <v>2033</v>
      </c>
      <c r="E45" s="341">
        <v>1463638.8580000002</v>
      </c>
      <c r="F45" s="341">
        <v>0</v>
      </c>
      <c r="G45" s="432">
        <v>0</v>
      </c>
      <c r="H45" s="432">
        <v>0</v>
      </c>
      <c r="I45" s="432">
        <v>0</v>
      </c>
      <c r="J45" s="432">
        <v>0</v>
      </c>
      <c r="K45" s="432">
        <v>0</v>
      </c>
      <c r="L45" s="432">
        <v>0</v>
      </c>
      <c r="M45" s="432">
        <v>0</v>
      </c>
      <c r="N45" s="432">
        <v>0</v>
      </c>
      <c r="O45" s="432">
        <v>0</v>
      </c>
      <c r="P45" s="433">
        <v>0</v>
      </c>
    </row>
    <row r="46" spans="1:16">
      <c r="A46" s="856"/>
      <c r="B46" s="201" t="s">
        <v>18</v>
      </c>
      <c r="C46" s="22" t="s">
        <v>35</v>
      </c>
      <c r="D46" s="22">
        <v>2033</v>
      </c>
      <c r="E46" s="341">
        <v>14428240</v>
      </c>
      <c r="F46" s="341">
        <v>11292984.32</v>
      </c>
      <c r="G46" s="432">
        <v>775885.09629999998</v>
      </c>
      <c r="H46" s="432">
        <v>665.11070589999997</v>
      </c>
      <c r="I46" s="432">
        <v>287298.61940000003</v>
      </c>
      <c r="J46" s="432">
        <v>107.6761151</v>
      </c>
      <c r="K46" s="432">
        <v>1525.5556690000001</v>
      </c>
      <c r="L46" s="432">
        <v>10766253.98</v>
      </c>
      <c r="M46" s="432">
        <v>4560207.3130000001</v>
      </c>
      <c r="N46" s="432">
        <v>1507.827188</v>
      </c>
      <c r="O46" s="432">
        <v>24214.700830000002</v>
      </c>
      <c r="P46" s="433">
        <v>0</v>
      </c>
    </row>
    <row r="47" spans="1:16">
      <c r="A47" s="856"/>
      <c r="B47" s="201" t="s">
        <v>27</v>
      </c>
      <c r="C47" s="22" t="s">
        <v>35</v>
      </c>
      <c r="D47" s="22">
        <v>2033</v>
      </c>
      <c r="E47" s="341">
        <v>0</v>
      </c>
      <c r="F47" s="341">
        <v>0</v>
      </c>
      <c r="G47" s="432">
        <v>0</v>
      </c>
      <c r="H47" s="432">
        <v>0</v>
      </c>
      <c r="I47" s="432">
        <v>0</v>
      </c>
      <c r="J47" s="432">
        <v>0</v>
      </c>
      <c r="K47" s="432">
        <v>0</v>
      </c>
      <c r="L47" s="432">
        <v>0</v>
      </c>
      <c r="M47" s="432">
        <v>0</v>
      </c>
      <c r="N47" s="432">
        <v>0</v>
      </c>
      <c r="O47" s="432">
        <v>0</v>
      </c>
      <c r="P47" s="433">
        <v>0</v>
      </c>
    </row>
    <row r="48" spans="1:16">
      <c r="A48" s="856"/>
      <c r="B48" s="201" t="s">
        <v>33</v>
      </c>
      <c r="C48" s="22" t="s">
        <v>35</v>
      </c>
      <c r="D48" s="22">
        <v>2033</v>
      </c>
      <c r="E48" s="341">
        <v>0</v>
      </c>
      <c r="F48" s="341">
        <v>0</v>
      </c>
      <c r="G48" s="432">
        <v>0</v>
      </c>
      <c r="H48" s="432">
        <v>0</v>
      </c>
      <c r="I48" s="432">
        <v>0</v>
      </c>
      <c r="J48" s="432">
        <v>0</v>
      </c>
      <c r="K48" s="432">
        <v>0</v>
      </c>
      <c r="L48" s="432">
        <v>0</v>
      </c>
      <c r="M48" s="432">
        <v>0</v>
      </c>
      <c r="N48" s="432">
        <v>0</v>
      </c>
      <c r="O48" s="432">
        <v>0</v>
      </c>
      <c r="P48" s="433">
        <v>0</v>
      </c>
    </row>
    <row r="49" spans="1:16">
      <c r="A49" s="856"/>
      <c r="B49" s="201" t="s">
        <v>39</v>
      </c>
      <c r="C49" s="22" t="s">
        <v>35</v>
      </c>
      <c r="D49" s="22">
        <v>2033</v>
      </c>
      <c r="E49" s="341">
        <v>0</v>
      </c>
      <c r="F49" s="341">
        <v>0</v>
      </c>
      <c r="G49" s="432">
        <v>0</v>
      </c>
      <c r="H49" s="432">
        <v>0</v>
      </c>
      <c r="I49" s="432">
        <v>0</v>
      </c>
      <c r="J49" s="432">
        <v>0</v>
      </c>
      <c r="K49" s="432">
        <v>0</v>
      </c>
      <c r="L49" s="432">
        <v>0</v>
      </c>
      <c r="M49" s="432">
        <v>0</v>
      </c>
      <c r="N49" s="432">
        <v>0</v>
      </c>
      <c r="O49" s="432">
        <v>0</v>
      </c>
      <c r="P49" s="433">
        <v>0</v>
      </c>
    </row>
    <row r="50" spans="1:16">
      <c r="A50" s="856"/>
      <c r="B50" s="201" t="s">
        <v>45</v>
      </c>
      <c r="C50" s="22" t="s">
        <v>35</v>
      </c>
      <c r="D50" s="22">
        <v>2033</v>
      </c>
      <c r="E50" s="341">
        <v>0</v>
      </c>
      <c r="F50" s="341">
        <v>0</v>
      </c>
      <c r="G50" s="432">
        <v>0</v>
      </c>
      <c r="H50" s="432">
        <v>0</v>
      </c>
      <c r="I50" s="432">
        <v>0</v>
      </c>
      <c r="J50" s="432">
        <v>0</v>
      </c>
      <c r="K50" s="432">
        <v>0</v>
      </c>
      <c r="L50" s="432">
        <v>0</v>
      </c>
      <c r="M50" s="432">
        <v>0</v>
      </c>
      <c r="N50" s="432">
        <v>0</v>
      </c>
      <c r="O50" s="432">
        <v>0</v>
      </c>
      <c r="P50" s="433">
        <v>0</v>
      </c>
    </row>
    <row r="51" spans="1:16">
      <c r="A51" s="856"/>
      <c r="B51" s="201" t="s">
        <v>50</v>
      </c>
      <c r="C51" s="22" t="s">
        <v>35</v>
      </c>
      <c r="D51" s="22">
        <v>2033</v>
      </c>
      <c r="E51" s="341">
        <v>248759.83199999999</v>
      </c>
      <c r="F51" s="341">
        <v>0</v>
      </c>
      <c r="G51" s="432">
        <v>0</v>
      </c>
      <c r="H51" s="432">
        <v>0</v>
      </c>
      <c r="I51" s="432">
        <v>0</v>
      </c>
      <c r="J51" s="432">
        <v>0</v>
      </c>
      <c r="K51" s="432">
        <v>0</v>
      </c>
      <c r="L51" s="432">
        <v>0</v>
      </c>
      <c r="M51" s="432">
        <v>0</v>
      </c>
      <c r="N51" s="432">
        <v>0</v>
      </c>
      <c r="O51" s="432">
        <v>0</v>
      </c>
      <c r="P51" s="433">
        <v>0</v>
      </c>
    </row>
    <row r="52" spans="1:16">
      <c r="A52" s="856"/>
      <c r="B52" s="201" t="s">
        <v>54</v>
      </c>
      <c r="C52" s="22" t="s">
        <v>35</v>
      </c>
      <c r="D52" s="22">
        <v>2033</v>
      </c>
      <c r="E52" s="341">
        <v>728065.96480000007</v>
      </c>
      <c r="F52" s="341">
        <v>0</v>
      </c>
      <c r="G52" s="432">
        <v>0</v>
      </c>
      <c r="H52" s="432">
        <v>0</v>
      </c>
      <c r="I52" s="432">
        <v>0</v>
      </c>
      <c r="J52" s="432">
        <v>0</v>
      </c>
      <c r="K52" s="432">
        <v>0</v>
      </c>
      <c r="L52" s="432">
        <v>0</v>
      </c>
      <c r="M52" s="432">
        <v>0</v>
      </c>
      <c r="N52" s="432">
        <v>0</v>
      </c>
      <c r="O52" s="432">
        <v>0</v>
      </c>
      <c r="P52" s="433">
        <v>0</v>
      </c>
    </row>
    <row r="53" spans="1:16">
      <c r="A53" s="856"/>
      <c r="B53" s="21" t="s">
        <v>18</v>
      </c>
      <c r="C53" s="22" t="s">
        <v>20</v>
      </c>
      <c r="D53" s="22">
        <v>2034</v>
      </c>
      <c r="E53" s="341">
        <v>40914800.039226003</v>
      </c>
      <c r="F53" s="341">
        <v>43662941.850000001</v>
      </c>
      <c r="G53" s="432">
        <v>492525.45110000001</v>
      </c>
      <c r="H53" s="432">
        <v>935.80092200000001</v>
      </c>
      <c r="I53" s="432">
        <v>8212903.1380000003</v>
      </c>
      <c r="J53" s="432">
        <v>74.030529529999995</v>
      </c>
      <c r="K53" s="432">
        <v>43610.515659999997</v>
      </c>
      <c r="L53" s="432">
        <v>6395475.2580000004</v>
      </c>
      <c r="M53" s="432">
        <v>17552042.149999999</v>
      </c>
      <c r="N53" s="432">
        <v>893.22670819999996</v>
      </c>
      <c r="O53" s="432">
        <v>93201.343819999995</v>
      </c>
      <c r="P53" s="433">
        <v>0</v>
      </c>
    </row>
    <row r="54" spans="1:16">
      <c r="A54" s="856"/>
      <c r="B54" s="21" t="s">
        <v>27</v>
      </c>
      <c r="C54" s="22" t="s">
        <v>20</v>
      </c>
      <c r="D54" s="22">
        <v>2034</v>
      </c>
      <c r="E54" s="341">
        <v>23752606.799000002</v>
      </c>
      <c r="F54" s="341">
        <v>89403810.530000001</v>
      </c>
      <c r="G54" s="432">
        <v>1029260.025</v>
      </c>
      <c r="H54" s="432">
        <v>151.44007339999999</v>
      </c>
      <c r="I54" s="432">
        <v>4209390.3430000003</v>
      </c>
      <c r="J54" s="432">
        <v>113.2837842</v>
      </c>
      <c r="K54" s="432">
        <v>22351.862720000001</v>
      </c>
      <c r="L54" s="432">
        <v>12199534.65</v>
      </c>
      <c r="M54" s="432">
        <v>54752269.840000004</v>
      </c>
      <c r="N54" s="432">
        <v>1487.33726</v>
      </c>
      <c r="O54" s="432">
        <v>290734.55290000001</v>
      </c>
      <c r="P54" s="433">
        <v>0</v>
      </c>
    </row>
    <row r="55" spans="1:16">
      <c r="A55" s="856"/>
      <c r="B55" s="21" t="s">
        <v>33</v>
      </c>
      <c r="C55" s="22" t="s">
        <v>20</v>
      </c>
      <c r="D55" s="22">
        <v>2034</v>
      </c>
      <c r="E55" s="341">
        <v>6649243.7949999999</v>
      </c>
      <c r="F55" s="341">
        <v>29436752.829999998</v>
      </c>
      <c r="G55" s="432">
        <v>0</v>
      </c>
      <c r="H55" s="432">
        <v>0</v>
      </c>
      <c r="I55" s="432">
        <v>1474215.7990000001</v>
      </c>
      <c r="J55" s="432">
        <v>0</v>
      </c>
      <c r="K55" s="432">
        <v>7828.0858909999997</v>
      </c>
      <c r="L55" s="432">
        <v>0</v>
      </c>
      <c r="M55" s="432">
        <v>12358214.619999999</v>
      </c>
      <c r="N55" s="432">
        <v>0</v>
      </c>
      <c r="O55" s="432">
        <v>65622.119640000004</v>
      </c>
      <c r="P55" s="433">
        <v>0</v>
      </c>
    </row>
    <row r="56" spans="1:16">
      <c r="A56" s="856"/>
      <c r="B56" s="21" t="s">
        <v>39</v>
      </c>
      <c r="C56" s="22" t="s">
        <v>20</v>
      </c>
      <c r="D56" s="22">
        <v>2034</v>
      </c>
      <c r="E56" s="341">
        <v>4540280.6850000005</v>
      </c>
      <c r="F56" s="341">
        <v>8722073.4600000009</v>
      </c>
      <c r="G56" s="432">
        <v>0</v>
      </c>
      <c r="H56" s="432">
        <v>0</v>
      </c>
      <c r="I56" s="432">
        <v>468280.90159999998</v>
      </c>
      <c r="J56" s="432">
        <v>0</v>
      </c>
      <c r="K56" s="432">
        <v>2486.5715879999998</v>
      </c>
      <c r="L56" s="432">
        <v>0</v>
      </c>
      <c r="M56" s="432">
        <v>3718399.023</v>
      </c>
      <c r="N56" s="432">
        <v>0</v>
      </c>
      <c r="O56" s="432">
        <v>19744.698810000002</v>
      </c>
      <c r="P56" s="433">
        <v>0</v>
      </c>
    </row>
    <row r="57" spans="1:16">
      <c r="A57" s="856"/>
      <c r="B57" s="21" t="s">
        <v>45</v>
      </c>
      <c r="C57" s="22" t="s">
        <v>20</v>
      </c>
      <c r="D57" s="22">
        <v>2034</v>
      </c>
      <c r="E57" s="341">
        <v>8524802.6032540016</v>
      </c>
      <c r="F57" s="341">
        <v>30401394.120000001</v>
      </c>
      <c r="G57" s="432">
        <v>89994.890870000003</v>
      </c>
      <c r="H57" s="432">
        <v>2.3692881159999999</v>
      </c>
      <c r="I57" s="432">
        <v>1245074.73</v>
      </c>
      <c r="J57" s="432">
        <v>0.30964148699999999</v>
      </c>
      <c r="K57" s="432">
        <v>6611.346818</v>
      </c>
      <c r="L57" s="432">
        <v>522766.86339999997</v>
      </c>
      <c r="M57" s="432">
        <v>12822730.73</v>
      </c>
      <c r="N57" s="432">
        <v>-10.556456539999999</v>
      </c>
      <c r="O57" s="432">
        <v>68088.700190000003</v>
      </c>
      <c r="P57" s="433">
        <v>0</v>
      </c>
    </row>
    <row r="58" spans="1:16">
      <c r="A58" s="856"/>
      <c r="B58" s="21" t="s">
        <v>50</v>
      </c>
      <c r="C58" s="22" t="s">
        <v>20</v>
      </c>
      <c r="D58" s="22">
        <v>2034</v>
      </c>
      <c r="E58" s="341">
        <v>17955690.064000003</v>
      </c>
      <c r="F58" s="341">
        <v>52872778.399999999</v>
      </c>
      <c r="G58" s="432">
        <v>369010.99050000001</v>
      </c>
      <c r="H58" s="432">
        <v>45.589273689999999</v>
      </c>
      <c r="I58" s="432">
        <v>2943598.6540000001</v>
      </c>
      <c r="J58" s="432">
        <v>35.426286740000002</v>
      </c>
      <c r="K58" s="432">
        <v>15630.50885</v>
      </c>
      <c r="L58" s="432">
        <v>4100265.2689999999</v>
      </c>
      <c r="M58" s="432">
        <v>21890405.399999999</v>
      </c>
      <c r="N58" s="432">
        <v>447.1658377</v>
      </c>
      <c r="O58" s="432">
        <v>116238.0527</v>
      </c>
      <c r="P58" s="433">
        <v>0</v>
      </c>
    </row>
    <row r="59" spans="1:16">
      <c r="A59" s="856"/>
      <c r="B59" s="21" t="s">
        <v>54</v>
      </c>
      <c r="C59" s="22" t="s">
        <v>20</v>
      </c>
      <c r="D59" s="22">
        <v>2034</v>
      </c>
      <c r="E59" s="341">
        <v>5063814.9325160012</v>
      </c>
      <c r="F59" s="341">
        <v>0</v>
      </c>
      <c r="G59" s="432">
        <v>0</v>
      </c>
      <c r="H59" s="432">
        <v>0</v>
      </c>
      <c r="I59" s="432">
        <v>0</v>
      </c>
      <c r="J59" s="432">
        <v>0</v>
      </c>
      <c r="K59" s="432">
        <v>0</v>
      </c>
      <c r="L59" s="432">
        <v>0</v>
      </c>
      <c r="M59" s="432">
        <v>0</v>
      </c>
      <c r="N59" s="432">
        <v>0</v>
      </c>
      <c r="O59" s="432">
        <v>0</v>
      </c>
      <c r="P59" s="433">
        <v>0</v>
      </c>
    </row>
    <row r="60" spans="1:16">
      <c r="A60" s="856"/>
      <c r="B60" s="21" t="s">
        <v>18</v>
      </c>
      <c r="C60" s="22" t="s">
        <v>29</v>
      </c>
      <c r="D60" s="22">
        <v>2034</v>
      </c>
      <c r="E60" s="341">
        <v>3382807.4247960001</v>
      </c>
      <c r="F60" s="341">
        <v>0</v>
      </c>
      <c r="G60" s="432">
        <v>0</v>
      </c>
      <c r="H60" s="432">
        <v>0</v>
      </c>
      <c r="I60" s="432">
        <v>0</v>
      </c>
      <c r="J60" s="432">
        <v>0</v>
      </c>
      <c r="K60" s="432">
        <v>0</v>
      </c>
      <c r="L60" s="432">
        <v>0</v>
      </c>
      <c r="M60" s="432">
        <v>0</v>
      </c>
      <c r="N60" s="432">
        <v>0</v>
      </c>
      <c r="O60" s="432">
        <v>0</v>
      </c>
      <c r="P60" s="433">
        <v>0</v>
      </c>
    </row>
    <row r="61" spans="1:16">
      <c r="A61" s="856"/>
      <c r="B61" s="21" t="s">
        <v>27</v>
      </c>
      <c r="C61" s="22" t="s">
        <v>29</v>
      </c>
      <c r="D61" s="22">
        <v>2034</v>
      </c>
      <c r="E61" s="341">
        <v>331273.30277399998</v>
      </c>
      <c r="F61" s="341">
        <v>58456.22</v>
      </c>
      <c r="G61" s="432">
        <v>0</v>
      </c>
      <c r="H61" s="432">
        <v>0</v>
      </c>
      <c r="I61" s="432">
        <v>1515.0273</v>
      </c>
      <c r="J61" s="432">
        <v>0</v>
      </c>
      <c r="K61" s="432">
        <v>8.0447949619999992</v>
      </c>
      <c r="L61" s="432">
        <v>0</v>
      </c>
      <c r="M61" s="432">
        <v>20617.30071</v>
      </c>
      <c r="N61" s="432">
        <v>0</v>
      </c>
      <c r="O61" s="432">
        <v>109.47786670000001</v>
      </c>
      <c r="P61" s="433">
        <v>0</v>
      </c>
    </row>
    <row r="62" spans="1:16">
      <c r="A62" s="856"/>
      <c r="B62" s="21" t="s">
        <v>33</v>
      </c>
      <c r="C62" s="22" t="s">
        <v>29</v>
      </c>
      <c r="D62" s="22">
        <v>2034</v>
      </c>
      <c r="E62" s="341">
        <v>63625.122302000003</v>
      </c>
      <c r="F62" s="341">
        <v>21909.759999999998</v>
      </c>
      <c r="G62" s="432">
        <v>0</v>
      </c>
      <c r="H62" s="432">
        <v>0</v>
      </c>
      <c r="I62" s="432">
        <v>3047.2405650000001</v>
      </c>
      <c r="J62" s="432">
        <v>0</v>
      </c>
      <c r="K62" s="432">
        <v>16.180847400000001</v>
      </c>
      <c r="L62" s="432">
        <v>0</v>
      </c>
      <c r="M62" s="432">
        <v>45708.608480000003</v>
      </c>
      <c r="N62" s="432">
        <v>0</v>
      </c>
      <c r="O62" s="432">
        <v>242.71271100000001</v>
      </c>
      <c r="P62" s="433">
        <v>0</v>
      </c>
    </row>
    <row r="63" spans="1:16">
      <c r="A63" s="856"/>
      <c r="B63" s="21" t="s">
        <v>39</v>
      </c>
      <c r="C63" s="22" t="s">
        <v>29</v>
      </c>
      <c r="D63" s="22">
        <v>2034</v>
      </c>
      <c r="E63" s="341">
        <v>63625.122302000003</v>
      </c>
      <c r="F63" s="341">
        <v>18440.07</v>
      </c>
      <c r="G63" s="432">
        <v>0</v>
      </c>
      <c r="H63" s="432">
        <v>0</v>
      </c>
      <c r="I63" s="432">
        <v>0</v>
      </c>
      <c r="J63" s="432">
        <v>0</v>
      </c>
      <c r="K63" s="432">
        <v>0</v>
      </c>
      <c r="L63" s="432">
        <v>0</v>
      </c>
      <c r="M63" s="432">
        <v>0</v>
      </c>
      <c r="N63" s="432">
        <v>0</v>
      </c>
      <c r="O63" s="432">
        <v>0</v>
      </c>
      <c r="P63" s="433">
        <v>0</v>
      </c>
    </row>
    <row r="64" spans="1:16">
      <c r="A64" s="856"/>
      <c r="B64" s="21" t="s">
        <v>45</v>
      </c>
      <c r="C64" s="22" t="s">
        <v>29</v>
      </c>
      <c r="D64" s="22">
        <v>2034</v>
      </c>
      <c r="E64" s="341">
        <v>2252886.1831700006</v>
      </c>
      <c r="F64" s="341">
        <v>15660.45</v>
      </c>
      <c r="G64" s="432">
        <v>0</v>
      </c>
      <c r="H64" s="432">
        <v>0</v>
      </c>
      <c r="I64" s="432">
        <v>135.04386600000001</v>
      </c>
      <c r="J64" s="432">
        <v>0</v>
      </c>
      <c r="K64" s="432">
        <v>0.71708292799999995</v>
      </c>
      <c r="L64" s="432">
        <v>0</v>
      </c>
      <c r="M64" s="432">
        <v>1913.3734320000001</v>
      </c>
      <c r="N64" s="432">
        <v>0</v>
      </c>
      <c r="O64" s="432">
        <v>10.16001292</v>
      </c>
      <c r="P64" s="433">
        <v>0</v>
      </c>
    </row>
    <row r="65" spans="1:16">
      <c r="A65" s="856"/>
      <c r="B65" s="21" t="s">
        <v>50</v>
      </c>
      <c r="C65" s="22" t="s">
        <v>29</v>
      </c>
      <c r="D65" s="22">
        <v>2034</v>
      </c>
      <c r="E65" s="341">
        <v>24318765.048604999</v>
      </c>
      <c r="F65" s="341">
        <v>6459090.5</v>
      </c>
      <c r="G65" s="432">
        <v>246377.6004</v>
      </c>
      <c r="H65" s="432">
        <v>68.094016999999994</v>
      </c>
      <c r="I65" s="432">
        <v>193422.46669999999</v>
      </c>
      <c r="J65" s="432">
        <v>28.213095469999999</v>
      </c>
      <c r="K65" s="432">
        <v>1027.073298</v>
      </c>
      <c r="L65" s="432">
        <v>2176438.2540000002</v>
      </c>
      <c r="M65" s="432">
        <v>2737319.58</v>
      </c>
      <c r="N65" s="432">
        <v>245.0373007</v>
      </c>
      <c r="O65" s="432">
        <v>14535.16697</v>
      </c>
      <c r="P65" s="433">
        <v>0</v>
      </c>
    </row>
    <row r="66" spans="1:16">
      <c r="A66" s="856"/>
      <c r="B66" s="21" t="s">
        <v>54</v>
      </c>
      <c r="C66" s="22" t="s">
        <v>29</v>
      </c>
      <c r="D66" s="22">
        <v>2034</v>
      </c>
      <c r="E66" s="341">
        <v>1507548.0237400003</v>
      </c>
      <c r="F66" s="341">
        <v>0</v>
      </c>
      <c r="G66" s="432">
        <v>0</v>
      </c>
      <c r="H66" s="432">
        <v>0</v>
      </c>
      <c r="I66" s="432">
        <v>0</v>
      </c>
      <c r="J66" s="432">
        <v>0</v>
      </c>
      <c r="K66" s="432">
        <v>0</v>
      </c>
      <c r="L66" s="432">
        <v>0</v>
      </c>
      <c r="M66" s="432">
        <v>0</v>
      </c>
      <c r="N66" s="432">
        <v>0</v>
      </c>
      <c r="O66" s="432">
        <v>0</v>
      </c>
      <c r="P66" s="433">
        <v>0</v>
      </c>
    </row>
    <row r="67" spans="1:16">
      <c r="A67" s="856"/>
      <c r="B67" s="201" t="s">
        <v>18</v>
      </c>
      <c r="C67" s="22" t="s">
        <v>35</v>
      </c>
      <c r="D67" s="22">
        <v>2034</v>
      </c>
      <c r="E67" s="341">
        <v>14861087.200000001</v>
      </c>
      <c r="F67" s="341">
        <v>11740361.02</v>
      </c>
      <c r="G67" s="432">
        <v>775885.09629999998</v>
      </c>
      <c r="H67" s="432">
        <v>665.11070589999997</v>
      </c>
      <c r="I67" s="432">
        <v>287298.61940000003</v>
      </c>
      <c r="J67" s="432">
        <v>107.6761151</v>
      </c>
      <c r="K67" s="432">
        <v>1525.5556690000001</v>
      </c>
      <c r="L67" s="432">
        <v>10766253.98</v>
      </c>
      <c r="M67" s="432">
        <v>4560207.3130000001</v>
      </c>
      <c r="N67" s="432">
        <v>1507.827188</v>
      </c>
      <c r="O67" s="432">
        <v>24214.700830000002</v>
      </c>
      <c r="P67" s="433">
        <v>0</v>
      </c>
    </row>
    <row r="68" spans="1:16">
      <c r="A68" s="856"/>
      <c r="B68" s="201" t="s">
        <v>27</v>
      </c>
      <c r="C68" s="22" t="s">
        <v>35</v>
      </c>
      <c r="D68" s="22">
        <v>2034</v>
      </c>
      <c r="E68" s="341">
        <v>0</v>
      </c>
      <c r="F68" s="341">
        <v>0</v>
      </c>
      <c r="G68" s="432">
        <v>0</v>
      </c>
      <c r="H68" s="432">
        <v>0</v>
      </c>
      <c r="I68" s="432">
        <v>0</v>
      </c>
      <c r="J68" s="432">
        <v>0</v>
      </c>
      <c r="K68" s="432">
        <v>0</v>
      </c>
      <c r="L68" s="432">
        <v>0</v>
      </c>
      <c r="M68" s="432">
        <v>0</v>
      </c>
      <c r="N68" s="432">
        <v>0</v>
      </c>
      <c r="O68" s="432">
        <v>0</v>
      </c>
      <c r="P68" s="433">
        <v>0</v>
      </c>
    </row>
    <row r="69" spans="1:16">
      <c r="A69" s="856"/>
      <c r="B69" s="201" t="s">
        <v>33</v>
      </c>
      <c r="C69" s="22" t="s">
        <v>35</v>
      </c>
      <c r="D69" s="22">
        <v>2034</v>
      </c>
      <c r="E69" s="341">
        <v>0</v>
      </c>
      <c r="F69" s="341">
        <v>0</v>
      </c>
      <c r="G69" s="432">
        <v>0</v>
      </c>
      <c r="H69" s="432">
        <v>0</v>
      </c>
      <c r="I69" s="432">
        <v>0</v>
      </c>
      <c r="J69" s="432">
        <v>0</v>
      </c>
      <c r="K69" s="432">
        <v>0</v>
      </c>
      <c r="L69" s="432">
        <v>0</v>
      </c>
      <c r="M69" s="432">
        <v>0</v>
      </c>
      <c r="N69" s="432">
        <v>0</v>
      </c>
      <c r="O69" s="432">
        <v>0</v>
      </c>
      <c r="P69" s="433">
        <v>0</v>
      </c>
    </row>
    <row r="70" spans="1:16">
      <c r="A70" s="856"/>
      <c r="B70" s="201" t="s">
        <v>39</v>
      </c>
      <c r="C70" s="22" t="s">
        <v>35</v>
      </c>
      <c r="D70" s="22">
        <v>2034</v>
      </c>
      <c r="E70" s="341">
        <v>0</v>
      </c>
      <c r="F70" s="341">
        <v>0</v>
      </c>
      <c r="G70" s="432">
        <v>0</v>
      </c>
      <c r="H70" s="432">
        <v>0</v>
      </c>
      <c r="I70" s="432">
        <v>0</v>
      </c>
      <c r="J70" s="432">
        <v>0</v>
      </c>
      <c r="K70" s="432">
        <v>0</v>
      </c>
      <c r="L70" s="432">
        <v>0</v>
      </c>
      <c r="M70" s="432">
        <v>0</v>
      </c>
      <c r="N70" s="432">
        <v>0</v>
      </c>
      <c r="O70" s="432">
        <v>0</v>
      </c>
      <c r="P70" s="433">
        <v>0</v>
      </c>
    </row>
    <row r="71" spans="1:16">
      <c r="A71" s="856"/>
      <c r="B71" s="201" t="s">
        <v>45</v>
      </c>
      <c r="C71" s="22" t="s">
        <v>35</v>
      </c>
      <c r="D71" s="22">
        <v>2034</v>
      </c>
      <c r="E71" s="341">
        <v>0</v>
      </c>
      <c r="F71" s="341">
        <v>0</v>
      </c>
      <c r="G71" s="432">
        <v>0</v>
      </c>
      <c r="H71" s="432">
        <v>0</v>
      </c>
      <c r="I71" s="432">
        <v>0</v>
      </c>
      <c r="J71" s="432">
        <v>0</v>
      </c>
      <c r="K71" s="432">
        <v>0</v>
      </c>
      <c r="L71" s="432">
        <v>0</v>
      </c>
      <c r="M71" s="432">
        <v>0</v>
      </c>
      <c r="N71" s="432">
        <v>0</v>
      </c>
      <c r="O71" s="432">
        <v>0</v>
      </c>
      <c r="P71" s="433">
        <v>0</v>
      </c>
    </row>
    <row r="72" spans="1:16">
      <c r="A72" s="856"/>
      <c r="B72" s="201" t="s">
        <v>50</v>
      </c>
      <c r="C72" s="22" t="s">
        <v>35</v>
      </c>
      <c r="D72" s="22">
        <v>2034</v>
      </c>
      <c r="E72" s="341">
        <v>256222.62695999999</v>
      </c>
      <c r="F72" s="341">
        <v>0</v>
      </c>
      <c r="G72" s="432">
        <v>0</v>
      </c>
      <c r="H72" s="432">
        <v>0</v>
      </c>
      <c r="I72" s="432">
        <v>0</v>
      </c>
      <c r="J72" s="432">
        <v>0</v>
      </c>
      <c r="K72" s="432">
        <v>0</v>
      </c>
      <c r="L72" s="432">
        <v>0</v>
      </c>
      <c r="M72" s="432">
        <v>0</v>
      </c>
      <c r="N72" s="432">
        <v>0</v>
      </c>
      <c r="O72" s="432">
        <v>0</v>
      </c>
      <c r="P72" s="433">
        <v>0</v>
      </c>
    </row>
    <row r="73" spans="1:16">
      <c r="A73" s="856"/>
      <c r="B73" s="201" t="s">
        <v>54</v>
      </c>
      <c r="C73" s="22" t="s">
        <v>35</v>
      </c>
      <c r="D73" s="22">
        <v>2034</v>
      </c>
      <c r="E73" s="341">
        <v>749907.94374400005</v>
      </c>
      <c r="F73" s="341">
        <v>0</v>
      </c>
      <c r="G73" s="432">
        <v>0</v>
      </c>
      <c r="H73" s="432">
        <v>0</v>
      </c>
      <c r="I73" s="432">
        <v>0</v>
      </c>
      <c r="J73" s="432">
        <v>0</v>
      </c>
      <c r="K73" s="432">
        <v>0</v>
      </c>
      <c r="L73" s="432">
        <v>0</v>
      </c>
      <c r="M73" s="432">
        <v>0</v>
      </c>
      <c r="N73" s="432">
        <v>0</v>
      </c>
      <c r="O73" s="432">
        <v>0</v>
      </c>
      <c r="P73" s="433">
        <v>0</v>
      </c>
    </row>
    <row r="74" spans="1:16">
      <c r="A74" s="856"/>
      <c r="B74" s="21" t="s">
        <v>18</v>
      </c>
      <c r="C74" s="22" t="s">
        <v>20</v>
      </c>
      <c r="D74" s="22">
        <v>2035</v>
      </c>
      <c r="E74" s="341">
        <v>42142244.040402785</v>
      </c>
      <c r="F74" s="341">
        <v>45326756.340000004</v>
      </c>
      <c r="G74" s="432">
        <v>492525.45110000001</v>
      </c>
      <c r="H74" s="432">
        <v>935.80092200000001</v>
      </c>
      <c r="I74" s="432">
        <v>8212903.1380000003</v>
      </c>
      <c r="J74" s="432">
        <v>74.030529529999995</v>
      </c>
      <c r="K74" s="432">
        <v>43610.515659999997</v>
      </c>
      <c r="L74" s="432">
        <v>6395475.2580000004</v>
      </c>
      <c r="M74" s="432">
        <v>17552042.149999999</v>
      </c>
      <c r="N74" s="432">
        <v>893.22670819999996</v>
      </c>
      <c r="O74" s="432">
        <v>93201.343819999995</v>
      </c>
      <c r="P74" s="433">
        <v>0</v>
      </c>
    </row>
    <row r="75" spans="1:16">
      <c r="A75" s="856"/>
      <c r="B75" s="21" t="s">
        <v>27</v>
      </c>
      <c r="C75" s="22" t="s">
        <v>20</v>
      </c>
      <c r="D75" s="22">
        <v>2035</v>
      </c>
      <c r="E75" s="341">
        <v>24465185.002970003</v>
      </c>
      <c r="F75" s="341">
        <v>92810620.730000004</v>
      </c>
      <c r="G75" s="432">
        <v>1029260.025</v>
      </c>
      <c r="H75" s="432">
        <v>151.44007339999999</v>
      </c>
      <c r="I75" s="432">
        <v>4209390.3430000003</v>
      </c>
      <c r="J75" s="432">
        <v>113.2837842</v>
      </c>
      <c r="K75" s="432">
        <v>22351.862720000001</v>
      </c>
      <c r="L75" s="432">
        <v>12199534.65</v>
      </c>
      <c r="M75" s="432">
        <v>54752269.840000004</v>
      </c>
      <c r="N75" s="432">
        <v>1487.33726</v>
      </c>
      <c r="O75" s="432">
        <v>290734.55290000001</v>
      </c>
      <c r="P75" s="433">
        <v>0</v>
      </c>
    </row>
    <row r="76" spans="1:16">
      <c r="A76" s="856"/>
      <c r="B76" s="21" t="s">
        <v>33</v>
      </c>
      <c r="C76" s="22" t="s">
        <v>20</v>
      </c>
      <c r="D76" s="22">
        <v>2035</v>
      </c>
      <c r="E76" s="341">
        <v>6848721.1088500004</v>
      </c>
      <c r="F76" s="341">
        <v>30558465.969999999</v>
      </c>
      <c r="G76" s="432">
        <v>0</v>
      </c>
      <c r="H76" s="432">
        <v>0</v>
      </c>
      <c r="I76" s="432">
        <v>1474215.7990000001</v>
      </c>
      <c r="J76" s="432">
        <v>0</v>
      </c>
      <c r="K76" s="432">
        <v>7828.0858909999997</v>
      </c>
      <c r="L76" s="432">
        <v>0</v>
      </c>
      <c r="M76" s="432">
        <v>12358214.619999999</v>
      </c>
      <c r="N76" s="432">
        <v>0</v>
      </c>
      <c r="O76" s="432">
        <v>65622.119640000004</v>
      </c>
      <c r="P76" s="433">
        <v>0</v>
      </c>
    </row>
    <row r="77" spans="1:16">
      <c r="A77" s="856"/>
      <c r="B77" s="21" t="s">
        <v>39</v>
      </c>
      <c r="C77" s="22" t="s">
        <v>20</v>
      </c>
      <c r="D77" s="22">
        <v>2035</v>
      </c>
      <c r="E77" s="341">
        <v>4676489.1055500004</v>
      </c>
      <c r="F77" s="341">
        <v>9054435.6799999997</v>
      </c>
      <c r="G77" s="432">
        <v>0</v>
      </c>
      <c r="H77" s="432">
        <v>0</v>
      </c>
      <c r="I77" s="432">
        <v>468280.90159999998</v>
      </c>
      <c r="J77" s="432">
        <v>0</v>
      </c>
      <c r="K77" s="432">
        <v>2486.5715879999998</v>
      </c>
      <c r="L77" s="432">
        <v>0</v>
      </c>
      <c r="M77" s="432">
        <v>3718399.023</v>
      </c>
      <c r="N77" s="432">
        <v>0</v>
      </c>
      <c r="O77" s="432">
        <v>19744.698810000002</v>
      </c>
      <c r="P77" s="433">
        <v>0</v>
      </c>
    </row>
    <row r="78" spans="1:16">
      <c r="A78" s="856"/>
      <c r="B78" s="21" t="s">
        <v>45</v>
      </c>
      <c r="C78" s="22" t="s">
        <v>20</v>
      </c>
      <c r="D78" s="22">
        <v>2035</v>
      </c>
      <c r="E78" s="341">
        <v>8780546.6813516226</v>
      </c>
      <c r="F78" s="341">
        <v>31559865.77</v>
      </c>
      <c r="G78" s="432">
        <v>89994.890870000003</v>
      </c>
      <c r="H78" s="432">
        <v>2.3692881159999999</v>
      </c>
      <c r="I78" s="432">
        <v>1245074.73</v>
      </c>
      <c r="J78" s="432">
        <v>0.30964148699999999</v>
      </c>
      <c r="K78" s="432">
        <v>6611.346818</v>
      </c>
      <c r="L78" s="432">
        <v>522766.86339999997</v>
      </c>
      <c r="M78" s="432">
        <v>12822730.73</v>
      </c>
      <c r="N78" s="432">
        <v>-10.556456539999999</v>
      </c>
      <c r="O78" s="432">
        <v>68088.700190000003</v>
      </c>
      <c r="P78" s="433">
        <v>0</v>
      </c>
    </row>
    <row r="79" spans="1:16">
      <c r="A79" s="856"/>
      <c r="B79" s="21" t="s">
        <v>50</v>
      </c>
      <c r="C79" s="22" t="s">
        <v>20</v>
      </c>
      <c r="D79" s="22">
        <v>2035</v>
      </c>
      <c r="E79" s="341">
        <v>18494360.765920002</v>
      </c>
      <c r="F79" s="341">
        <v>54887541.75</v>
      </c>
      <c r="G79" s="432">
        <v>369010.99050000001</v>
      </c>
      <c r="H79" s="432">
        <v>45.589273689999999</v>
      </c>
      <c r="I79" s="432">
        <v>2943598.6540000001</v>
      </c>
      <c r="J79" s="432">
        <v>35.426286740000002</v>
      </c>
      <c r="K79" s="432">
        <v>15630.50885</v>
      </c>
      <c r="L79" s="432">
        <v>4100265.2689999999</v>
      </c>
      <c r="M79" s="432">
        <v>21890405.399999999</v>
      </c>
      <c r="N79" s="432">
        <v>447.1658377</v>
      </c>
      <c r="O79" s="432">
        <v>116238.0527</v>
      </c>
      <c r="P79" s="433">
        <v>0</v>
      </c>
    </row>
    <row r="80" spans="1:16">
      <c r="A80" s="856"/>
      <c r="B80" s="21" t="s">
        <v>54</v>
      </c>
      <c r="C80" s="22" t="s">
        <v>20</v>
      </c>
      <c r="D80" s="22">
        <v>2035</v>
      </c>
      <c r="E80" s="341">
        <v>5215729.3804914812</v>
      </c>
      <c r="F80" s="341">
        <v>0</v>
      </c>
      <c r="G80" s="432">
        <v>0</v>
      </c>
      <c r="H80" s="432">
        <v>0</v>
      </c>
      <c r="I80" s="432">
        <v>0</v>
      </c>
      <c r="J80" s="432">
        <v>0</v>
      </c>
      <c r="K80" s="432">
        <v>0</v>
      </c>
      <c r="L80" s="432">
        <v>0</v>
      </c>
      <c r="M80" s="432">
        <v>0</v>
      </c>
      <c r="N80" s="432">
        <v>0</v>
      </c>
      <c r="O80" s="432">
        <v>0</v>
      </c>
      <c r="P80" s="433">
        <v>0</v>
      </c>
    </row>
    <row r="81" spans="1:16">
      <c r="A81" s="856"/>
      <c r="B81" s="21" t="s">
        <v>18</v>
      </c>
      <c r="C81" s="22" t="s">
        <v>29</v>
      </c>
      <c r="D81" s="22">
        <v>2035</v>
      </c>
      <c r="E81" s="341">
        <v>3484291.6475398801</v>
      </c>
      <c r="F81" s="341">
        <v>0</v>
      </c>
      <c r="G81" s="432">
        <v>0</v>
      </c>
      <c r="H81" s="432">
        <v>0</v>
      </c>
      <c r="I81" s="432">
        <v>0</v>
      </c>
      <c r="J81" s="432">
        <v>0</v>
      </c>
      <c r="K81" s="432">
        <v>0</v>
      </c>
      <c r="L81" s="432">
        <v>0</v>
      </c>
      <c r="M81" s="432">
        <v>0</v>
      </c>
      <c r="N81" s="432">
        <v>0</v>
      </c>
      <c r="O81" s="432">
        <v>0</v>
      </c>
      <c r="P81" s="433">
        <v>0</v>
      </c>
    </row>
    <row r="82" spans="1:16">
      <c r="A82" s="856"/>
      <c r="B82" s="21" t="s">
        <v>27</v>
      </c>
      <c r="C82" s="22" t="s">
        <v>29</v>
      </c>
      <c r="D82" s="22">
        <v>2035</v>
      </c>
      <c r="E82" s="341">
        <v>341211.50185721996</v>
      </c>
      <c r="F82" s="341">
        <v>60683.74</v>
      </c>
      <c r="G82" s="432">
        <v>0</v>
      </c>
      <c r="H82" s="432">
        <v>0</v>
      </c>
      <c r="I82" s="432">
        <v>1515.0273</v>
      </c>
      <c r="J82" s="432">
        <v>0</v>
      </c>
      <c r="K82" s="432">
        <v>8.0447949619999992</v>
      </c>
      <c r="L82" s="432">
        <v>0</v>
      </c>
      <c r="M82" s="432">
        <v>20617.30071</v>
      </c>
      <c r="N82" s="432">
        <v>0</v>
      </c>
      <c r="O82" s="432">
        <v>109.47786670000001</v>
      </c>
      <c r="P82" s="433">
        <v>0</v>
      </c>
    </row>
    <row r="83" spans="1:16">
      <c r="A83" s="856"/>
      <c r="B83" s="21" t="s">
        <v>33</v>
      </c>
      <c r="C83" s="22" t="s">
        <v>29</v>
      </c>
      <c r="D83" s="22">
        <v>2035</v>
      </c>
      <c r="E83" s="341">
        <v>65533.875971060006</v>
      </c>
      <c r="F83" s="341">
        <v>22744.65</v>
      </c>
      <c r="G83" s="432">
        <v>0</v>
      </c>
      <c r="H83" s="432">
        <v>0</v>
      </c>
      <c r="I83" s="432">
        <v>3047.2405650000001</v>
      </c>
      <c r="J83" s="432">
        <v>0</v>
      </c>
      <c r="K83" s="432">
        <v>16.180847400000001</v>
      </c>
      <c r="L83" s="432">
        <v>0</v>
      </c>
      <c r="M83" s="432">
        <v>45708.608480000003</v>
      </c>
      <c r="N83" s="432">
        <v>0</v>
      </c>
      <c r="O83" s="432">
        <v>242.71271100000001</v>
      </c>
      <c r="P83" s="433">
        <v>0</v>
      </c>
    </row>
    <row r="84" spans="1:16">
      <c r="A84" s="856"/>
      <c r="B84" s="21" t="s">
        <v>39</v>
      </c>
      <c r="C84" s="22" t="s">
        <v>29</v>
      </c>
      <c r="D84" s="22">
        <v>2035</v>
      </c>
      <c r="E84" s="341">
        <v>65533.875971060006</v>
      </c>
      <c r="F84" s="341">
        <v>19142.740000000002</v>
      </c>
      <c r="G84" s="432">
        <v>0</v>
      </c>
      <c r="H84" s="432">
        <v>0</v>
      </c>
      <c r="I84" s="432">
        <v>0</v>
      </c>
      <c r="J84" s="432">
        <v>0</v>
      </c>
      <c r="K84" s="432">
        <v>0</v>
      </c>
      <c r="L84" s="432">
        <v>0</v>
      </c>
      <c r="M84" s="432">
        <v>0</v>
      </c>
      <c r="N84" s="432">
        <v>0</v>
      </c>
      <c r="O84" s="432">
        <v>0</v>
      </c>
      <c r="P84" s="433">
        <v>0</v>
      </c>
    </row>
    <row r="85" spans="1:16">
      <c r="A85" s="856"/>
      <c r="B85" s="21" t="s">
        <v>45</v>
      </c>
      <c r="C85" s="22" t="s">
        <v>29</v>
      </c>
      <c r="D85" s="22">
        <v>2035</v>
      </c>
      <c r="E85" s="341">
        <v>2320472.7686651004</v>
      </c>
      <c r="F85" s="341">
        <v>16257.2</v>
      </c>
      <c r="G85" s="432">
        <v>0</v>
      </c>
      <c r="H85" s="432">
        <v>0</v>
      </c>
      <c r="I85" s="432">
        <v>135.04386600000001</v>
      </c>
      <c r="J85" s="432">
        <v>0</v>
      </c>
      <c r="K85" s="432">
        <v>0.71708292799999995</v>
      </c>
      <c r="L85" s="432">
        <v>0</v>
      </c>
      <c r="M85" s="432">
        <v>1913.3734320000001</v>
      </c>
      <c r="N85" s="432">
        <v>0</v>
      </c>
      <c r="O85" s="432">
        <v>10.16001292</v>
      </c>
      <c r="P85" s="433">
        <v>0</v>
      </c>
    </row>
    <row r="86" spans="1:16">
      <c r="A86" s="856"/>
      <c r="B86" s="21" t="s">
        <v>50</v>
      </c>
      <c r="C86" s="22" t="s">
        <v>29</v>
      </c>
      <c r="D86" s="22">
        <v>2035</v>
      </c>
      <c r="E86" s="341">
        <v>25048328.000063151</v>
      </c>
      <c r="F86" s="341">
        <v>6705219.7800000003</v>
      </c>
      <c r="G86" s="432">
        <v>246377.6004</v>
      </c>
      <c r="H86" s="432">
        <v>68.094016999999994</v>
      </c>
      <c r="I86" s="432">
        <v>193422.46669999999</v>
      </c>
      <c r="J86" s="432">
        <v>28.213095469999999</v>
      </c>
      <c r="K86" s="432">
        <v>1027.073298</v>
      </c>
      <c r="L86" s="432">
        <v>2176438.2540000002</v>
      </c>
      <c r="M86" s="432">
        <v>2737319.58</v>
      </c>
      <c r="N86" s="432">
        <v>245.0373007</v>
      </c>
      <c r="O86" s="432">
        <v>14535.16697</v>
      </c>
      <c r="P86" s="433">
        <v>0</v>
      </c>
    </row>
    <row r="87" spans="1:16">
      <c r="A87" s="856"/>
      <c r="B87" s="21" t="s">
        <v>54</v>
      </c>
      <c r="C87" s="22" t="s">
        <v>29</v>
      </c>
      <c r="D87" s="22">
        <v>2035</v>
      </c>
      <c r="E87" s="341">
        <v>1552774.4644522003</v>
      </c>
      <c r="F87" s="341">
        <v>0</v>
      </c>
      <c r="G87" s="432">
        <v>0</v>
      </c>
      <c r="H87" s="432">
        <v>0</v>
      </c>
      <c r="I87" s="432">
        <v>0</v>
      </c>
      <c r="J87" s="432">
        <v>0</v>
      </c>
      <c r="K87" s="432">
        <v>0</v>
      </c>
      <c r="L87" s="432">
        <v>0</v>
      </c>
      <c r="M87" s="432">
        <v>0</v>
      </c>
      <c r="N87" s="432">
        <v>0</v>
      </c>
      <c r="O87" s="432">
        <v>0</v>
      </c>
      <c r="P87" s="433">
        <v>0</v>
      </c>
    </row>
    <row r="88" spans="1:16">
      <c r="A88" s="856"/>
      <c r="B88" s="201" t="s">
        <v>18</v>
      </c>
      <c r="C88" s="22" t="s">
        <v>35</v>
      </c>
      <c r="D88" s="22">
        <v>2035</v>
      </c>
      <c r="E88" s="341">
        <v>15306919.816000002</v>
      </c>
      <c r="F88" s="341">
        <v>12187737.720000001</v>
      </c>
      <c r="G88" s="432">
        <v>775885.09629999998</v>
      </c>
      <c r="H88" s="432">
        <v>665.11070589999997</v>
      </c>
      <c r="I88" s="432">
        <v>287298.61940000003</v>
      </c>
      <c r="J88" s="432">
        <v>107.6761151</v>
      </c>
      <c r="K88" s="432">
        <v>1525.5556690000001</v>
      </c>
      <c r="L88" s="432">
        <v>10766253.98</v>
      </c>
      <c r="M88" s="432">
        <v>4560207.3130000001</v>
      </c>
      <c r="N88" s="432">
        <v>1507.827188</v>
      </c>
      <c r="O88" s="432">
        <v>24214.700830000002</v>
      </c>
      <c r="P88" s="433">
        <v>0</v>
      </c>
    </row>
    <row r="89" spans="1:16">
      <c r="A89" s="856"/>
      <c r="B89" s="201" t="s">
        <v>27</v>
      </c>
      <c r="C89" s="22" t="s">
        <v>35</v>
      </c>
      <c r="D89" s="22">
        <v>2035</v>
      </c>
      <c r="E89" s="341">
        <v>0</v>
      </c>
      <c r="F89" s="341">
        <v>0</v>
      </c>
      <c r="G89" s="432">
        <v>0</v>
      </c>
      <c r="H89" s="432">
        <v>0</v>
      </c>
      <c r="I89" s="432">
        <v>0</v>
      </c>
      <c r="J89" s="432">
        <v>0</v>
      </c>
      <c r="K89" s="432">
        <v>0</v>
      </c>
      <c r="L89" s="432">
        <v>0</v>
      </c>
      <c r="M89" s="432">
        <v>0</v>
      </c>
      <c r="N89" s="432">
        <v>0</v>
      </c>
      <c r="O89" s="432">
        <v>0</v>
      </c>
      <c r="P89" s="433">
        <v>0</v>
      </c>
    </row>
    <row r="90" spans="1:16">
      <c r="A90" s="856"/>
      <c r="B90" s="201" t="s">
        <v>33</v>
      </c>
      <c r="C90" s="22" t="s">
        <v>35</v>
      </c>
      <c r="D90" s="22">
        <v>2035</v>
      </c>
      <c r="E90" s="341">
        <v>0</v>
      </c>
      <c r="F90" s="341">
        <v>0</v>
      </c>
      <c r="G90" s="432">
        <v>0</v>
      </c>
      <c r="H90" s="432">
        <v>0</v>
      </c>
      <c r="I90" s="432">
        <v>0</v>
      </c>
      <c r="J90" s="432">
        <v>0</v>
      </c>
      <c r="K90" s="432">
        <v>0</v>
      </c>
      <c r="L90" s="432">
        <v>0</v>
      </c>
      <c r="M90" s="432">
        <v>0</v>
      </c>
      <c r="N90" s="432">
        <v>0</v>
      </c>
      <c r="O90" s="432">
        <v>0</v>
      </c>
      <c r="P90" s="433">
        <v>0</v>
      </c>
    </row>
    <row r="91" spans="1:16">
      <c r="A91" s="856"/>
      <c r="B91" s="201" t="s">
        <v>39</v>
      </c>
      <c r="C91" s="22" t="s">
        <v>35</v>
      </c>
      <c r="D91" s="22">
        <v>2035</v>
      </c>
      <c r="E91" s="341">
        <v>0</v>
      </c>
      <c r="F91" s="341">
        <v>0</v>
      </c>
      <c r="G91" s="432">
        <v>0</v>
      </c>
      <c r="H91" s="432">
        <v>0</v>
      </c>
      <c r="I91" s="432">
        <v>0</v>
      </c>
      <c r="J91" s="432">
        <v>0</v>
      </c>
      <c r="K91" s="432">
        <v>0</v>
      </c>
      <c r="L91" s="432">
        <v>0</v>
      </c>
      <c r="M91" s="432">
        <v>0</v>
      </c>
      <c r="N91" s="432">
        <v>0</v>
      </c>
      <c r="O91" s="432">
        <v>0</v>
      </c>
      <c r="P91" s="433">
        <v>0</v>
      </c>
    </row>
    <row r="92" spans="1:16">
      <c r="A92" s="856"/>
      <c r="B92" s="201" t="s">
        <v>45</v>
      </c>
      <c r="C92" s="22" t="s">
        <v>35</v>
      </c>
      <c r="D92" s="22">
        <v>2035</v>
      </c>
      <c r="E92" s="341">
        <v>0</v>
      </c>
      <c r="F92" s="341">
        <v>0</v>
      </c>
      <c r="G92" s="432">
        <v>0</v>
      </c>
      <c r="H92" s="432">
        <v>0</v>
      </c>
      <c r="I92" s="432">
        <v>0</v>
      </c>
      <c r="J92" s="432">
        <v>0</v>
      </c>
      <c r="K92" s="432">
        <v>0</v>
      </c>
      <c r="L92" s="432">
        <v>0</v>
      </c>
      <c r="M92" s="432">
        <v>0</v>
      </c>
      <c r="N92" s="432">
        <v>0</v>
      </c>
      <c r="O92" s="432">
        <v>0</v>
      </c>
      <c r="P92" s="433">
        <v>0</v>
      </c>
    </row>
    <row r="93" spans="1:16">
      <c r="A93" s="856"/>
      <c r="B93" s="201" t="s">
        <v>50</v>
      </c>
      <c r="C93" s="22" t="s">
        <v>35</v>
      </c>
      <c r="D93" s="22">
        <v>2035</v>
      </c>
      <c r="E93" s="341">
        <v>263909.30576880003</v>
      </c>
      <c r="F93" s="341">
        <v>0</v>
      </c>
      <c r="G93" s="432">
        <v>0</v>
      </c>
      <c r="H93" s="432">
        <v>0</v>
      </c>
      <c r="I93" s="432">
        <v>0</v>
      </c>
      <c r="J93" s="432">
        <v>0</v>
      </c>
      <c r="K93" s="432">
        <v>0</v>
      </c>
      <c r="L93" s="432">
        <v>0</v>
      </c>
      <c r="M93" s="432">
        <v>0</v>
      </c>
      <c r="N93" s="432">
        <v>0</v>
      </c>
      <c r="O93" s="432">
        <v>0</v>
      </c>
      <c r="P93" s="433">
        <v>0</v>
      </c>
    </row>
    <row r="94" spans="1:16">
      <c r="A94" s="856"/>
      <c r="B94" s="201" t="s">
        <v>54</v>
      </c>
      <c r="C94" s="22" t="s">
        <v>35</v>
      </c>
      <c r="D94" s="22">
        <v>2035</v>
      </c>
      <c r="E94" s="341">
        <v>772405.18205632002</v>
      </c>
      <c r="F94" s="341">
        <v>0</v>
      </c>
      <c r="G94" s="432">
        <v>0</v>
      </c>
      <c r="H94" s="432">
        <v>0</v>
      </c>
      <c r="I94" s="432">
        <v>0</v>
      </c>
      <c r="J94" s="432">
        <v>0</v>
      </c>
      <c r="K94" s="432">
        <v>0</v>
      </c>
      <c r="L94" s="432">
        <v>0</v>
      </c>
      <c r="M94" s="432">
        <v>0</v>
      </c>
      <c r="N94" s="432">
        <v>0</v>
      </c>
      <c r="O94" s="432">
        <v>0</v>
      </c>
      <c r="P94" s="433">
        <v>0</v>
      </c>
    </row>
    <row r="95" spans="1:16" ht="15">
      <c r="A95" s="856"/>
      <c r="B95" s="21" t="s">
        <v>1819</v>
      </c>
      <c r="C95" s="22" t="s">
        <v>41</v>
      </c>
      <c r="D95" s="23">
        <v>2032</v>
      </c>
      <c r="E95" s="341">
        <v>1811953.25</v>
      </c>
      <c r="F95" s="341">
        <v>0</v>
      </c>
      <c r="G95" s="432">
        <v>0</v>
      </c>
      <c r="H95" s="432">
        <v>0</v>
      </c>
      <c r="I95" s="432">
        <v>16014570</v>
      </c>
      <c r="J95" s="432">
        <v>0</v>
      </c>
      <c r="K95" s="432">
        <v>85037.37</v>
      </c>
      <c r="L95" s="432">
        <v>0</v>
      </c>
      <c r="M95" s="432">
        <v>252370004</v>
      </c>
      <c r="N95" s="432">
        <v>0</v>
      </c>
      <c r="O95" s="432">
        <v>1340085</v>
      </c>
      <c r="P95" s="433">
        <v>0</v>
      </c>
    </row>
    <row r="96" spans="1:16" ht="15">
      <c r="A96" s="856"/>
      <c r="B96" s="21" t="s">
        <v>1819</v>
      </c>
      <c r="C96" s="22" t="s">
        <v>41</v>
      </c>
      <c r="D96" s="23">
        <v>2033</v>
      </c>
      <c r="E96" s="341">
        <v>1866311.84981132</v>
      </c>
      <c r="F96" s="341">
        <v>0</v>
      </c>
      <c r="G96" s="432">
        <v>0</v>
      </c>
      <c r="H96" s="432">
        <v>0</v>
      </c>
      <c r="I96" s="432">
        <v>15412954</v>
      </c>
      <c r="J96" s="432">
        <v>0</v>
      </c>
      <c r="K96" s="432">
        <v>81842.78</v>
      </c>
      <c r="L96" s="432">
        <v>0</v>
      </c>
      <c r="M96" s="432">
        <v>242889262.05305001</v>
      </c>
      <c r="N96" s="432">
        <v>0</v>
      </c>
      <c r="O96" s="432">
        <v>1289742</v>
      </c>
      <c r="P96" s="431">
        <v>0</v>
      </c>
    </row>
    <row r="97" spans="1:51" ht="15">
      <c r="A97" s="856"/>
      <c r="B97" s="21" t="s">
        <v>1819</v>
      </c>
      <c r="C97" s="22" t="s">
        <v>41</v>
      </c>
      <c r="D97" s="23">
        <v>2034</v>
      </c>
      <c r="E97" s="341">
        <v>1922301.21</v>
      </c>
      <c r="F97" s="341">
        <v>0</v>
      </c>
      <c r="G97" s="432">
        <v>0</v>
      </c>
      <c r="H97" s="432">
        <v>0</v>
      </c>
      <c r="I97" s="432">
        <v>14811337</v>
      </c>
      <c r="J97" s="432">
        <v>0</v>
      </c>
      <c r="K97" s="432">
        <v>78648.2</v>
      </c>
      <c r="L97" s="432">
        <v>0</v>
      </c>
      <c r="M97" s="432">
        <v>233408520.068477</v>
      </c>
      <c r="N97" s="432">
        <v>0</v>
      </c>
      <c r="O97" s="432">
        <v>1239399</v>
      </c>
      <c r="P97" s="431">
        <v>0</v>
      </c>
    </row>
    <row r="98" spans="1:51" ht="15">
      <c r="A98" s="856"/>
      <c r="B98" s="21" t="s">
        <v>1819</v>
      </c>
      <c r="C98" s="22" t="s">
        <v>41</v>
      </c>
      <c r="D98" s="23">
        <v>2035</v>
      </c>
      <c r="E98" s="341">
        <v>1979970.24</v>
      </c>
      <c r="F98" s="341">
        <v>0</v>
      </c>
      <c r="G98" s="432">
        <v>0</v>
      </c>
      <c r="H98" s="432">
        <v>0</v>
      </c>
      <c r="I98" s="432">
        <v>14209720</v>
      </c>
      <c r="J98" s="432">
        <v>0</v>
      </c>
      <c r="K98" s="432">
        <v>75453.61</v>
      </c>
      <c r="L98" s="432">
        <v>0</v>
      </c>
      <c r="M98" s="432">
        <v>223927778.083904</v>
      </c>
      <c r="N98" s="432">
        <v>0</v>
      </c>
      <c r="O98" s="432">
        <v>1189057</v>
      </c>
      <c r="P98" s="431">
        <v>0</v>
      </c>
    </row>
    <row r="99" spans="1:51">
      <c r="A99" s="856"/>
      <c r="B99" s="201" t="s">
        <v>47</v>
      </c>
      <c r="C99" s="22" t="s">
        <v>47</v>
      </c>
      <c r="D99" s="22">
        <v>2032</v>
      </c>
      <c r="E99" s="341">
        <v>6170519.0608333349</v>
      </c>
      <c r="F99" s="341">
        <v>0</v>
      </c>
      <c r="G99" s="432">
        <v>0</v>
      </c>
      <c r="H99" s="432">
        <v>0</v>
      </c>
      <c r="I99" s="432">
        <v>0</v>
      </c>
      <c r="J99" s="432">
        <v>0</v>
      </c>
      <c r="K99" s="432">
        <v>0</v>
      </c>
      <c r="L99" s="432">
        <v>0</v>
      </c>
      <c r="M99" s="432">
        <v>0</v>
      </c>
      <c r="N99" s="432">
        <v>0</v>
      </c>
      <c r="O99" s="432">
        <v>0</v>
      </c>
      <c r="P99" s="431">
        <v>0</v>
      </c>
    </row>
    <row r="100" spans="1:51">
      <c r="A100" s="856"/>
      <c r="B100" s="201" t="s">
        <v>47</v>
      </c>
      <c r="C100" s="22" t="s">
        <v>47</v>
      </c>
      <c r="D100" s="22">
        <v>2033</v>
      </c>
      <c r="E100" s="341">
        <v>6355634.6327546537</v>
      </c>
      <c r="F100" s="341">
        <v>0</v>
      </c>
      <c r="G100" s="432">
        <v>0</v>
      </c>
      <c r="H100" s="432">
        <v>0</v>
      </c>
      <c r="I100" s="432">
        <v>0</v>
      </c>
      <c r="J100" s="432">
        <v>0</v>
      </c>
      <c r="K100" s="432">
        <v>0</v>
      </c>
      <c r="L100" s="432">
        <v>0</v>
      </c>
      <c r="M100" s="432">
        <v>0</v>
      </c>
      <c r="N100" s="432">
        <v>0</v>
      </c>
      <c r="O100" s="432">
        <v>0</v>
      </c>
      <c r="P100" s="431">
        <v>0</v>
      </c>
    </row>
    <row r="101" spans="1:51">
      <c r="A101" s="856"/>
      <c r="B101" s="201" t="s">
        <v>47</v>
      </c>
      <c r="C101" s="22" t="s">
        <v>47</v>
      </c>
      <c r="D101" s="22">
        <v>2034</v>
      </c>
      <c r="E101" s="341">
        <v>6546303.6719328761</v>
      </c>
      <c r="F101" s="341">
        <v>0</v>
      </c>
      <c r="G101" s="432">
        <v>0</v>
      </c>
      <c r="H101" s="432">
        <v>0</v>
      </c>
      <c r="I101" s="432">
        <v>0</v>
      </c>
      <c r="J101" s="432">
        <v>0</v>
      </c>
      <c r="K101" s="432">
        <v>0</v>
      </c>
      <c r="L101" s="432">
        <v>0</v>
      </c>
      <c r="M101" s="432">
        <v>0</v>
      </c>
      <c r="N101" s="432">
        <v>0</v>
      </c>
      <c r="O101" s="432">
        <v>0</v>
      </c>
      <c r="P101" s="431">
        <v>0</v>
      </c>
    </row>
    <row r="102" spans="1:51">
      <c r="A102" s="856"/>
      <c r="B102" s="201" t="s">
        <v>47</v>
      </c>
      <c r="C102" s="22" t="s">
        <v>47</v>
      </c>
      <c r="D102" s="22">
        <v>2035</v>
      </c>
      <c r="E102" s="341">
        <v>6742692.7818283737</v>
      </c>
      <c r="F102" s="341">
        <v>0</v>
      </c>
      <c r="G102" s="432">
        <v>0</v>
      </c>
      <c r="H102" s="432">
        <v>0</v>
      </c>
      <c r="I102" s="432">
        <v>0</v>
      </c>
      <c r="J102" s="432">
        <v>0</v>
      </c>
      <c r="K102" s="432">
        <v>0</v>
      </c>
      <c r="L102" s="432">
        <v>0</v>
      </c>
      <c r="M102" s="432">
        <v>0</v>
      </c>
      <c r="N102" s="432">
        <v>0</v>
      </c>
      <c r="O102" s="432">
        <v>0</v>
      </c>
      <c r="P102" s="431">
        <v>0</v>
      </c>
    </row>
    <row r="103" spans="1:51">
      <c r="A103" s="856"/>
      <c r="B103" s="201" t="s">
        <v>293</v>
      </c>
      <c r="C103" s="22" t="s">
        <v>47</v>
      </c>
      <c r="D103" s="22">
        <v>2032</v>
      </c>
      <c r="E103" s="341">
        <v>170916</v>
      </c>
      <c r="F103" s="341">
        <v>0</v>
      </c>
      <c r="G103" s="432">
        <v>0</v>
      </c>
      <c r="H103" s="432">
        <v>0</v>
      </c>
      <c r="I103" s="432">
        <v>0</v>
      </c>
      <c r="J103" s="432">
        <v>0</v>
      </c>
      <c r="K103" s="432">
        <v>0</v>
      </c>
      <c r="L103" s="432">
        <v>0</v>
      </c>
      <c r="M103" s="432">
        <v>0</v>
      </c>
      <c r="N103" s="432">
        <v>0</v>
      </c>
      <c r="O103" s="432">
        <v>0</v>
      </c>
      <c r="P103" s="431">
        <v>0</v>
      </c>
    </row>
    <row r="104" spans="1:51">
      <c r="A104" s="856"/>
      <c r="B104" s="201" t="s">
        <v>293</v>
      </c>
      <c r="C104" s="22" t="s">
        <v>47</v>
      </c>
      <c r="D104" s="22">
        <v>2033</v>
      </c>
      <c r="E104" s="341">
        <v>170916</v>
      </c>
      <c r="F104" s="341">
        <v>0</v>
      </c>
      <c r="G104" s="432">
        <v>0</v>
      </c>
      <c r="H104" s="432">
        <v>0</v>
      </c>
      <c r="I104" s="432">
        <v>0</v>
      </c>
      <c r="J104" s="432">
        <v>0</v>
      </c>
      <c r="K104" s="432">
        <v>0</v>
      </c>
      <c r="L104" s="432">
        <v>0</v>
      </c>
      <c r="M104" s="432">
        <v>0</v>
      </c>
      <c r="N104" s="432">
        <v>0</v>
      </c>
      <c r="O104" s="432">
        <v>0</v>
      </c>
      <c r="P104" s="431">
        <v>0</v>
      </c>
    </row>
    <row r="105" spans="1:51">
      <c r="A105" s="856"/>
      <c r="B105" s="201" t="s">
        <v>293</v>
      </c>
      <c r="C105" s="22" t="s">
        <v>47</v>
      </c>
      <c r="D105" s="22">
        <v>2034</v>
      </c>
      <c r="E105" s="341">
        <v>170916</v>
      </c>
      <c r="F105" s="341">
        <v>0</v>
      </c>
      <c r="G105" s="432">
        <v>0</v>
      </c>
      <c r="H105" s="432">
        <v>0</v>
      </c>
      <c r="I105" s="432">
        <v>0</v>
      </c>
      <c r="J105" s="432">
        <v>0</v>
      </c>
      <c r="K105" s="432">
        <v>0</v>
      </c>
      <c r="L105" s="432">
        <v>0</v>
      </c>
      <c r="M105" s="432">
        <v>0</v>
      </c>
      <c r="N105" s="432">
        <v>0</v>
      </c>
      <c r="O105" s="432">
        <v>0</v>
      </c>
      <c r="P105" s="431">
        <v>0</v>
      </c>
    </row>
    <row r="106" spans="1:51">
      <c r="A106" s="856"/>
      <c r="B106" s="201" t="s">
        <v>293</v>
      </c>
      <c r="C106" s="22" t="s">
        <v>47</v>
      </c>
      <c r="D106" s="22">
        <v>2035</v>
      </c>
      <c r="E106" s="341">
        <v>170916</v>
      </c>
      <c r="F106" s="341">
        <v>0</v>
      </c>
      <c r="G106" s="432">
        <v>0</v>
      </c>
      <c r="H106" s="432">
        <v>0</v>
      </c>
      <c r="I106" s="432">
        <v>0</v>
      </c>
      <c r="J106" s="432">
        <v>0</v>
      </c>
      <c r="K106" s="432">
        <v>0</v>
      </c>
      <c r="L106" s="432">
        <v>0</v>
      </c>
      <c r="M106" s="432">
        <v>0</v>
      </c>
      <c r="N106" s="432">
        <v>0</v>
      </c>
      <c r="O106" s="432">
        <v>0</v>
      </c>
      <c r="P106" s="431">
        <v>0</v>
      </c>
    </row>
    <row r="108" spans="1:51">
      <c r="A108" s="112"/>
      <c r="B108" s="112" t="s">
        <v>1816</v>
      </c>
      <c r="C108" s="112"/>
      <c r="D108" s="112"/>
      <c r="E108" s="129"/>
      <c r="F108" s="516"/>
      <c r="G108" s="517"/>
      <c r="H108" s="857"/>
      <c r="I108" s="858"/>
      <c r="J108" s="858"/>
      <c r="K108" s="858"/>
      <c r="L108" s="858"/>
      <c r="M108" s="858"/>
      <c r="N108" s="858"/>
      <c r="O108" s="858"/>
      <c r="P108" s="858"/>
      <c r="Q108" s="858"/>
      <c r="R108" s="858"/>
      <c r="S108" s="857"/>
      <c r="T108" s="858"/>
      <c r="U108" s="858"/>
      <c r="V108" s="858"/>
      <c r="W108" s="858"/>
      <c r="X108" s="858"/>
      <c r="Y108" s="858"/>
      <c r="Z108" s="858"/>
      <c r="AA108" s="858"/>
      <c r="AB108" s="858"/>
      <c r="AC108" s="858"/>
      <c r="AD108" s="857"/>
      <c r="AE108" s="858"/>
      <c r="AF108" s="858"/>
      <c r="AG108" s="858"/>
      <c r="AH108" s="858"/>
      <c r="AI108" s="858"/>
      <c r="AJ108" s="858"/>
      <c r="AK108" s="858"/>
      <c r="AL108" s="858"/>
      <c r="AM108" s="858"/>
      <c r="AN108" s="858"/>
      <c r="AO108" s="857"/>
      <c r="AP108" s="858"/>
      <c r="AQ108" s="858"/>
      <c r="AR108" s="858"/>
      <c r="AS108" s="858"/>
      <c r="AT108" s="858"/>
      <c r="AU108" s="858"/>
      <c r="AV108" s="858"/>
      <c r="AW108" s="858"/>
      <c r="AX108" s="858"/>
      <c r="AY108" s="858"/>
    </row>
    <row r="109" spans="1:51">
      <c r="B109" s="506" t="s">
        <v>294</v>
      </c>
    </row>
    <row r="110" spans="1:51">
      <c r="A110" s="112"/>
      <c r="B110" s="15" t="s">
        <v>1811</v>
      </c>
      <c r="C110" s="112"/>
      <c r="D110" s="112"/>
      <c r="E110" s="129"/>
      <c r="F110" s="129"/>
      <c r="G110" s="112"/>
      <c r="H110" s="857"/>
      <c r="I110" s="858"/>
      <c r="J110" s="858"/>
      <c r="K110" s="858"/>
      <c r="L110" s="858"/>
      <c r="M110" s="858"/>
      <c r="N110" s="858"/>
      <c r="O110" s="858"/>
      <c r="P110" s="858"/>
      <c r="Q110" s="858"/>
      <c r="R110" s="858"/>
      <c r="S110" s="857"/>
      <c r="T110" s="858"/>
      <c r="U110" s="858"/>
      <c r="V110" s="858"/>
      <c r="W110" s="858"/>
      <c r="X110" s="858"/>
      <c r="Y110" s="858"/>
      <c r="Z110" s="858"/>
      <c r="AA110" s="858"/>
      <c r="AB110" s="858"/>
      <c r="AC110" s="858"/>
      <c r="AD110" s="857"/>
      <c r="AE110" s="858"/>
      <c r="AF110" s="858"/>
      <c r="AG110" s="858"/>
      <c r="AH110" s="858"/>
      <c r="AI110" s="858"/>
      <c r="AJ110" s="858"/>
      <c r="AK110" s="858"/>
      <c r="AL110" s="858"/>
      <c r="AM110" s="858"/>
      <c r="AN110" s="858"/>
      <c r="AO110" s="857"/>
      <c r="AP110" s="858"/>
      <c r="AQ110" s="858"/>
      <c r="AR110" s="858"/>
      <c r="AS110" s="858"/>
      <c r="AT110" s="858"/>
      <c r="AU110" s="858"/>
      <c r="AV110" s="858"/>
      <c r="AW110" s="858"/>
      <c r="AX110" s="858"/>
      <c r="AY110" s="858"/>
    </row>
    <row r="111" spans="1:51">
      <c r="B111" s="506" t="s">
        <v>1817</v>
      </c>
    </row>
    <row r="112" spans="1:51">
      <c r="B112" s="15" t="s">
        <v>1818</v>
      </c>
      <c r="F112" s="516"/>
      <c r="G112" s="517"/>
      <c r="H112" s="501"/>
    </row>
    <row r="113" spans="2:8">
      <c r="B113" s="506" t="s">
        <v>1814</v>
      </c>
      <c r="E113" s="516"/>
      <c r="F113" s="516"/>
      <c r="G113" s="517"/>
      <c r="H113" s="501"/>
    </row>
    <row r="114" spans="2:8">
      <c r="E114" s="518"/>
      <c r="F114" s="516"/>
      <c r="G114" s="516"/>
      <c r="H114" s="516"/>
    </row>
  </sheetData>
  <mergeCells count="2">
    <mergeCell ref="C2:I2"/>
    <mergeCell ref="C3:I3"/>
  </mergeCells>
  <phoneticPr fontId="186" type="noConversion"/>
  <dataValidations count="1">
    <dataValidation type="list" allowBlank="1" showInputMessage="1" showErrorMessage="1" sqref="C11:C94" xr:uid="{829AEB76-FFCD-4E1B-99C0-53E95BCF1DD4}">
      <formula1>#REF!</formula1>
    </dataValidation>
  </dataValidations>
  <pageMargins left="0.7" right="0.7" top="0.75" bottom="0.75" header="0.3" footer="0.3"/>
  <pageSetup paperSize="17" scale="44" fitToWidth="2" fitToHeight="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CC49BE671C20243961F37AC05F211E9" ma:contentTypeVersion="14" ma:contentTypeDescription="Create a new document." ma:contentTypeScope="" ma:versionID="175ab113b2185a897bd07ac5e199a7cf">
  <xsd:schema xmlns:xsd="http://www.w3.org/2001/XMLSchema" xmlns:xs="http://www.w3.org/2001/XMLSchema" xmlns:p="http://schemas.microsoft.com/office/2006/metadata/properties" xmlns:ns2="6da183d1-d3bd-4cb5-ac0c-d97738cc4603" xmlns:ns3="863de82b-4276-407b-a630-c4d3e1405600" targetNamespace="http://schemas.microsoft.com/office/2006/metadata/properties" ma:root="true" ma:fieldsID="df21bf571dee32059420db066a7d2995" ns2:_="" ns3:_="">
    <xsd:import namespace="6da183d1-d3bd-4cb5-ac0c-d97738cc4603"/>
    <xsd:import namespace="863de82b-4276-407b-a630-c4d3e140560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a183d1-d3bd-4cb5-ac0c-d97738cc46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58c64cc-ee56-435d-b6d0-239f1a5e0d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3de82b-4276-407b-a630-c4d3e14056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80e71f3e-13d0-45d2-89d5-9ab62ba638fd}" ma:internalName="TaxCatchAll" ma:showField="CatchAllData" ma:web="863de82b-4276-407b-a630-c4d3e140560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63de82b-4276-407b-a630-c4d3e1405600" xsi:nil="true"/>
    <lcf76f155ced4ddcb4097134ff3c332f xmlns="6da183d1-d3bd-4cb5-ac0c-d97738cc460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86EE21C-712C-4F46-A870-85D0B8F58495}">
  <ds:schemaRefs>
    <ds:schemaRef ds:uri="http://schemas.microsoft.com/sharepoint/v3/contenttype/forms"/>
  </ds:schemaRefs>
</ds:datastoreItem>
</file>

<file path=customXml/itemProps2.xml><?xml version="1.0" encoding="utf-8"?>
<ds:datastoreItem xmlns:ds="http://schemas.openxmlformats.org/officeDocument/2006/customXml" ds:itemID="{31190A83-E042-4B6D-884D-7A429EDEC8F3}"/>
</file>

<file path=customXml/itemProps3.xml><?xml version="1.0" encoding="utf-8"?>
<ds:datastoreItem xmlns:ds="http://schemas.openxmlformats.org/officeDocument/2006/customXml" ds:itemID="{19C614E2-92FA-457C-84CF-E5112FFC73BD}">
  <ds:schemaRef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terms/"/>
    <ds:schemaRef ds:uri="e44ff186-e189-4315-a694-2be53b9d79c4"/>
    <ds:schemaRef ds:uri="http://schemas.microsoft.com/office/2006/metadata/properties"/>
    <ds:schemaRef ds:uri="http://purl.org/dc/elements/1.1/"/>
    <ds:schemaRef ds:uri="68745d34-8886-4f75-8408-199b9b974f5c"/>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Read Me</vt:lpstr>
      <vt:lpstr>Function Definitions</vt:lpstr>
      <vt:lpstr>0 Validations</vt:lpstr>
      <vt:lpstr>1 Participant Bill Impacts </vt:lpstr>
      <vt:lpstr>2 Rates Rev- IOU Only</vt:lpstr>
      <vt:lpstr>3.1 Funding Category</vt:lpstr>
      <vt:lpstr>3.2 Funding CCA_REN only</vt:lpstr>
      <vt:lpstr>4.1 Program Budget 2028-2031</vt:lpstr>
      <vt:lpstr>4.2 Sector Seg Budget 2032-2035</vt:lpstr>
      <vt:lpstr>4.3 TSB and C&amp;S Targets</vt:lpstr>
      <vt:lpstr>6 Statewide Programs</vt:lpstr>
      <vt:lpstr>7 PA PY Budget</vt:lpstr>
      <vt:lpstr>Budget Filing Data</vt:lpstr>
      <vt:lpstr>8 Cap &amp; Target</vt:lpstr>
      <vt:lpstr>9 Portfolio FTE and Budget</vt:lpstr>
      <vt:lpstr>10 Indicators &amp; Metrics</vt:lpstr>
      <vt:lpstr>11 Program Card</vt:lpstr>
      <vt:lpstr>'4.1 Program Budget 2028-2031'!Print_Area</vt:lpstr>
      <vt:lpstr>'4.2 Sector Seg Budget 2032-2035'!Print_Area</vt:lpstr>
      <vt:lpstr>'4.3 TSB and C&amp;S Targets'!Print_Area</vt:lpstr>
      <vt:lpstr>'6 Statewide Programs'!Print_Area</vt:lpstr>
      <vt:lpstr>'7 PA PY Budget'!Print_Area</vt:lpstr>
      <vt:lpstr>'9 Portfolio FTE and Budget'!Print_Area</vt:lpstr>
      <vt:lpstr>'Function Definitions'!Print_Area</vt:lpstr>
      <vt:lpstr>'4.1 Program Budget 2028-2031'!Print_Titles</vt:lpstr>
      <vt:lpstr>'4.2 Sector Seg Budget 2032-2035'!Print_Titles</vt:lpstr>
      <vt:lpstr>'4.3 TSB and C&amp;S Targets'!Print_Titles</vt:lpstr>
    </vt:vector>
  </TitlesOfParts>
  <Manager/>
  <Company>Itron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Cheng, Simon W</cp:lastModifiedBy>
  <cp:revision/>
  <dcterms:created xsi:type="dcterms:W3CDTF">2017-07-18T23:45:09Z</dcterms:created>
  <dcterms:modified xsi:type="dcterms:W3CDTF">2026-03-12T19:09:57Z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0x0101007CC49BE671C20243961F37AC05F211E9</vt:lpwstr>
  </property>
  <property fmtid="{D5CDD505-2E9C-101B-9397-08002B2CF9AE}" pid="3" name="_dlc_DocIdItemGuid">
    <vt:lpwstr>dd108ff2-9c45-40ae-ae78-dfa6f5fb826e</vt:lpwstr>
  </property>
  <property fmtid="{D5CDD505-2E9C-101B-9397-08002B2CF9AE}" pid="4" name="MediaServiceImageTags">
    <vt:lpwstr/>
  </property>
  <property fmtid="{D5CDD505-2E9C-101B-9397-08002B2CF9AE}" pid="5" name="Order">
    <vt:r8>37200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SIP_Label_bc3dd1c7-2c40-4a31-84b2-bec599b321a0_Enabled">
    <vt:lpwstr>true</vt:lpwstr>
  </property>
  <property fmtid="{D5CDD505-2E9C-101B-9397-08002B2CF9AE}" pid="13" name="MSIP_Label_bc3dd1c7-2c40-4a31-84b2-bec599b321a0_SetDate">
    <vt:lpwstr>2025-07-02T07:17:38Z</vt:lpwstr>
  </property>
  <property fmtid="{D5CDD505-2E9C-101B-9397-08002B2CF9AE}" pid="14" name="MSIP_Label_bc3dd1c7-2c40-4a31-84b2-bec599b321a0_Method">
    <vt:lpwstr>Standard</vt:lpwstr>
  </property>
  <property fmtid="{D5CDD505-2E9C-101B-9397-08002B2CF9AE}" pid="15" name="MSIP_Label_bc3dd1c7-2c40-4a31-84b2-bec599b321a0_Name">
    <vt:lpwstr>bc3dd1c7-2c40-4a31-84b2-bec599b321a0</vt:lpwstr>
  </property>
  <property fmtid="{D5CDD505-2E9C-101B-9397-08002B2CF9AE}" pid="16" name="MSIP_Label_bc3dd1c7-2c40-4a31-84b2-bec599b321a0_SiteId">
    <vt:lpwstr>5b2a8fee-4c95-4bdc-8aae-196f8aacb1b6</vt:lpwstr>
  </property>
  <property fmtid="{D5CDD505-2E9C-101B-9397-08002B2CF9AE}" pid="17" name="MSIP_Label_bc3dd1c7-2c40-4a31-84b2-bec599b321a0_ActionId">
    <vt:lpwstr>30c67080-0fa0-48e2-9abb-1e95b17df19d</vt:lpwstr>
  </property>
  <property fmtid="{D5CDD505-2E9C-101B-9397-08002B2CF9AE}" pid="18" name="MSIP_Label_bc3dd1c7-2c40-4a31-84b2-bec599b321a0_ContentBits">
    <vt:lpwstr>0</vt:lpwstr>
  </property>
  <property fmtid="{D5CDD505-2E9C-101B-9397-08002B2CF9AE}" pid="19" name="MSIP_Label_bc3dd1c7-2c40-4a31-84b2-bec599b321a0_Tag">
    <vt:lpwstr>10, 3, 0, 1</vt:lpwstr>
  </property>
</Properties>
</file>